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Q:\Model Development\CHAMP7\Model Runs\Run17_2019_Third\"/>
    </mc:Choice>
  </mc:AlternateContent>
  <xr:revisionPtr revIDLastSave="0" documentId="13_ncr:1_{480643E4-742D-4C93-B1F6-E4F046682C52}" xr6:coauthVersionLast="47" xr6:coauthVersionMax="47" xr10:uidLastSave="{00000000-0000-0000-0000-000000000000}"/>
  <bookViews>
    <workbookView xWindow="-28920" yWindow="-120" windowWidth="29040" windowHeight="17520" activeTab="1" xr2:uid="{E9C9E628-3EAE-45E4-9002-295FF5B0FE7D}"/>
  </bookViews>
  <sheets>
    <sheet name="Val_Scatter" sheetId="10" r:id="rId1"/>
    <sheet name="Val_RMSE" sheetId="6" r:id="rId2"/>
    <sheet name="LocsData" sheetId="1" r:id="rId3"/>
    <sheet name="LocsAll" sheetId="9" r:id="rId4"/>
    <sheet name="AT FT Lookup" sheetId="8" r:id="rId5"/>
    <sheet name="ReadMe" sheetId="2" r:id="rId6"/>
    <sheet name="est_vols" sheetId="5" r:id="rId7"/>
    <sheet name="champ_links" sheetId="3" r:id="rId8"/>
  </sheets>
  <definedNames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6" l="1"/>
  <c r="I26" i="6"/>
  <c r="H26" i="6"/>
  <c r="G26" i="6"/>
  <c r="F26" i="6"/>
  <c r="E26" i="6"/>
  <c r="E48" i="6"/>
  <c r="F48" i="6"/>
  <c r="G48" i="6"/>
  <c r="H48" i="6"/>
  <c r="I48" i="6"/>
  <c r="J48" i="6"/>
  <c r="AF59" i="6"/>
  <c r="AF60" i="6"/>
  <c r="AF61" i="6"/>
  <c r="AF58" i="6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639" i="1"/>
  <c r="E61" i="6"/>
  <c r="E60" i="6"/>
  <c r="E59" i="6"/>
  <c r="E58" i="6"/>
  <c r="J37" i="6"/>
  <c r="I37" i="6"/>
  <c r="H37" i="6"/>
  <c r="G37" i="6"/>
  <c r="F37" i="6"/>
  <c r="E37" i="6"/>
  <c r="AS695" i="9"/>
  <c r="AY695" i="9" s="1"/>
  <c r="BE695" i="9" s="1"/>
  <c r="AR695" i="9"/>
  <c r="AX695" i="9" s="1"/>
  <c r="BD695" i="9" s="1"/>
  <c r="AQ695" i="9"/>
  <c r="AW695" i="9" s="1"/>
  <c r="BC695" i="9" s="1"/>
  <c r="AP695" i="9"/>
  <c r="AV695" i="9" s="1"/>
  <c r="BB695" i="9" s="1"/>
  <c r="AO695" i="9"/>
  <c r="AU695" i="9" s="1"/>
  <c r="BA695" i="9" s="1"/>
  <c r="AN695" i="9"/>
  <c r="AT695" i="9" s="1"/>
  <c r="AZ695" i="9" s="1"/>
  <c r="T695" i="9"/>
  <c r="S695" i="9"/>
  <c r="R695" i="9"/>
  <c r="Q695" i="9"/>
  <c r="U695" i="9" s="1"/>
  <c r="N695" i="9"/>
  <c r="P695" i="9" s="1"/>
  <c r="M695" i="9"/>
  <c r="O695" i="9" s="1"/>
  <c r="D695" i="9"/>
  <c r="AX694" i="9"/>
  <c r="BD694" i="9" s="1"/>
  <c r="AS694" i="9"/>
  <c r="AY694" i="9" s="1"/>
  <c r="BE694" i="9" s="1"/>
  <c r="AR694" i="9"/>
  <c r="AQ694" i="9"/>
  <c r="AW694" i="9" s="1"/>
  <c r="BC694" i="9" s="1"/>
  <c r="AP694" i="9"/>
  <c r="AV694" i="9" s="1"/>
  <c r="BB694" i="9" s="1"/>
  <c r="AO694" i="9"/>
  <c r="AU694" i="9" s="1"/>
  <c r="BA694" i="9" s="1"/>
  <c r="AN694" i="9"/>
  <c r="AT694" i="9" s="1"/>
  <c r="AZ694" i="9" s="1"/>
  <c r="U694" i="9"/>
  <c r="T694" i="9"/>
  <c r="S694" i="9"/>
  <c r="R694" i="9"/>
  <c r="Q694" i="9"/>
  <c r="N694" i="9"/>
  <c r="P694" i="9" s="1"/>
  <c r="M694" i="9"/>
  <c r="O694" i="9" s="1"/>
  <c r="D694" i="9"/>
  <c r="AU693" i="9"/>
  <c r="BA693" i="9" s="1"/>
  <c r="AS693" i="9"/>
  <c r="AY693" i="9" s="1"/>
  <c r="BE693" i="9" s="1"/>
  <c r="AR693" i="9"/>
  <c r="AX693" i="9" s="1"/>
  <c r="BD693" i="9" s="1"/>
  <c r="AQ693" i="9"/>
  <c r="AW693" i="9" s="1"/>
  <c r="BC693" i="9" s="1"/>
  <c r="AP693" i="9"/>
  <c r="AV693" i="9" s="1"/>
  <c r="BB693" i="9" s="1"/>
  <c r="AO693" i="9"/>
  <c r="AN693" i="9"/>
  <c r="AT693" i="9" s="1"/>
  <c r="AZ693" i="9" s="1"/>
  <c r="T693" i="9"/>
  <c r="S693" i="9"/>
  <c r="R693" i="9"/>
  <c r="Q693" i="9"/>
  <c r="U693" i="9" s="1"/>
  <c r="N693" i="9"/>
  <c r="P693" i="9" s="1"/>
  <c r="M693" i="9"/>
  <c r="O693" i="9" s="1"/>
  <c r="D693" i="9"/>
  <c r="AU692" i="9"/>
  <c r="BA692" i="9" s="1"/>
  <c r="AT692" i="9"/>
  <c r="AZ692" i="9" s="1"/>
  <c r="AS692" i="9"/>
  <c r="AY692" i="9" s="1"/>
  <c r="BE692" i="9" s="1"/>
  <c r="AR692" i="9"/>
  <c r="AX692" i="9" s="1"/>
  <c r="BD692" i="9" s="1"/>
  <c r="AQ692" i="9"/>
  <c r="AW692" i="9" s="1"/>
  <c r="BC692" i="9" s="1"/>
  <c r="AP692" i="9"/>
  <c r="AV692" i="9" s="1"/>
  <c r="BB692" i="9" s="1"/>
  <c r="AO692" i="9"/>
  <c r="AN692" i="9"/>
  <c r="T692" i="9"/>
  <c r="S692" i="9"/>
  <c r="R692" i="9"/>
  <c r="Q692" i="9"/>
  <c r="U692" i="9" s="1"/>
  <c r="N692" i="9"/>
  <c r="P692" i="9" s="1"/>
  <c r="M692" i="9"/>
  <c r="O692" i="9" s="1"/>
  <c r="D692" i="9"/>
  <c r="AS691" i="9"/>
  <c r="AY691" i="9" s="1"/>
  <c r="BE691" i="9" s="1"/>
  <c r="AR691" i="9"/>
  <c r="AX691" i="9" s="1"/>
  <c r="BD691" i="9" s="1"/>
  <c r="AQ691" i="9"/>
  <c r="AW691" i="9" s="1"/>
  <c r="BC691" i="9" s="1"/>
  <c r="AP691" i="9"/>
  <c r="AV691" i="9" s="1"/>
  <c r="BB691" i="9" s="1"/>
  <c r="AO691" i="9"/>
  <c r="AU691" i="9" s="1"/>
  <c r="BA691" i="9" s="1"/>
  <c r="AN691" i="9"/>
  <c r="AT691" i="9" s="1"/>
  <c r="AZ691" i="9" s="1"/>
  <c r="U691" i="9"/>
  <c r="T691" i="9"/>
  <c r="S691" i="9"/>
  <c r="R691" i="9"/>
  <c r="Q691" i="9"/>
  <c r="N691" i="9"/>
  <c r="P691" i="9" s="1"/>
  <c r="M691" i="9"/>
  <c r="O691" i="9" s="1"/>
  <c r="D691" i="9"/>
  <c r="BB690" i="9"/>
  <c r="AU690" i="9"/>
  <c r="BA690" i="9" s="1"/>
  <c r="AS690" i="9"/>
  <c r="AY690" i="9" s="1"/>
  <c r="BE690" i="9" s="1"/>
  <c r="AR690" i="9"/>
  <c r="AX690" i="9" s="1"/>
  <c r="BD690" i="9" s="1"/>
  <c r="AQ690" i="9"/>
  <c r="AW690" i="9" s="1"/>
  <c r="BC690" i="9" s="1"/>
  <c r="AP690" i="9"/>
  <c r="AV690" i="9" s="1"/>
  <c r="AO690" i="9"/>
  <c r="AN690" i="9"/>
  <c r="AT690" i="9" s="1"/>
  <c r="AZ690" i="9" s="1"/>
  <c r="T690" i="9"/>
  <c r="S690" i="9"/>
  <c r="R690" i="9"/>
  <c r="Q690" i="9"/>
  <c r="U690" i="9" s="1"/>
  <c r="N690" i="9"/>
  <c r="P690" i="9" s="1"/>
  <c r="M690" i="9"/>
  <c r="O690" i="9" s="1"/>
  <c r="D690" i="9"/>
  <c r="AS689" i="9"/>
  <c r="AY689" i="9" s="1"/>
  <c r="BE689" i="9" s="1"/>
  <c r="AR689" i="9"/>
  <c r="AX689" i="9" s="1"/>
  <c r="BD689" i="9" s="1"/>
  <c r="AQ689" i="9"/>
  <c r="AW689" i="9" s="1"/>
  <c r="BC689" i="9" s="1"/>
  <c r="AP689" i="9"/>
  <c r="AV689" i="9" s="1"/>
  <c r="BB689" i="9" s="1"/>
  <c r="AO689" i="9"/>
  <c r="AU689" i="9" s="1"/>
  <c r="BA689" i="9" s="1"/>
  <c r="AN689" i="9"/>
  <c r="AT689" i="9" s="1"/>
  <c r="AZ689" i="9" s="1"/>
  <c r="T689" i="9"/>
  <c r="S689" i="9"/>
  <c r="R689" i="9"/>
  <c r="Q689" i="9"/>
  <c r="U689" i="9" s="1"/>
  <c r="N689" i="9"/>
  <c r="P689" i="9" s="1"/>
  <c r="M689" i="9"/>
  <c r="O689" i="9" s="1"/>
  <c r="D689" i="9"/>
  <c r="AV688" i="9"/>
  <c r="BB688" i="9" s="1"/>
  <c r="AS688" i="9"/>
  <c r="AY688" i="9" s="1"/>
  <c r="BE688" i="9" s="1"/>
  <c r="AR688" i="9"/>
  <c r="AX688" i="9" s="1"/>
  <c r="BD688" i="9" s="1"/>
  <c r="AQ688" i="9"/>
  <c r="AW688" i="9" s="1"/>
  <c r="BC688" i="9" s="1"/>
  <c r="AP688" i="9"/>
  <c r="AO688" i="9"/>
  <c r="AU688" i="9" s="1"/>
  <c r="BA688" i="9" s="1"/>
  <c r="AN688" i="9"/>
  <c r="AT688" i="9" s="1"/>
  <c r="AZ688" i="9" s="1"/>
  <c r="U688" i="9"/>
  <c r="T688" i="9"/>
  <c r="S688" i="9"/>
  <c r="R688" i="9"/>
  <c r="Q688" i="9"/>
  <c r="N688" i="9"/>
  <c r="P688" i="9" s="1"/>
  <c r="M688" i="9"/>
  <c r="O688" i="9" s="1"/>
  <c r="D688" i="9"/>
  <c r="AS687" i="9"/>
  <c r="AY687" i="9" s="1"/>
  <c r="BE687" i="9" s="1"/>
  <c r="AR687" i="9"/>
  <c r="AX687" i="9" s="1"/>
  <c r="BD687" i="9" s="1"/>
  <c r="AQ687" i="9"/>
  <c r="AW687" i="9" s="1"/>
  <c r="BC687" i="9" s="1"/>
  <c r="AP687" i="9"/>
  <c r="AV687" i="9" s="1"/>
  <c r="BB687" i="9" s="1"/>
  <c r="AO687" i="9"/>
  <c r="AU687" i="9" s="1"/>
  <c r="BA687" i="9" s="1"/>
  <c r="AN687" i="9"/>
  <c r="AT687" i="9" s="1"/>
  <c r="AZ687" i="9" s="1"/>
  <c r="T687" i="9"/>
  <c r="S687" i="9"/>
  <c r="R687" i="9"/>
  <c r="Q687" i="9"/>
  <c r="U687" i="9" s="1"/>
  <c r="N687" i="9"/>
  <c r="P687" i="9" s="1"/>
  <c r="M687" i="9"/>
  <c r="O687" i="9" s="1"/>
  <c r="D687" i="9"/>
  <c r="AS686" i="9"/>
  <c r="AY686" i="9" s="1"/>
  <c r="BE686" i="9" s="1"/>
  <c r="AR686" i="9"/>
  <c r="AX686" i="9" s="1"/>
  <c r="BD686" i="9" s="1"/>
  <c r="AQ686" i="9"/>
  <c r="AW686" i="9" s="1"/>
  <c r="BC686" i="9" s="1"/>
  <c r="AP686" i="9"/>
  <c r="AV686" i="9" s="1"/>
  <c r="BB686" i="9" s="1"/>
  <c r="AO686" i="9"/>
  <c r="AU686" i="9" s="1"/>
  <c r="BA686" i="9" s="1"/>
  <c r="AN686" i="9"/>
  <c r="AT686" i="9" s="1"/>
  <c r="AZ686" i="9" s="1"/>
  <c r="T686" i="9"/>
  <c r="S686" i="9"/>
  <c r="R686" i="9"/>
  <c r="Q686" i="9"/>
  <c r="U686" i="9" s="1"/>
  <c r="N686" i="9"/>
  <c r="P686" i="9" s="1"/>
  <c r="M686" i="9"/>
  <c r="O686" i="9" s="1"/>
  <c r="D686" i="9"/>
  <c r="AY685" i="9"/>
  <c r="BE685" i="9" s="1"/>
  <c r="AS685" i="9"/>
  <c r="AR685" i="9"/>
  <c r="AX685" i="9" s="1"/>
  <c r="BD685" i="9" s="1"/>
  <c r="AQ685" i="9"/>
  <c r="AW685" i="9" s="1"/>
  <c r="BC685" i="9" s="1"/>
  <c r="AP685" i="9"/>
  <c r="AV685" i="9" s="1"/>
  <c r="BB685" i="9" s="1"/>
  <c r="AO685" i="9"/>
  <c r="AU685" i="9" s="1"/>
  <c r="BA685" i="9" s="1"/>
  <c r="AN685" i="9"/>
  <c r="AT685" i="9" s="1"/>
  <c r="AZ685" i="9" s="1"/>
  <c r="U685" i="9"/>
  <c r="T685" i="9"/>
  <c r="S685" i="9"/>
  <c r="R685" i="9"/>
  <c r="Q685" i="9"/>
  <c r="N685" i="9"/>
  <c r="P685" i="9" s="1"/>
  <c r="M685" i="9"/>
  <c r="O685" i="9" s="1"/>
  <c r="D685" i="9"/>
  <c r="AS684" i="9"/>
  <c r="AY684" i="9" s="1"/>
  <c r="BE684" i="9" s="1"/>
  <c r="AR684" i="9"/>
  <c r="AX684" i="9" s="1"/>
  <c r="BD684" i="9" s="1"/>
  <c r="AQ684" i="9"/>
  <c r="AW684" i="9" s="1"/>
  <c r="BC684" i="9" s="1"/>
  <c r="AP684" i="9"/>
  <c r="AV684" i="9" s="1"/>
  <c r="BB684" i="9" s="1"/>
  <c r="AO684" i="9"/>
  <c r="AU684" i="9" s="1"/>
  <c r="BA684" i="9" s="1"/>
  <c r="AN684" i="9"/>
  <c r="AT684" i="9" s="1"/>
  <c r="AZ684" i="9" s="1"/>
  <c r="T684" i="9"/>
  <c r="S684" i="9"/>
  <c r="R684" i="9"/>
  <c r="Q684" i="9"/>
  <c r="U684" i="9" s="1"/>
  <c r="N684" i="9"/>
  <c r="P684" i="9" s="1"/>
  <c r="M684" i="9"/>
  <c r="O684" i="9" s="1"/>
  <c r="D684" i="9"/>
  <c r="AS683" i="9"/>
  <c r="AY683" i="9" s="1"/>
  <c r="BE683" i="9" s="1"/>
  <c r="AR683" i="9"/>
  <c r="AX683" i="9" s="1"/>
  <c r="BD683" i="9" s="1"/>
  <c r="AQ683" i="9"/>
  <c r="AW683" i="9" s="1"/>
  <c r="BC683" i="9" s="1"/>
  <c r="AP683" i="9"/>
  <c r="AV683" i="9" s="1"/>
  <c r="BB683" i="9" s="1"/>
  <c r="AO683" i="9"/>
  <c r="AU683" i="9" s="1"/>
  <c r="BA683" i="9" s="1"/>
  <c r="AN683" i="9"/>
  <c r="AT683" i="9" s="1"/>
  <c r="AZ683" i="9" s="1"/>
  <c r="T683" i="9"/>
  <c r="S683" i="9"/>
  <c r="R683" i="9"/>
  <c r="Q683" i="9"/>
  <c r="U683" i="9" s="1"/>
  <c r="N683" i="9"/>
  <c r="P683" i="9" s="1"/>
  <c r="M683" i="9"/>
  <c r="O683" i="9" s="1"/>
  <c r="D683" i="9"/>
  <c r="AS682" i="9"/>
  <c r="AY682" i="9" s="1"/>
  <c r="BE682" i="9" s="1"/>
  <c r="AR682" i="9"/>
  <c r="AX682" i="9" s="1"/>
  <c r="BD682" i="9" s="1"/>
  <c r="AQ682" i="9"/>
  <c r="AW682" i="9" s="1"/>
  <c r="BC682" i="9" s="1"/>
  <c r="AP682" i="9"/>
  <c r="AV682" i="9" s="1"/>
  <c r="BB682" i="9" s="1"/>
  <c r="AO682" i="9"/>
  <c r="AU682" i="9" s="1"/>
  <c r="BA682" i="9" s="1"/>
  <c r="AN682" i="9"/>
  <c r="AT682" i="9" s="1"/>
  <c r="AZ682" i="9" s="1"/>
  <c r="U682" i="9"/>
  <c r="T682" i="9"/>
  <c r="S682" i="9"/>
  <c r="R682" i="9"/>
  <c r="Q682" i="9"/>
  <c r="N682" i="9"/>
  <c r="P682" i="9" s="1"/>
  <c r="M682" i="9"/>
  <c r="O682" i="9" s="1"/>
  <c r="D682" i="9"/>
  <c r="AU681" i="9"/>
  <c r="BA681" i="9" s="1"/>
  <c r="AS681" i="9"/>
  <c r="AY681" i="9" s="1"/>
  <c r="BE681" i="9" s="1"/>
  <c r="AR681" i="9"/>
  <c r="AX681" i="9" s="1"/>
  <c r="BD681" i="9" s="1"/>
  <c r="AQ681" i="9"/>
  <c r="AW681" i="9" s="1"/>
  <c r="BC681" i="9" s="1"/>
  <c r="AP681" i="9"/>
  <c r="AV681" i="9" s="1"/>
  <c r="BB681" i="9" s="1"/>
  <c r="AO681" i="9"/>
  <c r="AN681" i="9"/>
  <c r="AT681" i="9" s="1"/>
  <c r="AZ681" i="9" s="1"/>
  <c r="T681" i="9"/>
  <c r="S681" i="9"/>
  <c r="R681" i="9"/>
  <c r="Q681" i="9"/>
  <c r="U681" i="9" s="1"/>
  <c r="N681" i="9"/>
  <c r="P681" i="9" s="1"/>
  <c r="M681" i="9"/>
  <c r="O681" i="9" s="1"/>
  <c r="D681" i="9"/>
  <c r="AS680" i="9"/>
  <c r="AY680" i="9" s="1"/>
  <c r="BE680" i="9" s="1"/>
  <c r="AR680" i="9"/>
  <c r="AX680" i="9" s="1"/>
  <c r="BD680" i="9" s="1"/>
  <c r="AQ680" i="9"/>
  <c r="AW680" i="9" s="1"/>
  <c r="BC680" i="9" s="1"/>
  <c r="AP680" i="9"/>
  <c r="AV680" i="9" s="1"/>
  <c r="BB680" i="9" s="1"/>
  <c r="AO680" i="9"/>
  <c r="AU680" i="9" s="1"/>
  <c r="BA680" i="9" s="1"/>
  <c r="AN680" i="9"/>
  <c r="AT680" i="9" s="1"/>
  <c r="AZ680" i="9" s="1"/>
  <c r="T680" i="9"/>
  <c r="S680" i="9"/>
  <c r="R680" i="9"/>
  <c r="Q680" i="9"/>
  <c r="U680" i="9" s="1"/>
  <c r="N680" i="9"/>
  <c r="P680" i="9" s="1"/>
  <c r="M680" i="9"/>
  <c r="O680" i="9" s="1"/>
  <c r="D680" i="9"/>
  <c r="AU679" i="9"/>
  <c r="BA679" i="9" s="1"/>
  <c r="AS679" i="9"/>
  <c r="AY679" i="9" s="1"/>
  <c r="BE679" i="9" s="1"/>
  <c r="AR679" i="9"/>
  <c r="AX679" i="9" s="1"/>
  <c r="BD679" i="9" s="1"/>
  <c r="AQ679" i="9"/>
  <c r="AW679" i="9" s="1"/>
  <c r="BC679" i="9" s="1"/>
  <c r="AP679" i="9"/>
  <c r="AV679" i="9" s="1"/>
  <c r="BB679" i="9" s="1"/>
  <c r="AO679" i="9"/>
  <c r="AN679" i="9"/>
  <c r="AT679" i="9" s="1"/>
  <c r="AZ679" i="9" s="1"/>
  <c r="U679" i="9"/>
  <c r="T679" i="9"/>
  <c r="S679" i="9"/>
  <c r="R679" i="9"/>
  <c r="Q679" i="9"/>
  <c r="N679" i="9"/>
  <c r="P679" i="9" s="1"/>
  <c r="M679" i="9"/>
  <c r="O679" i="9" s="1"/>
  <c r="D679" i="9"/>
  <c r="AS678" i="9"/>
  <c r="AY678" i="9" s="1"/>
  <c r="BE678" i="9" s="1"/>
  <c r="AR678" i="9"/>
  <c r="AX678" i="9" s="1"/>
  <c r="BD678" i="9" s="1"/>
  <c r="AQ678" i="9"/>
  <c r="AW678" i="9" s="1"/>
  <c r="BC678" i="9" s="1"/>
  <c r="AP678" i="9"/>
  <c r="AV678" i="9" s="1"/>
  <c r="BB678" i="9" s="1"/>
  <c r="AO678" i="9"/>
  <c r="AU678" i="9" s="1"/>
  <c r="BA678" i="9" s="1"/>
  <c r="AN678" i="9"/>
  <c r="AT678" i="9" s="1"/>
  <c r="AZ678" i="9" s="1"/>
  <c r="T678" i="9"/>
  <c r="S678" i="9"/>
  <c r="R678" i="9"/>
  <c r="Q678" i="9"/>
  <c r="U678" i="9" s="1"/>
  <c r="N678" i="9"/>
  <c r="P678" i="9" s="1"/>
  <c r="M678" i="9"/>
  <c r="O678" i="9" s="1"/>
  <c r="D678" i="9"/>
  <c r="AS677" i="9"/>
  <c r="AY677" i="9" s="1"/>
  <c r="BE677" i="9" s="1"/>
  <c r="AR677" i="9"/>
  <c r="AX677" i="9" s="1"/>
  <c r="BD677" i="9" s="1"/>
  <c r="AQ677" i="9"/>
  <c r="AW677" i="9" s="1"/>
  <c r="BC677" i="9" s="1"/>
  <c r="AP677" i="9"/>
  <c r="AV677" i="9" s="1"/>
  <c r="BB677" i="9" s="1"/>
  <c r="AO677" i="9"/>
  <c r="AU677" i="9" s="1"/>
  <c r="BA677" i="9" s="1"/>
  <c r="AN677" i="9"/>
  <c r="AT677" i="9" s="1"/>
  <c r="AZ677" i="9" s="1"/>
  <c r="T677" i="9"/>
  <c r="S677" i="9"/>
  <c r="R677" i="9"/>
  <c r="Q677" i="9"/>
  <c r="U677" i="9" s="1"/>
  <c r="N677" i="9"/>
  <c r="P677" i="9" s="1"/>
  <c r="M677" i="9"/>
  <c r="O677" i="9" s="1"/>
  <c r="D677" i="9"/>
  <c r="AU676" i="9"/>
  <c r="BA676" i="9" s="1"/>
  <c r="AS676" i="9"/>
  <c r="AY676" i="9" s="1"/>
  <c r="BE676" i="9" s="1"/>
  <c r="AR676" i="9"/>
  <c r="AX676" i="9" s="1"/>
  <c r="BD676" i="9" s="1"/>
  <c r="AQ676" i="9"/>
  <c r="AW676" i="9" s="1"/>
  <c r="BC676" i="9" s="1"/>
  <c r="AP676" i="9"/>
  <c r="AV676" i="9" s="1"/>
  <c r="BB676" i="9" s="1"/>
  <c r="AO676" i="9"/>
  <c r="AN676" i="9"/>
  <c r="AT676" i="9" s="1"/>
  <c r="AZ676" i="9" s="1"/>
  <c r="U676" i="9"/>
  <c r="T676" i="9"/>
  <c r="S676" i="9"/>
  <c r="R676" i="9"/>
  <c r="Q676" i="9"/>
  <c r="N676" i="9"/>
  <c r="P676" i="9" s="1"/>
  <c r="M676" i="9"/>
  <c r="O676" i="9" s="1"/>
  <c r="D676" i="9"/>
  <c r="AU675" i="9"/>
  <c r="BA675" i="9" s="1"/>
  <c r="AS675" i="9"/>
  <c r="AY675" i="9" s="1"/>
  <c r="BE675" i="9" s="1"/>
  <c r="AR675" i="9"/>
  <c r="AX675" i="9" s="1"/>
  <c r="BD675" i="9" s="1"/>
  <c r="AQ675" i="9"/>
  <c r="AW675" i="9" s="1"/>
  <c r="BC675" i="9" s="1"/>
  <c r="AP675" i="9"/>
  <c r="AV675" i="9" s="1"/>
  <c r="BB675" i="9" s="1"/>
  <c r="AO675" i="9"/>
  <c r="AN675" i="9"/>
  <c r="AT675" i="9" s="1"/>
  <c r="AZ675" i="9" s="1"/>
  <c r="T675" i="9"/>
  <c r="S675" i="9"/>
  <c r="R675" i="9"/>
  <c r="Q675" i="9"/>
  <c r="U675" i="9" s="1"/>
  <c r="N675" i="9"/>
  <c r="P675" i="9" s="1"/>
  <c r="M675" i="9"/>
  <c r="O675" i="9" s="1"/>
  <c r="D675" i="9"/>
  <c r="AV674" i="9"/>
  <c r="BB674" i="9" s="1"/>
  <c r="AS674" i="9"/>
  <c r="AY674" i="9" s="1"/>
  <c r="BE674" i="9" s="1"/>
  <c r="AR674" i="9"/>
  <c r="AX674" i="9" s="1"/>
  <c r="BD674" i="9" s="1"/>
  <c r="AQ674" i="9"/>
  <c r="AW674" i="9" s="1"/>
  <c r="BC674" i="9" s="1"/>
  <c r="AP674" i="9"/>
  <c r="AO674" i="9"/>
  <c r="AU674" i="9" s="1"/>
  <c r="BA674" i="9" s="1"/>
  <c r="AN674" i="9"/>
  <c r="AT674" i="9" s="1"/>
  <c r="AZ674" i="9" s="1"/>
  <c r="T674" i="9"/>
  <c r="S674" i="9"/>
  <c r="R674" i="9"/>
  <c r="Q674" i="9"/>
  <c r="U674" i="9" s="1"/>
  <c r="N674" i="9"/>
  <c r="P674" i="9" s="1"/>
  <c r="M674" i="9"/>
  <c r="O674" i="9" s="1"/>
  <c r="D674" i="9"/>
  <c r="AS673" i="9"/>
  <c r="AY673" i="9" s="1"/>
  <c r="BE673" i="9" s="1"/>
  <c r="AR673" i="9"/>
  <c r="AX673" i="9" s="1"/>
  <c r="BD673" i="9" s="1"/>
  <c r="AQ673" i="9"/>
  <c r="AW673" i="9" s="1"/>
  <c r="BC673" i="9" s="1"/>
  <c r="AP673" i="9"/>
  <c r="AV673" i="9" s="1"/>
  <c r="BB673" i="9" s="1"/>
  <c r="AO673" i="9"/>
  <c r="AU673" i="9" s="1"/>
  <c r="BA673" i="9" s="1"/>
  <c r="AN673" i="9"/>
  <c r="AT673" i="9" s="1"/>
  <c r="AZ673" i="9" s="1"/>
  <c r="T673" i="9"/>
  <c r="S673" i="9"/>
  <c r="R673" i="9"/>
  <c r="Q673" i="9"/>
  <c r="U673" i="9" s="1"/>
  <c r="N673" i="9"/>
  <c r="P673" i="9" s="1"/>
  <c r="M673" i="9"/>
  <c r="O673" i="9" s="1"/>
  <c r="D673" i="9"/>
  <c r="AU672" i="9"/>
  <c r="BA672" i="9" s="1"/>
  <c r="AS672" i="9"/>
  <c r="AY672" i="9" s="1"/>
  <c r="BE672" i="9" s="1"/>
  <c r="AR672" i="9"/>
  <c r="AX672" i="9" s="1"/>
  <c r="BD672" i="9" s="1"/>
  <c r="AQ672" i="9"/>
  <c r="AW672" i="9" s="1"/>
  <c r="BC672" i="9" s="1"/>
  <c r="AP672" i="9"/>
  <c r="AV672" i="9" s="1"/>
  <c r="BB672" i="9" s="1"/>
  <c r="AO672" i="9"/>
  <c r="AN672" i="9"/>
  <c r="AT672" i="9" s="1"/>
  <c r="AZ672" i="9" s="1"/>
  <c r="T672" i="9"/>
  <c r="S672" i="9"/>
  <c r="R672" i="9"/>
  <c r="Q672" i="9"/>
  <c r="U672" i="9" s="1"/>
  <c r="N672" i="9"/>
  <c r="P672" i="9" s="1"/>
  <c r="M672" i="9"/>
  <c r="O672" i="9" s="1"/>
  <c r="D672" i="9"/>
  <c r="AY671" i="9"/>
  <c r="BE671" i="9" s="1"/>
  <c r="AV671" i="9"/>
  <c r="BB671" i="9" s="1"/>
  <c r="AU671" i="9"/>
  <c r="BA671" i="9" s="1"/>
  <c r="AS671" i="9"/>
  <c r="AR671" i="9"/>
  <c r="AX671" i="9" s="1"/>
  <c r="BD671" i="9" s="1"/>
  <c r="AQ671" i="9"/>
  <c r="AW671" i="9" s="1"/>
  <c r="BC671" i="9" s="1"/>
  <c r="AP671" i="9"/>
  <c r="AO671" i="9"/>
  <c r="AN671" i="9"/>
  <c r="AT671" i="9" s="1"/>
  <c r="AZ671" i="9" s="1"/>
  <c r="T671" i="9"/>
  <c r="S671" i="9"/>
  <c r="R671" i="9"/>
  <c r="Q671" i="9"/>
  <c r="U671" i="9" s="1"/>
  <c r="N671" i="9"/>
  <c r="P671" i="9" s="1"/>
  <c r="M671" i="9"/>
  <c r="O671" i="9" s="1"/>
  <c r="D671" i="9"/>
  <c r="AS670" i="9"/>
  <c r="AY670" i="9" s="1"/>
  <c r="BE670" i="9" s="1"/>
  <c r="AR670" i="9"/>
  <c r="AX670" i="9" s="1"/>
  <c r="BD670" i="9" s="1"/>
  <c r="AQ670" i="9"/>
  <c r="AW670" i="9" s="1"/>
  <c r="BC670" i="9" s="1"/>
  <c r="AP670" i="9"/>
  <c r="AV670" i="9" s="1"/>
  <c r="BB670" i="9" s="1"/>
  <c r="AO670" i="9"/>
  <c r="AU670" i="9" s="1"/>
  <c r="BA670" i="9" s="1"/>
  <c r="AN670" i="9"/>
  <c r="AT670" i="9" s="1"/>
  <c r="AZ670" i="9" s="1"/>
  <c r="T670" i="9"/>
  <c r="S670" i="9"/>
  <c r="R670" i="9"/>
  <c r="Q670" i="9"/>
  <c r="U670" i="9" s="1"/>
  <c r="N670" i="9"/>
  <c r="P670" i="9" s="1"/>
  <c r="M670" i="9"/>
  <c r="O670" i="9" s="1"/>
  <c r="D670" i="9"/>
  <c r="AS669" i="9"/>
  <c r="AY669" i="9" s="1"/>
  <c r="BE669" i="9" s="1"/>
  <c r="AR669" i="9"/>
  <c r="AX669" i="9" s="1"/>
  <c r="BD669" i="9" s="1"/>
  <c r="AQ669" i="9"/>
  <c r="AW669" i="9" s="1"/>
  <c r="BC669" i="9" s="1"/>
  <c r="AP669" i="9"/>
  <c r="AV669" i="9" s="1"/>
  <c r="BB669" i="9" s="1"/>
  <c r="AO669" i="9"/>
  <c r="AU669" i="9" s="1"/>
  <c r="BA669" i="9" s="1"/>
  <c r="AN669" i="9"/>
  <c r="AT669" i="9" s="1"/>
  <c r="AZ669" i="9" s="1"/>
  <c r="U669" i="9"/>
  <c r="T669" i="9"/>
  <c r="S669" i="9"/>
  <c r="R669" i="9"/>
  <c r="Q669" i="9"/>
  <c r="N669" i="9"/>
  <c r="P669" i="9" s="1"/>
  <c r="M669" i="9"/>
  <c r="O669" i="9" s="1"/>
  <c r="D669" i="9"/>
  <c r="BD668" i="9"/>
  <c r="BC668" i="9"/>
  <c r="AS668" i="9"/>
  <c r="AY668" i="9" s="1"/>
  <c r="BE668" i="9" s="1"/>
  <c r="AR668" i="9"/>
  <c r="AX668" i="9" s="1"/>
  <c r="AQ668" i="9"/>
  <c r="AW668" i="9" s="1"/>
  <c r="AP668" i="9"/>
  <c r="AV668" i="9" s="1"/>
  <c r="BB668" i="9" s="1"/>
  <c r="AO668" i="9"/>
  <c r="AU668" i="9" s="1"/>
  <c r="BA668" i="9" s="1"/>
  <c r="AN668" i="9"/>
  <c r="AT668" i="9" s="1"/>
  <c r="AZ668" i="9" s="1"/>
  <c r="T668" i="9"/>
  <c r="S668" i="9"/>
  <c r="R668" i="9"/>
  <c r="Q668" i="9"/>
  <c r="U668" i="9" s="1"/>
  <c r="O668" i="9"/>
  <c r="N668" i="9"/>
  <c r="P668" i="9" s="1"/>
  <c r="M668" i="9"/>
  <c r="D668" i="9"/>
  <c r="AS667" i="9"/>
  <c r="AY667" i="9" s="1"/>
  <c r="BE667" i="9" s="1"/>
  <c r="AR667" i="9"/>
  <c r="AX667" i="9" s="1"/>
  <c r="BD667" i="9" s="1"/>
  <c r="AQ667" i="9"/>
  <c r="AW667" i="9" s="1"/>
  <c r="BC667" i="9" s="1"/>
  <c r="AP667" i="9"/>
  <c r="AV667" i="9" s="1"/>
  <c r="BB667" i="9" s="1"/>
  <c r="AO667" i="9"/>
  <c r="AU667" i="9" s="1"/>
  <c r="BA667" i="9" s="1"/>
  <c r="AN667" i="9"/>
  <c r="AT667" i="9" s="1"/>
  <c r="AZ667" i="9" s="1"/>
  <c r="T667" i="9"/>
  <c r="S667" i="9"/>
  <c r="R667" i="9"/>
  <c r="Q667" i="9"/>
  <c r="U667" i="9" s="1"/>
  <c r="N667" i="9"/>
  <c r="P667" i="9" s="1"/>
  <c r="M667" i="9"/>
  <c r="O667" i="9" s="1"/>
  <c r="D667" i="9"/>
  <c r="AS666" i="9"/>
  <c r="AY666" i="9" s="1"/>
  <c r="BE666" i="9" s="1"/>
  <c r="AR666" i="9"/>
  <c r="AX666" i="9" s="1"/>
  <c r="BD666" i="9" s="1"/>
  <c r="AQ666" i="9"/>
  <c r="AW666" i="9" s="1"/>
  <c r="BC666" i="9" s="1"/>
  <c r="AP666" i="9"/>
  <c r="AV666" i="9" s="1"/>
  <c r="BB666" i="9" s="1"/>
  <c r="AO666" i="9"/>
  <c r="AU666" i="9" s="1"/>
  <c r="BA666" i="9" s="1"/>
  <c r="AN666" i="9"/>
  <c r="AT666" i="9" s="1"/>
  <c r="AZ666" i="9" s="1"/>
  <c r="U666" i="9"/>
  <c r="T666" i="9"/>
  <c r="S666" i="9"/>
  <c r="R666" i="9"/>
  <c r="Q666" i="9"/>
  <c r="N666" i="9"/>
  <c r="P666" i="9" s="1"/>
  <c r="M666" i="9"/>
  <c r="O666" i="9" s="1"/>
  <c r="D666" i="9"/>
  <c r="BD665" i="9"/>
  <c r="AS665" i="9"/>
  <c r="AY665" i="9" s="1"/>
  <c r="BE665" i="9" s="1"/>
  <c r="AR665" i="9"/>
  <c r="AX665" i="9" s="1"/>
  <c r="AQ665" i="9"/>
  <c r="AW665" i="9" s="1"/>
  <c r="BC665" i="9" s="1"/>
  <c r="AP665" i="9"/>
  <c r="AV665" i="9" s="1"/>
  <c r="BB665" i="9" s="1"/>
  <c r="AO665" i="9"/>
  <c r="AU665" i="9" s="1"/>
  <c r="BA665" i="9" s="1"/>
  <c r="AN665" i="9"/>
  <c r="AT665" i="9" s="1"/>
  <c r="AZ665" i="9" s="1"/>
  <c r="U665" i="9"/>
  <c r="T665" i="9"/>
  <c r="S665" i="9"/>
  <c r="R665" i="9"/>
  <c r="Q665" i="9"/>
  <c r="N665" i="9"/>
  <c r="P665" i="9" s="1"/>
  <c r="M665" i="9"/>
  <c r="O665" i="9" s="1"/>
  <c r="D665" i="9"/>
  <c r="AU664" i="9"/>
  <c r="BA664" i="9" s="1"/>
  <c r="AS664" i="9"/>
  <c r="AY664" i="9" s="1"/>
  <c r="BE664" i="9" s="1"/>
  <c r="AR664" i="9"/>
  <c r="AX664" i="9" s="1"/>
  <c r="BD664" i="9" s="1"/>
  <c r="AQ664" i="9"/>
  <c r="AW664" i="9" s="1"/>
  <c r="BC664" i="9" s="1"/>
  <c r="AP664" i="9"/>
  <c r="AV664" i="9" s="1"/>
  <c r="BB664" i="9" s="1"/>
  <c r="AO664" i="9"/>
  <c r="AN664" i="9"/>
  <c r="AT664" i="9" s="1"/>
  <c r="AZ664" i="9" s="1"/>
  <c r="U664" i="9"/>
  <c r="T664" i="9"/>
  <c r="S664" i="9"/>
  <c r="R664" i="9"/>
  <c r="Q664" i="9"/>
  <c r="N664" i="9"/>
  <c r="P664" i="9" s="1"/>
  <c r="M664" i="9"/>
  <c r="O664" i="9" s="1"/>
  <c r="D664" i="9"/>
  <c r="AS663" i="9"/>
  <c r="AY663" i="9" s="1"/>
  <c r="BE663" i="9" s="1"/>
  <c r="AR663" i="9"/>
  <c r="AX663" i="9" s="1"/>
  <c r="BD663" i="9" s="1"/>
  <c r="AQ663" i="9"/>
  <c r="AW663" i="9" s="1"/>
  <c r="BC663" i="9" s="1"/>
  <c r="AP663" i="9"/>
  <c r="AV663" i="9" s="1"/>
  <c r="BB663" i="9" s="1"/>
  <c r="AO663" i="9"/>
  <c r="AU663" i="9" s="1"/>
  <c r="BA663" i="9" s="1"/>
  <c r="AN663" i="9"/>
  <c r="AT663" i="9" s="1"/>
  <c r="AZ663" i="9" s="1"/>
  <c r="U663" i="9"/>
  <c r="T663" i="9"/>
  <c r="S663" i="9"/>
  <c r="R663" i="9"/>
  <c r="Q663" i="9"/>
  <c r="N663" i="9"/>
  <c r="P663" i="9" s="1"/>
  <c r="M663" i="9"/>
  <c r="O663" i="9" s="1"/>
  <c r="D663" i="9"/>
  <c r="AS662" i="9"/>
  <c r="AY662" i="9" s="1"/>
  <c r="BE662" i="9" s="1"/>
  <c r="AR662" i="9"/>
  <c r="AX662" i="9" s="1"/>
  <c r="BD662" i="9" s="1"/>
  <c r="AQ662" i="9"/>
  <c r="AW662" i="9" s="1"/>
  <c r="BC662" i="9" s="1"/>
  <c r="AP662" i="9"/>
  <c r="AV662" i="9" s="1"/>
  <c r="BB662" i="9" s="1"/>
  <c r="AO662" i="9"/>
  <c r="AU662" i="9" s="1"/>
  <c r="BA662" i="9" s="1"/>
  <c r="AN662" i="9"/>
  <c r="AT662" i="9" s="1"/>
  <c r="AZ662" i="9" s="1"/>
  <c r="U662" i="9"/>
  <c r="T662" i="9"/>
  <c r="S662" i="9"/>
  <c r="R662" i="9"/>
  <c r="Q662" i="9"/>
  <c r="N662" i="9"/>
  <c r="P662" i="9" s="1"/>
  <c r="M662" i="9"/>
  <c r="O662" i="9" s="1"/>
  <c r="D662" i="9"/>
  <c r="AV661" i="9"/>
  <c r="BB661" i="9" s="1"/>
  <c r="AS661" i="9"/>
  <c r="AY661" i="9" s="1"/>
  <c r="BE661" i="9" s="1"/>
  <c r="AR661" i="9"/>
  <c r="AX661" i="9" s="1"/>
  <c r="BD661" i="9" s="1"/>
  <c r="AQ661" i="9"/>
  <c r="AW661" i="9" s="1"/>
  <c r="BC661" i="9" s="1"/>
  <c r="AP661" i="9"/>
  <c r="AO661" i="9"/>
  <c r="AU661" i="9" s="1"/>
  <c r="BA661" i="9" s="1"/>
  <c r="AN661" i="9"/>
  <c r="AT661" i="9" s="1"/>
  <c r="AZ661" i="9" s="1"/>
  <c r="U661" i="9"/>
  <c r="T661" i="9"/>
  <c r="S661" i="9"/>
  <c r="R661" i="9"/>
  <c r="Q661" i="9"/>
  <c r="N661" i="9"/>
  <c r="P661" i="9" s="1"/>
  <c r="M661" i="9"/>
  <c r="O661" i="9" s="1"/>
  <c r="D661" i="9"/>
  <c r="AS660" i="9"/>
  <c r="AY660" i="9" s="1"/>
  <c r="BE660" i="9" s="1"/>
  <c r="AR660" i="9"/>
  <c r="AX660" i="9" s="1"/>
  <c r="BD660" i="9" s="1"/>
  <c r="AQ660" i="9"/>
  <c r="AW660" i="9" s="1"/>
  <c r="BC660" i="9" s="1"/>
  <c r="AP660" i="9"/>
  <c r="AV660" i="9" s="1"/>
  <c r="BB660" i="9" s="1"/>
  <c r="AO660" i="9"/>
  <c r="AU660" i="9" s="1"/>
  <c r="BA660" i="9" s="1"/>
  <c r="AN660" i="9"/>
  <c r="AT660" i="9" s="1"/>
  <c r="AZ660" i="9" s="1"/>
  <c r="T660" i="9"/>
  <c r="S660" i="9"/>
  <c r="R660" i="9"/>
  <c r="Q660" i="9"/>
  <c r="U660" i="9" s="1"/>
  <c r="N660" i="9"/>
  <c r="P660" i="9" s="1"/>
  <c r="M660" i="9"/>
  <c r="O660" i="9" s="1"/>
  <c r="D660" i="9"/>
  <c r="BD659" i="9"/>
  <c r="AS659" i="9"/>
  <c r="AY659" i="9" s="1"/>
  <c r="BE659" i="9" s="1"/>
  <c r="AR659" i="9"/>
  <c r="AX659" i="9" s="1"/>
  <c r="AQ659" i="9"/>
  <c r="AW659" i="9" s="1"/>
  <c r="BC659" i="9" s="1"/>
  <c r="AP659" i="9"/>
  <c r="AV659" i="9" s="1"/>
  <c r="BB659" i="9" s="1"/>
  <c r="AO659" i="9"/>
  <c r="AU659" i="9" s="1"/>
  <c r="BA659" i="9" s="1"/>
  <c r="AN659" i="9"/>
  <c r="AT659" i="9" s="1"/>
  <c r="AZ659" i="9" s="1"/>
  <c r="T659" i="9"/>
  <c r="S659" i="9"/>
  <c r="R659" i="9"/>
  <c r="Q659" i="9"/>
  <c r="U659" i="9" s="1"/>
  <c r="N659" i="9"/>
  <c r="P659" i="9" s="1"/>
  <c r="M659" i="9"/>
  <c r="O659" i="9" s="1"/>
  <c r="D659" i="9"/>
  <c r="AU658" i="9"/>
  <c r="BA658" i="9" s="1"/>
  <c r="AS658" i="9"/>
  <c r="AY658" i="9" s="1"/>
  <c r="BE658" i="9" s="1"/>
  <c r="AR658" i="9"/>
  <c r="AX658" i="9" s="1"/>
  <c r="BD658" i="9" s="1"/>
  <c r="AQ658" i="9"/>
  <c r="AW658" i="9" s="1"/>
  <c r="BC658" i="9" s="1"/>
  <c r="AP658" i="9"/>
  <c r="AV658" i="9" s="1"/>
  <c r="BB658" i="9" s="1"/>
  <c r="AO658" i="9"/>
  <c r="AN658" i="9"/>
  <c r="AT658" i="9" s="1"/>
  <c r="AZ658" i="9" s="1"/>
  <c r="T658" i="9"/>
  <c r="S658" i="9"/>
  <c r="R658" i="9"/>
  <c r="Q658" i="9"/>
  <c r="U658" i="9" s="1"/>
  <c r="N658" i="9"/>
  <c r="P658" i="9" s="1"/>
  <c r="M658" i="9"/>
  <c r="O658" i="9" s="1"/>
  <c r="D658" i="9"/>
  <c r="AW657" i="9"/>
  <c r="BC657" i="9" s="1"/>
  <c r="AV657" i="9"/>
  <c r="BB657" i="9" s="1"/>
  <c r="AS657" i="9"/>
  <c r="AY657" i="9" s="1"/>
  <c r="BE657" i="9" s="1"/>
  <c r="AR657" i="9"/>
  <c r="AX657" i="9" s="1"/>
  <c r="BD657" i="9" s="1"/>
  <c r="AQ657" i="9"/>
  <c r="AP657" i="9"/>
  <c r="AO657" i="9"/>
  <c r="AU657" i="9" s="1"/>
  <c r="BA657" i="9" s="1"/>
  <c r="AN657" i="9"/>
  <c r="AT657" i="9" s="1"/>
  <c r="AZ657" i="9" s="1"/>
  <c r="U657" i="9"/>
  <c r="T657" i="9"/>
  <c r="S657" i="9"/>
  <c r="R657" i="9"/>
  <c r="Q657" i="9"/>
  <c r="N657" i="9"/>
  <c r="P657" i="9" s="1"/>
  <c r="M657" i="9"/>
  <c r="O657" i="9" s="1"/>
  <c r="D657" i="9"/>
  <c r="AW656" i="9"/>
  <c r="BC656" i="9" s="1"/>
  <c r="AS656" i="9"/>
  <c r="AY656" i="9" s="1"/>
  <c r="BE656" i="9" s="1"/>
  <c r="AR656" i="9"/>
  <c r="AX656" i="9" s="1"/>
  <c r="BD656" i="9" s="1"/>
  <c r="AQ656" i="9"/>
  <c r="AP656" i="9"/>
  <c r="AV656" i="9" s="1"/>
  <c r="BB656" i="9" s="1"/>
  <c r="AO656" i="9"/>
  <c r="AU656" i="9" s="1"/>
  <c r="BA656" i="9" s="1"/>
  <c r="AN656" i="9"/>
  <c r="AT656" i="9" s="1"/>
  <c r="AZ656" i="9" s="1"/>
  <c r="T656" i="9"/>
  <c r="S656" i="9"/>
  <c r="R656" i="9"/>
  <c r="Q656" i="9"/>
  <c r="U656" i="9" s="1"/>
  <c r="N656" i="9"/>
  <c r="P656" i="9" s="1"/>
  <c r="M656" i="9"/>
  <c r="O656" i="9" s="1"/>
  <c r="D656" i="9"/>
  <c r="AS655" i="9"/>
  <c r="AY655" i="9" s="1"/>
  <c r="BE655" i="9" s="1"/>
  <c r="AR655" i="9"/>
  <c r="AX655" i="9" s="1"/>
  <c r="BD655" i="9" s="1"/>
  <c r="AQ655" i="9"/>
  <c r="AW655" i="9" s="1"/>
  <c r="BC655" i="9" s="1"/>
  <c r="AP655" i="9"/>
  <c r="AV655" i="9" s="1"/>
  <c r="BB655" i="9" s="1"/>
  <c r="AO655" i="9"/>
  <c r="AU655" i="9" s="1"/>
  <c r="BA655" i="9" s="1"/>
  <c r="AN655" i="9"/>
  <c r="AT655" i="9" s="1"/>
  <c r="AZ655" i="9" s="1"/>
  <c r="T655" i="9"/>
  <c r="S655" i="9"/>
  <c r="R655" i="9"/>
  <c r="Q655" i="9"/>
  <c r="U655" i="9" s="1"/>
  <c r="N655" i="9"/>
  <c r="P655" i="9" s="1"/>
  <c r="M655" i="9"/>
  <c r="O655" i="9" s="1"/>
  <c r="D655" i="9"/>
  <c r="AZ654" i="9"/>
  <c r="AY654" i="9"/>
  <c r="BE654" i="9" s="1"/>
  <c r="AS654" i="9"/>
  <c r="AR654" i="9"/>
  <c r="AX654" i="9" s="1"/>
  <c r="BD654" i="9" s="1"/>
  <c r="AQ654" i="9"/>
  <c r="AW654" i="9" s="1"/>
  <c r="BC654" i="9" s="1"/>
  <c r="AP654" i="9"/>
  <c r="AV654" i="9" s="1"/>
  <c r="BB654" i="9" s="1"/>
  <c r="AO654" i="9"/>
  <c r="AU654" i="9" s="1"/>
  <c r="BA654" i="9" s="1"/>
  <c r="AN654" i="9"/>
  <c r="AT654" i="9" s="1"/>
  <c r="T654" i="9"/>
  <c r="S654" i="9"/>
  <c r="R654" i="9"/>
  <c r="Q654" i="9"/>
  <c r="U654" i="9" s="1"/>
  <c r="O654" i="9"/>
  <c r="N654" i="9"/>
  <c r="P654" i="9" s="1"/>
  <c r="M654" i="9"/>
  <c r="D654" i="9"/>
  <c r="AS653" i="9"/>
  <c r="AY653" i="9" s="1"/>
  <c r="BE653" i="9" s="1"/>
  <c r="AR653" i="9"/>
  <c r="AX653" i="9" s="1"/>
  <c r="BD653" i="9" s="1"/>
  <c r="AQ653" i="9"/>
  <c r="AW653" i="9" s="1"/>
  <c r="BC653" i="9" s="1"/>
  <c r="AP653" i="9"/>
  <c r="AV653" i="9" s="1"/>
  <c r="BB653" i="9" s="1"/>
  <c r="AO653" i="9"/>
  <c r="AU653" i="9" s="1"/>
  <c r="BA653" i="9" s="1"/>
  <c r="AN653" i="9"/>
  <c r="AT653" i="9" s="1"/>
  <c r="AZ653" i="9" s="1"/>
  <c r="U653" i="9"/>
  <c r="T653" i="9"/>
  <c r="S653" i="9"/>
  <c r="R653" i="9"/>
  <c r="Q653" i="9"/>
  <c r="N653" i="9"/>
  <c r="P653" i="9" s="1"/>
  <c r="M653" i="9"/>
  <c r="O653" i="9" s="1"/>
  <c r="D653" i="9"/>
  <c r="AS652" i="9"/>
  <c r="AY652" i="9" s="1"/>
  <c r="BE652" i="9" s="1"/>
  <c r="AR652" i="9"/>
  <c r="AX652" i="9" s="1"/>
  <c r="BD652" i="9" s="1"/>
  <c r="AQ652" i="9"/>
  <c r="AW652" i="9" s="1"/>
  <c r="BC652" i="9" s="1"/>
  <c r="AP652" i="9"/>
  <c r="AV652" i="9" s="1"/>
  <c r="BB652" i="9" s="1"/>
  <c r="AO652" i="9"/>
  <c r="AU652" i="9" s="1"/>
  <c r="BA652" i="9" s="1"/>
  <c r="AN652" i="9"/>
  <c r="AT652" i="9" s="1"/>
  <c r="AZ652" i="9" s="1"/>
  <c r="U652" i="9"/>
  <c r="T652" i="9"/>
  <c r="S652" i="9"/>
  <c r="R652" i="9"/>
  <c r="Q652" i="9"/>
  <c r="N652" i="9"/>
  <c r="P652" i="9" s="1"/>
  <c r="M652" i="9"/>
  <c r="O652" i="9" s="1"/>
  <c r="D652" i="9"/>
  <c r="AS651" i="9"/>
  <c r="AY651" i="9" s="1"/>
  <c r="BE651" i="9" s="1"/>
  <c r="AR651" i="9"/>
  <c r="AX651" i="9" s="1"/>
  <c r="BD651" i="9" s="1"/>
  <c r="AQ651" i="9"/>
  <c r="AW651" i="9" s="1"/>
  <c r="BC651" i="9" s="1"/>
  <c r="AP651" i="9"/>
  <c r="AV651" i="9" s="1"/>
  <c r="BB651" i="9" s="1"/>
  <c r="AO651" i="9"/>
  <c r="AU651" i="9" s="1"/>
  <c r="BA651" i="9" s="1"/>
  <c r="AN651" i="9"/>
  <c r="AT651" i="9" s="1"/>
  <c r="AZ651" i="9" s="1"/>
  <c r="T651" i="9"/>
  <c r="S651" i="9"/>
  <c r="R651" i="9"/>
  <c r="Q651" i="9"/>
  <c r="U651" i="9" s="1"/>
  <c r="N651" i="9"/>
  <c r="P651" i="9" s="1"/>
  <c r="M651" i="9"/>
  <c r="O651" i="9" s="1"/>
  <c r="D651" i="9"/>
  <c r="AT650" i="9"/>
  <c r="AZ650" i="9" s="1"/>
  <c r="AS650" i="9"/>
  <c r="AY650" i="9" s="1"/>
  <c r="BE650" i="9" s="1"/>
  <c r="AR650" i="9"/>
  <c r="AX650" i="9" s="1"/>
  <c r="BD650" i="9" s="1"/>
  <c r="AQ650" i="9"/>
  <c r="AW650" i="9" s="1"/>
  <c r="BC650" i="9" s="1"/>
  <c r="AP650" i="9"/>
  <c r="AV650" i="9" s="1"/>
  <c r="BB650" i="9" s="1"/>
  <c r="AO650" i="9"/>
  <c r="AU650" i="9" s="1"/>
  <c r="BA650" i="9" s="1"/>
  <c r="AN650" i="9"/>
  <c r="T650" i="9"/>
  <c r="S650" i="9"/>
  <c r="R650" i="9"/>
  <c r="Q650" i="9"/>
  <c r="U650" i="9" s="1"/>
  <c r="N650" i="9"/>
  <c r="P650" i="9" s="1"/>
  <c r="M650" i="9"/>
  <c r="O650" i="9" s="1"/>
  <c r="D650" i="9"/>
  <c r="AV649" i="9"/>
  <c r="BB649" i="9" s="1"/>
  <c r="AS649" i="9"/>
  <c r="AY649" i="9" s="1"/>
  <c r="BE649" i="9" s="1"/>
  <c r="AR649" i="9"/>
  <c r="AX649" i="9" s="1"/>
  <c r="BD649" i="9" s="1"/>
  <c r="AQ649" i="9"/>
  <c r="AW649" i="9" s="1"/>
  <c r="BC649" i="9" s="1"/>
  <c r="AP649" i="9"/>
  <c r="AO649" i="9"/>
  <c r="AU649" i="9" s="1"/>
  <c r="BA649" i="9" s="1"/>
  <c r="AN649" i="9"/>
  <c r="AT649" i="9" s="1"/>
  <c r="AZ649" i="9" s="1"/>
  <c r="U649" i="9"/>
  <c r="T649" i="9"/>
  <c r="S649" i="9"/>
  <c r="R649" i="9"/>
  <c r="Q649" i="9"/>
  <c r="N649" i="9"/>
  <c r="P649" i="9" s="1"/>
  <c r="M649" i="9"/>
  <c r="O649" i="9" s="1"/>
  <c r="D649" i="9"/>
  <c r="AW648" i="9"/>
  <c r="BC648" i="9" s="1"/>
  <c r="AS648" i="9"/>
  <c r="AY648" i="9" s="1"/>
  <c r="BE648" i="9" s="1"/>
  <c r="AR648" i="9"/>
  <c r="AX648" i="9" s="1"/>
  <c r="BD648" i="9" s="1"/>
  <c r="AQ648" i="9"/>
  <c r="AP648" i="9"/>
  <c r="AV648" i="9" s="1"/>
  <c r="BB648" i="9" s="1"/>
  <c r="AO648" i="9"/>
  <c r="AU648" i="9" s="1"/>
  <c r="BA648" i="9" s="1"/>
  <c r="AN648" i="9"/>
  <c r="AT648" i="9" s="1"/>
  <c r="AZ648" i="9" s="1"/>
  <c r="T648" i="9"/>
  <c r="S648" i="9"/>
  <c r="R648" i="9"/>
  <c r="Q648" i="9"/>
  <c r="U648" i="9" s="1"/>
  <c r="N648" i="9"/>
  <c r="P648" i="9" s="1"/>
  <c r="M648" i="9"/>
  <c r="O648" i="9" s="1"/>
  <c r="D648" i="9"/>
  <c r="AS647" i="9"/>
  <c r="AY647" i="9" s="1"/>
  <c r="BE647" i="9" s="1"/>
  <c r="AR647" i="9"/>
  <c r="AX647" i="9" s="1"/>
  <c r="BD647" i="9" s="1"/>
  <c r="AQ647" i="9"/>
  <c r="AW647" i="9" s="1"/>
  <c r="BC647" i="9" s="1"/>
  <c r="AP647" i="9"/>
  <c r="AV647" i="9" s="1"/>
  <c r="BB647" i="9" s="1"/>
  <c r="AO647" i="9"/>
  <c r="AU647" i="9" s="1"/>
  <c r="BA647" i="9" s="1"/>
  <c r="AN647" i="9"/>
  <c r="AT647" i="9" s="1"/>
  <c r="AZ647" i="9" s="1"/>
  <c r="U647" i="9"/>
  <c r="T647" i="9"/>
  <c r="S647" i="9"/>
  <c r="R647" i="9"/>
  <c r="Q647" i="9"/>
  <c r="N647" i="9"/>
  <c r="P647" i="9" s="1"/>
  <c r="M647" i="9"/>
  <c r="O647" i="9" s="1"/>
  <c r="D647" i="9"/>
  <c r="AV646" i="9"/>
  <c r="BB646" i="9" s="1"/>
  <c r="AS646" i="9"/>
  <c r="AY646" i="9" s="1"/>
  <c r="BE646" i="9" s="1"/>
  <c r="AR646" i="9"/>
  <c r="AX646" i="9" s="1"/>
  <c r="BD646" i="9" s="1"/>
  <c r="AQ646" i="9"/>
  <c r="AW646" i="9" s="1"/>
  <c r="BC646" i="9" s="1"/>
  <c r="AP646" i="9"/>
  <c r="AO646" i="9"/>
  <c r="AU646" i="9" s="1"/>
  <c r="BA646" i="9" s="1"/>
  <c r="AN646" i="9"/>
  <c r="AT646" i="9" s="1"/>
  <c r="AZ646" i="9" s="1"/>
  <c r="T646" i="9"/>
  <c r="S646" i="9"/>
  <c r="R646" i="9"/>
  <c r="Q646" i="9"/>
  <c r="U646" i="9" s="1"/>
  <c r="N646" i="9"/>
  <c r="P646" i="9" s="1"/>
  <c r="M646" i="9"/>
  <c r="O646" i="9" s="1"/>
  <c r="D646" i="9"/>
  <c r="BE645" i="9"/>
  <c r="AU645" i="9"/>
  <c r="BA645" i="9" s="1"/>
  <c r="AS645" i="9"/>
  <c r="AY645" i="9" s="1"/>
  <c r="AR645" i="9"/>
  <c r="AX645" i="9" s="1"/>
  <c r="BD645" i="9" s="1"/>
  <c r="AQ645" i="9"/>
  <c r="AW645" i="9" s="1"/>
  <c r="BC645" i="9" s="1"/>
  <c r="AP645" i="9"/>
  <c r="AV645" i="9" s="1"/>
  <c r="BB645" i="9" s="1"/>
  <c r="AO645" i="9"/>
  <c r="AN645" i="9"/>
  <c r="AT645" i="9" s="1"/>
  <c r="AZ645" i="9" s="1"/>
  <c r="T645" i="9"/>
  <c r="S645" i="9"/>
  <c r="R645" i="9"/>
  <c r="Q645" i="9"/>
  <c r="U645" i="9" s="1"/>
  <c r="N645" i="9"/>
  <c r="P645" i="9" s="1"/>
  <c r="M645" i="9"/>
  <c r="O645" i="9" s="1"/>
  <c r="D645" i="9"/>
  <c r="AV644" i="9"/>
  <c r="BB644" i="9" s="1"/>
  <c r="AS644" i="9"/>
  <c r="AY644" i="9" s="1"/>
  <c r="BE644" i="9" s="1"/>
  <c r="AR644" i="9"/>
  <c r="AX644" i="9" s="1"/>
  <c r="BD644" i="9" s="1"/>
  <c r="AQ644" i="9"/>
  <c r="AW644" i="9" s="1"/>
  <c r="BC644" i="9" s="1"/>
  <c r="AP644" i="9"/>
  <c r="AO644" i="9"/>
  <c r="AU644" i="9" s="1"/>
  <c r="BA644" i="9" s="1"/>
  <c r="AN644" i="9"/>
  <c r="AT644" i="9" s="1"/>
  <c r="AZ644" i="9" s="1"/>
  <c r="T644" i="9"/>
  <c r="S644" i="9"/>
  <c r="R644" i="9"/>
  <c r="Q644" i="9"/>
  <c r="U644" i="9" s="1"/>
  <c r="N644" i="9"/>
  <c r="P644" i="9" s="1"/>
  <c r="M644" i="9"/>
  <c r="O644" i="9" s="1"/>
  <c r="D644" i="9"/>
  <c r="AS643" i="9"/>
  <c r="AY643" i="9" s="1"/>
  <c r="BE643" i="9" s="1"/>
  <c r="AR643" i="9"/>
  <c r="AX643" i="9" s="1"/>
  <c r="BD643" i="9" s="1"/>
  <c r="AQ643" i="9"/>
  <c r="AW643" i="9" s="1"/>
  <c r="BC643" i="9" s="1"/>
  <c r="AP643" i="9"/>
  <c r="AV643" i="9" s="1"/>
  <c r="BB643" i="9" s="1"/>
  <c r="AO643" i="9"/>
  <c r="AU643" i="9" s="1"/>
  <c r="BA643" i="9" s="1"/>
  <c r="AN643" i="9"/>
  <c r="AT643" i="9" s="1"/>
  <c r="AZ643" i="9" s="1"/>
  <c r="T643" i="9"/>
  <c r="S643" i="9"/>
  <c r="R643" i="9"/>
  <c r="Q643" i="9"/>
  <c r="U643" i="9" s="1"/>
  <c r="N643" i="9"/>
  <c r="P643" i="9" s="1"/>
  <c r="M643" i="9"/>
  <c r="O643" i="9" s="1"/>
  <c r="D643" i="9"/>
  <c r="AS642" i="9"/>
  <c r="AY642" i="9" s="1"/>
  <c r="BE642" i="9" s="1"/>
  <c r="AR642" i="9"/>
  <c r="AX642" i="9" s="1"/>
  <c r="BD642" i="9" s="1"/>
  <c r="AQ642" i="9"/>
  <c r="AW642" i="9" s="1"/>
  <c r="BC642" i="9" s="1"/>
  <c r="AP642" i="9"/>
  <c r="AV642" i="9" s="1"/>
  <c r="BB642" i="9" s="1"/>
  <c r="AO642" i="9"/>
  <c r="AU642" i="9" s="1"/>
  <c r="BA642" i="9" s="1"/>
  <c r="AN642" i="9"/>
  <c r="AT642" i="9" s="1"/>
  <c r="AZ642" i="9" s="1"/>
  <c r="U642" i="9"/>
  <c r="T642" i="9"/>
  <c r="S642" i="9"/>
  <c r="R642" i="9"/>
  <c r="Q642" i="9"/>
  <c r="N642" i="9"/>
  <c r="P642" i="9" s="1"/>
  <c r="M642" i="9"/>
  <c r="O642" i="9" s="1"/>
  <c r="D642" i="9"/>
  <c r="BD641" i="9"/>
  <c r="AT641" i="9"/>
  <c r="AZ641" i="9" s="1"/>
  <c r="AS641" i="9"/>
  <c r="AY641" i="9" s="1"/>
  <c r="BE641" i="9" s="1"/>
  <c r="AR641" i="9"/>
  <c r="AX641" i="9" s="1"/>
  <c r="AQ641" i="9"/>
  <c r="AW641" i="9" s="1"/>
  <c r="BC641" i="9" s="1"/>
  <c r="AP641" i="9"/>
  <c r="AV641" i="9" s="1"/>
  <c r="BB641" i="9" s="1"/>
  <c r="AO641" i="9"/>
  <c r="AU641" i="9" s="1"/>
  <c r="BA641" i="9" s="1"/>
  <c r="AN641" i="9"/>
  <c r="T641" i="9"/>
  <c r="S641" i="9"/>
  <c r="R641" i="9"/>
  <c r="Q641" i="9"/>
  <c r="U641" i="9" s="1"/>
  <c r="N641" i="9"/>
  <c r="P641" i="9" s="1"/>
  <c r="M641" i="9"/>
  <c r="O641" i="9" s="1"/>
  <c r="D641" i="9"/>
  <c r="AW640" i="9"/>
  <c r="BC640" i="9" s="1"/>
  <c r="AV640" i="9"/>
  <c r="BB640" i="9" s="1"/>
  <c r="AS640" i="9"/>
  <c r="AY640" i="9" s="1"/>
  <c r="BE640" i="9" s="1"/>
  <c r="AR640" i="9"/>
  <c r="AX640" i="9" s="1"/>
  <c r="BD640" i="9" s="1"/>
  <c r="AQ640" i="9"/>
  <c r="AP640" i="9"/>
  <c r="AO640" i="9"/>
  <c r="AU640" i="9" s="1"/>
  <c r="BA640" i="9" s="1"/>
  <c r="AN640" i="9"/>
  <c r="AT640" i="9" s="1"/>
  <c r="AZ640" i="9" s="1"/>
  <c r="U640" i="9"/>
  <c r="T640" i="9"/>
  <c r="S640" i="9"/>
  <c r="R640" i="9"/>
  <c r="Q640" i="9"/>
  <c r="N640" i="9"/>
  <c r="P640" i="9" s="1"/>
  <c r="M640" i="9"/>
  <c r="O640" i="9" s="1"/>
  <c r="D640" i="9"/>
  <c r="AS639" i="9"/>
  <c r="AY639" i="9" s="1"/>
  <c r="BE639" i="9" s="1"/>
  <c r="AR639" i="9"/>
  <c r="AX639" i="9" s="1"/>
  <c r="BD639" i="9" s="1"/>
  <c r="AQ639" i="9"/>
  <c r="AW639" i="9" s="1"/>
  <c r="BC639" i="9" s="1"/>
  <c r="AP639" i="9"/>
  <c r="AV639" i="9" s="1"/>
  <c r="BB639" i="9" s="1"/>
  <c r="AO639" i="9"/>
  <c r="AU639" i="9" s="1"/>
  <c r="BA639" i="9" s="1"/>
  <c r="AN639" i="9"/>
  <c r="AT639" i="9" s="1"/>
  <c r="AZ639" i="9" s="1"/>
  <c r="T639" i="9"/>
  <c r="S639" i="9"/>
  <c r="R639" i="9"/>
  <c r="Q639" i="9"/>
  <c r="U639" i="9" s="1"/>
  <c r="N639" i="9"/>
  <c r="P639" i="9" s="1"/>
  <c r="M639" i="9"/>
  <c r="O639" i="9" s="1"/>
  <c r="D639" i="9"/>
  <c r="AW638" i="9"/>
  <c r="BC638" i="9" s="1"/>
  <c r="AS638" i="9"/>
  <c r="AY638" i="9" s="1"/>
  <c r="BE638" i="9" s="1"/>
  <c r="AR638" i="9"/>
  <c r="AX638" i="9" s="1"/>
  <c r="BD638" i="9" s="1"/>
  <c r="AQ638" i="9"/>
  <c r="AP638" i="9"/>
  <c r="AV638" i="9" s="1"/>
  <c r="BB638" i="9" s="1"/>
  <c r="AO638" i="9"/>
  <c r="AU638" i="9" s="1"/>
  <c r="BA638" i="9" s="1"/>
  <c r="AN638" i="9"/>
  <c r="AT638" i="9" s="1"/>
  <c r="AZ638" i="9" s="1"/>
  <c r="U638" i="9"/>
  <c r="T638" i="9"/>
  <c r="S638" i="9"/>
  <c r="R638" i="9"/>
  <c r="Q638" i="9"/>
  <c r="O638" i="9"/>
  <c r="N638" i="9"/>
  <c r="P638" i="9" s="1"/>
  <c r="M638" i="9"/>
  <c r="D638" i="9"/>
  <c r="BC637" i="9"/>
  <c r="BA637" i="9"/>
  <c r="AS637" i="9"/>
  <c r="AY637" i="9" s="1"/>
  <c r="BE637" i="9" s="1"/>
  <c r="AR637" i="9"/>
  <c r="AX637" i="9" s="1"/>
  <c r="BD637" i="9" s="1"/>
  <c r="AQ637" i="9"/>
  <c r="AW637" i="9" s="1"/>
  <c r="AP637" i="9"/>
  <c r="AV637" i="9" s="1"/>
  <c r="BB637" i="9" s="1"/>
  <c r="AO637" i="9"/>
  <c r="AU637" i="9" s="1"/>
  <c r="AN637" i="9"/>
  <c r="AT637" i="9" s="1"/>
  <c r="AZ637" i="9" s="1"/>
  <c r="T637" i="9"/>
  <c r="S637" i="9"/>
  <c r="R637" i="9"/>
  <c r="Q637" i="9"/>
  <c r="U637" i="9" s="1"/>
  <c r="O637" i="9"/>
  <c r="N637" i="9"/>
  <c r="P637" i="9" s="1"/>
  <c r="M637" i="9"/>
  <c r="D637" i="9"/>
  <c r="AS636" i="9"/>
  <c r="AY636" i="9" s="1"/>
  <c r="BE636" i="9" s="1"/>
  <c r="AR636" i="9"/>
  <c r="AX636" i="9" s="1"/>
  <c r="BD636" i="9" s="1"/>
  <c r="AQ636" i="9"/>
  <c r="AW636" i="9" s="1"/>
  <c r="BC636" i="9" s="1"/>
  <c r="AP636" i="9"/>
  <c r="AV636" i="9" s="1"/>
  <c r="BB636" i="9" s="1"/>
  <c r="AO636" i="9"/>
  <c r="AU636" i="9" s="1"/>
  <c r="BA636" i="9" s="1"/>
  <c r="AN636" i="9"/>
  <c r="AT636" i="9" s="1"/>
  <c r="AZ636" i="9" s="1"/>
  <c r="T636" i="9"/>
  <c r="S636" i="9"/>
  <c r="R636" i="9"/>
  <c r="Q636" i="9"/>
  <c r="U636" i="9" s="1"/>
  <c r="N636" i="9"/>
  <c r="P636" i="9" s="1"/>
  <c r="M636" i="9"/>
  <c r="O636" i="9" s="1"/>
  <c r="D636" i="9"/>
  <c r="AU635" i="9"/>
  <c r="BA635" i="9" s="1"/>
  <c r="AS635" i="9"/>
  <c r="AY635" i="9" s="1"/>
  <c r="BE635" i="9" s="1"/>
  <c r="AR635" i="9"/>
  <c r="AX635" i="9" s="1"/>
  <c r="BD635" i="9" s="1"/>
  <c r="AQ635" i="9"/>
  <c r="AW635" i="9" s="1"/>
  <c r="BC635" i="9" s="1"/>
  <c r="AP635" i="9"/>
  <c r="AV635" i="9" s="1"/>
  <c r="BB635" i="9" s="1"/>
  <c r="AO635" i="9"/>
  <c r="AN635" i="9"/>
  <c r="AT635" i="9" s="1"/>
  <c r="AZ635" i="9" s="1"/>
  <c r="T635" i="9"/>
  <c r="S635" i="9"/>
  <c r="R635" i="9"/>
  <c r="Q635" i="9"/>
  <c r="U635" i="9" s="1"/>
  <c r="N635" i="9"/>
  <c r="P635" i="9" s="1"/>
  <c r="M635" i="9"/>
  <c r="O635" i="9" s="1"/>
  <c r="D635" i="9"/>
  <c r="AX634" i="9"/>
  <c r="BD634" i="9" s="1"/>
  <c r="AV634" i="9"/>
  <c r="BB634" i="9" s="1"/>
  <c r="AS634" i="9"/>
  <c r="AY634" i="9" s="1"/>
  <c r="BE634" i="9" s="1"/>
  <c r="AR634" i="9"/>
  <c r="AQ634" i="9"/>
  <c r="AW634" i="9" s="1"/>
  <c r="BC634" i="9" s="1"/>
  <c r="AP634" i="9"/>
  <c r="AO634" i="9"/>
  <c r="AU634" i="9" s="1"/>
  <c r="BA634" i="9" s="1"/>
  <c r="AN634" i="9"/>
  <c r="AT634" i="9" s="1"/>
  <c r="AZ634" i="9" s="1"/>
  <c r="T634" i="9"/>
  <c r="S634" i="9"/>
  <c r="R634" i="9"/>
  <c r="Q634" i="9"/>
  <c r="U634" i="9" s="1"/>
  <c r="N634" i="9"/>
  <c r="P634" i="9" s="1"/>
  <c r="M634" i="9"/>
  <c r="O634" i="9" s="1"/>
  <c r="D634" i="9"/>
  <c r="AV633" i="9"/>
  <c r="BB633" i="9" s="1"/>
  <c r="AS633" i="9"/>
  <c r="AY633" i="9" s="1"/>
  <c r="BE633" i="9" s="1"/>
  <c r="AR633" i="9"/>
  <c r="AX633" i="9" s="1"/>
  <c r="BD633" i="9" s="1"/>
  <c r="AQ633" i="9"/>
  <c r="AW633" i="9" s="1"/>
  <c r="BC633" i="9" s="1"/>
  <c r="AP633" i="9"/>
  <c r="AO633" i="9"/>
  <c r="AU633" i="9" s="1"/>
  <c r="BA633" i="9" s="1"/>
  <c r="AN633" i="9"/>
  <c r="AT633" i="9" s="1"/>
  <c r="AZ633" i="9" s="1"/>
  <c r="U633" i="9"/>
  <c r="T633" i="9"/>
  <c r="S633" i="9"/>
  <c r="R633" i="9"/>
  <c r="Q633" i="9"/>
  <c r="N633" i="9"/>
  <c r="P633" i="9" s="1"/>
  <c r="M633" i="9"/>
  <c r="O633" i="9" s="1"/>
  <c r="D633" i="9"/>
  <c r="AS632" i="9"/>
  <c r="AY632" i="9" s="1"/>
  <c r="BE632" i="9" s="1"/>
  <c r="AR632" i="9"/>
  <c r="AX632" i="9" s="1"/>
  <c r="BD632" i="9" s="1"/>
  <c r="AQ632" i="9"/>
  <c r="AW632" i="9" s="1"/>
  <c r="BC632" i="9" s="1"/>
  <c r="AP632" i="9"/>
  <c r="AV632" i="9" s="1"/>
  <c r="BB632" i="9" s="1"/>
  <c r="AO632" i="9"/>
  <c r="AU632" i="9" s="1"/>
  <c r="BA632" i="9" s="1"/>
  <c r="AN632" i="9"/>
  <c r="AT632" i="9" s="1"/>
  <c r="AZ632" i="9" s="1"/>
  <c r="T632" i="9"/>
  <c r="S632" i="9"/>
  <c r="R632" i="9"/>
  <c r="Q632" i="9"/>
  <c r="U632" i="9" s="1"/>
  <c r="N632" i="9"/>
  <c r="P632" i="9" s="1"/>
  <c r="M632" i="9"/>
  <c r="O632" i="9" s="1"/>
  <c r="D632" i="9"/>
  <c r="AW631" i="9"/>
  <c r="BC631" i="9" s="1"/>
  <c r="AS631" i="9"/>
  <c r="AY631" i="9" s="1"/>
  <c r="BE631" i="9" s="1"/>
  <c r="AR631" i="9"/>
  <c r="AX631" i="9" s="1"/>
  <c r="BD631" i="9" s="1"/>
  <c r="AQ631" i="9"/>
  <c r="AP631" i="9"/>
  <c r="AV631" i="9" s="1"/>
  <c r="BB631" i="9" s="1"/>
  <c r="AO631" i="9"/>
  <c r="AU631" i="9" s="1"/>
  <c r="BA631" i="9" s="1"/>
  <c r="AN631" i="9"/>
  <c r="AT631" i="9" s="1"/>
  <c r="AZ631" i="9" s="1"/>
  <c r="T631" i="9"/>
  <c r="S631" i="9"/>
  <c r="R631" i="9"/>
  <c r="Q631" i="9"/>
  <c r="U631" i="9" s="1"/>
  <c r="N631" i="9"/>
  <c r="P631" i="9" s="1"/>
  <c r="M631" i="9"/>
  <c r="O631" i="9" s="1"/>
  <c r="D631" i="9"/>
  <c r="AY630" i="9"/>
  <c r="BE630" i="9" s="1"/>
  <c r="AX630" i="9"/>
  <c r="BD630" i="9" s="1"/>
  <c r="AS630" i="9"/>
  <c r="AR630" i="9"/>
  <c r="AQ630" i="9"/>
  <c r="AW630" i="9" s="1"/>
  <c r="BC630" i="9" s="1"/>
  <c r="AP630" i="9"/>
  <c r="AV630" i="9" s="1"/>
  <c r="BB630" i="9" s="1"/>
  <c r="AO630" i="9"/>
  <c r="AU630" i="9" s="1"/>
  <c r="BA630" i="9" s="1"/>
  <c r="AN630" i="9"/>
  <c r="AT630" i="9" s="1"/>
  <c r="AZ630" i="9" s="1"/>
  <c r="U630" i="9"/>
  <c r="T630" i="9"/>
  <c r="S630" i="9"/>
  <c r="R630" i="9"/>
  <c r="Q630" i="9"/>
  <c r="N630" i="9"/>
  <c r="P630" i="9" s="1"/>
  <c r="M630" i="9"/>
  <c r="O630" i="9" s="1"/>
  <c r="D630" i="9"/>
  <c r="AX629" i="9"/>
  <c r="BD629" i="9" s="1"/>
  <c r="AS629" i="9"/>
  <c r="AY629" i="9" s="1"/>
  <c r="BE629" i="9" s="1"/>
  <c r="AR629" i="9"/>
  <c r="AQ629" i="9"/>
  <c r="AW629" i="9" s="1"/>
  <c r="BC629" i="9" s="1"/>
  <c r="AP629" i="9"/>
  <c r="AV629" i="9" s="1"/>
  <c r="BB629" i="9" s="1"/>
  <c r="AO629" i="9"/>
  <c r="AU629" i="9" s="1"/>
  <c r="BA629" i="9" s="1"/>
  <c r="AN629" i="9"/>
  <c r="AT629" i="9" s="1"/>
  <c r="AZ629" i="9" s="1"/>
  <c r="T629" i="9"/>
  <c r="S629" i="9"/>
  <c r="R629" i="9"/>
  <c r="Q629" i="9"/>
  <c r="U629" i="9" s="1"/>
  <c r="N629" i="9"/>
  <c r="P629" i="9" s="1"/>
  <c r="M629" i="9"/>
  <c r="O629" i="9" s="1"/>
  <c r="D629" i="9"/>
  <c r="AS628" i="9"/>
  <c r="AY628" i="9" s="1"/>
  <c r="BE628" i="9" s="1"/>
  <c r="AR628" i="9"/>
  <c r="AX628" i="9" s="1"/>
  <c r="BD628" i="9" s="1"/>
  <c r="AQ628" i="9"/>
  <c r="AW628" i="9" s="1"/>
  <c r="BC628" i="9" s="1"/>
  <c r="AP628" i="9"/>
  <c r="AV628" i="9" s="1"/>
  <c r="BB628" i="9" s="1"/>
  <c r="AO628" i="9"/>
  <c r="AU628" i="9" s="1"/>
  <c r="BA628" i="9" s="1"/>
  <c r="AN628" i="9"/>
  <c r="AT628" i="9" s="1"/>
  <c r="AZ628" i="9" s="1"/>
  <c r="T628" i="9"/>
  <c r="S628" i="9"/>
  <c r="R628" i="9"/>
  <c r="Q628" i="9"/>
  <c r="U628" i="9" s="1"/>
  <c r="N628" i="9"/>
  <c r="P628" i="9" s="1"/>
  <c r="M628" i="9"/>
  <c r="O628" i="9" s="1"/>
  <c r="D628" i="9"/>
  <c r="AY627" i="9"/>
  <c r="BE627" i="9" s="1"/>
  <c r="AT627" i="9"/>
  <c r="AZ627" i="9" s="1"/>
  <c r="AS627" i="9"/>
  <c r="AR627" i="9"/>
  <c r="AX627" i="9" s="1"/>
  <c r="BD627" i="9" s="1"/>
  <c r="AQ627" i="9"/>
  <c r="AW627" i="9" s="1"/>
  <c r="BC627" i="9" s="1"/>
  <c r="AP627" i="9"/>
  <c r="AV627" i="9" s="1"/>
  <c r="BB627" i="9" s="1"/>
  <c r="AO627" i="9"/>
  <c r="AU627" i="9" s="1"/>
  <c r="BA627" i="9" s="1"/>
  <c r="AN627" i="9"/>
  <c r="U627" i="9"/>
  <c r="T627" i="9"/>
  <c r="S627" i="9"/>
  <c r="R627" i="9"/>
  <c r="Q627" i="9"/>
  <c r="N627" i="9"/>
  <c r="P627" i="9" s="1"/>
  <c r="M627" i="9"/>
  <c r="O627" i="9" s="1"/>
  <c r="D627" i="9"/>
  <c r="AS626" i="9"/>
  <c r="AY626" i="9" s="1"/>
  <c r="BE626" i="9" s="1"/>
  <c r="AR626" i="9"/>
  <c r="AX626" i="9" s="1"/>
  <c r="BD626" i="9" s="1"/>
  <c r="AQ626" i="9"/>
  <c r="AW626" i="9" s="1"/>
  <c r="BC626" i="9" s="1"/>
  <c r="AP626" i="9"/>
  <c r="AV626" i="9" s="1"/>
  <c r="BB626" i="9" s="1"/>
  <c r="AO626" i="9"/>
  <c r="AU626" i="9" s="1"/>
  <c r="BA626" i="9" s="1"/>
  <c r="AN626" i="9"/>
  <c r="AT626" i="9" s="1"/>
  <c r="AZ626" i="9" s="1"/>
  <c r="U626" i="9"/>
  <c r="T626" i="9"/>
  <c r="S626" i="9"/>
  <c r="R626" i="9"/>
  <c r="Q626" i="9"/>
  <c r="N626" i="9"/>
  <c r="P626" i="9" s="1"/>
  <c r="M626" i="9"/>
  <c r="O626" i="9" s="1"/>
  <c r="D626" i="9"/>
  <c r="AS625" i="9"/>
  <c r="AY625" i="9" s="1"/>
  <c r="BE625" i="9" s="1"/>
  <c r="AR625" i="9"/>
  <c r="AX625" i="9" s="1"/>
  <c r="BD625" i="9" s="1"/>
  <c r="AQ625" i="9"/>
  <c r="AW625" i="9" s="1"/>
  <c r="BC625" i="9" s="1"/>
  <c r="AP625" i="9"/>
  <c r="AV625" i="9" s="1"/>
  <c r="BB625" i="9" s="1"/>
  <c r="AO625" i="9"/>
  <c r="AU625" i="9" s="1"/>
  <c r="BA625" i="9" s="1"/>
  <c r="AN625" i="9"/>
  <c r="AT625" i="9" s="1"/>
  <c r="AZ625" i="9" s="1"/>
  <c r="T625" i="9"/>
  <c r="S625" i="9"/>
  <c r="R625" i="9"/>
  <c r="Q625" i="9"/>
  <c r="U625" i="9" s="1"/>
  <c r="N625" i="9"/>
  <c r="P625" i="9" s="1"/>
  <c r="M625" i="9"/>
  <c r="O625" i="9" s="1"/>
  <c r="D625" i="9"/>
  <c r="AS624" i="9"/>
  <c r="AY624" i="9" s="1"/>
  <c r="BE624" i="9" s="1"/>
  <c r="AR624" i="9"/>
  <c r="AX624" i="9" s="1"/>
  <c r="BD624" i="9" s="1"/>
  <c r="AQ624" i="9"/>
  <c r="AW624" i="9" s="1"/>
  <c r="BC624" i="9" s="1"/>
  <c r="AP624" i="9"/>
  <c r="AV624" i="9" s="1"/>
  <c r="BB624" i="9" s="1"/>
  <c r="AO624" i="9"/>
  <c r="AU624" i="9" s="1"/>
  <c r="BA624" i="9" s="1"/>
  <c r="AN624" i="9"/>
  <c r="AT624" i="9" s="1"/>
  <c r="AZ624" i="9" s="1"/>
  <c r="U624" i="9"/>
  <c r="T624" i="9"/>
  <c r="S624" i="9"/>
  <c r="R624" i="9"/>
  <c r="Q624" i="9"/>
  <c r="N624" i="9"/>
  <c r="P624" i="9" s="1"/>
  <c r="M624" i="9"/>
  <c r="O624" i="9" s="1"/>
  <c r="D624" i="9"/>
  <c r="AT623" i="9"/>
  <c r="AZ623" i="9" s="1"/>
  <c r="AS623" i="9"/>
  <c r="AY623" i="9" s="1"/>
  <c r="BE623" i="9" s="1"/>
  <c r="AR623" i="9"/>
  <c r="AX623" i="9" s="1"/>
  <c r="BD623" i="9" s="1"/>
  <c r="AQ623" i="9"/>
  <c r="AW623" i="9" s="1"/>
  <c r="BC623" i="9" s="1"/>
  <c r="AP623" i="9"/>
  <c r="AV623" i="9" s="1"/>
  <c r="BB623" i="9" s="1"/>
  <c r="AO623" i="9"/>
  <c r="AU623" i="9" s="1"/>
  <c r="BA623" i="9" s="1"/>
  <c r="AN623" i="9"/>
  <c r="U623" i="9"/>
  <c r="T623" i="9"/>
  <c r="S623" i="9"/>
  <c r="R623" i="9"/>
  <c r="Q623" i="9"/>
  <c r="N623" i="9"/>
  <c r="P623" i="9" s="1"/>
  <c r="M623" i="9"/>
  <c r="O623" i="9" s="1"/>
  <c r="D623" i="9"/>
  <c r="AS622" i="9"/>
  <c r="AY622" i="9" s="1"/>
  <c r="BE622" i="9" s="1"/>
  <c r="AR622" i="9"/>
  <c r="AX622" i="9" s="1"/>
  <c r="BD622" i="9" s="1"/>
  <c r="AQ622" i="9"/>
  <c r="AW622" i="9" s="1"/>
  <c r="BC622" i="9" s="1"/>
  <c r="AP622" i="9"/>
  <c r="AV622" i="9" s="1"/>
  <c r="BB622" i="9" s="1"/>
  <c r="AO622" i="9"/>
  <c r="AU622" i="9" s="1"/>
  <c r="BA622" i="9" s="1"/>
  <c r="AN622" i="9"/>
  <c r="AT622" i="9" s="1"/>
  <c r="AZ622" i="9" s="1"/>
  <c r="T622" i="9"/>
  <c r="S622" i="9"/>
  <c r="R622" i="9"/>
  <c r="Q622" i="9"/>
  <c r="U622" i="9" s="1"/>
  <c r="N622" i="9"/>
  <c r="P622" i="9" s="1"/>
  <c r="M622" i="9"/>
  <c r="O622" i="9" s="1"/>
  <c r="D622" i="9"/>
  <c r="AS621" i="9"/>
  <c r="AY621" i="9" s="1"/>
  <c r="BE621" i="9" s="1"/>
  <c r="AR621" i="9"/>
  <c r="AX621" i="9" s="1"/>
  <c r="BD621" i="9" s="1"/>
  <c r="AQ621" i="9"/>
  <c r="AW621" i="9" s="1"/>
  <c r="BC621" i="9" s="1"/>
  <c r="AP621" i="9"/>
  <c r="AV621" i="9" s="1"/>
  <c r="BB621" i="9" s="1"/>
  <c r="AO621" i="9"/>
  <c r="AU621" i="9" s="1"/>
  <c r="BA621" i="9" s="1"/>
  <c r="AN621" i="9"/>
  <c r="AT621" i="9" s="1"/>
  <c r="AZ621" i="9" s="1"/>
  <c r="U621" i="9"/>
  <c r="T621" i="9"/>
  <c r="S621" i="9"/>
  <c r="R621" i="9"/>
  <c r="Q621" i="9"/>
  <c r="N621" i="9"/>
  <c r="P621" i="9" s="1"/>
  <c r="M621" i="9"/>
  <c r="O621" i="9" s="1"/>
  <c r="D621" i="9"/>
  <c r="AS620" i="9"/>
  <c r="AY620" i="9" s="1"/>
  <c r="BE620" i="9" s="1"/>
  <c r="AR620" i="9"/>
  <c r="AX620" i="9" s="1"/>
  <c r="BD620" i="9" s="1"/>
  <c r="AQ620" i="9"/>
  <c r="AW620" i="9" s="1"/>
  <c r="BC620" i="9" s="1"/>
  <c r="AP620" i="9"/>
  <c r="AV620" i="9" s="1"/>
  <c r="BB620" i="9" s="1"/>
  <c r="AO620" i="9"/>
  <c r="AU620" i="9" s="1"/>
  <c r="BA620" i="9" s="1"/>
  <c r="AN620" i="9"/>
  <c r="AT620" i="9" s="1"/>
  <c r="AZ620" i="9" s="1"/>
  <c r="U620" i="9"/>
  <c r="T620" i="9"/>
  <c r="S620" i="9"/>
  <c r="R620" i="9"/>
  <c r="Q620" i="9"/>
  <c r="N620" i="9"/>
  <c r="P620" i="9" s="1"/>
  <c r="M620" i="9"/>
  <c r="O620" i="9" s="1"/>
  <c r="D620" i="9"/>
  <c r="AU619" i="9"/>
  <c r="BA619" i="9" s="1"/>
  <c r="AS619" i="9"/>
  <c r="AY619" i="9" s="1"/>
  <c r="BE619" i="9" s="1"/>
  <c r="AR619" i="9"/>
  <c r="AX619" i="9" s="1"/>
  <c r="BD619" i="9" s="1"/>
  <c r="AQ619" i="9"/>
  <c r="AW619" i="9" s="1"/>
  <c r="BC619" i="9" s="1"/>
  <c r="AP619" i="9"/>
  <c r="AV619" i="9" s="1"/>
  <c r="BB619" i="9" s="1"/>
  <c r="AO619" i="9"/>
  <c r="AN619" i="9"/>
  <c r="AT619" i="9" s="1"/>
  <c r="AZ619" i="9" s="1"/>
  <c r="T619" i="9"/>
  <c r="S619" i="9"/>
  <c r="R619" i="9"/>
  <c r="Q619" i="9"/>
  <c r="U619" i="9" s="1"/>
  <c r="N619" i="9"/>
  <c r="P619" i="9" s="1"/>
  <c r="M619" i="9"/>
  <c r="O619" i="9" s="1"/>
  <c r="D619" i="9"/>
  <c r="AS618" i="9"/>
  <c r="AY618" i="9" s="1"/>
  <c r="BE618" i="9" s="1"/>
  <c r="AR618" i="9"/>
  <c r="AX618" i="9" s="1"/>
  <c r="BD618" i="9" s="1"/>
  <c r="AQ618" i="9"/>
  <c r="AW618" i="9" s="1"/>
  <c r="BC618" i="9" s="1"/>
  <c r="AP618" i="9"/>
  <c r="AV618" i="9" s="1"/>
  <c r="BB618" i="9" s="1"/>
  <c r="AO618" i="9"/>
  <c r="AU618" i="9" s="1"/>
  <c r="BA618" i="9" s="1"/>
  <c r="AN618" i="9"/>
  <c r="AT618" i="9" s="1"/>
  <c r="AZ618" i="9" s="1"/>
  <c r="U618" i="9"/>
  <c r="T618" i="9"/>
  <c r="S618" i="9"/>
  <c r="R618" i="9"/>
  <c r="Q618" i="9"/>
  <c r="O618" i="9"/>
  <c r="N618" i="9"/>
  <c r="P618" i="9" s="1"/>
  <c r="M618" i="9"/>
  <c r="D618" i="9"/>
  <c r="AS617" i="9"/>
  <c r="AY617" i="9" s="1"/>
  <c r="BE617" i="9" s="1"/>
  <c r="AR617" i="9"/>
  <c r="AX617" i="9" s="1"/>
  <c r="BD617" i="9" s="1"/>
  <c r="AQ617" i="9"/>
  <c r="AW617" i="9" s="1"/>
  <c r="BC617" i="9" s="1"/>
  <c r="AP617" i="9"/>
  <c r="AV617" i="9" s="1"/>
  <c r="BB617" i="9" s="1"/>
  <c r="AO617" i="9"/>
  <c r="AU617" i="9" s="1"/>
  <c r="BA617" i="9" s="1"/>
  <c r="AN617" i="9"/>
  <c r="AT617" i="9" s="1"/>
  <c r="AZ617" i="9" s="1"/>
  <c r="U617" i="9"/>
  <c r="T617" i="9"/>
  <c r="S617" i="9"/>
  <c r="R617" i="9"/>
  <c r="Q617" i="9"/>
  <c r="N617" i="9"/>
  <c r="P617" i="9" s="1"/>
  <c r="M617" i="9"/>
  <c r="O617" i="9" s="1"/>
  <c r="D617" i="9"/>
  <c r="AX616" i="9"/>
  <c r="BD616" i="9" s="1"/>
  <c r="AU616" i="9"/>
  <c r="BA616" i="9" s="1"/>
  <c r="AT616" i="9"/>
  <c r="AZ616" i="9" s="1"/>
  <c r="AS616" i="9"/>
  <c r="AY616" i="9" s="1"/>
  <c r="BE616" i="9" s="1"/>
  <c r="AR616" i="9"/>
  <c r="AQ616" i="9"/>
  <c r="AW616" i="9" s="1"/>
  <c r="BC616" i="9" s="1"/>
  <c r="AP616" i="9"/>
  <c r="AV616" i="9" s="1"/>
  <c r="BB616" i="9" s="1"/>
  <c r="AO616" i="9"/>
  <c r="AN616" i="9"/>
  <c r="T616" i="9"/>
  <c r="S616" i="9"/>
  <c r="R616" i="9"/>
  <c r="Q616" i="9"/>
  <c r="U616" i="9" s="1"/>
  <c r="N616" i="9"/>
  <c r="P616" i="9" s="1"/>
  <c r="M616" i="9"/>
  <c r="O616" i="9" s="1"/>
  <c r="D616" i="9"/>
  <c r="AW615" i="9"/>
  <c r="BC615" i="9" s="1"/>
  <c r="AS615" i="9"/>
  <c r="AY615" i="9" s="1"/>
  <c r="BE615" i="9" s="1"/>
  <c r="AR615" i="9"/>
  <c r="AX615" i="9" s="1"/>
  <c r="BD615" i="9" s="1"/>
  <c r="AQ615" i="9"/>
  <c r="AP615" i="9"/>
  <c r="AV615" i="9" s="1"/>
  <c r="BB615" i="9" s="1"/>
  <c r="AO615" i="9"/>
  <c r="AU615" i="9" s="1"/>
  <c r="BA615" i="9" s="1"/>
  <c r="AN615" i="9"/>
  <c r="AT615" i="9" s="1"/>
  <c r="AZ615" i="9" s="1"/>
  <c r="U615" i="9"/>
  <c r="T615" i="9"/>
  <c r="S615" i="9"/>
  <c r="R615" i="9"/>
  <c r="Q615" i="9"/>
  <c r="N615" i="9"/>
  <c r="P615" i="9" s="1"/>
  <c r="M615" i="9"/>
  <c r="O615" i="9" s="1"/>
  <c r="D615" i="9"/>
  <c r="AT614" i="9"/>
  <c r="AZ614" i="9" s="1"/>
  <c r="AS614" i="9"/>
  <c r="AY614" i="9" s="1"/>
  <c r="BE614" i="9" s="1"/>
  <c r="AR614" i="9"/>
  <c r="AX614" i="9" s="1"/>
  <c r="BD614" i="9" s="1"/>
  <c r="AQ614" i="9"/>
  <c r="AW614" i="9" s="1"/>
  <c r="BC614" i="9" s="1"/>
  <c r="AP614" i="9"/>
  <c r="AV614" i="9" s="1"/>
  <c r="BB614" i="9" s="1"/>
  <c r="AO614" i="9"/>
  <c r="AU614" i="9" s="1"/>
  <c r="BA614" i="9" s="1"/>
  <c r="AN614" i="9"/>
  <c r="U614" i="9"/>
  <c r="T614" i="9"/>
  <c r="S614" i="9"/>
  <c r="R614" i="9"/>
  <c r="Q614" i="9"/>
  <c r="N614" i="9"/>
  <c r="P614" i="9" s="1"/>
  <c r="M614" i="9"/>
  <c r="O614" i="9" s="1"/>
  <c r="D614" i="9"/>
  <c r="AX613" i="9"/>
  <c r="BD613" i="9" s="1"/>
  <c r="AT613" i="9"/>
  <c r="AZ613" i="9" s="1"/>
  <c r="AS613" i="9"/>
  <c r="AY613" i="9" s="1"/>
  <c r="BE613" i="9" s="1"/>
  <c r="AR613" i="9"/>
  <c r="AQ613" i="9"/>
  <c r="AW613" i="9" s="1"/>
  <c r="BC613" i="9" s="1"/>
  <c r="AP613" i="9"/>
  <c r="AV613" i="9" s="1"/>
  <c r="BB613" i="9" s="1"/>
  <c r="AO613" i="9"/>
  <c r="AU613" i="9" s="1"/>
  <c r="BA613" i="9" s="1"/>
  <c r="AN613" i="9"/>
  <c r="T613" i="9"/>
  <c r="S613" i="9"/>
  <c r="R613" i="9"/>
  <c r="Q613" i="9"/>
  <c r="U613" i="9" s="1"/>
  <c r="O613" i="9"/>
  <c r="N613" i="9"/>
  <c r="P613" i="9" s="1"/>
  <c r="M613" i="9"/>
  <c r="D613" i="9"/>
  <c r="AY612" i="9"/>
  <c r="BE612" i="9" s="1"/>
  <c r="AS612" i="9"/>
  <c r="AR612" i="9"/>
  <c r="AX612" i="9" s="1"/>
  <c r="BD612" i="9" s="1"/>
  <c r="AQ612" i="9"/>
  <c r="AW612" i="9" s="1"/>
  <c r="BC612" i="9" s="1"/>
  <c r="AP612" i="9"/>
  <c r="AV612" i="9" s="1"/>
  <c r="BB612" i="9" s="1"/>
  <c r="AO612" i="9"/>
  <c r="AU612" i="9" s="1"/>
  <c r="BA612" i="9" s="1"/>
  <c r="AN612" i="9"/>
  <c r="AT612" i="9" s="1"/>
  <c r="AZ612" i="9" s="1"/>
  <c r="U612" i="9"/>
  <c r="T612" i="9"/>
  <c r="S612" i="9"/>
  <c r="R612" i="9"/>
  <c r="Q612" i="9"/>
  <c r="N612" i="9"/>
  <c r="P612" i="9" s="1"/>
  <c r="M612" i="9"/>
  <c r="O612" i="9" s="1"/>
  <c r="D612" i="9"/>
  <c r="AX611" i="9"/>
  <c r="BD611" i="9" s="1"/>
  <c r="AT611" i="9"/>
  <c r="AZ611" i="9" s="1"/>
  <c r="AS611" i="9"/>
  <c r="AY611" i="9" s="1"/>
  <c r="BE611" i="9" s="1"/>
  <c r="AR611" i="9"/>
  <c r="AQ611" i="9"/>
  <c r="AW611" i="9" s="1"/>
  <c r="BC611" i="9" s="1"/>
  <c r="AP611" i="9"/>
  <c r="AV611" i="9" s="1"/>
  <c r="BB611" i="9" s="1"/>
  <c r="AO611" i="9"/>
  <c r="AU611" i="9" s="1"/>
  <c r="BA611" i="9" s="1"/>
  <c r="AN611" i="9"/>
  <c r="U611" i="9"/>
  <c r="T611" i="9"/>
  <c r="S611" i="9"/>
  <c r="R611" i="9"/>
  <c r="Q611" i="9"/>
  <c r="P611" i="9"/>
  <c r="N611" i="9"/>
  <c r="M611" i="9"/>
  <c r="O611" i="9" s="1"/>
  <c r="D611" i="9"/>
  <c r="AS610" i="9"/>
  <c r="AY610" i="9" s="1"/>
  <c r="BE610" i="9" s="1"/>
  <c r="AR610" i="9"/>
  <c r="AX610" i="9" s="1"/>
  <c r="BD610" i="9" s="1"/>
  <c r="AQ610" i="9"/>
  <c r="AW610" i="9" s="1"/>
  <c r="BC610" i="9" s="1"/>
  <c r="AP610" i="9"/>
  <c r="AV610" i="9" s="1"/>
  <c r="BB610" i="9" s="1"/>
  <c r="AO610" i="9"/>
  <c r="AU610" i="9" s="1"/>
  <c r="BA610" i="9" s="1"/>
  <c r="AN610" i="9"/>
  <c r="AT610" i="9" s="1"/>
  <c r="AZ610" i="9" s="1"/>
  <c r="T610" i="9"/>
  <c r="S610" i="9"/>
  <c r="R610" i="9"/>
  <c r="Q610" i="9"/>
  <c r="U610" i="9" s="1"/>
  <c r="N610" i="9"/>
  <c r="P610" i="9" s="1"/>
  <c r="M610" i="9"/>
  <c r="O610" i="9" s="1"/>
  <c r="D610" i="9"/>
  <c r="AS609" i="9"/>
  <c r="AY609" i="9" s="1"/>
  <c r="BE609" i="9" s="1"/>
  <c r="AR609" i="9"/>
  <c r="AX609" i="9" s="1"/>
  <c r="BD609" i="9" s="1"/>
  <c r="AQ609" i="9"/>
  <c r="AW609" i="9" s="1"/>
  <c r="BC609" i="9" s="1"/>
  <c r="AP609" i="9"/>
  <c r="AV609" i="9" s="1"/>
  <c r="BB609" i="9" s="1"/>
  <c r="AO609" i="9"/>
  <c r="AU609" i="9" s="1"/>
  <c r="BA609" i="9" s="1"/>
  <c r="AN609" i="9"/>
  <c r="AT609" i="9" s="1"/>
  <c r="AZ609" i="9" s="1"/>
  <c r="U609" i="9"/>
  <c r="T609" i="9"/>
  <c r="S609" i="9"/>
  <c r="R609" i="9"/>
  <c r="Q609" i="9"/>
  <c r="N609" i="9"/>
  <c r="P609" i="9" s="1"/>
  <c r="M609" i="9"/>
  <c r="O609" i="9" s="1"/>
  <c r="D609" i="9"/>
  <c r="AX608" i="9"/>
  <c r="BD608" i="9" s="1"/>
  <c r="AT608" i="9"/>
  <c r="AZ608" i="9" s="1"/>
  <c r="AS608" i="9"/>
  <c r="AY608" i="9" s="1"/>
  <c r="BE608" i="9" s="1"/>
  <c r="AR608" i="9"/>
  <c r="AQ608" i="9"/>
  <c r="AW608" i="9" s="1"/>
  <c r="BC608" i="9" s="1"/>
  <c r="AP608" i="9"/>
  <c r="AV608" i="9" s="1"/>
  <c r="BB608" i="9" s="1"/>
  <c r="AO608" i="9"/>
  <c r="AU608" i="9" s="1"/>
  <c r="BA608" i="9" s="1"/>
  <c r="AN608" i="9"/>
  <c r="U608" i="9"/>
  <c r="T608" i="9"/>
  <c r="S608" i="9"/>
  <c r="R608" i="9"/>
  <c r="Q608" i="9"/>
  <c r="P608" i="9"/>
  <c r="N608" i="9"/>
  <c r="M608" i="9"/>
  <c r="O608" i="9" s="1"/>
  <c r="D608" i="9"/>
  <c r="AS607" i="9"/>
  <c r="AY607" i="9" s="1"/>
  <c r="BE607" i="9" s="1"/>
  <c r="AR607" i="9"/>
  <c r="AX607" i="9" s="1"/>
  <c r="BD607" i="9" s="1"/>
  <c r="AQ607" i="9"/>
  <c r="AW607" i="9" s="1"/>
  <c r="BC607" i="9" s="1"/>
  <c r="AP607" i="9"/>
  <c r="AV607" i="9" s="1"/>
  <c r="BB607" i="9" s="1"/>
  <c r="AO607" i="9"/>
  <c r="AU607" i="9" s="1"/>
  <c r="BA607" i="9" s="1"/>
  <c r="AN607" i="9"/>
  <c r="AT607" i="9" s="1"/>
  <c r="AZ607" i="9" s="1"/>
  <c r="T607" i="9"/>
  <c r="S607" i="9"/>
  <c r="R607" i="9"/>
  <c r="Q607" i="9"/>
  <c r="U607" i="9" s="1"/>
  <c r="N607" i="9"/>
  <c r="P607" i="9" s="1"/>
  <c r="M607" i="9"/>
  <c r="O607" i="9" s="1"/>
  <c r="D607" i="9"/>
  <c r="AS606" i="9"/>
  <c r="AY606" i="9" s="1"/>
  <c r="BE606" i="9" s="1"/>
  <c r="AR606" i="9"/>
  <c r="AX606" i="9" s="1"/>
  <c r="BD606" i="9" s="1"/>
  <c r="AQ606" i="9"/>
  <c r="AW606" i="9" s="1"/>
  <c r="BC606" i="9" s="1"/>
  <c r="AP606" i="9"/>
  <c r="AV606" i="9" s="1"/>
  <c r="BB606" i="9" s="1"/>
  <c r="AO606" i="9"/>
  <c r="AU606" i="9" s="1"/>
  <c r="BA606" i="9" s="1"/>
  <c r="AN606" i="9"/>
  <c r="AT606" i="9" s="1"/>
  <c r="AZ606" i="9" s="1"/>
  <c r="U606" i="9"/>
  <c r="T606" i="9"/>
  <c r="S606" i="9"/>
  <c r="R606" i="9"/>
  <c r="Q606" i="9"/>
  <c r="N606" i="9"/>
  <c r="P606" i="9" s="1"/>
  <c r="M606" i="9"/>
  <c r="O606" i="9" s="1"/>
  <c r="D606" i="9"/>
  <c r="AV605" i="9"/>
  <c r="BB605" i="9" s="1"/>
  <c r="AS605" i="9"/>
  <c r="AY605" i="9" s="1"/>
  <c r="BE605" i="9" s="1"/>
  <c r="AR605" i="9"/>
  <c r="AX605" i="9" s="1"/>
  <c r="BD605" i="9" s="1"/>
  <c r="AQ605" i="9"/>
  <c r="AW605" i="9" s="1"/>
  <c r="BC605" i="9" s="1"/>
  <c r="AP605" i="9"/>
  <c r="AO605" i="9"/>
  <c r="AU605" i="9" s="1"/>
  <c r="BA605" i="9" s="1"/>
  <c r="AN605" i="9"/>
  <c r="AT605" i="9" s="1"/>
  <c r="AZ605" i="9" s="1"/>
  <c r="T605" i="9"/>
  <c r="S605" i="9"/>
  <c r="R605" i="9"/>
  <c r="U605" i="9" s="1"/>
  <c r="Q605" i="9"/>
  <c r="N605" i="9"/>
  <c r="P605" i="9" s="1"/>
  <c r="M605" i="9"/>
  <c r="O605" i="9" s="1"/>
  <c r="D605" i="9"/>
  <c r="AS604" i="9"/>
  <c r="AY604" i="9" s="1"/>
  <c r="BE604" i="9" s="1"/>
  <c r="AR604" i="9"/>
  <c r="AX604" i="9" s="1"/>
  <c r="BD604" i="9" s="1"/>
  <c r="AQ604" i="9"/>
  <c r="AW604" i="9" s="1"/>
  <c r="BC604" i="9" s="1"/>
  <c r="AP604" i="9"/>
  <c r="AV604" i="9" s="1"/>
  <c r="BB604" i="9" s="1"/>
  <c r="AO604" i="9"/>
  <c r="AU604" i="9" s="1"/>
  <c r="BA604" i="9" s="1"/>
  <c r="AN604" i="9"/>
  <c r="AT604" i="9" s="1"/>
  <c r="AZ604" i="9" s="1"/>
  <c r="T604" i="9"/>
  <c r="S604" i="9"/>
  <c r="R604" i="9"/>
  <c r="Q604" i="9"/>
  <c r="U604" i="9" s="1"/>
  <c r="N604" i="9"/>
  <c r="P604" i="9" s="1"/>
  <c r="M604" i="9"/>
  <c r="O604" i="9" s="1"/>
  <c r="D604" i="9"/>
  <c r="AU603" i="9"/>
  <c r="BA603" i="9" s="1"/>
  <c r="AS603" i="9"/>
  <c r="AY603" i="9" s="1"/>
  <c r="BE603" i="9" s="1"/>
  <c r="AR603" i="9"/>
  <c r="AX603" i="9" s="1"/>
  <c r="BD603" i="9" s="1"/>
  <c r="AQ603" i="9"/>
  <c r="AW603" i="9" s="1"/>
  <c r="BC603" i="9" s="1"/>
  <c r="AP603" i="9"/>
  <c r="AV603" i="9" s="1"/>
  <c r="BB603" i="9" s="1"/>
  <c r="AO603" i="9"/>
  <c r="AN603" i="9"/>
  <c r="AT603" i="9" s="1"/>
  <c r="AZ603" i="9" s="1"/>
  <c r="U603" i="9"/>
  <c r="T603" i="9"/>
  <c r="S603" i="9"/>
  <c r="R603" i="9"/>
  <c r="Q603" i="9"/>
  <c r="N603" i="9"/>
  <c r="P603" i="9" s="1"/>
  <c r="M603" i="9"/>
  <c r="O603" i="9" s="1"/>
  <c r="D603" i="9"/>
  <c r="AT602" i="9"/>
  <c r="AZ602" i="9" s="1"/>
  <c r="AS602" i="9"/>
  <c r="AY602" i="9" s="1"/>
  <c r="BE602" i="9" s="1"/>
  <c r="AR602" i="9"/>
  <c r="AX602" i="9" s="1"/>
  <c r="BD602" i="9" s="1"/>
  <c r="AQ602" i="9"/>
  <c r="AW602" i="9" s="1"/>
  <c r="BC602" i="9" s="1"/>
  <c r="AP602" i="9"/>
  <c r="AV602" i="9" s="1"/>
  <c r="BB602" i="9" s="1"/>
  <c r="AO602" i="9"/>
  <c r="AU602" i="9" s="1"/>
  <c r="BA602" i="9" s="1"/>
  <c r="AN602" i="9"/>
  <c r="U602" i="9"/>
  <c r="T602" i="9"/>
  <c r="S602" i="9"/>
  <c r="R602" i="9"/>
  <c r="Q602" i="9"/>
  <c r="N602" i="9"/>
  <c r="P602" i="9" s="1"/>
  <c r="M602" i="9"/>
  <c r="O602" i="9" s="1"/>
  <c r="D602" i="9"/>
  <c r="BD601" i="9"/>
  <c r="AS601" i="9"/>
  <c r="AY601" i="9" s="1"/>
  <c r="BE601" i="9" s="1"/>
  <c r="AR601" i="9"/>
  <c r="AX601" i="9" s="1"/>
  <c r="AQ601" i="9"/>
  <c r="AW601" i="9" s="1"/>
  <c r="BC601" i="9" s="1"/>
  <c r="AP601" i="9"/>
  <c r="AV601" i="9" s="1"/>
  <c r="BB601" i="9" s="1"/>
  <c r="AO601" i="9"/>
  <c r="AU601" i="9" s="1"/>
  <c r="BA601" i="9" s="1"/>
  <c r="AN601" i="9"/>
  <c r="AT601" i="9" s="1"/>
  <c r="AZ601" i="9" s="1"/>
  <c r="T601" i="9"/>
  <c r="S601" i="9"/>
  <c r="R601" i="9"/>
  <c r="Q601" i="9"/>
  <c r="U601" i="9" s="1"/>
  <c r="O601" i="9"/>
  <c r="N601" i="9"/>
  <c r="P601" i="9" s="1"/>
  <c r="M601" i="9"/>
  <c r="D601" i="9"/>
  <c r="AS600" i="9"/>
  <c r="AY600" i="9" s="1"/>
  <c r="BE600" i="9" s="1"/>
  <c r="AR600" i="9"/>
  <c r="AX600" i="9" s="1"/>
  <c r="BD600" i="9" s="1"/>
  <c r="AQ600" i="9"/>
  <c r="AW600" i="9" s="1"/>
  <c r="BC600" i="9" s="1"/>
  <c r="AP600" i="9"/>
  <c r="AV600" i="9" s="1"/>
  <c r="BB600" i="9" s="1"/>
  <c r="AO600" i="9"/>
  <c r="AU600" i="9" s="1"/>
  <c r="BA600" i="9" s="1"/>
  <c r="AN600" i="9"/>
  <c r="AT600" i="9" s="1"/>
  <c r="AZ600" i="9" s="1"/>
  <c r="T600" i="9"/>
  <c r="S600" i="9"/>
  <c r="R600" i="9"/>
  <c r="Q600" i="9"/>
  <c r="U600" i="9" s="1"/>
  <c r="N600" i="9"/>
  <c r="P600" i="9" s="1"/>
  <c r="M600" i="9"/>
  <c r="O600" i="9" s="1"/>
  <c r="D600" i="9"/>
  <c r="AV599" i="9"/>
  <c r="BB599" i="9" s="1"/>
  <c r="AS599" i="9"/>
  <c r="AY599" i="9" s="1"/>
  <c r="BE599" i="9" s="1"/>
  <c r="AR599" i="9"/>
  <c r="AX599" i="9" s="1"/>
  <c r="BD599" i="9" s="1"/>
  <c r="AQ599" i="9"/>
  <c r="AW599" i="9" s="1"/>
  <c r="BC599" i="9" s="1"/>
  <c r="AP599" i="9"/>
  <c r="AO599" i="9"/>
  <c r="AU599" i="9" s="1"/>
  <c r="BA599" i="9" s="1"/>
  <c r="AN599" i="9"/>
  <c r="AT599" i="9" s="1"/>
  <c r="AZ599" i="9" s="1"/>
  <c r="U599" i="9"/>
  <c r="T599" i="9"/>
  <c r="S599" i="9"/>
  <c r="R599" i="9"/>
  <c r="Q599" i="9"/>
  <c r="N599" i="9"/>
  <c r="P599" i="9" s="1"/>
  <c r="M599" i="9"/>
  <c r="O599" i="9" s="1"/>
  <c r="D599" i="9"/>
  <c r="AS598" i="9"/>
  <c r="AY598" i="9" s="1"/>
  <c r="BE598" i="9" s="1"/>
  <c r="AR598" i="9"/>
  <c r="AX598" i="9" s="1"/>
  <c r="BD598" i="9" s="1"/>
  <c r="AQ598" i="9"/>
  <c r="AW598" i="9" s="1"/>
  <c r="BC598" i="9" s="1"/>
  <c r="AP598" i="9"/>
  <c r="AV598" i="9" s="1"/>
  <c r="BB598" i="9" s="1"/>
  <c r="AO598" i="9"/>
  <c r="AU598" i="9" s="1"/>
  <c r="BA598" i="9" s="1"/>
  <c r="AN598" i="9"/>
  <c r="AT598" i="9" s="1"/>
  <c r="AZ598" i="9" s="1"/>
  <c r="U598" i="9"/>
  <c r="T598" i="9"/>
  <c r="S598" i="9"/>
  <c r="R598" i="9"/>
  <c r="Q598" i="9"/>
  <c r="N598" i="9"/>
  <c r="P598" i="9" s="1"/>
  <c r="M598" i="9"/>
  <c r="O598" i="9" s="1"/>
  <c r="D598" i="9"/>
  <c r="AS597" i="9"/>
  <c r="AY597" i="9" s="1"/>
  <c r="BE597" i="9" s="1"/>
  <c r="AR597" i="9"/>
  <c r="AX597" i="9" s="1"/>
  <c r="BD597" i="9" s="1"/>
  <c r="AQ597" i="9"/>
  <c r="AW597" i="9" s="1"/>
  <c r="BC597" i="9" s="1"/>
  <c r="AP597" i="9"/>
  <c r="AV597" i="9" s="1"/>
  <c r="BB597" i="9" s="1"/>
  <c r="AO597" i="9"/>
  <c r="AU597" i="9" s="1"/>
  <c r="BA597" i="9" s="1"/>
  <c r="AN597" i="9"/>
  <c r="AT597" i="9" s="1"/>
  <c r="AZ597" i="9" s="1"/>
  <c r="U597" i="9"/>
  <c r="T597" i="9"/>
  <c r="S597" i="9"/>
  <c r="R597" i="9"/>
  <c r="Q597" i="9"/>
  <c r="N597" i="9"/>
  <c r="P597" i="9" s="1"/>
  <c r="M597" i="9"/>
  <c r="O597" i="9" s="1"/>
  <c r="D597" i="9"/>
  <c r="AS596" i="9"/>
  <c r="AY596" i="9" s="1"/>
  <c r="BE596" i="9" s="1"/>
  <c r="AR596" i="9"/>
  <c r="AX596" i="9" s="1"/>
  <c r="BD596" i="9" s="1"/>
  <c r="AQ596" i="9"/>
  <c r="AW596" i="9" s="1"/>
  <c r="BC596" i="9" s="1"/>
  <c r="AP596" i="9"/>
  <c r="AV596" i="9" s="1"/>
  <c r="BB596" i="9" s="1"/>
  <c r="AO596" i="9"/>
  <c r="AU596" i="9" s="1"/>
  <c r="BA596" i="9" s="1"/>
  <c r="AN596" i="9"/>
  <c r="AT596" i="9" s="1"/>
  <c r="AZ596" i="9" s="1"/>
  <c r="T596" i="9"/>
  <c r="S596" i="9"/>
  <c r="R596" i="9"/>
  <c r="Q596" i="9"/>
  <c r="U596" i="9" s="1"/>
  <c r="N596" i="9"/>
  <c r="P596" i="9" s="1"/>
  <c r="M596" i="9"/>
  <c r="O596" i="9" s="1"/>
  <c r="D596" i="9"/>
  <c r="BA595" i="9"/>
  <c r="AW595" i="9"/>
  <c r="BC595" i="9" s="1"/>
  <c r="AS595" i="9"/>
  <c r="AY595" i="9" s="1"/>
  <c r="BE595" i="9" s="1"/>
  <c r="AR595" i="9"/>
  <c r="AX595" i="9" s="1"/>
  <c r="BD595" i="9" s="1"/>
  <c r="AQ595" i="9"/>
  <c r="AP595" i="9"/>
  <c r="AV595" i="9" s="1"/>
  <c r="BB595" i="9" s="1"/>
  <c r="AO595" i="9"/>
  <c r="AU595" i="9" s="1"/>
  <c r="AN595" i="9"/>
  <c r="AT595" i="9" s="1"/>
  <c r="AZ595" i="9" s="1"/>
  <c r="U595" i="9"/>
  <c r="T595" i="9"/>
  <c r="S595" i="9"/>
  <c r="R595" i="9"/>
  <c r="Q595" i="9"/>
  <c r="N595" i="9"/>
  <c r="P595" i="9" s="1"/>
  <c r="M595" i="9"/>
  <c r="O595" i="9" s="1"/>
  <c r="D595" i="9"/>
  <c r="AS594" i="9"/>
  <c r="AY594" i="9" s="1"/>
  <c r="BE594" i="9" s="1"/>
  <c r="AR594" i="9"/>
  <c r="AX594" i="9" s="1"/>
  <c r="BD594" i="9" s="1"/>
  <c r="AQ594" i="9"/>
  <c r="AW594" i="9" s="1"/>
  <c r="BC594" i="9" s="1"/>
  <c r="AP594" i="9"/>
  <c r="AV594" i="9" s="1"/>
  <c r="BB594" i="9" s="1"/>
  <c r="AO594" i="9"/>
  <c r="AU594" i="9" s="1"/>
  <c r="BA594" i="9" s="1"/>
  <c r="AN594" i="9"/>
  <c r="AT594" i="9" s="1"/>
  <c r="AZ594" i="9" s="1"/>
  <c r="U594" i="9"/>
  <c r="T594" i="9"/>
  <c r="S594" i="9"/>
  <c r="R594" i="9"/>
  <c r="Q594" i="9"/>
  <c r="N594" i="9"/>
  <c r="P594" i="9" s="1"/>
  <c r="M594" i="9"/>
  <c r="O594" i="9" s="1"/>
  <c r="D594" i="9"/>
  <c r="AS593" i="9"/>
  <c r="AY593" i="9" s="1"/>
  <c r="BE593" i="9" s="1"/>
  <c r="AR593" i="9"/>
  <c r="AX593" i="9" s="1"/>
  <c r="BD593" i="9" s="1"/>
  <c r="AQ593" i="9"/>
  <c r="AW593" i="9" s="1"/>
  <c r="BC593" i="9" s="1"/>
  <c r="AP593" i="9"/>
  <c r="AV593" i="9" s="1"/>
  <c r="BB593" i="9" s="1"/>
  <c r="AO593" i="9"/>
  <c r="AU593" i="9" s="1"/>
  <c r="BA593" i="9" s="1"/>
  <c r="AN593" i="9"/>
  <c r="AT593" i="9" s="1"/>
  <c r="AZ593" i="9" s="1"/>
  <c r="T593" i="9"/>
  <c r="S593" i="9"/>
  <c r="R593" i="9"/>
  <c r="Q593" i="9"/>
  <c r="U593" i="9" s="1"/>
  <c r="N593" i="9"/>
  <c r="P593" i="9" s="1"/>
  <c r="M593" i="9"/>
  <c r="O593" i="9" s="1"/>
  <c r="D593" i="9"/>
  <c r="AY592" i="9"/>
  <c r="BE592" i="9" s="1"/>
  <c r="AW592" i="9"/>
  <c r="BC592" i="9" s="1"/>
  <c r="AS592" i="9"/>
  <c r="AR592" i="9"/>
  <c r="AX592" i="9" s="1"/>
  <c r="BD592" i="9" s="1"/>
  <c r="AQ592" i="9"/>
  <c r="AP592" i="9"/>
  <c r="AV592" i="9" s="1"/>
  <c r="BB592" i="9" s="1"/>
  <c r="AO592" i="9"/>
  <c r="AU592" i="9" s="1"/>
  <c r="BA592" i="9" s="1"/>
  <c r="AN592" i="9"/>
  <c r="AT592" i="9" s="1"/>
  <c r="AZ592" i="9" s="1"/>
  <c r="U592" i="9"/>
  <c r="T592" i="9"/>
  <c r="S592" i="9"/>
  <c r="R592" i="9"/>
  <c r="Q592" i="9"/>
  <c r="N592" i="9"/>
  <c r="P592" i="9" s="1"/>
  <c r="M592" i="9"/>
  <c r="O592" i="9" s="1"/>
  <c r="D592" i="9"/>
  <c r="AS591" i="9"/>
  <c r="AY591" i="9" s="1"/>
  <c r="BE591" i="9" s="1"/>
  <c r="AR591" i="9"/>
  <c r="AX591" i="9" s="1"/>
  <c r="BD591" i="9" s="1"/>
  <c r="AQ591" i="9"/>
  <c r="AW591" i="9" s="1"/>
  <c r="BC591" i="9" s="1"/>
  <c r="AP591" i="9"/>
  <c r="AV591" i="9" s="1"/>
  <c r="BB591" i="9" s="1"/>
  <c r="AO591" i="9"/>
  <c r="AU591" i="9" s="1"/>
  <c r="BA591" i="9" s="1"/>
  <c r="AN591" i="9"/>
  <c r="AT591" i="9" s="1"/>
  <c r="AZ591" i="9" s="1"/>
  <c r="U591" i="9"/>
  <c r="T591" i="9"/>
  <c r="S591" i="9"/>
  <c r="R591" i="9"/>
  <c r="Q591" i="9"/>
  <c r="N591" i="9"/>
  <c r="P591" i="9" s="1"/>
  <c r="M591" i="9"/>
  <c r="O591" i="9" s="1"/>
  <c r="D591" i="9"/>
  <c r="BE590" i="9"/>
  <c r="AS590" i="9"/>
  <c r="AY590" i="9" s="1"/>
  <c r="AR590" i="9"/>
  <c r="AX590" i="9" s="1"/>
  <c r="BD590" i="9" s="1"/>
  <c r="AQ590" i="9"/>
  <c r="AW590" i="9" s="1"/>
  <c r="BC590" i="9" s="1"/>
  <c r="AP590" i="9"/>
  <c r="AV590" i="9" s="1"/>
  <c r="BB590" i="9" s="1"/>
  <c r="AO590" i="9"/>
  <c r="AU590" i="9" s="1"/>
  <c r="BA590" i="9" s="1"/>
  <c r="AN590" i="9"/>
  <c r="AT590" i="9" s="1"/>
  <c r="AZ590" i="9" s="1"/>
  <c r="T590" i="9"/>
  <c r="S590" i="9"/>
  <c r="R590" i="9"/>
  <c r="Q590" i="9"/>
  <c r="U590" i="9" s="1"/>
  <c r="P590" i="9"/>
  <c r="N590" i="9"/>
  <c r="M590" i="9"/>
  <c r="O590" i="9" s="1"/>
  <c r="D590" i="9"/>
  <c r="BA589" i="9"/>
  <c r="AX589" i="9"/>
  <c r="BD589" i="9" s="1"/>
  <c r="AS589" i="9"/>
  <c r="AY589" i="9" s="1"/>
  <c r="BE589" i="9" s="1"/>
  <c r="AR589" i="9"/>
  <c r="AQ589" i="9"/>
  <c r="AW589" i="9" s="1"/>
  <c r="BC589" i="9" s="1"/>
  <c r="AP589" i="9"/>
  <c r="AV589" i="9" s="1"/>
  <c r="BB589" i="9" s="1"/>
  <c r="AO589" i="9"/>
  <c r="AU589" i="9" s="1"/>
  <c r="AN589" i="9"/>
  <c r="AT589" i="9" s="1"/>
  <c r="AZ589" i="9" s="1"/>
  <c r="U589" i="9"/>
  <c r="T589" i="9"/>
  <c r="S589" i="9"/>
  <c r="R589" i="9"/>
  <c r="Q589" i="9"/>
  <c r="N589" i="9"/>
  <c r="P589" i="9" s="1"/>
  <c r="M589" i="9"/>
  <c r="O589" i="9" s="1"/>
  <c r="D589" i="9"/>
  <c r="AS588" i="9"/>
  <c r="AY588" i="9" s="1"/>
  <c r="BE588" i="9" s="1"/>
  <c r="AR588" i="9"/>
  <c r="AX588" i="9" s="1"/>
  <c r="BD588" i="9" s="1"/>
  <c r="AQ588" i="9"/>
  <c r="AW588" i="9" s="1"/>
  <c r="BC588" i="9" s="1"/>
  <c r="AP588" i="9"/>
  <c r="AV588" i="9" s="1"/>
  <c r="BB588" i="9" s="1"/>
  <c r="AO588" i="9"/>
  <c r="AU588" i="9" s="1"/>
  <c r="BA588" i="9" s="1"/>
  <c r="AN588" i="9"/>
  <c r="AT588" i="9" s="1"/>
  <c r="AZ588" i="9" s="1"/>
  <c r="U588" i="9"/>
  <c r="T588" i="9"/>
  <c r="S588" i="9"/>
  <c r="R588" i="9"/>
  <c r="Q588" i="9"/>
  <c r="N588" i="9"/>
  <c r="P588" i="9" s="1"/>
  <c r="M588" i="9"/>
  <c r="O588" i="9" s="1"/>
  <c r="D588" i="9"/>
  <c r="AV587" i="9"/>
  <c r="BB587" i="9" s="1"/>
  <c r="AT587" i="9"/>
  <c r="AZ587" i="9" s="1"/>
  <c r="AS587" i="9"/>
  <c r="AY587" i="9" s="1"/>
  <c r="BE587" i="9" s="1"/>
  <c r="AR587" i="9"/>
  <c r="AX587" i="9" s="1"/>
  <c r="BD587" i="9" s="1"/>
  <c r="AQ587" i="9"/>
  <c r="AW587" i="9" s="1"/>
  <c r="BC587" i="9" s="1"/>
  <c r="AP587" i="9"/>
  <c r="AO587" i="9"/>
  <c r="AU587" i="9" s="1"/>
  <c r="BA587" i="9" s="1"/>
  <c r="AN587" i="9"/>
  <c r="T587" i="9"/>
  <c r="S587" i="9"/>
  <c r="R587" i="9"/>
  <c r="Q587" i="9"/>
  <c r="U587" i="9" s="1"/>
  <c r="O587" i="9"/>
  <c r="N587" i="9"/>
  <c r="P587" i="9" s="1"/>
  <c r="M587" i="9"/>
  <c r="D587" i="9"/>
  <c r="AX586" i="9"/>
  <c r="BD586" i="9" s="1"/>
  <c r="AU586" i="9"/>
  <c r="BA586" i="9" s="1"/>
  <c r="AS586" i="9"/>
  <c r="AY586" i="9" s="1"/>
  <c r="BE586" i="9" s="1"/>
  <c r="AR586" i="9"/>
  <c r="AQ586" i="9"/>
  <c r="AW586" i="9" s="1"/>
  <c r="BC586" i="9" s="1"/>
  <c r="AP586" i="9"/>
  <c r="AV586" i="9" s="1"/>
  <c r="BB586" i="9" s="1"/>
  <c r="AO586" i="9"/>
  <c r="AN586" i="9"/>
  <c r="AT586" i="9" s="1"/>
  <c r="AZ586" i="9" s="1"/>
  <c r="T586" i="9"/>
  <c r="S586" i="9"/>
  <c r="R586" i="9"/>
  <c r="Q586" i="9"/>
  <c r="U586" i="9" s="1"/>
  <c r="N586" i="9"/>
  <c r="P586" i="9" s="1"/>
  <c r="M586" i="9"/>
  <c r="O586" i="9" s="1"/>
  <c r="D586" i="9"/>
  <c r="AS585" i="9"/>
  <c r="AY585" i="9" s="1"/>
  <c r="BE585" i="9" s="1"/>
  <c r="AR585" i="9"/>
  <c r="AX585" i="9" s="1"/>
  <c r="BD585" i="9" s="1"/>
  <c r="AQ585" i="9"/>
  <c r="AW585" i="9" s="1"/>
  <c r="BC585" i="9" s="1"/>
  <c r="AP585" i="9"/>
  <c r="AV585" i="9" s="1"/>
  <c r="BB585" i="9" s="1"/>
  <c r="AO585" i="9"/>
  <c r="AU585" i="9" s="1"/>
  <c r="BA585" i="9" s="1"/>
  <c r="AN585" i="9"/>
  <c r="AT585" i="9" s="1"/>
  <c r="AZ585" i="9" s="1"/>
  <c r="U585" i="9"/>
  <c r="T585" i="9"/>
  <c r="S585" i="9"/>
  <c r="R585" i="9"/>
  <c r="Q585" i="9"/>
  <c r="O585" i="9"/>
  <c r="N585" i="9"/>
  <c r="P585" i="9" s="1"/>
  <c r="M585" i="9"/>
  <c r="D585" i="9"/>
  <c r="AT584" i="9"/>
  <c r="AZ584" i="9" s="1"/>
  <c r="AS584" i="9"/>
  <c r="AY584" i="9" s="1"/>
  <c r="BE584" i="9" s="1"/>
  <c r="AR584" i="9"/>
  <c r="AX584" i="9" s="1"/>
  <c r="BD584" i="9" s="1"/>
  <c r="AQ584" i="9"/>
  <c r="AW584" i="9" s="1"/>
  <c r="BC584" i="9" s="1"/>
  <c r="AP584" i="9"/>
  <c r="AV584" i="9" s="1"/>
  <c r="BB584" i="9" s="1"/>
  <c r="AO584" i="9"/>
  <c r="AU584" i="9" s="1"/>
  <c r="BA584" i="9" s="1"/>
  <c r="AN584" i="9"/>
  <c r="T584" i="9"/>
  <c r="S584" i="9"/>
  <c r="R584" i="9"/>
  <c r="Q584" i="9"/>
  <c r="U584" i="9" s="1"/>
  <c r="N584" i="9"/>
  <c r="P584" i="9" s="1"/>
  <c r="M584" i="9"/>
  <c r="O584" i="9" s="1"/>
  <c r="D584" i="9"/>
  <c r="AW583" i="9"/>
  <c r="BC583" i="9" s="1"/>
  <c r="AS583" i="9"/>
  <c r="AY583" i="9" s="1"/>
  <c r="BE583" i="9" s="1"/>
  <c r="AR583" i="9"/>
  <c r="AX583" i="9" s="1"/>
  <c r="BD583" i="9" s="1"/>
  <c r="AQ583" i="9"/>
  <c r="AP583" i="9"/>
  <c r="AV583" i="9" s="1"/>
  <c r="BB583" i="9" s="1"/>
  <c r="AO583" i="9"/>
  <c r="AU583" i="9" s="1"/>
  <c r="BA583" i="9" s="1"/>
  <c r="AN583" i="9"/>
  <c r="AT583" i="9" s="1"/>
  <c r="AZ583" i="9" s="1"/>
  <c r="U583" i="9"/>
  <c r="T583" i="9"/>
  <c r="S583" i="9"/>
  <c r="R583" i="9"/>
  <c r="Q583" i="9"/>
  <c r="N583" i="9"/>
  <c r="P583" i="9" s="1"/>
  <c r="M583" i="9"/>
  <c r="O583" i="9" s="1"/>
  <c r="D583" i="9"/>
  <c r="AS582" i="9"/>
  <c r="AY582" i="9" s="1"/>
  <c r="BE582" i="9" s="1"/>
  <c r="AR582" i="9"/>
  <c r="AX582" i="9" s="1"/>
  <c r="BD582" i="9" s="1"/>
  <c r="AQ582" i="9"/>
  <c r="AW582" i="9" s="1"/>
  <c r="BC582" i="9" s="1"/>
  <c r="AP582" i="9"/>
  <c r="AV582" i="9" s="1"/>
  <c r="BB582" i="9" s="1"/>
  <c r="AO582" i="9"/>
  <c r="AU582" i="9" s="1"/>
  <c r="BA582" i="9" s="1"/>
  <c r="AN582" i="9"/>
  <c r="AT582" i="9" s="1"/>
  <c r="AZ582" i="9" s="1"/>
  <c r="U582" i="9"/>
  <c r="T582" i="9"/>
  <c r="S582" i="9"/>
  <c r="R582" i="9"/>
  <c r="Q582" i="9"/>
  <c r="N582" i="9"/>
  <c r="P582" i="9" s="1"/>
  <c r="M582" i="9"/>
  <c r="O582" i="9" s="1"/>
  <c r="D582" i="9"/>
  <c r="AS581" i="9"/>
  <c r="AY581" i="9" s="1"/>
  <c r="BE581" i="9" s="1"/>
  <c r="AR581" i="9"/>
  <c r="AX581" i="9" s="1"/>
  <c r="BD581" i="9" s="1"/>
  <c r="AQ581" i="9"/>
  <c r="AW581" i="9" s="1"/>
  <c r="BC581" i="9" s="1"/>
  <c r="AP581" i="9"/>
  <c r="AV581" i="9" s="1"/>
  <c r="BB581" i="9" s="1"/>
  <c r="AO581" i="9"/>
  <c r="AU581" i="9" s="1"/>
  <c r="BA581" i="9" s="1"/>
  <c r="AN581" i="9"/>
  <c r="AT581" i="9" s="1"/>
  <c r="AZ581" i="9" s="1"/>
  <c r="T581" i="9"/>
  <c r="S581" i="9"/>
  <c r="R581" i="9"/>
  <c r="Q581" i="9"/>
  <c r="U581" i="9" s="1"/>
  <c r="O581" i="9"/>
  <c r="N581" i="9"/>
  <c r="P581" i="9" s="1"/>
  <c r="M581" i="9"/>
  <c r="D581" i="9"/>
  <c r="AW580" i="9"/>
  <c r="BC580" i="9" s="1"/>
  <c r="AS580" i="9"/>
  <c r="AY580" i="9" s="1"/>
  <c r="BE580" i="9" s="1"/>
  <c r="AR580" i="9"/>
  <c r="AX580" i="9" s="1"/>
  <c r="BD580" i="9" s="1"/>
  <c r="AQ580" i="9"/>
  <c r="AP580" i="9"/>
  <c r="AV580" i="9" s="1"/>
  <c r="BB580" i="9" s="1"/>
  <c r="AO580" i="9"/>
  <c r="AU580" i="9" s="1"/>
  <c r="BA580" i="9" s="1"/>
  <c r="AN580" i="9"/>
  <c r="AT580" i="9" s="1"/>
  <c r="AZ580" i="9" s="1"/>
  <c r="U580" i="9"/>
  <c r="T580" i="9"/>
  <c r="S580" i="9"/>
  <c r="R580" i="9"/>
  <c r="Q580" i="9"/>
  <c r="N580" i="9"/>
  <c r="P580" i="9" s="1"/>
  <c r="M580" i="9"/>
  <c r="O580" i="9" s="1"/>
  <c r="D580" i="9"/>
  <c r="AS579" i="9"/>
  <c r="AY579" i="9" s="1"/>
  <c r="BE579" i="9" s="1"/>
  <c r="AR579" i="9"/>
  <c r="AX579" i="9" s="1"/>
  <c r="BD579" i="9" s="1"/>
  <c r="AQ579" i="9"/>
  <c r="AW579" i="9" s="1"/>
  <c r="BC579" i="9" s="1"/>
  <c r="AP579" i="9"/>
  <c r="AV579" i="9" s="1"/>
  <c r="BB579" i="9" s="1"/>
  <c r="AO579" i="9"/>
  <c r="AU579" i="9" s="1"/>
  <c r="BA579" i="9" s="1"/>
  <c r="AN579" i="9"/>
  <c r="AT579" i="9" s="1"/>
  <c r="AZ579" i="9" s="1"/>
  <c r="U579" i="9"/>
  <c r="T579" i="9"/>
  <c r="S579" i="9"/>
  <c r="R579" i="9"/>
  <c r="Q579" i="9"/>
  <c r="N579" i="9"/>
  <c r="P579" i="9" s="1"/>
  <c r="M579" i="9"/>
  <c r="O579" i="9" s="1"/>
  <c r="D579" i="9"/>
  <c r="AV578" i="9"/>
  <c r="BB578" i="9" s="1"/>
  <c r="AS578" i="9"/>
  <c r="AY578" i="9" s="1"/>
  <c r="BE578" i="9" s="1"/>
  <c r="AR578" i="9"/>
  <c r="AX578" i="9" s="1"/>
  <c r="BD578" i="9" s="1"/>
  <c r="AQ578" i="9"/>
  <c r="AW578" i="9" s="1"/>
  <c r="BC578" i="9" s="1"/>
  <c r="AP578" i="9"/>
  <c r="AO578" i="9"/>
  <c r="AU578" i="9" s="1"/>
  <c r="BA578" i="9" s="1"/>
  <c r="AN578" i="9"/>
  <c r="AT578" i="9" s="1"/>
  <c r="AZ578" i="9" s="1"/>
  <c r="T578" i="9"/>
  <c r="S578" i="9"/>
  <c r="R578" i="9"/>
  <c r="Q578" i="9"/>
  <c r="U578" i="9" s="1"/>
  <c r="N578" i="9"/>
  <c r="P578" i="9" s="1"/>
  <c r="M578" i="9"/>
  <c r="O578" i="9" s="1"/>
  <c r="D578" i="9"/>
  <c r="AS577" i="9"/>
  <c r="AY577" i="9" s="1"/>
  <c r="BE577" i="9" s="1"/>
  <c r="AR577" i="9"/>
  <c r="AX577" i="9" s="1"/>
  <c r="BD577" i="9" s="1"/>
  <c r="AQ577" i="9"/>
  <c r="AW577" i="9" s="1"/>
  <c r="BC577" i="9" s="1"/>
  <c r="AP577" i="9"/>
  <c r="AV577" i="9" s="1"/>
  <c r="BB577" i="9" s="1"/>
  <c r="AO577" i="9"/>
  <c r="AU577" i="9" s="1"/>
  <c r="BA577" i="9" s="1"/>
  <c r="AN577" i="9"/>
  <c r="AT577" i="9" s="1"/>
  <c r="AZ577" i="9" s="1"/>
  <c r="U577" i="9"/>
  <c r="T577" i="9"/>
  <c r="S577" i="9"/>
  <c r="R577" i="9"/>
  <c r="Q577" i="9"/>
  <c r="N577" i="9"/>
  <c r="P577" i="9" s="1"/>
  <c r="M577" i="9"/>
  <c r="O577" i="9" s="1"/>
  <c r="D577" i="9"/>
  <c r="AS576" i="9"/>
  <c r="AY576" i="9" s="1"/>
  <c r="BE576" i="9" s="1"/>
  <c r="AR576" i="9"/>
  <c r="AX576" i="9" s="1"/>
  <c r="BD576" i="9" s="1"/>
  <c r="AQ576" i="9"/>
  <c r="AW576" i="9" s="1"/>
  <c r="BC576" i="9" s="1"/>
  <c r="AP576" i="9"/>
  <c r="AV576" i="9" s="1"/>
  <c r="BB576" i="9" s="1"/>
  <c r="AO576" i="9"/>
  <c r="AU576" i="9" s="1"/>
  <c r="BA576" i="9" s="1"/>
  <c r="AN576" i="9"/>
  <c r="AT576" i="9" s="1"/>
  <c r="AZ576" i="9" s="1"/>
  <c r="U576" i="9"/>
  <c r="T576" i="9"/>
  <c r="S576" i="9"/>
  <c r="R576" i="9"/>
  <c r="Q576" i="9"/>
  <c r="N576" i="9"/>
  <c r="P576" i="9" s="1"/>
  <c r="M576" i="9"/>
  <c r="O576" i="9" s="1"/>
  <c r="D576" i="9"/>
  <c r="AU575" i="9"/>
  <c r="BA575" i="9" s="1"/>
  <c r="AS575" i="9"/>
  <c r="AY575" i="9" s="1"/>
  <c r="BE575" i="9" s="1"/>
  <c r="AR575" i="9"/>
  <c r="AX575" i="9" s="1"/>
  <c r="BD575" i="9" s="1"/>
  <c r="AQ575" i="9"/>
  <c r="AW575" i="9" s="1"/>
  <c r="BC575" i="9" s="1"/>
  <c r="AP575" i="9"/>
  <c r="AV575" i="9" s="1"/>
  <c r="BB575" i="9" s="1"/>
  <c r="AO575" i="9"/>
  <c r="AN575" i="9"/>
  <c r="AT575" i="9" s="1"/>
  <c r="AZ575" i="9" s="1"/>
  <c r="T575" i="9"/>
  <c r="S575" i="9"/>
  <c r="R575" i="9"/>
  <c r="Q575" i="9"/>
  <c r="U575" i="9" s="1"/>
  <c r="N575" i="9"/>
  <c r="P575" i="9" s="1"/>
  <c r="M575" i="9"/>
  <c r="O575" i="9" s="1"/>
  <c r="D575" i="9"/>
  <c r="AW574" i="9"/>
  <c r="BC574" i="9" s="1"/>
  <c r="AS574" i="9"/>
  <c r="AY574" i="9" s="1"/>
  <c r="BE574" i="9" s="1"/>
  <c r="AR574" i="9"/>
  <c r="AX574" i="9" s="1"/>
  <c r="BD574" i="9" s="1"/>
  <c r="AQ574" i="9"/>
  <c r="AP574" i="9"/>
  <c r="AV574" i="9" s="1"/>
  <c r="BB574" i="9" s="1"/>
  <c r="AO574" i="9"/>
  <c r="AU574" i="9" s="1"/>
  <c r="BA574" i="9" s="1"/>
  <c r="AN574" i="9"/>
  <c r="AT574" i="9" s="1"/>
  <c r="AZ574" i="9" s="1"/>
  <c r="U574" i="9"/>
  <c r="T574" i="9"/>
  <c r="S574" i="9"/>
  <c r="R574" i="9"/>
  <c r="Q574" i="9"/>
  <c r="N574" i="9"/>
  <c r="P574" i="9" s="1"/>
  <c r="M574" i="9"/>
  <c r="O574" i="9" s="1"/>
  <c r="D574" i="9"/>
  <c r="AS573" i="9"/>
  <c r="AY573" i="9" s="1"/>
  <c r="BE573" i="9" s="1"/>
  <c r="AR573" i="9"/>
  <c r="AX573" i="9" s="1"/>
  <c r="BD573" i="9" s="1"/>
  <c r="AQ573" i="9"/>
  <c r="AW573" i="9" s="1"/>
  <c r="BC573" i="9" s="1"/>
  <c r="AP573" i="9"/>
  <c r="AV573" i="9" s="1"/>
  <c r="BB573" i="9" s="1"/>
  <c r="AO573" i="9"/>
  <c r="AU573" i="9" s="1"/>
  <c r="BA573" i="9" s="1"/>
  <c r="AN573" i="9"/>
  <c r="AT573" i="9" s="1"/>
  <c r="AZ573" i="9" s="1"/>
  <c r="U573" i="9"/>
  <c r="T573" i="9"/>
  <c r="S573" i="9"/>
  <c r="R573" i="9"/>
  <c r="Q573" i="9"/>
  <c r="N573" i="9"/>
  <c r="P573" i="9" s="1"/>
  <c r="M573" i="9"/>
  <c r="O573" i="9" s="1"/>
  <c r="D573" i="9"/>
  <c r="AS572" i="9"/>
  <c r="AY572" i="9" s="1"/>
  <c r="BE572" i="9" s="1"/>
  <c r="AR572" i="9"/>
  <c r="AX572" i="9" s="1"/>
  <c r="BD572" i="9" s="1"/>
  <c r="AQ572" i="9"/>
  <c r="AW572" i="9" s="1"/>
  <c r="BC572" i="9" s="1"/>
  <c r="AP572" i="9"/>
  <c r="AV572" i="9" s="1"/>
  <c r="BB572" i="9" s="1"/>
  <c r="AO572" i="9"/>
  <c r="AU572" i="9" s="1"/>
  <c r="BA572" i="9" s="1"/>
  <c r="AN572" i="9"/>
  <c r="AT572" i="9" s="1"/>
  <c r="AZ572" i="9" s="1"/>
  <c r="T572" i="9"/>
  <c r="S572" i="9"/>
  <c r="R572" i="9"/>
  <c r="Q572" i="9"/>
  <c r="U572" i="9" s="1"/>
  <c r="N572" i="9"/>
  <c r="P572" i="9" s="1"/>
  <c r="M572" i="9"/>
  <c r="O572" i="9" s="1"/>
  <c r="D572" i="9"/>
  <c r="AY571" i="9"/>
  <c r="BE571" i="9" s="1"/>
  <c r="AU571" i="9"/>
  <c r="BA571" i="9" s="1"/>
  <c r="AS571" i="9"/>
  <c r="AR571" i="9"/>
  <c r="AX571" i="9" s="1"/>
  <c r="BD571" i="9" s="1"/>
  <c r="AQ571" i="9"/>
  <c r="AW571" i="9" s="1"/>
  <c r="BC571" i="9" s="1"/>
  <c r="AP571" i="9"/>
  <c r="AV571" i="9" s="1"/>
  <c r="BB571" i="9" s="1"/>
  <c r="AO571" i="9"/>
  <c r="AN571" i="9"/>
  <c r="AT571" i="9" s="1"/>
  <c r="AZ571" i="9" s="1"/>
  <c r="U571" i="9"/>
  <c r="T571" i="9"/>
  <c r="S571" i="9"/>
  <c r="R571" i="9"/>
  <c r="Q571" i="9"/>
  <c r="N571" i="9"/>
  <c r="P571" i="9" s="1"/>
  <c r="M571" i="9"/>
  <c r="O571" i="9" s="1"/>
  <c r="D571" i="9"/>
  <c r="AS570" i="9"/>
  <c r="AY570" i="9" s="1"/>
  <c r="BE570" i="9" s="1"/>
  <c r="AR570" i="9"/>
  <c r="AX570" i="9" s="1"/>
  <c r="BD570" i="9" s="1"/>
  <c r="AQ570" i="9"/>
  <c r="AW570" i="9" s="1"/>
  <c r="BC570" i="9" s="1"/>
  <c r="AP570" i="9"/>
  <c r="AV570" i="9" s="1"/>
  <c r="BB570" i="9" s="1"/>
  <c r="AO570" i="9"/>
  <c r="AU570" i="9" s="1"/>
  <c r="BA570" i="9" s="1"/>
  <c r="AN570" i="9"/>
  <c r="AT570" i="9" s="1"/>
  <c r="AZ570" i="9" s="1"/>
  <c r="U570" i="9"/>
  <c r="T570" i="9"/>
  <c r="S570" i="9"/>
  <c r="R570" i="9"/>
  <c r="Q570" i="9"/>
  <c r="N570" i="9"/>
  <c r="P570" i="9" s="1"/>
  <c r="M570" i="9"/>
  <c r="O570" i="9" s="1"/>
  <c r="D570" i="9"/>
  <c r="AS569" i="9"/>
  <c r="AY569" i="9" s="1"/>
  <c r="BE569" i="9" s="1"/>
  <c r="AR569" i="9"/>
  <c r="AX569" i="9" s="1"/>
  <c r="BD569" i="9" s="1"/>
  <c r="AQ569" i="9"/>
  <c r="AW569" i="9" s="1"/>
  <c r="BC569" i="9" s="1"/>
  <c r="AP569" i="9"/>
  <c r="AV569" i="9" s="1"/>
  <c r="BB569" i="9" s="1"/>
  <c r="AO569" i="9"/>
  <c r="AU569" i="9" s="1"/>
  <c r="BA569" i="9" s="1"/>
  <c r="AN569" i="9"/>
  <c r="AT569" i="9" s="1"/>
  <c r="AZ569" i="9" s="1"/>
  <c r="T569" i="9"/>
  <c r="S569" i="9"/>
  <c r="R569" i="9"/>
  <c r="Q569" i="9"/>
  <c r="U569" i="9" s="1"/>
  <c r="N569" i="9"/>
  <c r="P569" i="9" s="1"/>
  <c r="M569" i="9"/>
  <c r="O569" i="9" s="1"/>
  <c r="D569" i="9"/>
  <c r="AU568" i="9"/>
  <c r="BA568" i="9" s="1"/>
  <c r="AS568" i="9"/>
  <c r="AY568" i="9" s="1"/>
  <c r="BE568" i="9" s="1"/>
  <c r="AR568" i="9"/>
  <c r="AX568" i="9" s="1"/>
  <c r="BD568" i="9" s="1"/>
  <c r="AQ568" i="9"/>
  <c r="AW568" i="9" s="1"/>
  <c r="BC568" i="9" s="1"/>
  <c r="AP568" i="9"/>
  <c r="AV568" i="9" s="1"/>
  <c r="BB568" i="9" s="1"/>
  <c r="AO568" i="9"/>
  <c r="AN568" i="9"/>
  <c r="AT568" i="9" s="1"/>
  <c r="AZ568" i="9" s="1"/>
  <c r="U568" i="9"/>
  <c r="T568" i="9"/>
  <c r="S568" i="9"/>
  <c r="R568" i="9"/>
  <c r="Q568" i="9"/>
  <c r="O568" i="9"/>
  <c r="N568" i="9"/>
  <c r="P568" i="9" s="1"/>
  <c r="M568" i="9"/>
  <c r="D568" i="9"/>
  <c r="AV567" i="9"/>
  <c r="BB567" i="9" s="1"/>
  <c r="AS567" i="9"/>
  <c r="AY567" i="9" s="1"/>
  <c r="BE567" i="9" s="1"/>
  <c r="AR567" i="9"/>
  <c r="AX567" i="9" s="1"/>
  <c r="BD567" i="9" s="1"/>
  <c r="AQ567" i="9"/>
  <c r="AW567" i="9" s="1"/>
  <c r="BC567" i="9" s="1"/>
  <c r="AP567" i="9"/>
  <c r="AO567" i="9"/>
  <c r="AU567" i="9" s="1"/>
  <c r="BA567" i="9" s="1"/>
  <c r="AN567" i="9"/>
  <c r="AT567" i="9" s="1"/>
  <c r="AZ567" i="9" s="1"/>
  <c r="U567" i="9"/>
  <c r="T567" i="9"/>
  <c r="S567" i="9"/>
  <c r="R567" i="9"/>
  <c r="Q567" i="9"/>
  <c r="O567" i="9"/>
  <c r="N567" i="9"/>
  <c r="P567" i="9" s="1"/>
  <c r="M567" i="9"/>
  <c r="D567" i="9"/>
  <c r="AS566" i="9"/>
  <c r="AY566" i="9" s="1"/>
  <c r="BE566" i="9" s="1"/>
  <c r="AR566" i="9"/>
  <c r="AX566" i="9" s="1"/>
  <c r="BD566" i="9" s="1"/>
  <c r="AQ566" i="9"/>
  <c r="AW566" i="9" s="1"/>
  <c r="BC566" i="9" s="1"/>
  <c r="AP566" i="9"/>
  <c r="AV566" i="9" s="1"/>
  <c r="BB566" i="9" s="1"/>
  <c r="AO566" i="9"/>
  <c r="AU566" i="9" s="1"/>
  <c r="BA566" i="9" s="1"/>
  <c r="AN566" i="9"/>
  <c r="AT566" i="9" s="1"/>
  <c r="AZ566" i="9" s="1"/>
  <c r="T566" i="9"/>
  <c r="S566" i="9"/>
  <c r="R566" i="9"/>
  <c r="Q566" i="9"/>
  <c r="U566" i="9" s="1"/>
  <c r="P566" i="9"/>
  <c r="O566" i="9"/>
  <c r="N566" i="9"/>
  <c r="M566" i="9"/>
  <c r="D566" i="9"/>
  <c r="AV565" i="9"/>
  <c r="BB565" i="9" s="1"/>
  <c r="AS565" i="9"/>
  <c r="AY565" i="9" s="1"/>
  <c r="BE565" i="9" s="1"/>
  <c r="AR565" i="9"/>
  <c r="AX565" i="9" s="1"/>
  <c r="BD565" i="9" s="1"/>
  <c r="AQ565" i="9"/>
  <c r="AW565" i="9" s="1"/>
  <c r="BC565" i="9" s="1"/>
  <c r="AP565" i="9"/>
  <c r="AO565" i="9"/>
  <c r="AU565" i="9" s="1"/>
  <c r="BA565" i="9" s="1"/>
  <c r="AN565" i="9"/>
  <c r="AT565" i="9" s="1"/>
  <c r="AZ565" i="9" s="1"/>
  <c r="T565" i="9"/>
  <c r="S565" i="9"/>
  <c r="R565" i="9"/>
  <c r="Q565" i="9"/>
  <c r="U565" i="9" s="1"/>
  <c r="N565" i="9"/>
  <c r="P565" i="9" s="1"/>
  <c r="M565" i="9"/>
  <c r="O565" i="9" s="1"/>
  <c r="D565" i="9"/>
  <c r="AS564" i="9"/>
  <c r="AY564" i="9" s="1"/>
  <c r="BE564" i="9" s="1"/>
  <c r="AR564" i="9"/>
  <c r="AX564" i="9" s="1"/>
  <c r="BD564" i="9" s="1"/>
  <c r="AQ564" i="9"/>
  <c r="AW564" i="9" s="1"/>
  <c r="BC564" i="9" s="1"/>
  <c r="AP564" i="9"/>
  <c r="AV564" i="9" s="1"/>
  <c r="BB564" i="9" s="1"/>
  <c r="AO564" i="9"/>
  <c r="AU564" i="9" s="1"/>
  <c r="BA564" i="9" s="1"/>
  <c r="AN564" i="9"/>
  <c r="AT564" i="9" s="1"/>
  <c r="AZ564" i="9" s="1"/>
  <c r="U564" i="9"/>
  <c r="T564" i="9"/>
  <c r="S564" i="9"/>
  <c r="R564" i="9"/>
  <c r="Q564" i="9"/>
  <c r="N564" i="9"/>
  <c r="P564" i="9" s="1"/>
  <c r="M564" i="9"/>
  <c r="O564" i="9" s="1"/>
  <c r="D564" i="9"/>
  <c r="AT563" i="9"/>
  <c r="AZ563" i="9" s="1"/>
  <c r="AS563" i="9"/>
  <c r="AY563" i="9" s="1"/>
  <c r="BE563" i="9" s="1"/>
  <c r="AR563" i="9"/>
  <c r="AX563" i="9" s="1"/>
  <c r="BD563" i="9" s="1"/>
  <c r="AQ563" i="9"/>
  <c r="AW563" i="9" s="1"/>
  <c r="BC563" i="9" s="1"/>
  <c r="AP563" i="9"/>
  <c r="AV563" i="9" s="1"/>
  <c r="BB563" i="9" s="1"/>
  <c r="AO563" i="9"/>
  <c r="AU563" i="9" s="1"/>
  <c r="BA563" i="9" s="1"/>
  <c r="AN563" i="9"/>
  <c r="T563" i="9"/>
  <c r="S563" i="9"/>
  <c r="R563" i="9"/>
  <c r="Q563" i="9"/>
  <c r="U563" i="9" s="1"/>
  <c r="N563" i="9"/>
  <c r="P563" i="9" s="1"/>
  <c r="M563" i="9"/>
  <c r="O563" i="9" s="1"/>
  <c r="D563" i="9"/>
  <c r="AZ562" i="9"/>
  <c r="AV562" i="9"/>
  <c r="BB562" i="9" s="1"/>
  <c r="AU562" i="9"/>
  <c r="BA562" i="9" s="1"/>
  <c r="AS562" i="9"/>
  <c r="AY562" i="9" s="1"/>
  <c r="BE562" i="9" s="1"/>
  <c r="AR562" i="9"/>
  <c r="AX562" i="9" s="1"/>
  <c r="BD562" i="9" s="1"/>
  <c r="AQ562" i="9"/>
  <c r="AW562" i="9" s="1"/>
  <c r="BC562" i="9" s="1"/>
  <c r="AP562" i="9"/>
  <c r="AO562" i="9"/>
  <c r="AN562" i="9"/>
  <c r="AT562" i="9" s="1"/>
  <c r="T562" i="9"/>
  <c r="S562" i="9"/>
  <c r="R562" i="9"/>
  <c r="Q562" i="9"/>
  <c r="U562" i="9" s="1"/>
  <c r="O562" i="9"/>
  <c r="N562" i="9"/>
  <c r="P562" i="9" s="1"/>
  <c r="M562" i="9"/>
  <c r="D562" i="9"/>
  <c r="AS561" i="9"/>
  <c r="AY561" i="9" s="1"/>
  <c r="BE561" i="9" s="1"/>
  <c r="AR561" i="9"/>
  <c r="AX561" i="9" s="1"/>
  <c r="BD561" i="9" s="1"/>
  <c r="AQ561" i="9"/>
  <c r="AW561" i="9" s="1"/>
  <c r="BC561" i="9" s="1"/>
  <c r="AP561" i="9"/>
  <c r="AV561" i="9" s="1"/>
  <c r="BB561" i="9" s="1"/>
  <c r="AO561" i="9"/>
  <c r="AU561" i="9" s="1"/>
  <c r="BA561" i="9" s="1"/>
  <c r="AN561" i="9"/>
  <c r="AT561" i="9" s="1"/>
  <c r="AZ561" i="9" s="1"/>
  <c r="U561" i="9"/>
  <c r="T561" i="9"/>
  <c r="S561" i="9"/>
  <c r="R561" i="9"/>
  <c r="Q561" i="9"/>
  <c r="N561" i="9"/>
  <c r="P561" i="9" s="1"/>
  <c r="M561" i="9"/>
  <c r="O561" i="9" s="1"/>
  <c r="D561" i="9"/>
  <c r="AW560" i="9"/>
  <c r="BC560" i="9" s="1"/>
  <c r="AU560" i="9"/>
  <c r="BA560" i="9" s="1"/>
  <c r="AS560" i="9"/>
  <c r="AY560" i="9" s="1"/>
  <c r="BE560" i="9" s="1"/>
  <c r="AR560" i="9"/>
  <c r="AX560" i="9" s="1"/>
  <c r="BD560" i="9" s="1"/>
  <c r="AQ560" i="9"/>
  <c r="AP560" i="9"/>
  <c r="AV560" i="9" s="1"/>
  <c r="BB560" i="9" s="1"/>
  <c r="AO560" i="9"/>
  <c r="AN560" i="9"/>
  <c r="AT560" i="9" s="1"/>
  <c r="AZ560" i="9" s="1"/>
  <c r="T560" i="9"/>
  <c r="S560" i="9"/>
  <c r="R560" i="9"/>
  <c r="Q560" i="9"/>
  <c r="U560" i="9" s="1"/>
  <c r="N560" i="9"/>
  <c r="P560" i="9" s="1"/>
  <c r="M560" i="9"/>
  <c r="O560" i="9" s="1"/>
  <c r="D560" i="9"/>
  <c r="AW559" i="9"/>
  <c r="BC559" i="9" s="1"/>
  <c r="AS559" i="9"/>
  <c r="AY559" i="9" s="1"/>
  <c r="BE559" i="9" s="1"/>
  <c r="AR559" i="9"/>
  <c r="AX559" i="9" s="1"/>
  <c r="BD559" i="9" s="1"/>
  <c r="AQ559" i="9"/>
  <c r="AP559" i="9"/>
  <c r="AV559" i="9" s="1"/>
  <c r="BB559" i="9" s="1"/>
  <c r="AO559" i="9"/>
  <c r="AU559" i="9" s="1"/>
  <c r="BA559" i="9" s="1"/>
  <c r="AN559" i="9"/>
  <c r="AT559" i="9" s="1"/>
  <c r="AZ559" i="9" s="1"/>
  <c r="T559" i="9"/>
  <c r="S559" i="9"/>
  <c r="R559" i="9"/>
  <c r="Q559" i="9"/>
  <c r="U559" i="9" s="1"/>
  <c r="N559" i="9"/>
  <c r="P559" i="9" s="1"/>
  <c r="M559" i="9"/>
  <c r="O559" i="9" s="1"/>
  <c r="D559" i="9"/>
  <c r="AS558" i="9"/>
  <c r="AY558" i="9" s="1"/>
  <c r="BE558" i="9" s="1"/>
  <c r="AR558" i="9"/>
  <c r="AX558" i="9" s="1"/>
  <c r="BD558" i="9" s="1"/>
  <c r="AQ558" i="9"/>
  <c r="AW558" i="9" s="1"/>
  <c r="BC558" i="9" s="1"/>
  <c r="AP558" i="9"/>
  <c r="AV558" i="9" s="1"/>
  <c r="BB558" i="9" s="1"/>
  <c r="AO558" i="9"/>
  <c r="AU558" i="9" s="1"/>
  <c r="BA558" i="9" s="1"/>
  <c r="AN558" i="9"/>
  <c r="AT558" i="9" s="1"/>
  <c r="AZ558" i="9" s="1"/>
  <c r="U558" i="9"/>
  <c r="T558" i="9"/>
  <c r="S558" i="9"/>
  <c r="R558" i="9"/>
  <c r="Q558" i="9"/>
  <c r="N558" i="9"/>
  <c r="P558" i="9" s="1"/>
  <c r="M558" i="9"/>
  <c r="O558" i="9" s="1"/>
  <c r="D558" i="9"/>
  <c r="AX557" i="9"/>
  <c r="BD557" i="9" s="1"/>
  <c r="AU557" i="9"/>
  <c r="BA557" i="9" s="1"/>
  <c r="AS557" i="9"/>
  <c r="AY557" i="9" s="1"/>
  <c r="BE557" i="9" s="1"/>
  <c r="AR557" i="9"/>
  <c r="AQ557" i="9"/>
  <c r="AW557" i="9" s="1"/>
  <c r="BC557" i="9" s="1"/>
  <c r="AP557" i="9"/>
  <c r="AV557" i="9" s="1"/>
  <c r="BB557" i="9" s="1"/>
  <c r="AO557" i="9"/>
  <c r="AN557" i="9"/>
  <c r="AT557" i="9" s="1"/>
  <c r="AZ557" i="9" s="1"/>
  <c r="T557" i="9"/>
  <c r="S557" i="9"/>
  <c r="R557" i="9"/>
  <c r="Q557" i="9"/>
  <c r="U557" i="9" s="1"/>
  <c r="P557" i="9"/>
  <c r="N557" i="9"/>
  <c r="M557" i="9"/>
  <c r="O557" i="9" s="1"/>
  <c r="D557" i="9"/>
  <c r="AU556" i="9"/>
  <c r="BA556" i="9" s="1"/>
  <c r="AS556" i="9"/>
  <c r="AY556" i="9" s="1"/>
  <c r="BE556" i="9" s="1"/>
  <c r="AR556" i="9"/>
  <c r="AX556" i="9" s="1"/>
  <c r="BD556" i="9" s="1"/>
  <c r="AQ556" i="9"/>
  <c r="AW556" i="9" s="1"/>
  <c r="BC556" i="9" s="1"/>
  <c r="AP556" i="9"/>
  <c r="AV556" i="9" s="1"/>
  <c r="BB556" i="9" s="1"/>
  <c r="AO556" i="9"/>
  <c r="AN556" i="9"/>
  <c r="AT556" i="9" s="1"/>
  <c r="AZ556" i="9" s="1"/>
  <c r="U556" i="9"/>
  <c r="T556" i="9"/>
  <c r="S556" i="9"/>
  <c r="R556" i="9"/>
  <c r="Q556" i="9"/>
  <c r="O556" i="9"/>
  <c r="N556" i="9"/>
  <c r="P556" i="9" s="1"/>
  <c r="M556" i="9"/>
  <c r="D556" i="9"/>
  <c r="AY555" i="9"/>
  <c r="BE555" i="9" s="1"/>
  <c r="AV555" i="9"/>
  <c r="BB555" i="9" s="1"/>
  <c r="AS555" i="9"/>
  <c r="AR555" i="9"/>
  <c r="AX555" i="9" s="1"/>
  <c r="BD555" i="9" s="1"/>
  <c r="AQ555" i="9"/>
  <c r="AW555" i="9" s="1"/>
  <c r="BC555" i="9" s="1"/>
  <c r="AP555" i="9"/>
  <c r="AO555" i="9"/>
  <c r="AU555" i="9" s="1"/>
  <c r="BA555" i="9" s="1"/>
  <c r="AN555" i="9"/>
  <c r="AT555" i="9" s="1"/>
  <c r="AZ555" i="9" s="1"/>
  <c r="U555" i="9"/>
  <c r="T555" i="9"/>
  <c r="S555" i="9"/>
  <c r="R555" i="9"/>
  <c r="Q555" i="9"/>
  <c r="N555" i="9"/>
  <c r="P555" i="9" s="1"/>
  <c r="M555" i="9"/>
  <c r="O555" i="9" s="1"/>
  <c r="D555" i="9"/>
  <c r="AS554" i="9"/>
  <c r="AY554" i="9" s="1"/>
  <c r="BE554" i="9" s="1"/>
  <c r="AR554" i="9"/>
  <c r="AX554" i="9" s="1"/>
  <c r="BD554" i="9" s="1"/>
  <c r="AQ554" i="9"/>
  <c r="AW554" i="9" s="1"/>
  <c r="BC554" i="9" s="1"/>
  <c r="AP554" i="9"/>
  <c r="AV554" i="9" s="1"/>
  <c r="BB554" i="9" s="1"/>
  <c r="AO554" i="9"/>
  <c r="AU554" i="9" s="1"/>
  <c r="BA554" i="9" s="1"/>
  <c r="AN554" i="9"/>
  <c r="AT554" i="9" s="1"/>
  <c r="AZ554" i="9" s="1"/>
  <c r="T554" i="9"/>
  <c r="S554" i="9"/>
  <c r="R554" i="9"/>
  <c r="Q554" i="9"/>
  <c r="U554" i="9" s="1"/>
  <c r="P554" i="9"/>
  <c r="N554" i="9"/>
  <c r="M554" i="9"/>
  <c r="O554" i="9" s="1"/>
  <c r="D554" i="9"/>
  <c r="AU553" i="9"/>
  <c r="BA553" i="9" s="1"/>
  <c r="AS553" i="9"/>
  <c r="AY553" i="9" s="1"/>
  <c r="BE553" i="9" s="1"/>
  <c r="AR553" i="9"/>
  <c r="AX553" i="9" s="1"/>
  <c r="BD553" i="9" s="1"/>
  <c r="AQ553" i="9"/>
  <c r="AW553" i="9" s="1"/>
  <c r="BC553" i="9" s="1"/>
  <c r="AP553" i="9"/>
  <c r="AV553" i="9" s="1"/>
  <c r="BB553" i="9" s="1"/>
  <c r="AO553" i="9"/>
  <c r="AN553" i="9"/>
  <c r="AT553" i="9" s="1"/>
  <c r="AZ553" i="9" s="1"/>
  <c r="U553" i="9"/>
  <c r="T553" i="9"/>
  <c r="S553" i="9"/>
  <c r="R553" i="9"/>
  <c r="Q553" i="9"/>
  <c r="O553" i="9"/>
  <c r="N553" i="9"/>
  <c r="P553" i="9" s="1"/>
  <c r="M553" i="9"/>
  <c r="D553" i="9"/>
  <c r="AS552" i="9"/>
  <c r="AY552" i="9" s="1"/>
  <c r="BE552" i="9" s="1"/>
  <c r="AR552" i="9"/>
  <c r="AX552" i="9" s="1"/>
  <c r="BD552" i="9" s="1"/>
  <c r="AQ552" i="9"/>
  <c r="AW552" i="9" s="1"/>
  <c r="BC552" i="9" s="1"/>
  <c r="AP552" i="9"/>
  <c r="AV552" i="9" s="1"/>
  <c r="BB552" i="9" s="1"/>
  <c r="AO552" i="9"/>
  <c r="AU552" i="9" s="1"/>
  <c r="BA552" i="9" s="1"/>
  <c r="AN552" i="9"/>
  <c r="AT552" i="9" s="1"/>
  <c r="AZ552" i="9" s="1"/>
  <c r="U552" i="9"/>
  <c r="T552" i="9"/>
  <c r="S552" i="9"/>
  <c r="R552" i="9"/>
  <c r="Q552" i="9"/>
  <c r="N552" i="9"/>
  <c r="P552" i="9" s="1"/>
  <c r="M552" i="9"/>
  <c r="O552" i="9" s="1"/>
  <c r="D552" i="9"/>
  <c r="AS551" i="9"/>
  <c r="AY551" i="9" s="1"/>
  <c r="BE551" i="9" s="1"/>
  <c r="AR551" i="9"/>
  <c r="AX551" i="9" s="1"/>
  <c r="BD551" i="9" s="1"/>
  <c r="AQ551" i="9"/>
  <c r="AW551" i="9" s="1"/>
  <c r="BC551" i="9" s="1"/>
  <c r="AP551" i="9"/>
  <c r="AV551" i="9" s="1"/>
  <c r="BB551" i="9" s="1"/>
  <c r="AO551" i="9"/>
  <c r="AU551" i="9" s="1"/>
  <c r="BA551" i="9" s="1"/>
  <c r="AN551" i="9"/>
  <c r="AT551" i="9" s="1"/>
  <c r="AZ551" i="9" s="1"/>
  <c r="T551" i="9"/>
  <c r="S551" i="9"/>
  <c r="R551" i="9"/>
  <c r="Q551" i="9"/>
  <c r="U551" i="9" s="1"/>
  <c r="N551" i="9"/>
  <c r="P551" i="9" s="1"/>
  <c r="M551" i="9"/>
  <c r="O551" i="9" s="1"/>
  <c r="D551" i="9"/>
  <c r="AV550" i="9"/>
  <c r="BB550" i="9" s="1"/>
  <c r="AS550" i="9"/>
  <c r="AY550" i="9" s="1"/>
  <c r="BE550" i="9" s="1"/>
  <c r="AR550" i="9"/>
  <c r="AX550" i="9" s="1"/>
  <c r="BD550" i="9" s="1"/>
  <c r="AQ550" i="9"/>
  <c r="AW550" i="9" s="1"/>
  <c r="BC550" i="9" s="1"/>
  <c r="AP550" i="9"/>
  <c r="AO550" i="9"/>
  <c r="AU550" i="9" s="1"/>
  <c r="BA550" i="9" s="1"/>
  <c r="AN550" i="9"/>
  <c r="AT550" i="9" s="1"/>
  <c r="AZ550" i="9" s="1"/>
  <c r="U550" i="9"/>
  <c r="T550" i="9"/>
  <c r="S550" i="9"/>
  <c r="R550" i="9"/>
  <c r="Q550" i="9"/>
  <c r="N550" i="9"/>
  <c r="P550" i="9" s="1"/>
  <c r="M550" i="9"/>
  <c r="O550" i="9" s="1"/>
  <c r="D550" i="9"/>
  <c r="AS549" i="9"/>
  <c r="AY549" i="9" s="1"/>
  <c r="BE549" i="9" s="1"/>
  <c r="AR549" i="9"/>
  <c r="AX549" i="9" s="1"/>
  <c r="BD549" i="9" s="1"/>
  <c r="AQ549" i="9"/>
  <c r="AW549" i="9" s="1"/>
  <c r="BC549" i="9" s="1"/>
  <c r="AP549" i="9"/>
  <c r="AV549" i="9" s="1"/>
  <c r="BB549" i="9" s="1"/>
  <c r="AO549" i="9"/>
  <c r="AU549" i="9" s="1"/>
  <c r="BA549" i="9" s="1"/>
  <c r="AN549" i="9"/>
  <c r="AT549" i="9" s="1"/>
  <c r="AZ549" i="9" s="1"/>
  <c r="U549" i="9"/>
  <c r="T549" i="9"/>
  <c r="S549" i="9"/>
  <c r="R549" i="9"/>
  <c r="Q549" i="9"/>
  <c r="N549" i="9"/>
  <c r="P549" i="9" s="1"/>
  <c r="M549" i="9"/>
  <c r="O549" i="9" s="1"/>
  <c r="D549" i="9"/>
  <c r="AX548" i="9"/>
  <c r="BD548" i="9" s="1"/>
  <c r="AS548" i="9"/>
  <c r="AY548" i="9" s="1"/>
  <c r="BE548" i="9" s="1"/>
  <c r="AR548" i="9"/>
  <c r="AQ548" i="9"/>
  <c r="AW548" i="9" s="1"/>
  <c r="BC548" i="9" s="1"/>
  <c r="AP548" i="9"/>
  <c r="AV548" i="9" s="1"/>
  <c r="BB548" i="9" s="1"/>
  <c r="AO548" i="9"/>
  <c r="AU548" i="9" s="1"/>
  <c r="BA548" i="9" s="1"/>
  <c r="AN548" i="9"/>
  <c r="AT548" i="9" s="1"/>
  <c r="AZ548" i="9" s="1"/>
  <c r="T548" i="9"/>
  <c r="S548" i="9"/>
  <c r="R548" i="9"/>
  <c r="Q548" i="9"/>
  <c r="U548" i="9" s="1"/>
  <c r="O548" i="9"/>
  <c r="N548" i="9"/>
  <c r="P548" i="9" s="1"/>
  <c r="M548" i="9"/>
  <c r="D548" i="9"/>
  <c r="BA547" i="9"/>
  <c r="AW547" i="9"/>
  <c r="BC547" i="9" s="1"/>
  <c r="AS547" i="9"/>
  <c r="AY547" i="9" s="1"/>
  <c r="BE547" i="9" s="1"/>
  <c r="AR547" i="9"/>
  <c r="AX547" i="9" s="1"/>
  <c r="BD547" i="9" s="1"/>
  <c r="AQ547" i="9"/>
  <c r="AP547" i="9"/>
  <c r="AV547" i="9" s="1"/>
  <c r="BB547" i="9" s="1"/>
  <c r="AO547" i="9"/>
  <c r="AU547" i="9" s="1"/>
  <c r="AN547" i="9"/>
  <c r="AT547" i="9" s="1"/>
  <c r="AZ547" i="9" s="1"/>
  <c r="T547" i="9"/>
  <c r="S547" i="9"/>
  <c r="R547" i="9"/>
  <c r="Q547" i="9"/>
  <c r="U547" i="9" s="1"/>
  <c r="N547" i="9"/>
  <c r="P547" i="9" s="1"/>
  <c r="M547" i="9"/>
  <c r="O547" i="9" s="1"/>
  <c r="D547" i="9"/>
  <c r="AS546" i="9"/>
  <c r="AY546" i="9" s="1"/>
  <c r="BE546" i="9" s="1"/>
  <c r="AR546" i="9"/>
  <c r="AX546" i="9" s="1"/>
  <c r="BD546" i="9" s="1"/>
  <c r="AQ546" i="9"/>
  <c r="AW546" i="9" s="1"/>
  <c r="BC546" i="9" s="1"/>
  <c r="AP546" i="9"/>
  <c r="AV546" i="9" s="1"/>
  <c r="BB546" i="9" s="1"/>
  <c r="AO546" i="9"/>
  <c r="AU546" i="9" s="1"/>
  <c r="BA546" i="9" s="1"/>
  <c r="AN546" i="9"/>
  <c r="AT546" i="9" s="1"/>
  <c r="AZ546" i="9" s="1"/>
  <c r="U546" i="9"/>
  <c r="T546" i="9"/>
  <c r="S546" i="9"/>
  <c r="R546" i="9"/>
  <c r="Q546" i="9"/>
  <c r="N546" i="9"/>
  <c r="P546" i="9" s="1"/>
  <c r="M546" i="9"/>
  <c r="O546" i="9" s="1"/>
  <c r="D546" i="9"/>
  <c r="AS545" i="9"/>
  <c r="AY545" i="9" s="1"/>
  <c r="BE545" i="9" s="1"/>
  <c r="AR545" i="9"/>
  <c r="AX545" i="9" s="1"/>
  <c r="BD545" i="9" s="1"/>
  <c r="AQ545" i="9"/>
  <c r="AW545" i="9" s="1"/>
  <c r="BC545" i="9" s="1"/>
  <c r="AP545" i="9"/>
  <c r="AV545" i="9" s="1"/>
  <c r="BB545" i="9" s="1"/>
  <c r="AO545" i="9"/>
  <c r="AU545" i="9" s="1"/>
  <c r="BA545" i="9" s="1"/>
  <c r="AN545" i="9"/>
  <c r="AT545" i="9" s="1"/>
  <c r="AZ545" i="9" s="1"/>
  <c r="T545" i="9"/>
  <c r="S545" i="9"/>
  <c r="R545" i="9"/>
  <c r="Q545" i="9"/>
  <c r="U545" i="9" s="1"/>
  <c r="N545" i="9"/>
  <c r="P545" i="9" s="1"/>
  <c r="M545" i="9"/>
  <c r="O545" i="9" s="1"/>
  <c r="D545" i="9"/>
  <c r="AS544" i="9"/>
  <c r="AY544" i="9" s="1"/>
  <c r="BE544" i="9" s="1"/>
  <c r="AR544" i="9"/>
  <c r="AX544" i="9" s="1"/>
  <c r="BD544" i="9" s="1"/>
  <c r="AQ544" i="9"/>
  <c r="AW544" i="9" s="1"/>
  <c r="BC544" i="9" s="1"/>
  <c r="AP544" i="9"/>
  <c r="AV544" i="9" s="1"/>
  <c r="BB544" i="9" s="1"/>
  <c r="AO544" i="9"/>
  <c r="AU544" i="9" s="1"/>
  <c r="BA544" i="9" s="1"/>
  <c r="AN544" i="9"/>
  <c r="AT544" i="9" s="1"/>
  <c r="AZ544" i="9" s="1"/>
  <c r="T544" i="9"/>
  <c r="S544" i="9"/>
  <c r="R544" i="9"/>
  <c r="Q544" i="9"/>
  <c r="U544" i="9" s="1"/>
  <c r="N544" i="9"/>
  <c r="P544" i="9" s="1"/>
  <c r="M544" i="9"/>
  <c r="O544" i="9" s="1"/>
  <c r="D544" i="9"/>
  <c r="AS543" i="9"/>
  <c r="AY543" i="9" s="1"/>
  <c r="BE543" i="9" s="1"/>
  <c r="AR543" i="9"/>
  <c r="AX543" i="9" s="1"/>
  <c r="BD543" i="9" s="1"/>
  <c r="AQ543" i="9"/>
  <c r="AW543" i="9" s="1"/>
  <c r="BC543" i="9" s="1"/>
  <c r="AP543" i="9"/>
  <c r="AV543" i="9" s="1"/>
  <c r="BB543" i="9" s="1"/>
  <c r="AO543" i="9"/>
  <c r="AU543" i="9" s="1"/>
  <c r="BA543" i="9" s="1"/>
  <c r="AN543" i="9"/>
  <c r="AT543" i="9" s="1"/>
  <c r="AZ543" i="9" s="1"/>
  <c r="U543" i="9"/>
  <c r="T543" i="9"/>
  <c r="S543" i="9"/>
  <c r="R543" i="9"/>
  <c r="Q543" i="9"/>
  <c r="N543" i="9"/>
  <c r="P543" i="9" s="1"/>
  <c r="M543" i="9"/>
  <c r="O543" i="9" s="1"/>
  <c r="D543" i="9"/>
  <c r="AS542" i="9"/>
  <c r="AY542" i="9" s="1"/>
  <c r="BE542" i="9" s="1"/>
  <c r="AR542" i="9"/>
  <c r="AX542" i="9" s="1"/>
  <c r="BD542" i="9" s="1"/>
  <c r="AQ542" i="9"/>
  <c r="AW542" i="9" s="1"/>
  <c r="BC542" i="9" s="1"/>
  <c r="AP542" i="9"/>
  <c r="AV542" i="9" s="1"/>
  <c r="BB542" i="9" s="1"/>
  <c r="AO542" i="9"/>
  <c r="AU542" i="9" s="1"/>
  <c r="BA542" i="9" s="1"/>
  <c r="AN542" i="9"/>
  <c r="AT542" i="9" s="1"/>
  <c r="AZ542" i="9" s="1"/>
  <c r="T542" i="9"/>
  <c r="S542" i="9"/>
  <c r="R542" i="9"/>
  <c r="Q542" i="9"/>
  <c r="U542" i="9" s="1"/>
  <c r="N542" i="9"/>
  <c r="P542" i="9" s="1"/>
  <c r="M542" i="9"/>
  <c r="O542" i="9" s="1"/>
  <c r="D542" i="9"/>
  <c r="AS541" i="9"/>
  <c r="AY541" i="9" s="1"/>
  <c r="BE541" i="9" s="1"/>
  <c r="AR541" i="9"/>
  <c r="AX541" i="9" s="1"/>
  <c r="BD541" i="9" s="1"/>
  <c r="AQ541" i="9"/>
  <c r="AW541" i="9" s="1"/>
  <c r="BC541" i="9" s="1"/>
  <c r="AP541" i="9"/>
  <c r="AV541" i="9" s="1"/>
  <c r="BB541" i="9" s="1"/>
  <c r="AO541" i="9"/>
  <c r="AU541" i="9" s="1"/>
  <c r="BA541" i="9" s="1"/>
  <c r="AN541" i="9"/>
  <c r="AT541" i="9" s="1"/>
  <c r="AZ541" i="9" s="1"/>
  <c r="U541" i="9"/>
  <c r="T541" i="9"/>
  <c r="S541" i="9"/>
  <c r="R541" i="9"/>
  <c r="Q541" i="9"/>
  <c r="N541" i="9"/>
  <c r="P541" i="9" s="1"/>
  <c r="M541" i="9"/>
  <c r="O541" i="9" s="1"/>
  <c r="D541" i="9"/>
  <c r="AS540" i="9"/>
  <c r="AY540" i="9" s="1"/>
  <c r="BE540" i="9" s="1"/>
  <c r="AR540" i="9"/>
  <c r="AX540" i="9" s="1"/>
  <c r="BD540" i="9" s="1"/>
  <c r="AQ540" i="9"/>
  <c r="AW540" i="9" s="1"/>
  <c r="BC540" i="9" s="1"/>
  <c r="AP540" i="9"/>
  <c r="AV540" i="9" s="1"/>
  <c r="BB540" i="9" s="1"/>
  <c r="AO540" i="9"/>
  <c r="AU540" i="9" s="1"/>
  <c r="BA540" i="9" s="1"/>
  <c r="AN540" i="9"/>
  <c r="AT540" i="9" s="1"/>
  <c r="AZ540" i="9" s="1"/>
  <c r="T540" i="9"/>
  <c r="S540" i="9"/>
  <c r="R540" i="9"/>
  <c r="Q540" i="9"/>
  <c r="U540" i="9" s="1"/>
  <c r="N540" i="9"/>
  <c r="P540" i="9" s="1"/>
  <c r="M540" i="9"/>
  <c r="O540" i="9" s="1"/>
  <c r="D540" i="9"/>
  <c r="AW539" i="9"/>
  <c r="BC539" i="9" s="1"/>
  <c r="AS539" i="9"/>
  <c r="AY539" i="9" s="1"/>
  <c r="BE539" i="9" s="1"/>
  <c r="AR539" i="9"/>
  <c r="AX539" i="9" s="1"/>
  <c r="BD539" i="9" s="1"/>
  <c r="AQ539" i="9"/>
  <c r="AP539" i="9"/>
  <c r="AV539" i="9" s="1"/>
  <c r="BB539" i="9" s="1"/>
  <c r="AO539" i="9"/>
  <c r="AU539" i="9" s="1"/>
  <c r="BA539" i="9" s="1"/>
  <c r="AN539" i="9"/>
  <c r="AT539" i="9" s="1"/>
  <c r="AZ539" i="9" s="1"/>
  <c r="U539" i="9"/>
  <c r="T539" i="9"/>
  <c r="S539" i="9"/>
  <c r="R539" i="9"/>
  <c r="Q539" i="9"/>
  <c r="O539" i="9"/>
  <c r="N539" i="9"/>
  <c r="P539" i="9" s="1"/>
  <c r="M539" i="9"/>
  <c r="D539" i="9"/>
  <c r="BC538" i="9"/>
  <c r="AS538" i="9"/>
  <c r="AY538" i="9" s="1"/>
  <c r="BE538" i="9" s="1"/>
  <c r="AR538" i="9"/>
  <c r="AX538" i="9" s="1"/>
  <c r="BD538" i="9" s="1"/>
  <c r="AQ538" i="9"/>
  <c r="AW538" i="9" s="1"/>
  <c r="AP538" i="9"/>
  <c r="AV538" i="9" s="1"/>
  <c r="BB538" i="9" s="1"/>
  <c r="AO538" i="9"/>
  <c r="AU538" i="9" s="1"/>
  <c r="BA538" i="9" s="1"/>
  <c r="AN538" i="9"/>
  <c r="AT538" i="9" s="1"/>
  <c r="AZ538" i="9" s="1"/>
  <c r="U538" i="9"/>
  <c r="T538" i="9"/>
  <c r="S538" i="9"/>
  <c r="R538" i="9"/>
  <c r="Q538" i="9"/>
  <c r="N538" i="9"/>
  <c r="P538" i="9" s="1"/>
  <c r="M538" i="9"/>
  <c r="O538" i="9" s="1"/>
  <c r="D538" i="9"/>
  <c r="AS537" i="9"/>
  <c r="AY537" i="9" s="1"/>
  <c r="BE537" i="9" s="1"/>
  <c r="AR537" i="9"/>
  <c r="AX537" i="9" s="1"/>
  <c r="BD537" i="9" s="1"/>
  <c r="AQ537" i="9"/>
  <c r="AW537" i="9" s="1"/>
  <c r="BC537" i="9" s="1"/>
  <c r="AP537" i="9"/>
  <c r="AV537" i="9" s="1"/>
  <c r="BB537" i="9" s="1"/>
  <c r="AO537" i="9"/>
  <c r="AU537" i="9" s="1"/>
  <c r="BA537" i="9" s="1"/>
  <c r="AN537" i="9"/>
  <c r="AT537" i="9" s="1"/>
  <c r="AZ537" i="9" s="1"/>
  <c r="T537" i="9"/>
  <c r="S537" i="9"/>
  <c r="R537" i="9"/>
  <c r="Q537" i="9"/>
  <c r="U537" i="9" s="1"/>
  <c r="N537" i="9"/>
  <c r="P537" i="9" s="1"/>
  <c r="M537" i="9"/>
  <c r="O537" i="9" s="1"/>
  <c r="D537" i="9"/>
  <c r="AS536" i="9"/>
  <c r="AY536" i="9" s="1"/>
  <c r="BE536" i="9" s="1"/>
  <c r="AR536" i="9"/>
  <c r="AX536" i="9" s="1"/>
  <c r="BD536" i="9" s="1"/>
  <c r="AQ536" i="9"/>
  <c r="AW536" i="9" s="1"/>
  <c r="BC536" i="9" s="1"/>
  <c r="AP536" i="9"/>
  <c r="AV536" i="9" s="1"/>
  <c r="BB536" i="9" s="1"/>
  <c r="AO536" i="9"/>
  <c r="AU536" i="9" s="1"/>
  <c r="BA536" i="9" s="1"/>
  <c r="AN536" i="9"/>
  <c r="AT536" i="9" s="1"/>
  <c r="AZ536" i="9" s="1"/>
  <c r="U536" i="9"/>
  <c r="T536" i="9"/>
  <c r="S536" i="9"/>
  <c r="R536" i="9"/>
  <c r="Q536" i="9"/>
  <c r="N536" i="9"/>
  <c r="P536" i="9" s="1"/>
  <c r="M536" i="9"/>
  <c r="O536" i="9" s="1"/>
  <c r="D536" i="9"/>
  <c r="BB535" i="9"/>
  <c r="AY535" i="9"/>
  <c r="BE535" i="9" s="1"/>
  <c r="AS535" i="9"/>
  <c r="AR535" i="9"/>
  <c r="AX535" i="9" s="1"/>
  <c r="BD535" i="9" s="1"/>
  <c r="AQ535" i="9"/>
  <c r="AW535" i="9" s="1"/>
  <c r="BC535" i="9" s="1"/>
  <c r="AP535" i="9"/>
  <c r="AV535" i="9" s="1"/>
  <c r="AO535" i="9"/>
  <c r="AU535" i="9" s="1"/>
  <c r="BA535" i="9" s="1"/>
  <c r="AN535" i="9"/>
  <c r="AT535" i="9" s="1"/>
  <c r="AZ535" i="9" s="1"/>
  <c r="U535" i="9"/>
  <c r="T535" i="9"/>
  <c r="S535" i="9"/>
  <c r="R535" i="9"/>
  <c r="Q535" i="9"/>
  <c r="N535" i="9"/>
  <c r="P535" i="9" s="1"/>
  <c r="M535" i="9"/>
  <c r="O535" i="9" s="1"/>
  <c r="D535" i="9"/>
  <c r="BE534" i="9"/>
  <c r="AS534" i="9"/>
  <c r="AY534" i="9" s="1"/>
  <c r="AR534" i="9"/>
  <c r="AX534" i="9" s="1"/>
  <c r="BD534" i="9" s="1"/>
  <c r="AQ534" i="9"/>
  <c r="AW534" i="9" s="1"/>
  <c r="BC534" i="9" s="1"/>
  <c r="AP534" i="9"/>
  <c r="AV534" i="9" s="1"/>
  <c r="BB534" i="9" s="1"/>
  <c r="AO534" i="9"/>
  <c r="AU534" i="9" s="1"/>
  <c r="BA534" i="9" s="1"/>
  <c r="AN534" i="9"/>
  <c r="AT534" i="9" s="1"/>
  <c r="AZ534" i="9" s="1"/>
  <c r="T534" i="9"/>
  <c r="S534" i="9"/>
  <c r="R534" i="9"/>
  <c r="Q534" i="9"/>
  <c r="U534" i="9" s="1"/>
  <c r="N534" i="9"/>
  <c r="P534" i="9" s="1"/>
  <c r="M534" i="9"/>
  <c r="O534" i="9" s="1"/>
  <c r="D534" i="9"/>
  <c r="AU533" i="9"/>
  <c r="BA533" i="9" s="1"/>
  <c r="AS533" i="9"/>
  <c r="AY533" i="9" s="1"/>
  <c r="BE533" i="9" s="1"/>
  <c r="AR533" i="9"/>
  <c r="AX533" i="9" s="1"/>
  <c r="BD533" i="9" s="1"/>
  <c r="AQ533" i="9"/>
  <c r="AW533" i="9" s="1"/>
  <c r="BC533" i="9" s="1"/>
  <c r="AP533" i="9"/>
  <c r="AV533" i="9" s="1"/>
  <c r="BB533" i="9" s="1"/>
  <c r="AO533" i="9"/>
  <c r="AN533" i="9"/>
  <c r="AT533" i="9" s="1"/>
  <c r="AZ533" i="9" s="1"/>
  <c r="U533" i="9"/>
  <c r="T533" i="9"/>
  <c r="S533" i="9"/>
  <c r="R533" i="9"/>
  <c r="Q533" i="9"/>
  <c r="N533" i="9"/>
  <c r="P533" i="9" s="1"/>
  <c r="M533" i="9"/>
  <c r="O533" i="9" s="1"/>
  <c r="D533" i="9"/>
  <c r="AX532" i="9"/>
  <c r="BD532" i="9" s="1"/>
  <c r="AS532" i="9"/>
  <c r="AY532" i="9" s="1"/>
  <c r="BE532" i="9" s="1"/>
  <c r="AR532" i="9"/>
  <c r="AQ532" i="9"/>
  <c r="AW532" i="9" s="1"/>
  <c r="BC532" i="9" s="1"/>
  <c r="AP532" i="9"/>
  <c r="AV532" i="9" s="1"/>
  <c r="BB532" i="9" s="1"/>
  <c r="AO532" i="9"/>
  <c r="AU532" i="9" s="1"/>
  <c r="BA532" i="9" s="1"/>
  <c r="AN532" i="9"/>
  <c r="AT532" i="9" s="1"/>
  <c r="AZ532" i="9" s="1"/>
  <c r="U532" i="9"/>
  <c r="T532" i="9"/>
  <c r="S532" i="9"/>
  <c r="R532" i="9"/>
  <c r="Q532" i="9"/>
  <c r="N532" i="9"/>
  <c r="P532" i="9" s="1"/>
  <c r="M532" i="9"/>
  <c r="O532" i="9" s="1"/>
  <c r="D532" i="9"/>
  <c r="AS531" i="9"/>
  <c r="AY531" i="9" s="1"/>
  <c r="BE531" i="9" s="1"/>
  <c r="AR531" i="9"/>
  <c r="AX531" i="9" s="1"/>
  <c r="BD531" i="9" s="1"/>
  <c r="AQ531" i="9"/>
  <c r="AW531" i="9" s="1"/>
  <c r="BC531" i="9" s="1"/>
  <c r="AP531" i="9"/>
  <c r="AV531" i="9" s="1"/>
  <c r="BB531" i="9" s="1"/>
  <c r="AO531" i="9"/>
  <c r="AU531" i="9" s="1"/>
  <c r="BA531" i="9" s="1"/>
  <c r="AN531" i="9"/>
  <c r="AT531" i="9" s="1"/>
  <c r="AZ531" i="9" s="1"/>
  <c r="T531" i="9"/>
  <c r="S531" i="9"/>
  <c r="R531" i="9"/>
  <c r="Q531" i="9"/>
  <c r="U531" i="9" s="1"/>
  <c r="N531" i="9"/>
  <c r="P531" i="9" s="1"/>
  <c r="M531" i="9"/>
  <c r="O531" i="9" s="1"/>
  <c r="D531" i="9"/>
  <c r="AS530" i="9"/>
  <c r="AY530" i="9" s="1"/>
  <c r="BE530" i="9" s="1"/>
  <c r="AR530" i="9"/>
  <c r="AX530" i="9" s="1"/>
  <c r="BD530" i="9" s="1"/>
  <c r="AQ530" i="9"/>
  <c r="AW530" i="9" s="1"/>
  <c r="BC530" i="9" s="1"/>
  <c r="AP530" i="9"/>
  <c r="AV530" i="9" s="1"/>
  <c r="BB530" i="9" s="1"/>
  <c r="AO530" i="9"/>
  <c r="AU530" i="9" s="1"/>
  <c r="BA530" i="9" s="1"/>
  <c r="AN530" i="9"/>
  <c r="AT530" i="9" s="1"/>
  <c r="AZ530" i="9" s="1"/>
  <c r="U530" i="9"/>
  <c r="T530" i="9"/>
  <c r="S530" i="9"/>
  <c r="R530" i="9"/>
  <c r="Q530" i="9"/>
  <c r="N530" i="9"/>
  <c r="P530" i="9" s="1"/>
  <c r="M530" i="9"/>
  <c r="O530" i="9" s="1"/>
  <c r="D530" i="9"/>
  <c r="BC529" i="9"/>
  <c r="AS529" i="9"/>
  <c r="AY529" i="9" s="1"/>
  <c r="BE529" i="9" s="1"/>
  <c r="AR529" i="9"/>
  <c r="AX529" i="9" s="1"/>
  <c r="BD529" i="9" s="1"/>
  <c r="AQ529" i="9"/>
  <c r="AW529" i="9" s="1"/>
  <c r="AP529" i="9"/>
  <c r="AV529" i="9" s="1"/>
  <c r="BB529" i="9" s="1"/>
  <c r="AO529" i="9"/>
  <c r="AU529" i="9" s="1"/>
  <c r="BA529" i="9" s="1"/>
  <c r="AN529" i="9"/>
  <c r="AT529" i="9" s="1"/>
  <c r="AZ529" i="9" s="1"/>
  <c r="U529" i="9"/>
  <c r="T529" i="9"/>
  <c r="S529" i="9"/>
  <c r="R529" i="9"/>
  <c r="Q529" i="9"/>
  <c r="N529" i="9"/>
  <c r="P529" i="9" s="1"/>
  <c r="M529" i="9"/>
  <c r="O529" i="9" s="1"/>
  <c r="D529" i="9"/>
  <c r="AU528" i="9"/>
  <c r="BA528" i="9" s="1"/>
  <c r="AS528" i="9"/>
  <c r="AY528" i="9" s="1"/>
  <c r="BE528" i="9" s="1"/>
  <c r="AR528" i="9"/>
  <c r="AX528" i="9" s="1"/>
  <c r="BD528" i="9" s="1"/>
  <c r="AQ528" i="9"/>
  <c r="AW528" i="9" s="1"/>
  <c r="BC528" i="9" s="1"/>
  <c r="AP528" i="9"/>
  <c r="AV528" i="9" s="1"/>
  <c r="BB528" i="9" s="1"/>
  <c r="AO528" i="9"/>
  <c r="AN528" i="9"/>
  <c r="AT528" i="9" s="1"/>
  <c r="AZ528" i="9" s="1"/>
  <c r="T528" i="9"/>
  <c r="S528" i="9"/>
  <c r="R528" i="9"/>
  <c r="Q528" i="9"/>
  <c r="U528" i="9" s="1"/>
  <c r="P528" i="9"/>
  <c r="N528" i="9"/>
  <c r="M528" i="9"/>
  <c r="O528" i="9" s="1"/>
  <c r="D528" i="9"/>
  <c r="AV527" i="9"/>
  <c r="BB527" i="9" s="1"/>
  <c r="AS527" i="9"/>
  <c r="AY527" i="9" s="1"/>
  <c r="BE527" i="9" s="1"/>
  <c r="AR527" i="9"/>
  <c r="AX527" i="9" s="1"/>
  <c r="BD527" i="9" s="1"/>
  <c r="AQ527" i="9"/>
  <c r="AW527" i="9" s="1"/>
  <c r="BC527" i="9" s="1"/>
  <c r="AP527" i="9"/>
  <c r="AO527" i="9"/>
  <c r="AU527" i="9" s="1"/>
  <c r="BA527" i="9" s="1"/>
  <c r="AN527" i="9"/>
  <c r="AT527" i="9" s="1"/>
  <c r="AZ527" i="9" s="1"/>
  <c r="U527" i="9"/>
  <c r="T527" i="9"/>
  <c r="S527" i="9"/>
  <c r="R527" i="9"/>
  <c r="Q527" i="9"/>
  <c r="N527" i="9"/>
  <c r="P527" i="9" s="1"/>
  <c r="M527" i="9"/>
  <c r="O527" i="9" s="1"/>
  <c r="D527" i="9"/>
  <c r="AV526" i="9"/>
  <c r="BB526" i="9" s="1"/>
  <c r="AS526" i="9"/>
  <c r="AY526" i="9" s="1"/>
  <c r="BE526" i="9" s="1"/>
  <c r="AR526" i="9"/>
  <c r="AX526" i="9" s="1"/>
  <c r="BD526" i="9" s="1"/>
  <c r="AQ526" i="9"/>
  <c r="AW526" i="9" s="1"/>
  <c r="BC526" i="9" s="1"/>
  <c r="AP526" i="9"/>
  <c r="AO526" i="9"/>
  <c r="AU526" i="9" s="1"/>
  <c r="BA526" i="9" s="1"/>
  <c r="AN526" i="9"/>
  <c r="AT526" i="9" s="1"/>
  <c r="AZ526" i="9" s="1"/>
  <c r="T526" i="9"/>
  <c r="S526" i="9"/>
  <c r="R526" i="9"/>
  <c r="Q526" i="9"/>
  <c r="U526" i="9" s="1"/>
  <c r="N526" i="9"/>
  <c r="P526" i="9" s="1"/>
  <c r="M526" i="9"/>
  <c r="O526" i="9" s="1"/>
  <c r="D526" i="9"/>
  <c r="AS525" i="9"/>
  <c r="AY525" i="9" s="1"/>
  <c r="BE525" i="9" s="1"/>
  <c r="AR525" i="9"/>
  <c r="AX525" i="9" s="1"/>
  <c r="BD525" i="9" s="1"/>
  <c r="AQ525" i="9"/>
  <c r="AW525" i="9" s="1"/>
  <c r="BC525" i="9" s="1"/>
  <c r="AP525" i="9"/>
  <c r="AV525" i="9" s="1"/>
  <c r="BB525" i="9" s="1"/>
  <c r="AO525" i="9"/>
  <c r="AU525" i="9" s="1"/>
  <c r="BA525" i="9" s="1"/>
  <c r="AN525" i="9"/>
  <c r="AT525" i="9" s="1"/>
  <c r="AZ525" i="9" s="1"/>
  <c r="T525" i="9"/>
  <c r="S525" i="9"/>
  <c r="R525" i="9"/>
  <c r="Q525" i="9"/>
  <c r="U525" i="9" s="1"/>
  <c r="N525" i="9"/>
  <c r="P525" i="9" s="1"/>
  <c r="M525" i="9"/>
  <c r="O525" i="9" s="1"/>
  <c r="D525" i="9"/>
  <c r="AW524" i="9"/>
  <c r="BC524" i="9" s="1"/>
  <c r="AS524" i="9"/>
  <c r="AY524" i="9" s="1"/>
  <c r="BE524" i="9" s="1"/>
  <c r="AR524" i="9"/>
  <c r="AX524" i="9" s="1"/>
  <c r="BD524" i="9" s="1"/>
  <c r="AQ524" i="9"/>
  <c r="AP524" i="9"/>
  <c r="AV524" i="9" s="1"/>
  <c r="BB524" i="9" s="1"/>
  <c r="AO524" i="9"/>
  <c r="AU524" i="9" s="1"/>
  <c r="BA524" i="9" s="1"/>
  <c r="AN524" i="9"/>
  <c r="AT524" i="9" s="1"/>
  <c r="AZ524" i="9" s="1"/>
  <c r="U524" i="9"/>
  <c r="T524" i="9"/>
  <c r="S524" i="9"/>
  <c r="R524" i="9"/>
  <c r="Q524" i="9"/>
  <c r="N524" i="9"/>
  <c r="P524" i="9" s="1"/>
  <c r="M524" i="9"/>
  <c r="O524" i="9" s="1"/>
  <c r="D524" i="9"/>
  <c r="AX523" i="9"/>
  <c r="BD523" i="9" s="1"/>
  <c r="AS523" i="9"/>
  <c r="AY523" i="9" s="1"/>
  <c r="BE523" i="9" s="1"/>
  <c r="AR523" i="9"/>
  <c r="AQ523" i="9"/>
  <c r="AW523" i="9" s="1"/>
  <c r="BC523" i="9" s="1"/>
  <c r="AP523" i="9"/>
  <c r="AV523" i="9" s="1"/>
  <c r="BB523" i="9" s="1"/>
  <c r="AO523" i="9"/>
  <c r="AU523" i="9" s="1"/>
  <c r="BA523" i="9" s="1"/>
  <c r="AN523" i="9"/>
  <c r="AT523" i="9" s="1"/>
  <c r="AZ523" i="9" s="1"/>
  <c r="T523" i="9"/>
  <c r="S523" i="9"/>
  <c r="R523" i="9"/>
  <c r="Q523" i="9"/>
  <c r="U523" i="9" s="1"/>
  <c r="N523" i="9"/>
  <c r="P523" i="9" s="1"/>
  <c r="M523" i="9"/>
  <c r="O523" i="9" s="1"/>
  <c r="D523" i="9"/>
  <c r="AT522" i="9"/>
  <c r="AZ522" i="9" s="1"/>
  <c r="AS522" i="9"/>
  <c r="AY522" i="9" s="1"/>
  <c r="BE522" i="9" s="1"/>
  <c r="AR522" i="9"/>
  <c r="AX522" i="9" s="1"/>
  <c r="BD522" i="9" s="1"/>
  <c r="AQ522" i="9"/>
  <c r="AW522" i="9" s="1"/>
  <c r="BC522" i="9" s="1"/>
  <c r="AP522" i="9"/>
  <c r="AV522" i="9" s="1"/>
  <c r="BB522" i="9" s="1"/>
  <c r="AO522" i="9"/>
  <c r="AU522" i="9" s="1"/>
  <c r="BA522" i="9" s="1"/>
  <c r="AN522" i="9"/>
  <c r="U522" i="9"/>
  <c r="T522" i="9"/>
  <c r="S522" i="9"/>
  <c r="R522" i="9"/>
  <c r="Q522" i="9"/>
  <c r="P522" i="9"/>
  <c r="N522" i="9"/>
  <c r="M522" i="9"/>
  <c r="O522" i="9" s="1"/>
  <c r="D522" i="9"/>
  <c r="AZ521" i="9"/>
  <c r="AS521" i="9"/>
  <c r="AY521" i="9" s="1"/>
  <c r="BE521" i="9" s="1"/>
  <c r="AR521" i="9"/>
  <c r="AX521" i="9" s="1"/>
  <c r="BD521" i="9" s="1"/>
  <c r="AQ521" i="9"/>
  <c r="AW521" i="9" s="1"/>
  <c r="BC521" i="9" s="1"/>
  <c r="AP521" i="9"/>
  <c r="AV521" i="9" s="1"/>
  <c r="BB521" i="9" s="1"/>
  <c r="AO521" i="9"/>
  <c r="AU521" i="9" s="1"/>
  <c r="BA521" i="9" s="1"/>
  <c r="AN521" i="9"/>
  <c r="AT521" i="9" s="1"/>
  <c r="U521" i="9"/>
  <c r="T521" i="9"/>
  <c r="S521" i="9"/>
  <c r="R521" i="9"/>
  <c r="Q521" i="9"/>
  <c r="N521" i="9"/>
  <c r="P521" i="9" s="1"/>
  <c r="M521" i="9"/>
  <c r="O521" i="9" s="1"/>
  <c r="D521" i="9"/>
  <c r="AS520" i="9"/>
  <c r="AY520" i="9" s="1"/>
  <c r="BE520" i="9" s="1"/>
  <c r="AR520" i="9"/>
  <c r="AX520" i="9" s="1"/>
  <c r="BD520" i="9" s="1"/>
  <c r="AQ520" i="9"/>
  <c r="AW520" i="9" s="1"/>
  <c r="BC520" i="9" s="1"/>
  <c r="AP520" i="9"/>
  <c r="AV520" i="9" s="1"/>
  <c r="BB520" i="9" s="1"/>
  <c r="AO520" i="9"/>
  <c r="AU520" i="9" s="1"/>
  <c r="BA520" i="9" s="1"/>
  <c r="AN520" i="9"/>
  <c r="AT520" i="9" s="1"/>
  <c r="AZ520" i="9" s="1"/>
  <c r="T520" i="9"/>
  <c r="S520" i="9"/>
  <c r="R520" i="9"/>
  <c r="Q520" i="9"/>
  <c r="U520" i="9" s="1"/>
  <c r="N520" i="9"/>
  <c r="P520" i="9" s="1"/>
  <c r="M520" i="9"/>
  <c r="O520" i="9" s="1"/>
  <c r="D520" i="9"/>
  <c r="AS519" i="9"/>
  <c r="AY519" i="9" s="1"/>
  <c r="BE519" i="9" s="1"/>
  <c r="AR519" i="9"/>
  <c r="AX519" i="9" s="1"/>
  <c r="BD519" i="9" s="1"/>
  <c r="AQ519" i="9"/>
  <c r="AW519" i="9" s="1"/>
  <c r="BC519" i="9" s="1"/>
  <c r="AP519" i="9"/>
  <c r="AV519" i="9" s="1"/>
  <c r="BB519" i="9" s="1"/>
  <c r="AO519" i="9"/>
  <c r="AU519" i="9" s="1"/>
  <c r="BA519" i="9" s="1"/>
  <c r="AN519" i="9"/>
  <c r="AT519" i="9" s="1"/>
  <c r="AZ519" i="9" s="1"/>
  <c r="T519" i="9"/>
  <c r="S519" i="9"/>
  <c r="R519" i="9"/>
  <c r="Q519" i="9"/>
  <c r="U519" i="9" s="1"/>
  <c r="N519" i="9"/>
  <c r="P519" i="9" s="1"/>
  <c r="M519" i="9"/>
  <c r="O519" i="9" s="1"/>
  <c r="D519" i="9"/>
  <c r="AV518" i="9"/>
  <c r="BB518" i="9" s="1"/>
  <c r="AS518" i="9"/>
  <c r="AY518" i="9" s="1"/>
  <c r="BE518" i="9" s="1"/>
  <c r="AR518" i="9"/>
  <c r="AX518" i="9" s="1"/>
  <c r="BD518" i="9" s="1"/>
  <c r="AQ518" i="9"/>
  <c r="AW518" i="9" s="1"/>
  <c r="BC518" i="9" s="1"/>
  <c r="AP518" i="9"/>
  <c r="AO518" i="9"/>
  <c r="AU518" i="9" s="1"/>
  <c r="BA518" i="9" s="1"/>
  <c r="AN518" i="9"/>
  <c r="AT518" i="9" s="1"/>
  <c r="AZ518" i="9" s="1"/>
  <c r="U518" i="9"/>
  <c r="T518" i="9"/>
  <c r="S518" i="9"/>
  <c r="R518" i="9"/>
  <c r="Q518" i="9"/>
  <c r="N518" i="9"/>
  <c r="P518" i="9" s="1"/>
  <c r="M518" i="9"/>
  <c r="O518" i="9" s="1"/>
  <c r="D518" i="9"/>
  <c r="AV517" i="9"/>
  <c r="BB517" i="9" s="1"/>
  <c r="AS517" i="9"/>
  <c r="AY517" i="9" s="1"/>
  <c r="BE517" i="9" s="1"/>
  <c r="AR517" i="9"/>
  <c r="AX517" i="9" s="1"/>
  <c r="BD517" i="9" s="1"/>
  <c r="AQ517" i="9"/>
  <c r="AW517" i="9" s="1"/>
  <c r="BC517" i="9" s="1"/>
  <c r="AP517" i="9"/>
  <c r="AO517" i="9"/>
  <c r="AU517" i="9" s="1"/>
  <c r="BA517" i="9" s="1"/>
  <c r="AN517" i="9"/>
  <c r="AT517" i="9" s="1"/>
  <c r="AZ517" i="9" s="1"/>
  <c r="T517" i="9"/>
  <c r="S517" i="9"/>
  <c r="R517" i="9"/>
  <c r="Q517" i="9"/>
  <c r="U517" i="9" s="1"/>
  <c r="N517" i="9"/>
  <c r="P517" i="9" s="1"/>
  <c r="M517" i="9"/>
  <c r="O517" i="9" s="1"/>
  <c r="D517" i="9"/>
  <c r="AS516" i="9"/>
  <c r="AY516" i="9" s="1"/>
  <c r="BE516" i="9" s="1"/>
  <c r="AR516" i="9"/>
  <c r="AX516" i="9" s="1"/>
  <c r="BD516" i="9" s="1"/>
  <c r="AQ516" i="9"/>
  <c r="AW516" i="9" s="1"/>
  <c r="BC516" i="9" s="1"/>
  <c r="AP516" i="9"/>
  <c r="AV516" i="9" s="1"/>
  <c r="BB516" i="9" s="1"/>
  <c r="AO516" i="9"/>
  <c r="AU516" i="9" s="1"/>
  <c r="BA516" i="9" s="1"/>
  <c r="AN516" i="9"/>
  <c r="AT516" i="9" s="1"/>
  <c r="AZ516" i="9" s="1"/>
  <c r="T516" i="9"/>
  <c r="S516" i="9"/>
  <c r="R516" i="9"/>
  <c r="Q516" i="9"/>
  <c r="U516" i="9" s="1"/>
  <c r="N516" i="9"/>
  <c r="P516" i="9" s="1"/>
  <c r="M516" i="9"/>
  <c r="O516" i="9" s="1"/>
  <c r="D516" i="9"/>
  <c r="AS515" i="9"/>
  <c r="AY515" i="9" s="1"/>
  <c r="BE515" i="9" s="1"/>
  <c r="AR515" i="9"/>
  <c r="AX515" i="9" s="1"/>
  <c r="BD515" i="9" s="1"/>
  <c r="AQ515" i="9"/>
  <c r="AW515" i="9" s="1"/>
  <c r="BC515" i="9" s="1"/>
  <c r="AP515" i="9"/>
  <c r="AV515" i="9" s="1"/>
  <c r="BB515" i="9" s="1"/>
  <c r="AO515" i="9"/>
  <c r="AU515" i="9" s="1"/>
  <c r="BA515" i="9" s="1"/>
  <c r="AN515" i="9"/>
  <c r="AT515" i="9" s="1"/>
  <c r="AZ515" i="9" s="1"/>
  <c r="U515" i="9"/>
  <c r="T515" i="9"/>
  <c r="S515" i="9"/>
  <c r="R515" i="9"/>
  <c r="Q515" i="9"/>
  <c r="N515" i="9"/>
  <c r="P515" i="9" s="1"/>
  <c r="M515" i="9"/>
  <c r="O515" i="9" s="1"/>
  <c r="D515" i="9"/>
  <c r="AS514" i="9"/>
  <c r="AY514" i="9" s="1"/>
  <c r="BE514" i="9" s="1"/>
  <c r="AR514" i="9"/>
  <c r="AX514" i="9" s="1"/>
  <c r="BD514" i="9" s="1"/>
  <c r="AQ514" i="9"/>
  <c r="AW514" i="9" s="1"/>
  <c r="BC514" i="9" s="1"/>
  <c r="AP514" i="9"/>
  <c r="AV514" i="9" s="1"/>
  <c r="BB514" i="9" s="1"/>
  <c r="AO514" i="9"/>
  <c r="AU514" i="9" s="1"/>
  <c r="BA514" i="9" s="1"/>
  <c r="AN514" i="9"/>
  <c r="AT514" i="9" s="1"/>
  <c r="AZ514" i="9" s="1"/>
  <c r="U514" i="9"/>
  <c r="T514" i="9"/>
  <c r="S514" i="9"/>
  <c r="R514" i="9"/>
  <c r="Q514" i="9"/>
  <c r="N514" i="9"/>
  <c r="P514" i="9" s="1"/>
  <c r="M514" i="9"/>
  <c r="O514" i="9" s="1"/>
  <c r="D514" i="9"/>
  <c r="BE513" i="9"/>
  <c r="AS513" i="9"/>
  <c r="AY513" i="9" s="1"/>
  <c r="AR513" i="9"/>
  <c r="AX513" i="9" s="1"/>
  <c r="BD513" i="9" s="1"/>
  <c r="AQ513" i="9"/>
  <c r="AW513" i="9" s="1"/>
  <c r="BC513" i="9" s="1"/>
  <c r="AP513" i="9"/>
  <c r="AV513" i="9" s="1"/>
  <c r="BB513" i="9" s="1"/>
  <c r="AO513" i="9"/>
  <c r="AU513" i="9" s="1"/>
  <c r="BA513" i="9" s="1"/>
  <c r="AN513" i="9"/>
  <c r="AT513" i="9" s="1"/>
  <c r="AZ513" i="9" s="1"/>
  <c r="T513" i="9"/>
  <c r="S513" i="9"/>
  <c r="R513" i="9"/>
  <c r="Q513" i="9"/>
  <c r="U513" i="9" s="1"/>
  <c r="O513" i="9"/>
  <c r="N513" i="9"/>
  <c r="P513" i="9" s="1"/>
  <c r="M513" i="9"/>
  <c r="D513" i="9"/>
  <c r="AS512" i="9"/>
  <c r="AY512" i="9" s="1"/>
  <c r="BE512" i="9" s="1"/>
  <c r="AR512" i="9"/>
  <c r="AX512" i="9" s="1"/>
  <c r="BD512" i="9" s="1"/>
  <c r="AQ512" i="9"/>
  <c r="AW512" i="9" s="1"/>
  <c r="BC512" i="9" s="1"/>
  <c r="AP512" i="9"/>
  <c r="AV512" i="9" s="1"/>
  <c r="BB512" i="9" s="1"/>
  <c r="AO512" i="9"/>
  <c r="AU512" i="9" s="1"/>
  <c r="BA512" i="9" s="1"/>
  <c r="AN512" i="9"/>
  <c r="AT512" i="9" s="1"/>
  <c r="AZ512" i="9" s="1"/>
  <c r="U512" i="9"/>
  <c r="T512" i="9"/>
  <c r="S512" i="9"/>
  <c r="R512" i="9"/>
  <c r="Q512" i="9"/>
  <c r="N512" i="9"/>
  <c r="P512" i="9" s="1"/>
  <c r="M512" i="9"/>
  <c r="O512" i="9" s="1"/>
  <c r="D512" i="9"/>
  <c r="AS511" i="9"/>
  <c r="AY511" i="9" s="1"/>
  <c r="BE511" i="9" s="1"/>
  <c r="AR511" i="9"/>
  <c r="AX511" i="9" s="1"/>
  <c r="BD511" i="9" s="1"/>
  <c r="AQ511" i="9"/>
  <c r="AW511" i="9" s="1"/>
  <c r="BC511" i="9" s="1"/>
  <c r="AP511" i="9"/>
  <c r="AV511" i="9" s="1"/>
  <c r="BB511" i="9" s="1"/>
  <c r="AO511" i="9"/>
  <c r="AU511" i="9" s="1"/>
  <c r="BA511" i="9" s="1"/>
  <c r="AN511" i="9"/>
  <c r="AT511" i="9" s="1"/>
  <c r="AZ511" i="9" s="1"/>
  <c r="U511" i="9"/>
  <c r="T511" i="9"/>
  <c r="S511" i="9"/>
  <c r="R511" i="9"/>
  <c r="Q511" i="9"/>
  <c r="N511" i="9"/>
  <c r="P511" i="9" s="1"/>
  <c r="M511" i="9"/>
  <c r="O511" i="9" s="1"/>
  <c r="D511" i="9"/>
  <c r="AS510" i="9"/>
  <c r="AY510" i="9" s="1"/>
  <c r="BE510" i="9" s="1"/>
  <c r="AR510" i="9"/>
  <c r="AX510" i="9" s="1"/>
  <c r="BD510" i="9" s="1"/>
  <c r="AQ510" i="9"/>
  <c r="AW510" i="9" s="1"/>
  <c r="BC510" i="9" s="1"/>
  <c r="AP510" i="9"/>
  <c r="AV510" i="9" s="1"/>
  <c r="BB510" i="9" s="1"/>
  <c r="AO510" i="9"/>
  <c r="AU510" i="9" s="1"/>
  <c r="BA510" i="9" s="1"/>
  <c r="AN510" i="9"/>
  <c r="AT510" i="9" s="1"/>
  <c r="AZ510" i="9" s="1"/>
  <c r="T510" i="9"/>
  <c r="S510" i="9"/>
  <c r="R510" i="9"/>
  <c r="Q510" i="9"/>
  <c r="U510" i="9" s="1"/>
  <c r="N510" i="9"/>
  <c r="P510" i="9" s="1"/>
  <c r="M510" i="9"/>
  <c r="O510" i="9" s="1"/>
  <c r="D510" i="9"/>
  <c r="AU509" i="9"/>
  <c r="BA509" i="9" s="1"/>
  <c r="AS509" i="9"/>
  <c r="AY509" i="9" s="1"/>
  <c r="BE509" i="9" s="1"/>
  <c r="AR509" i="9"/>
  <c r="AX509" i="9" s="1"/>
  <c r="BD509" i="9" s="1"/>
  <c r="AQ509" i="9"/>
  <c r="AW509" i="9" s="1"/>
  <c r="BC509" i="9" s="1"/>
  <c r="AP509" i="9"/>
  <c r="AV509" i="9" s="1"/>
  <c r="BB509" i="9" s="1"/>
  <c r="AO509" i="9"/>
  <c r="AN509" i="9"/>
  <c r="AT509" i="9" s="1"/>
  <c r="AZ509" i="9" s="1"/>
  <c r="U509" i="9"/>
  <c r="T509" i="9"/>
  <c r="S509" i="9"/>
  <c r="R509" i="9"/>
  <c r="Q509" i="9"/>
  <c r="N509" i="9"/>
  <c r="P509" i="9" s="1"/>
  <c r="M509" i="9"/>
  <c r="O509" i="9" s="1"/>
  <c r="D509" i="9"/>
  <c r="AS508" i="9"/>
  <c r="AY508" i="9" s="1"/>
  <c r="BE508" i="9" s="1"/>
  <c r="AR508" i="9"/>
  <c r="AX508" i="9" s="1"/>
  <c r="BD508" i="9" s="1"/>
  <c r="AQ508" i="9"/>
  <c r="AW508" i="9" s="1"/>
  <c r="BC508" i="9" s="1"/>
  <c r="AP508" i="9"/>
  <c r="AV508" i="9" s="1"/>
  <c r="BB508" i="9" s="1"/>
  <c r="AO508" i="9"/>
  <c r="AU508" i="9" s="1"/>
  <c r="BA508" i="9" s="1"/>
  <c r="AN508" i="9"/>
  <c r="AT508" i="9" s="1"/>
  <c r="AZ508" i="9" s="1"/>
  <c r="U508" i="9"/>
  <c r="T508" i="9"/>
  <c r="S508" i="9"/>
  <c r="R508" i="9"/>
  <c r="Q508" i="9"/>
  <c r="N508" i="9"/>
  <c r="P508" i="9" s="1"/>
  <c r="M508" i="9"/>
  <c r="O508" i="9" s="1"/>
  <c r="D508" i="9"/>
  <c r="AS507" i="9"/>
  <c r="AY507" i="9" s="1"/>
  <c r="BE507" i="9" s="1"/>
  <c r="AR507" i="9"/>
  <c r="AX507" i="9" s="1"/>
  <c r="BD507" i="9" s="1"/>
  <c r="AQ507" i="9"/>
  <c r="AW507" i="9" s="1"/>
  <c r="BC507" i="9" s="1"/>
  <c r="AP507" i="9"/>
  <c r="AV507" i="9" s="1"/>
  <c r="BB507" i="9" s="1"/>
  <c r="AO507" i="9"/>
  <c r="AU507" i="9" s="1"/>
  <c r="BA507" i="9" s="1"/>
  <c r="AN507" i="9"/>
  <c r="AT507" i="9" s="1"/>
  <c r="AZ507" i="9" s="1"/>
  <c r="T507" i="9"/>
  <c r="S507" i="9"/>
  <c r="R507" i="9"/>
  <c r="Q507" i="9"/>
  <c r="U507" i="9" s="1"/>
  <c r="N507" i="9"/>
  <c r="P507" i="9" s="1"/>
  <c r="M507" i="9"/>
  <c r="O507" i="9" s="1"/>
  <c r="D507" i="9"/>
  <c r="AU506" i="9"/>
  <c r="BA506" i="9" s="1"/>
  <c r="AS506" i="9"/>
  <c r="AY506" i="9" s="1"/>
  <c r="BE506" i="9" s="1"/>
  <c r="AR506" i="9"/>
  <c r="AX506" i="9" s="1"/>
  <c r="BD506" i="9" s="1"/>
  <c r="AQ506" i="9"/>
  <c r="AW506" i="9" s="1"/>
  <c r="BC506" i="9" s="1"/>
  <c r="AP506" i="9"/>
  <c r="AV506" i="9" s="1"/>
  <c r="BB506" i="9" s="1"/>
  <c r="AO506" i="9"/>
  <c r="AN506" i="9"/>
  <c r="AT506" i="9" s="1"/>
  <c r="AZ506" i="9" s="1"/>
  <c r="U506" i="9"/>
  <c r="T506" i="9"/>
  <c r="S506" i="9"/>
  <c r="R506" i="9"/>
  <c r="Q506" i="9"/>
  <c r="N506" i="9"/>
  <c r="P506" i="9" s="1"/>
  <c r="M506" i="9"/>
  <c r="O506" i="9" s="1"/>
  <c r="D506" i="9"/>
  <c r="AS505" i="9"/>
  <c r="AY505" i="9" s="1"/>
  <c r="BE505" i="9" s="1"/>
  <c r="AR505" i="9"/>
  <c r="AX505" i="9" s="1"/>
  <c r="BD505" i="9" s="1"/>
  <c r="AQ505" i="9"/>
  <c r="AW505" i="9" s="1"/>
  <c r="BC505" i="9" s="1"/>
  <c r="AP505" i="9"/>
  <c r="AV505" i="9" s="1"/>
  <c r="BB505" i="9" s="1"/>
  <c r="AO505" i="9"/>
  <c r="AU505" i="9" s="1"/>
  <c r="BA505" i="9" s="1"/>
  <c r="AN505" i="9"/>
  <c r="AT505" i="9" s="1"/>
  <c r="AZ505" i="9" s="1"/>
  <c r="T505" i="9"/>
  <c r="S505" i="9"/>
  <c r="R505" i="9"/>
  <c r="Q505" i="9"/>
  <c r="U505" i="9" s="1"/>
  <c r="N505" i="9"/>
  <c r="P505" i="9" s="1"/>
  <c r="M505" i="9"/>
  <c r="O505" i="9" s="1"/>
  <c r="D505" i="9"/>
  <c r="AT504" i="9"/>
  <c r="AZ504" i="9" s="1"/>
  <c r="AS504" i="9"/>
  <c r="AY504" i="9" s="1"/>
  <c r="BE504" i="9" s="1"/>
  <c r="AR504" i="9"/>
  <c r="AX504" i="9" s="1"/>
  <c r="BD504" i="9" s="1"/>
  <c r="AQ504" i="9"/>
  <c r="AW504" i="9" s="1"/>
  <c r="BC504" i="9" s="1"/>
  <c r="AP504" i="9"/>
  <c r="AV504" i="9" s="1"/>
  <c r="BB504" i="9" s="1"/>
  <c r="AO504" i="9"/>
  <c r="AU504" i="9" s="1"/>
  <c r="BA504" i="9" s="1"/>
  <c r="AN504" i="9"/>
  <c r="T504" i="9"/>
  <c r="S504" i="9"/>
  <c r="R504" i="9"/>
  <c r="Q504" i="9"/>
  <c r="U504" i="9" s="1"/>
  <c r="P504" i="9"/>
  <c r="N504" i="9"/>
  <c r="M504" i="9"/>
  <c r="O504" i="9" s="1"/>
  <c r="D504" i="9"/>
  <c r="AX503" i="9"/>
  <c r="BD503" i="9" s="1"/>
  <c r="AW503" i="9"/>
  <c r="BC503" i="9" s="1"/>
  <c r="AS503" i="9"/>
  <c r="AY503" i="9" s="1"/>
  <c r="BE503" i="9" s="1"/>
  <c r="AR503" i="9"/>
  <c r="AQ503" i="9"/>
  <c r="AP503" i="9"/>
  <c r="AV503" i="9" s="1"/>
  <c r="BB503" i="9" s="1"/>
  <c r="AO503" i="9"/>
  <c r="AU503" i="9" s="1"/>
  <c r="BA503" i="9" s="1"/>
  <c r="AN503" i="9"/>
  <c r="AT503" i="9" s="1"/>
  <c r="AZ503" i="9" s="1"/>
  <c r="T503" i="9"/>
  <c r="S503" i="9"/>
  <c r="R503" i="9"/>
  <c r="Q503" i="9"/>
  <c r="U503" i="9" s="1"/>
  <c r="N503" i="9"/>
  <c r="P503" i="9" s="1"/>
  <c r="M503" i="9"/>
  <c r="O503" i="9" s="1"/>
  <c r="D503" i="9"/>
  <c r="AS502" i="9"/>
  <c r="AY502" i="9" s="1"/>
  <c r="BE502" i="9" s="1"/>
  <c r="AR502" i="9"/>
  <c r="AX502" i="9" s="1"/>
  <c r="BD502" i="9" s="1"/>
  <c r="AQ502" i="9"/>
  <c r="AW502" i="9" s="1"/>
  <c r="BC502" i="9" s="1"/>
  <c r="AP502" i="9"/>
  <c r="AV502" i="9" s="1"/>
  <c r="BB502" i="9" s="1"/>
  <c r="AO502" i="9"/>
  <c r="AU502" i="9" s="1"/>
  <c r="BA502" i="9" s="1"/>
  <c r="AN502" i="9"/>
  <c r="AT502" i="9" s="1"/>
  <c r="AZ502" i="9" s="1"/>
  <c r="T502" i="9"/>
  <c r="S502" i="9"/>
  <c r="R502" i="9"/>
  <c r="Q502" i="9"/>
  <c r="U502" i="9" s="1"/>
  <c r="N502" i="9"/>
  <c r="P502" i="9" s="1"/>
  <c r="M502" i="9"/>
  <c r="O502" i="9" s="1"/>
  <c r="D502" i="9"/>
  <c r="AZ501" i="9"/>
  <c r="AS501" i="9"/>
  <c r="AY501" i="9" s="1"/>
  <c r="BE501" i="9" s="1"/>
  <c r="AR501" i="9"/>
  <c r="AX501" i="9" s="1"/>
  <c r="BD501" i="9" s="1"/>
  <c r="AQ501" i="9"/>
  <c r="AW501" i="9" s="1"/>
  <c r="BC501" i="9" s="1"/>
  <c r="AP501" i="9"/>
  <c r="AV501" i="9" s="1"/>
  <c r="BB501" i="9" s="1"/>
  <c r="AO501" i="9"/>
  <c r="AU501" i="9" s="1"/>
  <c r="BA501" i="9" s="1"/>
  <c r="AN501" i="9"/>
  <c r="AT501" i="9" s="1"/>
  <c r="U501" i="9"/>
  <c r="T501" i="9"/>
  <c r="S501" i="9"/>
  <c r="R501" i="9"/>
  <c r="Q501" i="9"/>
  <c r="O501" i="9"/>
  <c r="N501" i="9"/>
  <c r="P501" i="9" s="1"/>
  <c r="M501" i="9"/>
  <c r="D501" i="9"/>
  <c r="BD500" i="9"/>
  <c r="AW500" i="9"/>
  <c r="BC500" i="9" s="1"/>
  <c r="AS500" i="9"/>
  <c r="AY500" i="9" s="1"/>
  <c r="BE500" i="9" s="1"/>
  <c r="AR500" i="9"/>
  <c r="AX500" i="9" s="1"/>
  <c r="AQ500" i="9"/>
  <c r="AP500" i="9"/>
  <c r="AV500" i="9" s="1"/>
  <c r="BB500" i="9" s="1"/>
  <c r="AO500" i="9"/>
  <c r="AU500" i="9" s="1"/>
  <c r="BA500" i="9" s="1"/>
  <c r="AN500" i="9"/>
  <c r="AT500" i="9" s="1"/>
  <c r="AZ500" i="9" s="1"/>
  <c r="U500" i="9"/>
  <c r="T500" i="9"/>
  <c r="S500" i="9"/>
  <c r="R500" i="9"/>
  <c r="Q500" i="9"/>
  <c r="N500" i="9"/>
  <c r="P500" i="9" s="1"/>
  <c r="M500" i="9"/>
  <c r="O500" i="9" s="1"/>
  <c r="D500" i="9"/>
  <c r="BC499" i="9"/>
  <c r="AU499" i="9"/>
  <c r="BA499" i="9" s="1"/>
  <c r="AS499" i="9"/>
  <c r="AY499" i="9" s="1"/>
  <c r="BE499" i="9" s="1"/>
  <c r="AR499" i="9"/>
  <c r="AX499" i="9" s="1"/>
  <c r="BD499" i="9" s="1"/>
  <c r="AQ499" i="9"/>
  <c r="AW499" i="9" s="1"/>
  <c r="AP499" i="9"/>
  <c r="AV499" i="9" s="1"/>
  <c r="BB499" i="9" s="1"/>
  <c r="AO499" i="9"/>
  <c r="AN499" i="9"/>
  <c r="AT499" i="9" s="1"/>
  <c r="AZ499" i="9" s="1"/>
  <c r="U499" i="9"/>
  <c r="T499" i="9"/>
  <c r="S499" i="9"/>
  <c r="R499" i="9"/>
  <c r="Q499" i="9"/>
  <c r="N499" i="9"/>
  <c r="P499" i="9" s="1"/>
  <c r="M499" i="9"/>
  <c r="O499" i="9" s="1"/>
  <c r="D499" i="9"/>
  <c r="AS498" i="9"/>
  <c r="AY498" i="9" s="1"/>
  <c r="BE498" i="9" s="1"/>
  <c r="AR498" i="9"/>
  <c r="AX498" i="9" s="1"/>
  <c r="BD498" i="9" s="1"/>
  <c r="AQ498" i="9"/>
  <c r="AW498" i="9" s="1"/>
  <c r="BC498" i="9" s="1"/>
  <c r="AP498" i="9"/>
  <c r="AV498" i="9" s="1"/>
  <c r="BB498" i="9" s="1"/>
  <c r="AO498" i="9"/>
  <c r="AU498" i="9" s="1"/>
  <c r="BA498" i="9" s="1"/>
  <c r="AN498" i="9"/>
  <c r="AT498" i="9" s="1"/>
  <c r="AZ498" i="9" s="1"/>
  <c r="U498" i="9"/>
  <c r="T498" i="9"/>
  <c r="S498" i="9"/>
  <c r="R498" i="9"/>
  <c r="Q498" i="9"/>
  <c r="N498" i="9"/>
  <c r="P498" i="9" s="1"/>
  <c r="M498" i="9"/>
  <c r="O498" i="9" s="1"/>
  <c r="D498" i="9"/>
  <c r="AS497" i="9"/>
  <c r="AY497" i="9" s="1"/>
  <c r="BE497" i="9" s="1"/>
  <c r="AR497" i="9"/>
  <c r="AX497" i="9" s="1"/>
  <c r="BD497" i="9" s="1"/>
  <c r="AQ497" i="9"/>
  <c r="AW497" i="9" s="1"/>
  <c r="BC497" i="9" s="1"/>
  <c r="AP497" i="9"/>
  <c r="AV497" i="9" s="1"/>
  <c r="BB497" i="9" s="1"/>
  <c r="AO497" i="9"/>
  <c r="AU497" i="9" s="1"/>
  <c r="BA497" i="9" s="1"/>
  <c r="AN497" i="9"/>
  <c r="AT497" i="9" s="1"/>
  <c r="AZ497" i="9" s="1"/>
  <c r="U497" i="9"/>
  <c r="T497" i="9"/>
  <c r="S497" i="9"/>
  <c r="R497" i="9"/>
  <c r="Q497" i="9"/>
  <c r="N497" i="9"/>
  <c r="P497" i="9" s="1"/>
  <c r="M497" i="9"/>
  <c r="O497" i="9" s="1"/>
  <c r="D497" i="9"/>
  <c r="AS496" i="9"/>
  <c r="AY496" i="9" s="1"/>
  <c r="BE496" i="9" s="1"/>
  <c r="AR496" i="9"/>
  <c r="AX496" i="9" s="1"/>
  <c r="BD496" i="9" s="1"/>
  <c r="AQ496" i="9"/>
  <c r="AW496" i="9" s="1"/>
  <c r="BC496" i="9" s="1"/>
  <c r="AP496" i="9"/>
  <c r="AV496" i="9" s="1"/>
  <c r="BB496" i="9" s="1"/>
  <c r="AO496" i="9"/>
  <c r="AU496" i="9" s="1"/>
  <c r="BA496" i="9" s="1"/>
  <c r="AN496" i="9"/>
  <c r="AT496" i="9" s="1"/>
  <c r="AZ496" i="9" s="1"/>
  <c r="T496" i="9"/>
  <c r="S496" i="9"/>
  <c r="R496" i="9"/>
  <c r="Q496" i="9"/>
  <c r="U496" i="9" s="1"/>
  <c r="N496" i="9"/>
  <c r="P496" i="9" s="1"/>
  <c r="M496" i="9"/>
  <c r="O496" i="9" s="1"/>
  <c r="D496" i="9"/>
  <c r="AU495" i="9"/>
  <c r="BA495" i="9" s="1"/>
  <c r="AT495" i="9"/>
  <c r="AZ495" i="9" s="1"/>
  <c r="AS495" i="9"/>
  <c r="AY495" i="9" s="1"/>
  <c r="BE495" i="9" s="1"/>
  <c r="AR495" i="9"/>
  <c r="AX495" i="9" s="1"/>
  <c r="BD495" i="9" s="1"/>
  <c r="AQ495" i="9"/>
  <c r="AW495" i="9" s="1"/>
  <c r="BC495" i="9" s="1"/>
  <c r="AP495" i="9"/>
  <c r="AV495" i="9" s="1"/>
  <c r="BB495" i="9" s="1"/>
  <c r="AO495" i="9"/>
  <c r="AN495" i="9"/>
  <c r="T495" i="9"/>
  <c r="S495" i="9"/>
  <c r="R495" i="9"/>
  <c r="Q495" i="9"/>
  <c r="U495" i="9" s="1"/>
  <c r="N495" i="9"/>
  <c r="P495" i="9" s="1"/>
  <c r="M495" i="9"/>
  <c r="O495" i="9" s="1"/>
  <c r="D495" i="9"/>
  <c r="AX494" i="9"/>
  <c r="BD494" i="9" s="1"/>
  <c r="AW494" i="9"/>
  <c r="BC494" i="9" s="1"/>
  <c r="AS494" i="9"/>
  <c r="AY494" i="9" s="1"/>
  <c r="BE494" i="9" s="1"/>
  <c r="AR494" i="9"/>
  <c r="AQ494" i="9"/>
  <c r="AP494" i="9"/>
  <c r="AV494" i="9" s="1"/>
  <c r="BB494" i="9" s="1"/>
  <c r="AO494" i="9"/>
  <c r="AU494" i="9" s="1"/>
  <c r="BA494" i="9" s="1"/>
  <c r="AN494" i="9"/>
  <c r="AT494" i="9" s="1"/>
  <c r="AZ494" i="9" s="1"/>
  <c r="T494" i="9"/>
  <c r="S494" i="9"/>
  <c r="R494" i="9"/>
  <c r="Q494" i="9"/>
  <c r="U494" i="9" s="1"/>
  <c r="O494" i="9"/>
  <c r="N494" i="9"/>
  <c r="P494" i="9" s="1"/>
  <c r="M494" i="9"/>
  <c r="D494" i="9"/>
  <c r="AS493" i="9"/>
  <c r="AY493" i="9" s="1"/>
  <c r="BE493" i="9" s="1"/>
  <c r="AR493" i="9"/>
  <c r="AX493" i="9" s="1"/>
  <c r="BD493" i="9" s="1"/>
  <c r="AQ493" i="9"/>
  <c r="AW493" i="9" s="1"/>
  <c r="BC493" i="9" s="1"/>
  <c r="AP493" i="9"/>
  <c r="AV493" i="9" s="1"/>
  <c r="BB493" i="9" s="1"/>
  <c r="AO493" i="9"/>
  <c r="AU493" i="9" s="1"/>
  <c r="BA493" i="9" s="1"/>
  <c r="AN493" i="9"/>
  <c r="AT493" i="9" s="1"/>
  <c r="AZ493" i="9" s="1"/>
  <c r="U493" i="9"/>
  <c r="T493" i="9"/>
  <c r="S493" i="9"/>
  <c r="R493" i="9"/>
  <c r="Q493" i="9"/>
  <c r="N493" i="9"/>
  <c r="P493" i="9" s="1"/>
  <c r="M493" i="9"/>
  <c r="O493" i="9" s="1"/>
  <c r="D493" i="9"/>
  <c r="AS492" i="9"/>
  <c r="AY492" i="9" s="1"/>
  <c r="BE492" i="9" s="1"/>
  <c r="AR492" i="9"/>
  <c r="AX492" i="9" s="1"/>
  <c r="BD492" i="9" s="1"/>
  <c r="AQ492" i="9"/>
  <c r="AW492" i="9" s="1"/>
  <c r="BC492" i="9" s="1"/>
  <c r="AP492" i="9"/>
  <c r="AV492" i="9" s="1"/>
  <c r="BB492" i="9" s="1"/>
  <c r="AO492" i="9"/>
  <c r="AU492" i="9" s="1"/>
  <c r="BA492" i="9" s="1"/>
  <c r="AN492" i="9"/>
  <c r="AT492" i="9" s="1"/>
  <c r="AZ492" i="9" s="1"/>
  <c r="T492" i="9"/>
  <c r="S492" i="9"/>
  <c r="R492" i="9"/>
  <c r="Q492" i="9"/>
  <c r="U492" i="9" s="1"/>
  <c r="N492" i="9"/>
  <c r="P492" i="9" s="1"/>
  <c r="M492" i="9"/>
  <c r="O492" i="9" s="1"/>
  <c r="D492" i="9"/>
  <c r="AY491" i="9"/>
  <c r="BE491" i="9" s="1"/>
  <c r="AS491" i="9"/>
  <c r="AR491" i="9"/>
  <c r="AX491" i="9" s="1"/>
  <c r="BD491" i="9" s="1"/>
  <c r="AQ491" i="9"/>
  <c r="AW491" i="9" s="1"/>
  <c r="BC491" i="9" s="1"/>
  <c r="AP491" i="9"/>
  <c r="AV491" i="9" s="1"/>
  <c r="BB491" i="9" s="1"/>
  <c r="AO491" i="9"/>
  <c r="AU491" i="9" s="1"/>
  <c r="BA491" i="9" s="1"/>
  <c r="AN491" i="9"/>
  <c r="AT491" i="9" s="1"/>
  <c r="AZ491" i="9" s="1"/>
  <c r="U491" i="9"/>
  <c r="T491" i="9"/>
  <c r="S491" i="9"/>
  <c r="R491" i="9"/>
  <c r="Q491" i="9"/>
  <c r="O491" i="9"/>
  <c r="N491" i="9"/>
  <c r="P491" i="9" s="1"/>
  <c r="M491" i="9"/>
  <c r="D491" i="9"/>
  <c r="AY490" i="9"/>
  <c r="BE490" i="9" s="1"/>
  <c r="AU490" i="9"/>
  <c r="BA490" i="9" s="1"/>
  <c r="AS490" i="9"/>
  <c r="AR490" i="9"/>
  <c r="AX490" i="9" s="1"/>
  <c r="BD490" i="9" s="1"/>
  <c r="AQ490" i="9"/>
  <c r="AW490" i="9" s="1"/>
  <c r="BC490" i="9" s="1"/>
  <c r="AP490" i="9"/>
  <c r="AV490" i="9" s="1"/>
  <c r="BB490" i="9" s="1"/>
  <c r="AO490" i="9"/>
  <c r="AN490" i="9"/>
  <c r="AT490" i="9" s="1"/>
  <c r="AZ490" i="9" s="1"/>
  <c r="T490" i="9"/>
  <c r="S490" i="9"/>
  <c r="R490" i="9"/>
  <c r="Q490" i="9"/>
  <c r="U490" i="9" s="1"/>
  <c r="N490" i="9"/>
  <c r="P490" i="9" s="1"/>
  <c r="M490" i="9"/>
  <c r="O490" i="9" s="1"/>
  <c r="D490" i="9"/>
  <c r="BC489" i="9"/>
  <c r="AS489" i="9"/>
  <c r="AY489" i="9" s="1"/>
  <c r="BE489" i="9" s="1"/>
  <c r="AR489" i="9"/>
  <c r="AX489" i="9" s="1"/>
  <c r="BD489" i="9" s="1"/>
  <c r="AQ489" i="9"/>
  <c r="AW489" i="9" s="1"/>
  <c r="AP489" i="9"/>
  <c r="AV489" i="9" s="1"/>
  <c r="BB489" i="9" s="1"/>
  <c r="AO489" i="9"/>
  <c r="AU489" i="9" s="1"/>
  <c r="BA489" i="9" s="1"/>
  <c r="AN489" i="9"/>
  <c r="AT489" i="9" s="1"/>
  <c r="AZ489" i="9" s="1"/>
  <c r="T489" i="9"/>
  <c r="S489" i="9"/>
  <c r="R489" i="9"/>
  <c r="Q489" i="9"/>
  <c r="U489" i="9" s="1"/>
  <c r="N489" i="9"/>
  <c r="P489" i="9" s="1"/>
  <c r="M489" i="9"/>
  <c r="O489" i="9" s="1"/>
  <c r="D489" i="9"/>
  <c r="AS488" i="9"/>
  <c r="AY488" i="9" s="1"/>
  <c r="BE488" i="9" s="1"/>
  <c r="AR488" i="9"/>
  <c r="AX488" i="9" s="1"/>
  <c r="BD488" i="9" s="1"/>
  <c r="AQ488" i="9"/>
  <c r="AW488" i="9" s="1"/>
  <c r="BC488" i="9" s="1"/>
  <c r="AP488" i="9"/>
  <c r="AV488" i="9" s="1"/>
  <c r="BB488" i="9" s="1"/>
  <c r="AO488" i="9"/>
  <c r="AU488" i="9" s="1"/>
  <c r="BA488" i="9" s="1"/>
  <c r="AN488" i="9"/>
  <c r="AT488" i="9" s="1"/>
  <c r="AZ488" i="9" s="1"/>
  <c r="T488" i="9"/>
  <c r="S488" i="9"/>
  <c r="R488" i="9"/>
  <c r="Q488" i="9"/>
  <c r="U488" i="9" s="1"/>
  <c r="O488" i="9"/>
  <c r="N488" i="9"/>
  <c r="P488" i="9" s="1"/>
  <c r="M488" i="9"/>
  <c r="D488" i="9"/>
  <c r="AY487" i="9"/>
  <c r="BE487" i="9" s="1"/>
  <c r="AS487" i="9"/>
  <c r="AR487" i="9"/>
  <c r="AX487" i="9" s="1"/>
  <c r="BD487" i="9" s="1"/>
  <c r="AQ487" i="9"/>
  <c r="AW487" i="9" s="1"/>
  <c r="BC487" i="9" s="1"/>
  <c r="AP487" i="9"/>
  <c r="AV487" i="9" s="1"/>
  <c r="BB487" i="9" s="1"/>
  <c r="AO487" i="9"/>
  <c r="AU487" i="9" s="1"/>
  <c r="BA487" i="9" s="1"/>
  <c r="AN487" i="9"/>
  <c r="AT487" i="9" s="1"/>
  <c r="AZ487" i="9" s="1"/>
  <c r="U487" i="9"/>
  <c r="T487" i="9"/>
  <c r="S487" i="9"/>
  <c r="R487" i="9"/>
  <c r="Q487" i="9"/>
  <c r="N487" i="9"/>
  <c r="P487" i="9" s="1"/>
  <c r="M487" i="9"/>
  <c r="O487" i="9" s="1"/>
  <c r="D487" i="9"/>
  <c r="AS486" i="9"/>
  <c r="AY486" i="9" s="1"/>
  <c r="BE486" i="9" s="1"/>
  <c r="AR486" i="9"/>
  <c r="AX486" i="9" s="1"/>
  <c r="BD486" i="9" s="1"/>
  <c r="AQ486" i="9"/>
  <c r="AW486" i="9" s="1"/>
  <c r="BC486" i="9" s="1"/>
  <c r="AP486" i="9"/>
  <c r="AV486" i="9" s="1"/>
  <c r="BB486" i="9" s="1"/>
  <c r="AO486" i="9"/>
  <c r="AU486" i="9" s="1"/>
  <c r="BA486" i="9" s="1"/>
  <c r="AN486" i="9"/>
  <c r="AT486" i="9" s="1"/>
  <c r="AZ486" i="9" s="1"/>
  <c r="U486" i="9"/>
  <c r="T486" i="9"/>
  <c r="S486" i="9"/>
  <c r="R486" i="9"/>
  <c r="Q486" i="9"/>
  <c r="N486" i="9"/>
  <c r="P486" i="9" s="1"/>
  <c r="M486" i="9"/>
  <c r="O486" i="9" s="1"/>
  <c r="D486" i="9"/>
  <c r="AY485" i="9"/>
  <c r="BE485" i="9" s="1"/>
  <c r="AS485" i="9"/>
  <c r="AR485" i="9"/>
  <c r="AX485" i="9" s="1"/>
  <c r="BD485" i="9" s="1"/>
  <c r="AQ485" i="9"/>
  <c r="AW485" i="9" s="1"/>
  <c r="BC485" i="9" s="1"/>
  <c r="AP485" i="9"/>
  <c r="AV485" i="9" s="1"/>
  <c r="BB485" i="9" s="1"/>
  <c r="AO485" i="9"/>
  <c r="AU485" i="9" s="1"/>
  <c r="BA485" i="9" s="1"/>
  <c r="AN485" i="9"/>
  <c r="AT485" i="9" s="1"/>
  <c r="AZ485" i="9" s="1"/>
  <c r="T485" i="9"/>
  <c r="S485" i="9"/>
  <c r="R485" i="9"/>
  <c r="Q485" i="9"/>
  <c r="U485" i="9" s="1"/>
  <c r="N485" i="9"/>
  <c r="P485" i="9" s="1"/>
  <c r="M485" i="9"/>
  <c r="O485" i="9" s="1"/>
  <c r="D485" i="9"/>
  <c r="AY484" i="9"/>
  <c r="BE484" i="9" s="1"/>
  <c r="AX484" i="9"/>
  <c r="BD484" i="9" s="1"/>
  <c r="AS484" i="9"/>
  <c r="AR484" i="9"/>
  <c r="AQ484" i="9"/>
  <c r="AW484" i="9" s="1"/>
  <c r="BC484" i="9" s="1"/>
  <c r="AP484" i="9"/>
  <c r="AV484" i="9" s="1"/>
  <c r="BB484" i="9" s="1"/>
  <c r="AO484" i="9"/>
  <c r="AU484" i="9" s="1"/>
  <c r="BA484" i="9" s="1"/>
  <c r="AN484" i="9"/>
  <c r="AT484" i="9" s="1"/>
  <c r="AZ484" i="9" s="1"/>
  <c r="U484" i="9"/>
  <c r="T484" i="9"/>
  <c r="S484" i="9"/>
  <c r="R484" i="9"/>
  <c r="Q484" i="9"/>
  <c r="N484" i="9"/>
  <c r="P484" i="9" s="1"/>
  <c r="M484" i="9"/>
  <c r="O484" i="9" s="1"/>
  <c r="D484" i="9"/>
  <c r="AS483" i="9"/>
  <c r="AY483" i="9" s="1"/>
  <c r="BE483" i="9" s="1"/>
  <c r="AR483" i="9"/>
  <c r="AX483" i="9" s="1"/>
  <c r="BD483" i="9" s="1"/>
  <c r="AQ483" i="9"/>
  <c r="AW483" i="9" s="1"/>
  <c r="BC483" i="9" s="1"/>
  <c r="AP483" i="9"/>
  <c r="AV483" i="9" s="1"/>
  <c r="BB483" i="9" s="1"/>
  <c r="AO483" i="9"/>
  <c r="AU483" i="9" s="1"/>
  <c r="BA483" i="9" s="1"/>
  <c r="AN483" i="9"/>
  <c r="AT483" i="9" s="1"/>
  <c r="AZ483" i="9" s="1"/>
  <c r="U483" i="9"/>
  <c r="T483" i="9"/>
  <c r="S483" i="9"/>
  <c r="R483" i="9"/>
  <c r="Q483" i="9"/>
  <c r="N483" i="9"/>
  <c r="P483" i="9" s="1"/>
  <c r="M483" i="9"/>
  <c r="O483" i="9" s="1"/>
  <c r="D483" i="9"/>
  <c r="AW482" i="9"/>
  <c r="BC482" i="9" s="1"/>
  <c r="AS482" i="9"/>
  <c r="AY482" i="9" s="1"/>
  <c r="BE482" i="9" s="1"/>
  <c r="AR482" i="9"/>
  <c r="AX482" i="9" s="1"/>
  <c r="BD482" i="9" s="1"/>
  <c r="AQ482" i="9"/>
  <c r="AP482" i="9"/>
  <c r="AV482" i="9" s="1"/>
  <c r="BB482" i="9" s="1"/>
  <c r="AO482" i="9"/>
  <c r="AU482" i="9" s="1"/>
  <c r="BA482" i="9" s="1"/>
  <c r="AN482" i="9"/>
  <c r="AT482" i="9" s="1"/>
  <c r="AZ482" i="9" s="1"/>
  <c r="T482" i="9"/>
  <c r="S482" i="9"/>
  <c r="R482" i="9"/>
  <c r="Q482" i="9"/>
  <c r="U482" i="9" s="1"/>
  <c r="N482" i="9"/>
  <c r="P482" i="9" s="1"/>
  <c r="M482" i="9"/>
  <c r="O482" i="9" s="1"/>
  <c r="D482" i="9"/>
  <c r="AY481" i="9"/>
  <c r="BE481" i="9" s="1"/>
  <c r="AS481" i="9"/>
  <c r="AR481" i="9"/>
  <c r="AX481" i="9" s="1"/>
  <c r="BD481" i="9" s="1"/>
  <c r="AQ481" i="9"/>
  <c r="AW481" i="9" s="1"/>
  <c r="BC481" i="9" s="1"/>
  <c r="AP481" i="9"/>
  <c r="AV481" i="9" s="1"/>
  <c r="BB481" i="9" s="1"/>
  <c r="AO481" i="9"/>
  <c r="AU481" i="9" s="1"/>
  <c r="BA481" i="9" s="1"/>
  <c r="AN481" i="9"/>
  <c r="AT481" i="9" s="1"/>
  <c r="AZ481" i="9" s="1"/>
  <c r="U481" i="9"/>
  <c r="T481" i="9"/>
  <c r="S481" i="9"/>
  <c r="R481" i="9"/>
  <c r="Q481" i="9"/>
  <c r="N481" i="9"/>
  <c r="P481" i="9" s="1"/>
  <c r="M481" i="9"/>
  <c r="O481" i="9" s="1"/>
  <c r="D481" i="9"/>
  <c r="BA480" i="9"/>
  <c r="AV480" i="9"/>
  <c r="BB480" i="9" s="1"/>
  <c r="AS480" i="9"/>
  <c r="AY480" i="9" s="1"/>
  <c r="BE480" i="9" s="1"/>
  <c r="AR480" i="9"/>
  <c r="AX480" i="9" s="1"/>
  <c r="BD480" i="9" s="1"/>
  <c r="AQ480" i="9"/>
  <c r="AW480" i="9" s="1"/>
  <c r="BC480" i="9" s="1"/>
  <c r="AP480" i="9"/>
  <c r="AO480" i="9"/>
  <c r="AU480" i="9" s="1"/>
  <c r="AN480" i="9"/>
  <c r="AT480" i="9" s="1"/>
  <c r="AZ480" i="9" s="1"/>
  <c r="U480" i="9"/>
  <c r="T480" i="9"/>
  <c r="S480" i="9"/>
  <c r="R480" i="9"/>
  <c r="Q480" i="9"/>
  <c r="P480" i="9"/>
  <c r="N480" i="9"/>
  <c r="M480" i="9"/>
  <c r="O480" i="9" s="1"/>
  <c r="D480" i="9"/>
  <c r="AX479" i="9"/>
  <c r="BD479" i="9" s="1"/>
  <c r="AS479" i="9"/>
  <c r="AY479" i="9" s="1"/>
  <c r="BE479" i="9" s="1"/>
  <c r="AR479" i="9"/>
  <c r="AQ479" i="9"/>
  <c r="AW479" i="9" s="1"/>
  <c r="BC479" i="9" s="1"/>
  <c r="AP479" i="9"/>
  <c r="AV479" i="9" s="1"/>
  <c r="BB479" i="9" s="1"/>
  <c r="AO479" i="9"/>
  <c r="AU479" i="9" s="1"/>
  <c r="BA479" i="9" s="1"/>
  <c r="AN479" i="9"/>
  <c r="AT479" i="9" s="1"/>
  <c r="AZ479" i="9" s="1"/>
  <c r="T479" i="9"/>
  <c r="S479" i="9"/>
  <c r="R479" i="9"/>
  <c r="Q479" i="9"/>
  <c r="U479" i="9" s="1"/>
  <c r="P479" i="9"/>
  <c r="N479" i="9"/>
  <c r="M479" i="9"/>
  <c r="O479" i="9" s="1"/>
  <c r="D479" i="9"/>
  <c r="BA478" i="9"/>
  <c r="AY478" i="9"/>
  <c r="BE478" i="9" s="1"/>
  <c r="AS478" i="9"/>
  <c r="AR478" i="9"/>
  <c r="AX478" i="9" s="1"/>
  <c r="BD478" i="9" s="1"/>
  <c r="AQ478" i="9"/>
  <c r="AW478" i="9" s="1"/>
  <c r="BC478" i="9" s="1"/>
  <c r="AP478" i="9"/>
  <c r="AV478" i="9" s="1"/>
  <c r="BB478" i="9" s="1"/>
  <c r="AO478" i="9"/>
  <c r="AU478" i="9" s="1"/>
  <c r="AN478" i="9"/>
  <c r="AT478" i="9" s="1"/>
  <c r="AZ478" i="9" s="1"/>
  <c r="U478" i="9"/>
  <c r="T478" i="9"/>
  <c r="S478" i="9"/>
  <c r="R478" i="9"/>
  <c r="Q478" i="9"/>
  <c r="N478" i="9"/>
  <c r="P478" i="9" s="1"/>
  <c r="M478" i="9"/>
  <c r="O478" i="9" s="1"/>
  <c r="D478" i="9"/>
  <c r="AV477" i="9"/>
  <c r="BB477" i="9" s="1"/>
  <c r="AS477" i="9"/>
  <c r="AY477" i="9" s="1"/>
  <c r="BE477" i="9" s="1"/>
  <c r="AR477" i="9"/>
  <c r="AX477" i="9" s="1"/>
  <c r="BD477" i="9" s="1"/>
  <c r="AQ477" i="9"/>
  <c r="AW477" i="9" s="1"/>
  <c r="BC477" i="9" s="1"/>
  <c r="AP477" i="9"/>
  <c r="AO477" i="9"/>
  <c r="AU477" i="9" s="1"/>
  <c r="BA477" i="9" s="1"/>
  <c r="AN477" i="9"/>
  <c r="AT477" i="9" s="1"/>
  <c r="AZ477" i="9" s="1"/>
  <c r="U477" i="9"/>
  <c r="T477" i="9"/>
  <c r="S477" i="9"/>
  <c r="R477" i="9"/>
  <c r="Q477" i="9"/>
  <c r="O477" i="9"/>
  <c r="N477" i="9"/>
  <c r="P477" i="9" s="1"/>
  <c r="M477" i="9"/>
  <c r="D477" i="9"/>
  <c r="AX476" i="9"/>
  <c r="BD476" i="9" s="1"/>
  <c r="AS476" i="9"/>
  <c r="AY476" i="9" s="1"/>
  <c r="BE476" i="9" s="1"/>
  <c r="AR476" i="9"/>
  <c r="AQ476" i="9"/>
  <c r="AW476" i="9" s="1"/>
  <c r="BC476" i="9" s="1"/>
  <c r="AP476" i="9"/>
  <c r="AV476" i="9" s="1"/>
  <c r="BB476" i="9" s="1"/>
  <c r="AO476" i="9"/>
  <c r="AU476" i="9" s="1"/>
  <c r="BA476" i="9" s="1"/>
  <c r="AN476" i="9"/>
  <c r="AT476" i="9" s="1"/>
  <c r="AZ476" i="9" s="1"/>
  <c r="T476" i="9"/>
  <c r="S476" i="9"/>
  <c r="R476" i="9"/>
  <c r="Q476" i="9"/>
  <c r="U476" i="9" s="1"/>
  <c r="N476" i="9"/>
  <c r="P476" i="9" s="1"/>
  <c r="M476" i="9"/>
  <c r="O476" i="9" s="1"/>
  <c r="D476" i="9"/>
  <c r="AV475" i="9"/>
  <c r="BB475" i="9" s="1"/>
  <c r="AS475" i="9"/>
  <c r="AY475" i="9" s="1"/>
  <c r="BE475" i="9" s="1"/>
  <c r="AR475" i="9"/>
  <c r="AX475" i="9" s="1"/>
  <c r="BD475" i="9" s="1"/>
  <c r="AQ475" i="9"/>
  <c r="AW475" i="9" s="1"/>
  <c r="BC475" i="9" s="1"/>
  <c r="AP475" i="9"/>
  <c r="AO475" i="9"/>
  <c r="AU475" i="9" s="1"/>
  <c r="BA475" i="9" s="1"/>
  <c r="AN475" i="9"/>
  <c r="AT475" i="9" s="1"/>
  <c r="AZ475" i="9" s="1"/>
  <c r="U475" i="9"/>
  <c r="T475" i="9"/>
  <c r="S475" i="9"/>
  <c r="R475" i="9"/>
  <c r="Q475" i="9"/>
  <c r="O475" i="9"/>
  <c r="N475" i="9"/>
  <c r="P475" i="9" s="1"/>
  <c r="M475" i="9"/>
  <c r="D475" i="9"/>
  <c r="BC474" i="9"/>
  <c r="AV474" i="9"/>
  <c r="BB474" i="9" s="1"/>
  <c r="AS474" i="9"/>
  <c r="AY474" i="9" s="1"/>
  <c r="BE474" i="9" s="1"/>
  <c r="AR474" i="9"/>
  <c r="AX474" i="9" s="1"/>
  <c r="BD474" i="9" s="1"/>
  <c r="AQ474" i="9"/>
  <c r="AW474" i="9" s="1"/>
  <c r="AP474" i="9"/>
  <c r="AO474" i="9"/>
  <c r="AU474" i="9" s="1"/>
  <c r="BA474" i="9" s="1"/>
  <c r="AN474" i="9"/>
  <c r="AT474" i="9" s="1"/>
  <c r="AZ474" i="9" s="1"/>
  <c r="U474" i="9"/>
  <c r="T474" i="9"/>
  <c r="S474" i="9"/>
  <c r="R474" i="9"/>
  <c r="Q474" i="9"/>
  <c r="N474" i="9"/>
  <c r="P474" i="9" s="1"/>
  <c r="M474" i="9"/>
  <c r="O474" i="9" s="1"/>
  <c r="D474" i="9"/>
  <c r="AS473" i="9"/>
  <c r="AY473" i="9" s="1"/>
  <c r="BE473" i="9" s="1"/>
  <c r="AR473" i="9"/>
  <c r="AX473" i="9" s="1"/>
  <c r="BD473" i="9" s="1"/>
  <c r="AQ473" i="9"/>
  <c r="AW473" i="9" s="1"/>
  <c r="BC473" i="9" s="1"/>
  <c r="AP473" i="9"/>
  <c r="AV473" i="9" s="1"/>
  <c r="BB473" i="9" s="1"/>
  <c r="AO473" i="9"/>
  <c r="AU473" i="9" s="1"/>
  <c r="BA473" i="9" s="1"/>
  <c r="AN473" i="9"/>
  <c r="AT473" i="9" s="1"/>
  <c r="AZ473" i="9" s="1"/>
  <c r="T473" i="9"/>
  <c r="S473" i="9"/>
  <c r="R473" i="9"/>
  <c r="Q473" i="9"/>
  <c r="U473" i="9" s="1"/>
  <c r="N473" i="9"/>
  <c r="P473" i="9" s="1"/>
  <c r="M473" i="9"/>
  <c r="O473" i="9" s="1"/>
  <c r="D473" i="9"/>
  <c r="AX472" i="9"/>
  <c r="BD472" i="9" s="1"/>
  <c r="AT472" i="9"/>
  <c r="AZ472" i="9" s="1"/>
  <c r="AS472" i="9"/>
  <c r="AY472" i="9" s="1"/>
  <c r="BE472" i="9" s="1"/>
  <c r="AR472" i="9"/>
  <c r="AQ472" i="9"/>
  <c r="AW472" i="9" s="1"/>
  <c r="BC472" i="9" s="1"/>
  <c r="AP472" i="9"/>
  <c r="AV472" i="9" s="1"/>
  <c r="BB472" i="9" s="1"/>
  <c r="AO472" i="9"/>
  <c r="AU472" i="9" s="1"/>
  <c r="BA472" i="9" s="1"/>
  <c r="AN472" i="9"/>
  <c r="T472" i="9"/>
  <c r="S472" i="9"/>
  <c r="R472" i="9"/>
  <c r="Q472" i="9"/>
  <c r="U472" i="9" s="1"/>
  <c r="N472" i="9"/>
  <c r="P472" i="9" s="1"/>
  <c r="M472" i="9"/>
  <c r="O472" i="9" s="1"/>
  <c r="D472" i="9"/>
  <c r="BE471" i="9"/>
  <c r="AS471" i="9"/>
  <c r="AY471" i="9" s="1"/>
  <c r="AR471" i="9"/>
  <c r="AX471" i="9" s="1"/>
  <c r="BD471" i="9" s="1"/>
  <c r="AQ471" i="9"/>
  <c r="AW471" i="9" s="1"/>
  <c r="BC471" i="9" s="1"/>
  <c r="AP471" i="9"/>
  <c r="AV471" i="9" s="1"/>
  <c r="BB471" i="9" s="1"/>
  <c r="AO471" i="9"/>
  <c r="AU471" i="9" s="1"/>
  <c r="BA471" i="9" s="1"/>
  <c r="AN471" i="9"/>
  <c r="AT471" i="9" s="1"/>
  <c r="AZ471" i="9" s="1"/>
  <c r="U471" i="9"/>
  <c r="T471" i="9"/>
  <c r="S471" i="9"/>
  <c r="R471" i="9"/>
  <c r="Q471" i="9"/>
  <c r="N471" i="9"/>
  <c r="P471" i="9" s="1"/>
  <c r="M471" i="9"/>
  <c r="O471" i="9" s="1"/>
  <c r="D471" i="9"/>
  <c r="AX470" i="9"/>
  <c r="BD470" i="9" s="1"/>
  <c r="AS470" i="9"/>
  <c r="AY470" i="9" s="1"/>
  <c r="BE470" i="9" s="1"/>
  <c r="AR470" i="9"/>
  <c r="AQ470" i="9"/>
  <c r="AW470" i="9" s="1"/>
  <c r="BC470" i="9" s="1"/>
  <c r="AP470" i="9"/>
  <c r="AV470" i="9" s="1"/>
  <c r="BB470" i="9" s="1"/>
  <c r="AO470" i="9"/>
  <c r="AU470" i="9" s="1"/>
  <c r="BA470" i="9" s="1"/>
  <c r="AN470" i="9"/>
  <c r="AT470" i="9" s="1"/>
  <c r="AZ470" i="9" s="1"/>
  <c r="T470" i="9"/>
  <c r="S470" i="9"/>
  <c r="R470" i="9"/>
  <c r="Q470" i="9"/>
  <c r="U470" i="9" s="1"/>
  <c r="O470" i="9"/>
  <c r="N470" i="9"/>
  <c r="P470" i="9" s="1"/>
  <c r="M470" i="9"/>
  <c r="D470" i="9"/>
  <c r="BE469" i="9"/>
  <c r="AY469" i="9"/>
  <c r="AW469" i="9"/>
  <c r="BC469" i="9" s="1"/>
  <c r="AS469" i="9"/>
  <c r="AR469" i="9"/>
  <c r="AX469" i="9" s="1"/>
  <c r="BD469" i="9" s="1"/>
  <c r="AQ469" i="9"/>
  <c r="AP469" i="9"/>
  <c r="AV469" i="9" s="1"/>
  <c r="BB469" i="9" s="1"/>
  <c r="AO469" i="9"/>
  <c r="AU469" i="9" s="1"/>
  <c r="BA469" i="9" s="1"/>
  <c r="AN469" i="9"/>
  <c r="AT469" i="9" s="1"/>
  <c r="AZ469" i="9" s="1"/>
  <c r="T469" i="9"/>
  <c r="S469" i="9"/>
  <c r="R469" i="9"/>
  <c r="Q469" i="9"/>
  <c r="U469" i="9" s="1"/>
  <c r="O469" i="9"/>
  <c r="N469" i="9"/>
  <c r="P469" i="9" s="1"/>
  <c r="M469" i="9"/>
  <c r="D469" i="9"/>
  <c r="AS468" i="9"/>
  <c r="AY468" i="9" s="1"/>
  <c r="BE468" i="9" s="1"/>
  <c r="AR468" i="9"/>
  <c r="AX468" i="9" s="1"/>
  <c r="BD468" i="9" s="1"/>
  <c r="AQ468" i="9"/>
  <c r="AW468" i="9" s="1"/>
  <c r="BC468" i="9" s="1"/>
  <c r="AP468" i="9"/>
  <c r="AV468" i="9" s="1"/>
  <c r="BB468" i="9" s="1"/>
  <c r="AO468" i="9"/>
  <c r="AU468" i="9" s="1"/>
  <c r="BA468" i="9" s="1"/>
  <c r="AN468" i="9"/>
  <c r="AT468" i="9" s="1"/>
  <c r="AZ468" i="9" s="1"/>
  <c r="U468" i="9"/>
  <c r="T468" i="9"/>
  <c r="S468" i="9"/>
  <c r="R468" i="9"/>
  <c r="Q468" i="9"/>
  <c r="N468" i="9"/>
  <c r="P468" i="9" s="1"/>
  <c r="M468" i="9"/>
  <c r="O468" i="9" s="1"/>
  <c r="D468" i="9"/>
  <c r="AS467" i="9"/>
  <c r="AY467" i="9" s="1"/>
  <c r="BE467" i="9" s="1"/>
  <c r="AR467" i="9"/>
  <c r="AX467" i="9" s="1"/>
  <c r="BD467" i="9" s="1"/>
  <c r="AQ467" i="9"/>
  <c r="AW467" i="9" s="1"/>
  <c r="BC467" i="9" s="1"/>
  <c r="AP467" i="9"/>
  <c r="AV467" i="9" s="1"/>
  <c r="BB467" i="9" s="1"/>
  <c r="AO467" i="9"/>
  <c r="AU467" i="9" s="1"/>
  <c r="BA467" i="9" s="1"/>
  <c r="AN467" i="9"/>
  <c r="AT467" i="9" s="1"/>
  <c r="AZ467" i="9" s="1"/>
  <c r="T467" i="9"/>
  <c r="S467" i="9"/>
  <c r="R467" i="9"/>
  <c r="Q467" i="9"/>
  <c r="U467" i="9" s="1"/>
  <c r="N467" i="9"/>
  <c r="P467" i="9" s="1"/>
  <c r="M467" i="9"/>
  <c r="O467" i="9" s="1"/>
  <c r="D467" i="9"/>
  <c r="AY466" i="9"/>
  <c r="BE466" i="9" s="1"/>
  <c r="AS466" i="9"/>
  <c r="AR466" i="9"/>
  <c r="AX466" i="9" s="1"/>
  <c r="BD466" i="9" s="1"/>
  <c r="AQ466" i="9"/>
  <c r="AW466" i="9" s="1"/>
  <c r="BC466" i="9" s="1"/>
  <c r="AP466" i="9"/>
  <c r="AV466" i="9" s="1"/>
  <c r="BB466" i="9" s="1"/>
  <c r="AO466" i="9"/>
  <c r="AU466" i="9" s="1"/>
  <c r="BA466" i="9" s="1"/>
  <c r="AN466" i="9"/>
  <c r="AT466" i="9" s="1"/>
  <c r="AZ466" i="9" s="1"/>
  <c r="U466" i="9"/>
  <c r="T466" i="9"/>
  <c r="S466" i="9"/>
  <c r="R466" i="9"/>
  <c r="Q466" i="9"/>
  <c r="N466" i="9"/>
  <c r="P466" i="9" s="1"/>
  <c r="M466" i="9"/>
  <c r="O466" i="9" s="1"/>
  <c r="D466" i="9"/>
  <c r="BD465" i="9"/>
  <c r="BC465" i="9"/>
  <c r="AS465" i="9"/>
  <c r="AY465" i="9" s="1"/>
  <c r="BE465" i="9" s="1"/>
  <c r="AR465" i="9"/>
  <c r="AX465" i="9" s="1"/>
  <c r="AQ465" i="9"/>
  <c r="AW465" i="9" s="1"/>
  <c r="AP465" i="9"/>
  <c r="AV465" i="9" s="1"/>
  <c r="BB465" i="9" s="1"/>
  <c r="AO465" i="9"/>
  <c r="AU465" i="9" s="1"/>
  <c r="BA465" i="9" s="1"/>
  <c r="AN465" i="9"/>
  <c r="AT465" i="9" s="1"/>
  <c r="AZ465" i="9" s="1"/>
  <c r="U465" i="9"/>
  <c r="T465" i="9"/>
  <c r="S465" i="9"/>
  <c r="R465" i="9"/>
  <c r="Q465" i="9"/>
  <c r="N465" i="9"/>
  <c r="P465" i="9" s="1"/>
  <c r="M465" i="9"/>
  <c r="O465" i="9" s="1"/>
  <c r="D465" i="9"/>
  <c r="AS464" i="9"/>
  <c r="AY464" i="9" s="1"/>
  <c r="BE464" i="9" s="1"/>
  <c r="AR464" i="9"/>
  <c r="AX464" i="9" s="1"/>
  <c r="BD464" i="9" s="1"/>
  <c r="AQ464" i="9"/>
  <c r="AW464" i="9" s="1"/>
  <c r="BC464" i="9" s="1"/>
  <c r="AP464" i="9"/>
  <c r="AV464" i="9" s="1"/>
  <c r="BB464" i="9" s="1"/>
  <c r="AO464" i="9"/>
  <c r="AU464" i="9" s="1"/>
  <c r="BA464" i="9" s="1"/>
  <c r="AN464" i="9"/>
  <c r="AT464" i="9" s="1"/>
  <c r="AZ464" i="9" s="1"/>
  <c r="T464" i="9"/>
  <c r="S464" i="9"/>
  <c r="R464" i="9"/>
  <c r="Q464" i="9"/>
  <c r="U464" i="9" s="1"/>
  <c r="N464" i="9"/>
  <c r="P464" i="9" s="1"/>
  <c r="M464" i="9"/>
  <c r="O464" i="9" s="1"/>
  <c r="D464" i="9"/>
  <c r="AU463" i="9"/>
  <c r="BA463" i="9" s="1"/>
  <c r="AT463" i="9"/>
  <c r="AZ463" i="9" s="1"/>
  <c r="AS463" i="9"/>
  <c r="AY463" i="9" s="1"/>
  <c r="BE463" i="9" s="1"/>
  <c r="AR463" i="9"/>
  <c r="AX463" i="9" s="1"/>
  <c r="BD463" i="9" s="1"/>
  <c r="AQ463" i="9"/>
  <c r="AW463" i="9" s="1"/>
  <c r="BC463" i="9" s="1"/>
  <c r="AP463" i="9"/>
  <c r="AV463" i="9" s="1"/>
  <c r="BB463" i="9" s="1"/>
  <c r="AO463" i="9"/>
  <c r="AN463" i="9"/>
  <c r="T463" i="9"/>
  <c r="S463" i="9"/>
  <c r="R463" i="9"/>
  <c r="Q463" i="9"/>
  <c r="U463" i="9" s="1"/>
  <c r="O463" i="9"/>
  <c r="N463" i="9"/>
  <c r="P463" i="9" s="1"/>
  <c r="M463" i="9"/>
  <c r="D463" i="9"/>
  <c r="BC462" i="9"/>
  <c r="AS462" i="9"/>
  <c r="AY462" i="9" s="1"/>
  <c r="BE462" i="9" s="1"/>
  <c r="AR462" i="9"/>
  <c r="AX462" i="9" s="1"/>
  <c r="BD462" i="9" s="1"/>
  <c r="AQ462" i="9"/>
  <c r="AW462" i="9" s="1"/>
  <c r="AP462" i="9"/>
  <c r="AV462" i="9" s="1"/>
  <c r="BB462" i="9" s="1"/>
  <c r="AO462" i="9"/>
  <c r="AU462" i="9" s="1"/>
  <c r="BA462" i="9" s="1"/>
  <c r="AN462" i="9"/>
  <c r="AT462" i="9" s="1"/>
  <c r="AZ462" i="9" s="1"/>
  <c r="U462" i="9"/>
  <c r="T462" i="9"/>
  <c r="S462" i="9"/>
  <c r="R462" i="9"/>
  <c r="Q462" i="9"/>
  <c r="N462" i="9"/>
  <c r="P462" i="9" s="1"/>
  <c r="M462" i="9"/>
  <c r="O462" i="9" s="1"/>
  <c r="D462" i="9"/>
  <c r="AX461" i="9"/>
  <c r="BD461" i="9" s="1"/>
  <c r="AS461" i="9"/>
  <c r="AY461" i="9" s="1"/>
  <c r="BE461" i="9" s="1"/>
  <c r="AR461" i="9"/>
  <c r="AQ461" i="9"/>
  <c r="AW461" i="9" s="1"/>
  <c r="BC461" i="9" s="1"/>
  <c r="AP461" i="9"/>
  <c r="AV461" i="9" s="1"/>
  <c r="BB461" i="9" s="1"/>
  <c r="AO461" i="9"/>
  <c r="AU461" i="9" s="1"/>
  <c r="BA461" i="9" s="1"/>
  <c r="AN461" i="9"/>
  <c r="AT461" i="9" s="1"/>
  <c r="AZ461" i="9" s="1"/>
  <c r="T461" i="9"/>
  <c r="S461" i="9"/>
  <c r="R461" i="9"/>
  <c r="Q461" i="9"/>
  <c r="U461" i="9" s="1"/>
  <c r="N461" i="9"/>
  <c r="P461" i="9" s="1"/>
  <c r="M461" i="9"/>
  <c r="O461" i="9" s="1"/>
  <c r="D461" i="9"/>
  <c r="AS460" i="9"/>
  <c r="AY460" i="9" s="1"/>
  <c r="BE460" i="9" s="1"/>
  <c r="AR460" i="9"/>
  <c r="AX460" i="9" s="1"/>
  <c r="BD460" i="9" s="1"/>
  <c r="AQ460" i="9"/>
  <c r="AW460" i="9" s="1"/>
  <c r="BC460" i="9" s="1"/>
  <c r="AP460" i="9"/>
  <c r="AV460" i="9" s="1"/>
  <c r="BB460" i="9" s="1"/>
  <c r="AO460" i="9"/>
  <c r="AU460" i="9" s="1"/>
  <c r="BA460" i="9" s="1"/>
  <c r="AN460" i="9"/>
  <c r="AT460" i="9" s="1"/>
  <c r="AZ460" i="9" s="1"/>
  <c r="T460" i="9"/>
  <c r="S460" i="9"/>
  <c r="R460" i="9"/>
  <c r="Q460" i="9"/>
  <c r="U460" i="9" s="1"/>
  <c r="N460" i="9"/>
  <c r="P460" i="9" s="1"/>
  <c r="M460" i="9"/>
  <c r="O460" i="9" s="1"/>
  <c r="D460" i="9"/>
  <c r="BD459" i="9"/>
  <c r="AT459" i="9"/>
  <c r="AZ459" i="9" s="1"/>
  <c r="AS459" i="9"/>
  <c r="AY459" i="9" s="1"/>
  <c r="BE459" i="9" s="1"/>
  <c r="AR459" i="9"/>
  <c r="AX459" i="9" s="1"/>
  <c r="AQ459" i="9"/>
  <c r="AW459" i="9" s="1"/>
  <c r="BC459" i="9" s="1"/>
  <c r="AP459" i="9"/>
  <c r="AV459" i="9" s="1"/>
  <c r="BB459" i="9" s="1"/>
  <c r="AO459" i="9"/>
  <c r="AU459" i="9" s="1"/>
  <c r="BA459" i="9" s="1"/>
  <c r="AN459" i="9"/>
  <c r="U459" i="9"/>
  <c r="T459" i="9"/>
  <c r="S459" i="9"/>
  <c r="R459" i="9"/>
  <c r="Q459" i="9"/>
  <c r="O459" i="9"/>
  <c r="N459" i="9"/>
  <c r="P459" i="9" s="1"/>
  <c r="M459" i="9"/>
  <c r="D459" i="9"/>
  <c r="AX458" i="9"/>
  <c r="BD458" i="9" s="1"/>
  <c r="AS458" i="9"/>
  <c r="AY458" i="9" s="1"/>
  <c r="BE458" i="9" s="1"/>
  <c r="AR458" i="9"/>
  <c r="AQ458" i="9"/>
  <c r="AW458" i="9" s="1"/>
  <c r="BC458" i="9" s="1"/>
  <c r="AP458" i="9"/>
  <c r="AV458" i="9" s="1"/>
  <c r="BB458" i="9" s="1"/>
  <c r="AO458" i="9"/>
  <c r="AU458" i="9" s="1"/>
  <c r="BA458" i="9" s="1"/>
  <c r="AN458" i="9"/>
  <c r="AT458" i="9" s="1"/>
  <c r="AZ458" i="9" s="1"/>
  <c r="T458" i="9"/>
  <c r="S458" i="9"/>
  <c r="R458" i="9"/>
  <c r="Q458" i="9"/>
  <c r="U458" i="9" s="1"/>
  <c r="N458" i="9"/>
  <c r="P458" i="9" s="1"/>
  <c r="M458" i="9"/>
  <c r="O458" i="9" s="1"/>
  <c r="D458" i="9"/>
  <c r="AU457" i="9"/>
  <c r="BA457" i="9" s="1"/>
  <c r="AS457" i="9"/>
  <c r="AY457" i="9" s="1"/>
  <c r="BE457" i="9" s="1"/>
  <c r="AR457" i="9"/>
  <c r="AX457" i="9" s="1"/>
  <c r="BD457" i="9" s="1"/>
  <c r="AQ457" i="9"/>
  <c r="AW457" i="9" s="1"/>
  <c r="BC457" i="9" s="1"/>
  <c r="AP457" i="9"/>
  <c r="AV457" i="9" s="1"/>
  <c r="BB457" i="9" s="1"/>
  <c r="AO457" i="9"/>
  <c r="AN457" i="9"/>
  <c r="AT457" i="9" s="1"/>
  <c r="AZ457" i="9" s="1"/>
  <c r="U457" i="9"/>
  <c r="T457" i="9"/>
  <c r="S457" i="9"/>
  <c r="R457" i="9"/>
  <c r="Q457" i="9"/>
  <c r="P457" i="9"/>
  <c r="O457" i="9"/>
  <c r="N457" i="9"/>
  <c r="M457" i="9"/>
  <c r="D457" i="9"/>
  <c r="AX456" i="9"/>
  <c r="BD456" i="9" s="1"/>
  <c r="AS456" i="9"/>
  <c r="AY456" i="9" s="1"/>
  <c r="BE456" i="9" s="1"/>
  <c r="AR456" i="9"/>
  <c r="AQ456" i="9"/>
  <c r="AW456" i="9" s="1"/>
  <c r="BC456" i="9" s="1"/>
  <c r="AP456" i="9"/>
  <c r="AV456" i="9" s="1"/>
  <c r="BB456" i="9" s="1"/>
  <c r="AO456" i="9"/>
  <c r="AU456" i="9" s="1"/>
  <c r="BA456" i="9" s="1"/>
  <c r="AN456" i="9"/>
  <c r="AT456" i="9" s="1"/>
  <c r="AZ456" i="9" s="1"/>
  <c r="U456" i="9"/>
  <c r="T456" i="9"/>
  <c r="S456" i="9"/>
  <c r="R456" i="9"/>
  <c r="Q456" i="9"/>
  <c r="N456" i="9"/>
  <c r="P456" i="9" s="1"/>
  <c r="M456" i="9"/>
  <c r="O456" i="9" s="1"/>
  <c r="D456" i="9"/>
  <c r="BE455" i="9"/>
  <c r="AS455" i="9"/>
  <c r="AY455" i="9" s="1"/>
  <c r="AR455" i="9"/>
  <c r="AX455" i="9" s="1"/>
  <c r="BD455" i="9" s="1"/>
  <c r="AQ455" i="9"/>
  <c r="AW455" i="9" s="1"/>
  <c r="BC455" i="9" s="1"/>
  <c r="AP455" i="9"/>
  <c r="AV455" i="9" s="1"/>
  <c r="BB455" i="9" s="1"/>
  <c r="AO455" i="9"/>
  <c r="AU455" i="9" s="1"/>
  <c r="BA455" i="9" s="1"/>
  <c r="AN455" i="9"/>
  <c r="AT455" i="9" s="1"/>
  <c r="AZ455" i="9" s="1"/>
  <c r="T455" i="9"/>
  <c r="S455" i="9"/>
  <c r="R455" i="9"/>
  <c r="Q455" i="9"/>
  <c r="U455" i="9" s="1"/>
  <c r="O455" i="9"/>
  <c r="N455" i="9"/>
  <c r="P455" i="9" s="1"/>
  <c r="M455" i="9"/>
  <c r="D455" i="9"/>
  <c r="AW454" i="9"/>
  <c r="BC454" i="9" s="1"/>
  <c r="AS454" i="9"/>
  <c r="AY454" i="9" s="1"/>
  <c r="BE454" i="9" s="1"/>
  <c r="AR454" i="9"/>
  <c r="AX454" i="9" s="1"/>
  <c r="BD454" i="9" s="1"/>
  <c r="AQ454" i="9"/>
  <c r="AP454" i="9"/>
  <c r="AV454" i="9" s="1"/>
  <c r="BB454" i="9" s="1"/>
  <c r="AO454" i="9"/>
  <c r="AU454" i="9" s="1"/>
  <c r="BA454" i="9" s="1"/>
  <c r="AN454" i="9"/>
  <c r="AT454" i="9" s="1"/>
  <c r="AZ454" i="9" s="1"/>
  <c r="T454" i="9"/>
  <c r="S454" i="9"/>
  <c r="R454" i="9"/>
  <c r="Q454" i="9"/>
  <c r="U454" i="9" s="1"/>
  <c r="N454" i="9"/>
  <c r="P454" i="9" s="1"/>
  <c r="M454" i="9"/>
  <c r="O454" i="9" s="1"/>
  <c r="D454" i="9"/>
  <c r="BD453" i="9"/>
  <c r="AY453" i="9"/>
  <c r="BE453" i="9" s="1"/>
  <c r="AW453" i="9"/>
  <c r="BC453" i="9" s="1"/>
  <c r="AS453" i="9"/>
  <c r="AR453" i="9"/>
  <c r="AX453" i="9" s="1"/>
  <c r="AQ453" i="9"/>
  <c r="AP453" i="9"/>
  <c r="AV453" i="9" s="1"/>
  <c r="BB453" i="9" s="1"/>
  <c r="AO453" i="9"/>
  <c r="AU453" i="9" s="1"/>
  <c r="BA453" i="9" s="1"/>
  <c r="AN453" i="9"/>
  <c r="AT453" i="9" s="1"/>
  <c r="AZ453" i="9" s="1"/>
  <c r="U453" i="9"/>
  <c r="T453" i="9"/>
  <c r="S453" i="9"/>
  <c r="R453" i="9"/>
  <c r="Q453" i="9"/>
  <c r="N453" i="9"/>
  <c r="P453" i="9" s="1"/>
  <c r="M453" i="9"/>
  <c r="O453" i="9" s="1"/>
  <c r="D453" i="9"/>
  <c r="AS452" i="9"/>
  <c r="AY452" i="9" s="1"/>
  <c r="BE452" i="9" s="1"/>
  <c r="AR452" i="9"/>
  <c r="AX452" i="9" s="1"/>
  <c r="BD452" i="9" s="1"/>
  <c r="AQ452" i="9"/>
  <c r="AW452" i="9" s="1"/>
  <c r="BC452" i="9" s="1"/>
  <c r="AP452" i="9"/>
  <c r="AV452" i="9" s="1"/>
  <c r="BB452" i="9" s="1"/>
  <c r="AO452" i="9"/>
  <c r="AU452" i="9" s="1"/>
  <c r="BA452" i="9" s="1"/>
  <c r="AN452" i="9"/>
  <c r="AT452" i="9" s="1"/>
  <c r="AZ452" i="9" s="1"/>
  <c r="U452" i="9"/>
  <c r="T452" i="9"/>
  <c r="S452" i="9"/>
  <c r="R452" i="9"/>
  <c r="Q452" i="9"/>
  <c r="N452" i="9"/>
  <c r="P452" i="9" s="1"/>
  <c r="M452" i="9"/>
  <c r="O452" i="9" s="1"/>
  <c r="D452" i="9"/>
  <c r="AV451" i="9"/>
  <c r="BB451" i="9" s="1"/>
  <c r="AS451" i="9"/>
  <c r="AY451" i="9" s="1"/>
  <c r="BE451" i="9" s="1"/>
  <c r="AR451" i="9"/>
  <c r="AX451" i="9" s="1"/>
  <c r="BD451" i="9" s="1"/>
  <c r="AQ451" i="9"/>
  <c r="AW451" i="9" s="1"/>
  <c r="BC451" i="9" s="1"/>
  <c r="AP451" i="9"/>
  <c r="AO451" i="9"/>
  <c r="AU451" i="9" s="1"/>
  <c r="BA451" i="9" s="1"/>
  <c r="AN451" i="9"/>
  <c r="AT451" i="9" s="1"/>
  <c r="AZ451" i="9" s="1"/>
  <c r="T451" i="9"/>
  <c r="S451" i="9"/>
  <c r="R451" i="9"/>
  <c r="Q451" i="9"/>
  <c r="U451" i="9" s="1"/>
  <c r="N451" i="9"/>
  <c r="P451" i="9" s="1"/>
  <c r="M451" i="9"/>
  <c r="O451" i="9" s="1"/>
  <c r="D451" i="9"/>
  <c r="AY450" i="9"/>
  <c r="BE450" i="9" s="1"/>
  <c r="AS450" i="9"/>
  <c r="AR450" i="9"/>
  <c r="AX450" i="9" s="1"/>
  <c r="BD450" i="9" s="1"/>
  <c r="AQ450" i="9"/>
  <c r="AW450" i="9" s="1"/>
  <c r="BC450" i="9" s="1"/>
  <c r="AP450" i="9"/>
  <c r="AV450" i="9" s="1"/>
  <c r="BB450" i="9" s="1"/>
  <c r="AO450" i="9"/>
  <c r="AU450" i="9" s="1"/>
  <c r="BA450" i="9" s="1"/>
  <c r="AN450" i="9"/>
  <c r="AT450" i="9" s="1"/>
  <c r="AZ450" i="9" s="1"/>
  <c r="U450" i="9"/>
  <c r="T450" i="9"/>
  <c r="S450" i="9"/>
  <c r="R450" i="9"/>
  <c r="Q450" i="9"/>
  <c r="N450" i="9"/>
  <c r="P450" i="9" s="1"/>
  <c r="M450" i="9"/>
  <c r="O450" i="9" s="1"/>
  <c r="D450" i="9"/>
  <c r="AS449" i="9"/>
  <c r="AY449" i="9" s="1"/>
  <c r="BE449" i="9" s="1"/>
  <c r="AR449" i="9"/>
  <c r="AX449" i="9" s="1"/>
  <c r="BD449" i="9" s="1"/>
  <c r="AQ449" i="9"/>
  <c r="AW449" i="9" s="1"/>
  <c r="BC449" i="9" s="1"/>
  <c r="AP449" i="9"/>
  <c r="AV449" i="9" s="1"/>
  <c r="BB449" i="9" s="1"/>
  <c r="AO449" i="9"/>
  <c r="AU449" i="9" s="1"/>
  <c r="BA449" i="9" s="1"/>
  <c r="AN449" i="9"/>
  <c r="AT449" i="9" s="1"/>
  <c r="AZ449" i="9" s="1"/>
  <c r="U449" i="9"/>
  <c r="T449" i="9"/>
  <c r="S449" i="9"/>
  <c r="R449" i="9"/>
  <c r="Q449" i="9"/>
  <c r="N449" i="9"/>
  <c r="P449" i="9" s="1"/>
  <c r="M449" i="9"/>
  <c r="O449" i="9" s="1"/>
  <c r="D449" i="9"/>
  <c r="AS448" i="9"/>
  <c r="AY448" i="9" s="1"/>
  <c r="BE448" i="9" s="1"/>
  <c r="AR448" i="9"/>
  <c r="AX448" i="9" s="1"/>
  <c r="BD448" i="9" s="1"/>
  <c r="AQ448" i="9"/>
  <c r="AW448" i="9" s="1"/>
  <c r="BC448" i="9" s="1"/>
  <c r="AP448" i="9"/>
  <c r="AV448" i="9" s="1"/>
  <c r="BB448" i="9" s="1"/>
  <c r="AO448" i="9"/>
  <c r="AU448" i="9" s="1"/>
  <c r="BA448" i="9" s="1"/>
  <c r="AN448" i="9"/>
  <c r="AT448" i="9" s="1"/>
  <c r="AZ448" i="9" s="1"/>
  <c r="T448" i="9"/>
  <c r="S448" i="9"/>
  <c r="R448" i="9"/>
  <c r="Q448" i="9"/>
  <c r="U448" i="9" s="1"/>
  <c r="N448" i="9"/>
  <c r="P448" i="9" s="1"/>
  <c r="M448" i="9"/>
  <c r="O448" i="9" s="1"/>
  <c r="D448" i="9"/>
  <c r="AV447" i="9"/>
  <c r="BB447" i="9" s="1"/>
  <c r="AS447" i="9"/>
  <c r="AY447" i="9" s="1"/>
  <c r="BE447" i="9" s="1"/>
  <c r="AR447" i="9"/>
  <c r="AX447" i="9" s="1"/>
  <c r="BD447" i="9" s="1"/>
  <c r="AQ447" i="9"/>
  <c r="AW447" i="9" s="1"/>
  <c r="BC447" i="9" s="1"/>
  <c r="AP447" i="9"/>
  <c r="AO447" i="9"/>
  <c r="AU447" i="9" s="1"/>
  <c r="BA447" i="9" s="1"/>
  <c r="AN447" i="9"/>
  <c r="AT447" i="9" s="1"/>
  <c r="AZ447" i="9" s="1"/>
  <c r="U447" i="9"/>
  <c r="T447" i="9"/>
  <c r="S447" i="9"/>
  <c r="R447" i="9"/>
  <c r="Q447" i="9"/>
  <c r="O447" i="9"/>
  <c r="N447" i="9"/>
  <c r="P447" i="9" s="1"/>
  <c r="M447" i="9"/>
  <c r="D447" i="9"/>
  <c r="AS446" i="9"/>
  <c r="AY446" i="9" s="1"/>
  <c r="BE446" i="9" s="1"/>
  <c r="AR446" i="9"/>
  <c r="AX446" i="9" s="1"/>
  <c r="BD446" i="9" s="1"/>
  <c r="AQ446" i="9"/>
  <c r="AW446" i="9" s="1"/>
  <c r="BC446" i="9" s="1"/>
  <c r="AP446" i="9"/>
  <c r="AV446" i="9" s="1"/>
  <c r="BB446" i="9" s="1"/>
  <c r="AO446" i="9"/>
  <c r="AU446" i="9" s="1"/>
  <c r="BA446" i="9" s="1"/>
  <c r="AN446" i="9"/>
  <c r="AT446" i="9" s="1"/>
  <c r="AZ446" i="9" s="1"/>
  <c r="U446" i="9"/>
  <c r="T446" i="9"/>
  <c r="S446" i="9"/>
  <c r="R446" i="9"/>
  <c r="Q446" i="9"/>
  <c r="N446" i="9"/>
  <c r="P446" i="9" s="1"/>
  <c r="M446" i="9"/>
  <c r="O446" i="9" s="1"/>
  <c r="D446" i="9"/>
  <c r="AW445" i="9"/>
  <c r="BC445" i="9" s="1"/>
  <c r="AV445" i="9"/>
  <c r="BB445" i="9" s="1"/>
  <c r="AU445" i="9"/>
  <c r="BA445" i="9" s="1"/>
  <c r="AS445" i="9"/>
  <c r="AY445" i="9" s="1"/>
  <c r="BE445" i="9" s="1"/>
  <c r="AR445" i="9"/>
  <c r="AX445" i="9" s="1"/>
  <c r="BD445" i="9" s="1"/>
  <c r="AQ445" i="9"/>
  <c r="AP445" i="9"/>
  <c r="AO445" i="9"/>
  <c r="AN445" i="9"/>
  <c r="AT445" i="9" s="1"/>
  <c r="AZ445" i="9" s="1"/>
  <c r="T445" i="9"/>
  <c r="S445" i="9"/>
  <c r="R445" i="9"/>
  <c r="Q445" i="9"/>
  <c r="U445" i="9" s="1"/>
  <c r="O445" i="9"/>
  <c r="N445" i="9"/>
  <c r="P445" i="9" s="1"/>
  <c r="M445" i="9"/>
  <c r="D445" i="9"/>
  <c r="AW444" i="9"/>
  <c r="BC444" i="9" s="1"/>
  <c r="AS444" i="9"/>
  <c r="AY444" i="9" s="1"/>
  <c r="BE444" i="9" s="1"/>
  <c r="AR444" i="9"/>
  <c r="AX444" i="9" s="1"/>
  <c r="BD444" i="9" s="1"/>
  <c r="AQ444" i="9"/>
  <c r="AP444" i="9"/>
  <c r="AV444" i="9" s="1"/>
  <c r="BB444" i="9" s="1"/>
  <c r="AO444" i="9"/>
  <c r="AU444" i="9" s="1"/>
  <c r="BA444" i="9" s="1"/>
  <c r="AN444" i="9"/>
  <c r="AT444" i="9" s="1"/>
  <c r="AZ444" i="9" s="1"/>
  <c r="U444" i="9"/>
  <c r="T444" i="9"/>
  <c r="S444" i="9"/>
  <c r="R444" i="9"/>
  <c r="Q444" i="9"/>
  <c r="N444" i="9"/>
  <c r="P444" i="9" s="1"/>
  <c r="M444" i="9"/>
  <c r="O444" i="9" s="1"/>
  <c r="D444" i="9"/>
  <c r="AS443" i="9"/>
  <c r="AY443" i="9" s="1"/>
  <c r="BE443" i="9" s="1"/>
  <c r="AR443" i="9"/>
  <c r="AX443" i="9" s="1"/>
  <c r="BD443" i="9" s="1"/>
  <c r="AQ443" i="9"/>
  <c r="AW443" i="9" s="1"/>
  <c r="BC443" i="9" s="1"/>
  <c r="AP443" i="9"/>
  <c r="AV443" i="9" s="1"/>
  <c r="BB443" i="9" s="1"/>
  <c r="AO443" i="9"/>
  <c r="AU443" i="9" s="1"/>
  <c r="BA443" i="9" s="1"/>
  <c r="AN443" i="9"/>
  <c r="AT443" i="9" s="1"/>
  <c r="AZ443" i="9" s="1"/>
  <c r="U443" i="9"/>
  <c r="T443" i="9"/>
  <c r="S443" i="9"/>
  <c r="R443" i="9"/>
  <c r="Q443" i="9"/>
  <c r="N443" i="9"/>
  <c r="P443" i="9" s="1"/>
  <c r="M443" i="9"/>
  <c r="O443" i="9" s="1"/>
  <c r="D443" i="9"/>
  <c r="BE442" i="9"/>
  <c r="AS442" i="9"/>
  <c r="AY442" i="9" s="1"/>
  <c r="AR442" i="9"/>
  <c r="AX442" i="9" s="1"/>
  <c r="BD442" i="9" s="1"/>
  <c r="AQ442" i="9"/>
  <c r="AW442" i="9" s="1"/>
  <c r="BC442" i="9" s="1"/>
  <c r="AP442" i="9"/>
  <c r="AV442" i="9" s="1"/>
  <c r="BB442" i="9" s="1"/>
  <c r="AO442" i="9"/>
  <c r="AU442" i="9" s="1"/>
  <c r="BA442" i="9" s="1"/>
  <c r="AN442" i="9"/>
  <c r="AT442" i="9" s="1"/>
  <c r="AZ442" i="9" s="1"/>
  <c r="T442" i="9"/>
  <c r="S442" i="9"/>
  <c r="R442" i="9"/>
  <c r="Q442" i="9"/>
  <c r="U442" i="9" s="1"/>
  <c r="N442" i="9"/>
  <c r="P442" i="9" s="1"/>
  <c r="M442" i="9"/>
  <c r="O442" i="9" s="1"/>
  <c r="D442" i="9"/>
  <c r="AV441" i="9"/>
  <c r="BB441" i="9" s="1"/>
  <c r="AS441" i="9"/>
  <c r="AY441" i="9" s="1"/>
  <c r="BE441" i="9" s="1"/>
  <c r="AR441" i="9"/>
  <c r="AX441" i="9" s="1"/>
  <c r="BD441" i="9" s="1"/>
  <c r="AQ441" i="9"/>
  <c r="AW441" i="9" s="1"/>
  <c r="BC441" i="9" s="1"/>
  <c r="AP441" i="9"/>
  <c r="AO441" i="9"/>
  <c r="AU441" i="9" s="1"/>
  <c r="BA441" i="9" s="1"/>
  <c r="AN441" i="9"/>
  <c r="AT441" i="9" s="1"/>
  <c r="AZ441" i="9" s="1"/>
  <c r="U441" i="9"/>
  <c r="T441" i="9"/>
  <c r="S441" i="9"/>
  <c r="R441" i="9"/>
  <c r="Q441" i="9"/>
  <c r="N441" i="9"/>
  <c r="P441" i="9" s="1"/>
  <c r="M441" i="9"/>
  <c r="O441" i="9" s="1"/>
  <c r="D441" i="9"/>
  <c r="AS440" i="9"/>
  <c r="AY440" i="9" s="1"/>
  <c r="BE440" i="9" s="1"/>
  <c r="AR440" i="9"/>
  <c r="AX440" i="9" s="1"/>
  <c r="BD440" i="9" s="1"/>
  <c r="AQ440" i="9"/>
  <c r="AW440" i="9" s="1"/>
  <c r="BC440" i="9" s="1"/>
  <c r="AP440" i="9"/>
  <c r="AV440" i="9" s="1"/>
  <c r="BB440" i="9" s="1"/>
  <c r="AO440" i="9"/>
  <c r="AU440" i="9" s="1"/>
  <c r="BA440" i="9" s="1"/>
  <c r="AN440" i="9"/>
  <c r="AT440" i="9" s="1"/>
  <c r="AZ440" i="9" s="1"/>
  <c r="U440" i="9"/>
  <c r="T440" i="9"/>
  <c r="S440" i="9"/>
  <c r="R440" i="9"/>
  <c r="Q440" i="9"/>
  <c r="N440" i="9"/>
  <c r="P440" i="9" s="1"/>
  <c r="M440" i="9"/>
  <c r="O440" i="9" s="1"/>
  <c r="D440" i="9"/>
  <c r="AU439" i="9"/>
  <c r="BA439" i="9" s="1"/>
  <c r="AS439" i="9"/>
  <c r="AY439" i="9" s="1"/>
  <c r="BE439" i="9" s="1"/>
  <c r="AR439" i="9"/>
  <c r="AX439" i="9" s="1"/>
  <c r="BD439" i="9" s="1"/>
  <c r="AQ439" i="9"/>
  <c r="AW439" i="9" s="1"/>
  <c r="BC439" i="9" s="1"/>
  <c r="AP439" i="9"/>
  <c r="AV439" i="9" s="1"/>
  <c r="BB439" i="9" s="1"/>
  <c r="AO439" i="9"/>
  <c r="AN439" i="9"/>
  <c r="AT439" i="9" s="1"/>
  <c r="AZ439" i="9" s="1"/>
  <c r="T439" i="9"/>
  <c r="S439" i="9"/>
  <c r="R439" i="9"/>
  <c r="Q439" i="9"/>
  <c r="U439" i="9" s="1"/>
  <c r="N439" i="9"/>
  <c r="P439" i="9" s="1"/>
  <c r="M439" i="9"/>
  <c r="O439" i="9" s="1"/>
  <c r="D439" i="9"/>
  <c r="AW438" i="9"/>
  <c r="BC438" i="9" s="1"/>
  <c r="AV438" i="9"/>
  <c r="BB438" i="9" s="1"/>
  <c r="AS438" i="9"/>
  <c r="AY438" i="9" s="1"/>
  <c r="BE438" i="9" s="1"/>
  <c r="AR438" i="9"/>
  <c r="AX438" i="9" s="1"/>
  <c r="BD438" i="9" s="1"/>
  <c r="AQ438" i="9"/>
  <c r="AP438" i="9"/>
  <c r="AO438" i="9"/>
  <c r="AU438" i="9" s="1"/>
  <c r="BA438" i="9" s="1"/>
  <c r="AN438" i="9"/>
  <c r="AT438" i="9" s="1"/>
  <c r="AZ438" i="9" s="1"/>
  <c r="U438" i="9"/>
  <c r="T438" i="9"/>
  <c r="S438" i="9"/>
  <c r="R438" i="9"/>
  <c r="Q438" i="9"/>
  <c r="O438" i="9"/>
  <c r="N438" i="9"/>
  <c r="P438" i="9" s="1"/>
  <c r="M438" i="9"/>
  <c r="D438" i="9"/>
  <c r="AS437" i="9"/>
  <c r="AY437" i="9" s="1"/>
  <c r="BE437" i="9" s="1"/>
  <c r="AR437" i="9"/>
  <c r="AX437" i="9" s="1"/>
  <c r="BD437" i="9" s="1"/>
  <c r="AQ437" i="9"/>
  <c r="AW437" i="9" s="1"/>
  <c r="BC437" i="9" s="1"/>
  <c r="AP437" i="9"/>
  <c r="AV437" i="9" s="1"/>
  <c r="BB437" i="9" s="1"/>
  <c r="AO437" i="9"/>
  <c r="AU437" i="9" s="1"/>
  <c r="BA437" i="9" s="1"/>
  <c r="AN437" i="9"/>
  <c r="AT437" i="9" s="1"/>
  <c r="AZ437" i="9" s="1"/>
  <c r="U437" i="9"/>
  <c r="T437" i="9"/>
  <c r="S437" i="9"/>
  <c r="R437" i="9"/>
  <c r="Q437" i="9"/>
  <c r="N437" i="9"/>
  <c r="P437" i="9" s="1"/>
  <c r="M437" i="9"/>
  <c r="O437" i="9" s="1"/>
  <c r="D437" i="9"/>
  <c r="AW436" i="9"/>
  <c r="BC436" i="9" s="1"/>
  <c r="AV436" i="9"/>
  <c r="BB436" i="9" s="1"/>
  <c r="AS436" i="9"/>
  <c r="AY436" i="9" s="1"/>
  <c r="BE436" i="9" s="1"/>
  <c r="AR436" i="9"/>
  <c r="AX436" i="9" s="1"/>
  <c r="BD436" i="9" s="1"/>
  <c r="AQ436" i="9"/>
  <c r="AP436" i="9"/>
  <c r="AO436" i="9"/>
  <c r="AU436" i="9" s="1"/>
  <c r="BA436" i="9" s="1"/>
  <c r="AN436" i="9"/>
  <c r="AT436" i="9" s="1"/>
  <c r="AZ436" i="9" s="1"/>
  <c r="T436" i="9"/>
  <c r="S436" i="9"/>
  <c r="R436" i="9"/>
  <c r="Q436" i="9"/>
  <c r="U436" i="9" s="1"/>
  <c r="O436" i="9"/>
  <c r="N436" i="9"/>
  <c r="P436" i="9" s="1"/>
  <c r="M436" i="9"/>
  <c r="D436" i="9"/>
  <c r="AW435" i="9"/>
  <c r="BC435" i="9" s="1"/>
  <c r="AS435" i="9"/>
  <c r="AY435" i="9" s="1"/>
  <c r="BE435" i="9" s="1"/>
  <c r="AR435" i="9"/>
  <c r="AX435" i="9" s="1"/>
  <c r="BD435" i="9" s="1"/>
  <c r="AQ435" i="9"/>
  <c r="AP435" i="9"/>
  <c r="AV435" i="9" s="1"/>
  <c r="BB435" i="9" s="1"/>
  <c r="AO435" i="9"/>
  <c r="AU435" i="9" s="1"/>
  <c r="BA435" i="9" s="1"/>
  <c r="AN435" i="9"/>
  <c r="AT435" i="9" s="1"/>
  <c r="AZ435" i="9" s="1"/>
  <c r="U435" i="9"/>
  <c r="T435" i="9"/>
  <c r="S435" i="9"/>
  <c r="R435" i="9"/>
  <c r="Q435" i="9"/>
  <c r="N435" i="9"/>
  <c r="P435" i="9" s="1"/>
  <c r="M435" i="9"/>
  <c r="O435" i="9" s="1"/>
  <c r="D435" i="9"/>
  <c r="BD434" i="9"/>
  <c r="AS434" i="9"/>
  <c r="AY434" i="9" s="1"/>
  <c r="BE434" i="9" s="1"/>
  <c r="AR434" i="9"/>
  <c r="AX434" i="9" s="1"/>
  <c r="AQ434" i="9"/>
  <c r="AW434" i="9" s="1"/>
  <c r="BC434" i="9" s="1"/>
  <c r="AP434" i="9"/>
  <c r="AV434" i="9" s="1"/>
  <c r="BB434" i="9" s="1"/>
  <c r="AO434" i="9"/>
  <c r="AU434" i="9" s="1"/>
  <c r="BA434" i="9" s="1"/>
  <c r="AN434" i="9"/>
  <c r="AT434" i="9" s="1"/>
  <c r="AZ434" i="9" s="1"/>
  <c r="U434" i="9"/>
  <c r="T434" i="9"/>
  <c r="S434" i="9"/>
  <c r="R434" i="9"/>
  <c r="Q434" i="9"/>
  <c r="N434" i="9"/>
  <c r="P434" i="9" s="1"/>
  <c r="M434" i="9"/>
  <c r="O434" i="9" s="1"/>
  <c r="D434" i="9"/>
  <c r="AV433" i="9"/>
  <c r="BB433" i="9" s="1"/>
  <c r="AS433" i="9"/>
  <c r="AY433" i="9" s="1"/>
  <c r="BE433" i="9" s="1"/>
  <c r="AR433" i="9"/>
  <c r="AX433" i="9" s="1"/>
  <c r="BD433" i="9" s="1"/>
  <c r="AQ433" i="9"/>
  <c r="AW433" i="9" s="1"/>
  <c r="BC433" i="9" s="1"/>
  <c r="AP433" i="9"/>
  <c r="AO433" i="9"/>
  <c r="AU433" i="9" s="1"/>
  <c r="BA433" i="9" s="1"/>
  <c r="AN433" i="9"/>
  <c r="AT433" i="9" s="1"/>
  <c r="AZ433" i="9" s="1"/>
  <c r="T433" i="9"/>
  <c r="S433" i="9"/>
  <c r="R433" i="9"/>
  <c r="Q433" i="9"/>
  <c r="U433" i="9" s="1"/>
  <c r="N433" i="9"/>
  <c r="P433" i="9" s="1"/>
  <c r="M433" i="9"/>
  <c r="O433" i="9" s="1"/>
  <c r="D433" i="9"/>
  <c r="BD432" i="9"/>
  <c r="AY432" i="9"/>
  <c r="BE432" i="9" s="1"/>
  <c r="AW432" i="9"/>
  <c r="BC432" i="9" s="1"/>
  <c r="AS432" i="9"/>
  <c r="AR432" i="9"/>
  <c r="AX432" i="9" s="1"/>
  <c r="AQ432" i="9"/>
  <c r="AP432" i="9"/>
  <c r="AV432" i="9" s="1"/>
  <c r="BB432" i="9" s="1"/>
  <c r="AO432" i="9"/>
  <c r="AU432" i="9" s="1"/>
  <c r="BA432" i="9" s="1"/>
  <c r="AN432" i="9"/>
  <c r="AT432" i="9" s="1"/>
  <c r="AZ432" i="9" s="1"/>
  <c r="U432" i="9"/>
  <c r="T432" i="9"/>
  <c r="S432" i="9"/>
  <c r="R432" i="9"/>
  <c r="Q432" i="9"/>
  <c r="N432" i="9"/>
  <c r="P432" i="9" s="1"/>
  <c r="M432" i="9"/>
  <c r="O432" i="9" s="1"/>
  <c r="D432" i="9"/>
  <c r="AS431" i="9"/>
  <c r="AY431" i="9" s="1"/>
  <c r="BE431" i="9" s="1"/>
  <c r="AR431" i="9"/>
  <c r="AX431" i="9" s="1"/>
  <c r="BD431" i="9" s="1"/>
  <c r="AQ431" i="9"/>
  <c r="AW431" i="9" s="1"/>
  <c r="BC431" i="9" s="1"/>
  <c r="AP431" i="9"/>
  <c r="AV431" i="9" s="1"/>
  <c r="BB431" i="9" s="1"/>
  <c r="AO431" i="9"/>
  <c r="AU431" i="9" s="1"/>
  <c r="BA431" i="9" s="1"/>
  <c r="AN431" i="9"/>
  <c r="AT431" i="9" s="1"/>
  <c r="AZ431" i="9" s="1"/>
  <c r="U431" i="9"/>
  <c r="T431" i="9"/>
  <c r="S431" i="9"/>
  <c r="R431" i="9"/>
  <c r="Q431" i="9"/>
  <c r="N431" i="9"/>
  <c r="P431" i="9" s="1"/>
  <c r="M431" i="9"/>
  <c r="O431" i="9" s="1"/>
  <c r="D431" i="9"/>
  <c r="BE430" i="9"/>
  <c r="AS430" i="9"/>
  <c r="AY430" i="9" s="1"/>
  <c r="AR430" i="9"/>
  <c r="AX430" i="9" s="1"/>
  <c r="BD430" i="9" s="1"/>
  <c r="AQ430" i="9"/>
  <c r="AW430" i="9" s="1"/>
  <c r="BC430" i="9" s="1"/>
  <c r="AP430" i="9"/>
  <c r="AV430" i="9" s="1"/>
  <c r="BB430" i="9" s="1"/>
  <c r="AO430" i="9"/>
  <c r="AU430" i="9" s="1"/>
  <c r="BA430" i="9" s="1"/>
  <c r="AN430" i="9"/>
  <c r="AT430" i="9" s="1"/>
  <c r="AZ430" i="9" s="1"/>
  <c r="T430" i="9"/>
  <c r="S430" i="9"/>
  <c r="R430" i="9"/>
  <c r="Q430" i="9"/>
  <c r="U430" i="9" s="1"/>
  <c r="N430" i="9"/>
  <c r="P430" i="9" s="1"/>
  <c r="M430" i="9"/>
  <c r="O430" i="9" s="1"/>
  <c r="D430" i="9"/>
  <c r="AS429" i="9"/>
  <c r="AY429" i="9" s="1"/>
  <c r="BE429" i="9" s="1"/>
  <c r="AR429" i="9"/>
  <c r="AX429" i="9" s="1"/>
  <c r="BD429" i="9" s="1"/>
  <c r="AQ429" i="9"/>
  <c r="AW429" i="9" s="1"/>
  <c r="BC429" i="9" s="1"/>
  <c r="AP429" i="9"/>
  <c r="AV429" i="9" s="1"/>
  <c r="BB429" i="9" s="1"/>
  <c r="AO429" i="9"/>
  <c r="AU429" i="9" s="1"/>
  <c r="BA429" i="9" s="1"/>
  <c r="AN429" i="9"/>
  <c r="AT429" i="9" s="1"/>
  <c r="AZ429" i="9" s="1"/>
  <c r="U429" i="9"/>
  <c r="T429" i="9"/>
  <c r="S429" i="9"/>
  <c r="R429" i="9"/>
  <c r="Q429" i="9"/>
  <c r="N429" i="9"/>
  <c r="P429" i="9" s="1"/>
  <c r="M429" i="9"/>
  <c r="O429" i="9" s="1"/>
  <c r="D429" i="9"/>
  <c r="BD428" i="9"/>
  <c r="AV428" i="9"/>
  <c r="BB428" i="9" s="1"/>
  <c r="AS428" i="9"/>
  <c r="AY428" i="9" s="1"/>
  <c r="BE428" i="9" s="1"/>
  <c r="AR428" i="9"/>
  <c r="AX428" i="9" s="1"/>
  <c r="AQ428" i="9"/>
  <c r="AW428" i="9" s="1"/>
  <c r="BC428" i="9" s="1"/>
  <c r="AP428" i="9"/>
  <c r="AO428" i="9"/>
  <c r="AU428" i="9" s="1"/>
  <c r="BA428" i="9" s="1"/>
  <c r="AN428" i="9"/>
  <c r="AT428" i="9" s="1"/>
  <c r="AZ428" i="9" s="1"/>
  <c r="U428" i="9"/>
  <c r="T428" i="9"/>
  <c r="S428" i="9"/>
  <c r="R428" i="9"/>
  <c r="Q428" i="9"/>
  <c r="N428" i="9"/>
  <c r="P428" i="9" s="1"/>
  <c r="M428" i="9"/>
  <c r="O428" i="9" s="1"/>
  <c r="D428" i="9"/>
  <c r="AS427" i="9"/>
  <c r="AY427" i="9" s="1"/>
  <c r="BE427" i="9" s="1"/>
  <c r="AR427" i="9"/>
  <c r="AX427" i="9" s="1"/>
  <c r="BD427" i="9" s="1"/>
  <c r="AQ427" i="9"/>
  <c r="AW427" i="9" s="1"/>
  <c r="BC427" i="9" s="1"/>
  <c r="AP427" i="9"/>
  <c r="AV427" i="9" s="1"/>
  <c r="BB427" i="9" s="1"/>
  <c r="AO427" i="9"/>
  <c r="AU427" i="9" s="1"/>
  <c r="BA427" i="9" s="1"/>
  <c r="AN427" i="9"/>
  <c r="AT427" i="9" s="1"/>
  <c r="AZ427" i="9" s="1"/>
  <c r="T427" i="9"/>
  <c r="S427" i="9"/>
  <c r="R427" i="9"/>
  <c r="Q427" i="9"/>
  <c r="U427" i="9" s="1"/>
  <c r="N427" i="9"/>
  <c r="P427" i="9" s="1"/>
  <c r="M427" i="9"/>
  <c r="O427" i="9" s="1"/>
  <c r="D427" i="9"/>
  <c r="BD426" i="9"/>
  <c r="AZ426" i="9"/>
  <c r="AS426" i="9"/>
  <c r="AY426" i="9" s="1"/>
  <c r="BE426" i="9" s="1"/>
  <c r="AR426" i="9"/>
  <c r="AX426" i="9" s="1"/>
  <c r="AQ426" i="9"/>
  <c r="AW426" i="9" s="1"/>
  <c r="BC426" i="9" s="1"/>
  <c r="AP426" i="9"/>
  <c r="AV426" i="9" s="1"/>
  <c r="BB426" i="9" s="1"/>
  <c r="AO426" i="9"/>
  <c r="AU426" i="9" s="1"/>
  <c r="BA426" i="9" s="1"/>
  <c r="AN426" i="9"/>
  <c r="AT426" i="9" s="1"/>
  <c r="U426" i="9"/>
  <c r="T426" i="9"/>
  <c r="S426" i="9"/>
  <c r="R426" i="9"/>
  <c r="Q426" i="9"/>
  <c r="N426" i="9"/>
  <c r="P426" i="9" s="1"/>
  <c r="M426" i="9"/>
  <c r="O426" i="9" s="1"/>
  <c r="D426" i="9"/>
  <c r="BE425" i="9"/>
  <c r="AS425" i="9"/>
  <c r="AY425" i="9" s="1"/>
  <c r="AR425" i="9"/>
  <c r="AX425" i="9" s="1"/>
  <c r="BD425" i="9" s="1"/>
  <c r="AQ425" i="9"/>
  <c r="AW425" i="9" s="1"/>
  <c r="BC425" i="9" s="1"/>
  <c r="AP425" i="9"/>
  <c r="AV425" i="9" s="1"/>
  <c r="BB425" i="9" s="1"/>
  <c r="AO425" i="9"/>
  <c r="AU425" i="9" s="1"/>
  <c r="BA425" i="9" s="1"/>
  <c r="AN425" i="9"/>
  <c r="AT425" i="9" s="1"/>
  <c r="AZ425" i="9" s="1"/>
  <c r="U425" i="9"/>
  <c r="T425" i="9"/>
  <c r="S425" i="9"/>
  <c r="R425" i="9"/>
  <c r="Q425" i="9"/>
  <c r="N425" i="9"/>
  <c r="P425" i="9" s="1"/>
  <c r="M425" i="9"/>
  <c r="O425" i="9" s="1"/>
  <c r="D425" i="9"/>
  <c r="AS424" i="9"/>
  <c r="AY424" i="9" s="1"/>
  <c r="BE424" i="9" s="1"/>
  <c r="AR424" i="9"/>
  <c r="AX424" i="9" s="1"/>
  <c r="BD424" i="9" s="1"/>
  <c r="AQ424" i="9"/>
  <c r="AW424" i="9" s="1"/>
  <c r="BC424" i="9" s="1"/>
  <c r="AP424" i="9"/>
  <c r="AV424" i="9" s="1"/>
  <c r="BB424" i="9" s="1"/>
  <c r="AO424" i="9"/>
  <c r="AU424" i="9" s="1"/>
  <c r="BA424" i="9" s="1"/>
  <c r="AN424" i="9"/>
  <c r="AT424" i="9" s="1"/>
  <c r="AZ424" i="9" s="1"/>
  <c r="T424" i="9"/>
  <c r="S424" i="9"/>
  <c r="R424" i="9"/>
  <c r="Q424" i="9"/>
  <c r="U424" i="9" s="1"/>
  <c r="N424" i="9"/>
  <c r="P424" i="9" s="1"/>
  <c r="M424" i="9"/>
  <c r="O424" i="9" s="1"/>
  <c r="D424" i="9"/>
  <c r="AV423" i="9"/>
  <c r="BB423" i="9" s="1"/>
  <c r="AU423" i="9"/>
  <c r="BA423" i="9" s="1"/>
  <c r="AS423" i="9"/>
  <c r="AY423" i="9" s="1"/>
  <c r="BE423" i="9" s="1"/>
  <c r="AR423" i="9"/>
  <c r="AX423" i="9" s="1"/>
  <c r="BD423" i="9" s="1"/>
  <c r="AQ423" i="9"/>
  <c r="AW423" i="9" s="1"/>
  <c r="BC423" i="9" s="1"/>
  <c r="AP423" i="9"/>
  <c r="AO423" i="9"/>
  <c r="AN423" i="9"/>
  <c r="AT423" i="9" s="1"/>
  <c r="AZ423" i="9" s="1"/>
  <c r="U423" i="9"/>
  <c r="T423" i="9"/>
  <c r="S423" i="9"/>
  <c r="R423" i="9"/>
  <c r="Q423" i="9"/>
  <c r="O423" i="9"/>
  <c r="N423" i="9"/>
  <c r="P423" i="9" s="1"/>
  <c r="M423" i="9"/>
  <c r="D423" i="9"/>
  <c r="AS422" i="9"/>
  <c r="AY422" i="9" s="1"/>
  <c r="BE422" i="9" s="1"/>
  <c r="AR422" i="9"/>
  <c r="AX422" i="9" s="1"/>
  <c r="BD422" i="9" s="1"/>
  <c r="AQ422" i="9"/>
  <c r="AW422" i="9" s="1"/>
  <c r="BC422" i="9" s="1"/>
  <c r="AP422" i="9"/>
  <c r="AV422" i="9" s="1"/>
  <c r="BB422" i="9" s="1"/>
  <c r="AO422" i="9"/>
  <c r="AU422" i="9" s="1"/>
  <c r="BA422" i="9" s="1"/>
  <c r="AN422" i="9"/>
  <c r="AT422" i="9" s="1"/>
  <c r="AZ422" i="9" s="1"/>
  <c r="U422" i="9"/>
  <c r="T422" i="9"/>
  <c r="S422" i="9"/>
  <c r="R422" i="9"/>
  <c r="Q422" i="9"/>
  <c r="N422" i="9"/>
  <c r="P422" i="9" s="1"/>
  <c r="M422" i="9"/>
  <c r="O422" i="9" s="1"/>
  <c r="D422" i="9"/>
  <c r="AS421" i="9"/>
  <c r="AY421" i="9" s="1"/>
  <c r="BE421" i="9" s="1"/>
  <c r="AR421" i="9"/>
  <c r="AX421" i="9" s="1"/>
  <c r="BD421" i="9" s="1"/>
  <c r="AQ421" i="9"/>
  <c r="AW421" i="9" s="1"/>
  <c r="BC421" i="9" s="1"/>
  <c r="AP421" i="9"/>
  <c r="AV421" i="9" s="1"/>
  <c r="BB421" i="9" s="1"/>
  <c r="AO421" i="9"/>
  <c r="AU421" i="9" s="1"/>
  <c r="BA421" i="9" s="1"/>
  <c r="AN421" i="9"/>
  <c r="AT421" i="9" s="1"/>
  <c r="AZ421" i="9" s="1"/>
  <c r="T421" i="9"/>
  <c r="S421" i="9"/>
  <c r="R421" i="9"/>
  <c r="Q421" i="9"/>
  <c r="U421" i="9" s="1"/>
  <c r="N421" i="9"/>
  <c r="P421" i="9" s="1"/>
  <c r="M421" i="9"/>
  <c r="O421" i="9" s="1"/>
  <c r="D421" i="9"/>
  <c r="AY420" i="9"/>
  <c r="BE420" i="9" s="1"/>
  <c r="AU420" i="9"/>
  <c r="BA420" i="9" s="1"/>
  <c r="AS420" i="9"/>
  <c r="AR420" i="9"/>
  <c r="AX420" i="9" s="1"/>
  <c r="BD420" i="9" s="1"/>
  <c r="AQ420" i="9"/>
  <c r="AW420" i="9" s="1"/>
  <c r="BC420" i="9" s="1"/>
  <c r="AP420" i="9"/>
  <c r="AV420" i="9" s="1"/>
  <c r="BB420" i="9" s="1"/>
  <c r="AO420" i="9"/>
  <c r="AN420" i="9"/>
  <c r="AT420" i="9" s="1"/>
  <c r="AZ420" i="9" s="1"/>
  <c r="U420" i="9"/>
  <c r="T420" i="9"/>
  <c r="S420" i="9"/>
  <c r="R420" i="9"/>
  <c r="Q420" i="9"/>
  <c r="O420" i="9"/>
  <c r="N420" i="9"/>
  <c r="P420" i="9" s="1"/>
  <c r="M420" i="9"/>
  <c r="D420" i="9"/>
  <c r="AY419" i="9"/>
  <c r="BE419" i="9" s="1"/>
  <c r="AV419" i="9"/>
  <c r="BB419" i="9" s="1"/>
  <c r="AS419" i="9"/>
  <c r="AR419" i="9"/>
  <c r="AX419" i="9" s="1"/>
  <c r="BD419" i="9" s="1"/>
  <c r="AQ419" i="9"/>
  <c r="AW419" i="9" s="1"/>
  <c r="BC419" i="9" s="1"/>
  <c r="AP419" i="9"/>
  <c r="AO419" i="9"/>
  <c r="AU419" i="9" s="1"/>
  <c r="BA419" i="9" s="1"/>
  <c r="AN419" i="9"/>
  <c r="AT419" i="9" s="1"/>
  <c r="AZ419" i="9" s="1"/>
  <c r="U419" i="9"/>
  <c r="T419" i="9"/>
  <c r="S419" i="9"/>
  <c r="R419" i="9"/>
  <c r="Q419" i="9"/>
  <c r="N419" i="9"/>
  <c r="P419" i="9" s="1"/>
  <c r="M419" i="9"/>
  <c r="O419" i="9" s="1"/>
  <c r="D419" i="9"/>
  <c r="AS418" i="9"/>
  <c r="AY418" i="9" s="1"/>
  <c r="BE418" i="9" s="1"/>
  <c r="AR418" i="9"/>
  <c r="AX418" i="9" s="1"/>
  <c r="BD418" i="9" s="1"/>
  <c r="AQ418" i="9"/>
  <c r="AW418" i="9" s="1"/>
  <c r="BC418" i="9" s="1"/>
  <c r="AP418" i="9"/>
  <c r="AV418" i="9" s="1"/>
  <c r="BB418" i="9" s="1"/>
  <c r="AO418" i="9"/>
  <c r="AU418" i="9" s="1"/>
  <c r="BA418" i="9" s="1"/>
  <c r="AN418" i="9"/>
  <c r="AT418" i="9" s="1"/>
  <c r="AZ418" i="9" s="1"/>
  <c r="T418" i="9"/>
  <c r="S418" i="9"/>
  <c r="R418" i="9"/>
  <c r="Q418" i="9"/>
  <c r="U418" i="9" s="1"/>
  <c r="N418" i="9"/>
  <c r="P418" i="9" s="1"/>
  <c r="M418" i="9"/>
  <c r="O418" i="9" s="1"/>
  <c r="D418" i="9"/>
  <c r="BD417" i="9"/>
  <c r="AZ417" i="9"/>
  <c r="AW417" i="9"/>
  <c r="BC417" i="9" s="1"/>
  <c r="AS417" i="9"/>
  <c r="AY417" i="9" s="1"/>
  <c r="BE417" i="9" s="1"/>
  <c r="AR417" i="9"/>
  <c r="AX417" i="9" s="1"/>
  <c r="AQ417" i="9"/>
  <c r="AP417" i="9"/>
  <c r="AV417" i="9" s="1"/>
  <c r="BB417" i="9" s="1"/>
  <c r="AO417" i="9"/>
  <c r="AU417" i="9" s="1"/>
  <c r="BA417" i="9" s="1"/>
  <c r="AN417" i="9"/>
  <c r="AT417" i="9" s="1"/>
  <c r="U417" i="9"/>
  <c r="T417" i="9"/>
  <c r="S417" i="9"/>
  <c r="R417" i="9"/>
  <c r="Q417" i="9"/>
  <c r="N417" i="9"/>
  <c r="P417" i="9" s="1"/>
  <c r="M417" i="9"/>
  <c r="O417" i="9" s="1"/>
  <c r="D417" i="9"/>
  <c r="AV416" i="9"/>
  <c r="BB416" i="9" s="1"/>
  <c r="AS416" i="9"/>
  <c r="AY416" i="9" s="1"/>
  <c r="BE416" i="9" s="1"/>
  <c r="AR416" i="9"/>
  <c r="AX416" i="9" s="1"/>
  <c r="BD416" i="9" s="1"/>
  <c r="AQ416" i="9"/>
  <c r="AW416" i="9" s="1"/>
  <c r="BC416" i="9" s="1"/>
  <c r="AP416" i="9"/>
  <c r="AO416" i="9"/>
  <c r="AU416" i="9" s="1"/>
  <c r="BA416" i="9" s="1"/>
  <c r="AN416" i="9"/>
  <c r="AT416" i="9" s="1"/>
  <c r="AZ416" i="9" s="1"/>
  <c r="U416" i="9"/>
  <c r="T416" i="9"/>
  <c r="S416" i="9"/>
  <c r="R416" i="9"/>
  <c r="Q416" i="9"/>
  <c r="N416" i="9"/>
  <c r="P416" i="9" s="1"/>
  <c r="M416" i="9"/>
  <c r="O416" i="9" s="1"/>
  <c r="D416" i="9"/>
  <c r="AS415" i="9"/>
  <c r="AY415" i="9" s="1"/>
  <c r="BE415" i="9" s="1"/>
  <c r="AR415" i="9"/>
  <c r="AX415" i="9" s="1"/>
  <c r="BD415" i="9" s="1"/>
  <c r="AQ415" i="9"/>
  <c r="AW415" i="9" s="1"/>
  <c r="BC415" i="9" s="1"/>
  <c r="AP415" i="9"/>
  <c r="AV415" i="9" s="1"/>
  <c r="BB415" i="9" s="1"/>
  <c r="AO415" i="9"/>
  <c r="AU415" i="9" s="1"/>
  <c r="BA415" i="9" s="1"/>
  <c r="AN415" i="9"/>
  <c r="AT415" i="9" s="1"/>
  <c r="AZ415" i="9" s="1"/>
  <c r="T415" i="9"/>
  <c r="S415" i="9"/>
  <c r="R415" i="9"/>
  <c r="Q415" i="9"/>
  <c r="U415" i="9" s="1"/>
  <c r="N415" i="9"/>
  <c r="P415" i="9" s="1"/>
  <c r="M415" i="9"/>
  <c r="O415" i="9" s="1"/>
  <c r="D415" i="9"/>
  <c r="AS414" i="9"/>
  <c r="AY414" i="9" s="1"/>
  <c r="BE414" i="9" s="1"/>
  <c r="AR414" i="9"/>
  <c r="AX414" i="9" s="1"/>
  <c r="BD414" i="9" s="1"/>
  <c r="AQ414" i="9"/>
  <c r="AW414" i="9" s="1"/>
  <c r="BC414" i="9" s="1"/>
  <c r="AP414" i="9"/>
  <c r="AV414" i="9" s="1"/>
  <c r="BB414" i="9" s="1"/>
  <c r="AO414" i="9"/>
  <c r="AU414" i="9" s="1"/>
  <c r="BA414" i="9" s="1"/>
  <c r="AN414" i="9"/>
  <c r="AT414" i="9" s="1"/>
  <c r="AZ414" i="9" s="1"/>
  <c r="U414" i="9"/>
  <c r="T414" i="9"/>
  <c r="S414" i="9"/>
  <c r="R414" i="9"/>
  <c r="Q414" i="9"/>
  <c r="N414" i="9"/>
  <c r="P414" i="9" s="1"/>
  <c r="M414" i="9"/>
  <c r="O414" i="9" s="1"/>
  <c r="D414" i="9"/>
  <c r="AV413" i="9"/>
  <c r="BB413" i="9" s="1"/>
  <c r="AS413" i="9"/>
  <c r="AY413" i="9" s="1"/>
  <c r="BE413" i="9" s="1"/>
  <c r="AR413" i="9"/>
  <c r="AX413" i="9" s="1"/>
  <c r="BD413" i="9" s="1"/>
  <c r="AQ413" i="9"/>
  <c r="AW413" i="9" s="1"/>
  <c r="BC413" i="9" s="1"/>
  <c r="AP413" i="9"/>
  <c r="AO413" i="9"/>
  <c r="AU413" i="9" s="1"/>
  <c r="BA413" i="9" s="1"/>
  <c r="AN413" i="9"/>
  <c r="AT413" i="9" s="1"/>
  <c r="AZ413" i="9" s="1"/>
  <c r="U413" i="9"/>
  <c r="T413" i="9"/>
  <c r="S413" i="9"/>
  <c r="R413" i="9"/>
  <c r="Q413" i="9"/>
  <c r="N413" i="9"/>
  <c r="P413" i="9" s="1"/>
  <c r="M413" i="9"/>
  <c r="O413" i="9" s="1"/>
  <c r="D413" i="9"/>
  <c r="AS412" i="9"/>
  <c r="AY412" i="9" s="1"/>
  <c r="BE412" i="9" s="1"/>
  <c r="AR412" i="9"/>
  <c r="AX412" i="9" s="1"/>
  <c r="BD412" i="9" s="1"/>
  <c r="AQ412" i="9"/>
  <c r="AW412" i="9" s="1"/>
  <c r="BC412" i="9" s="1"/>
  <c r="AP412" i="9"/>
  <c r="AV412" i="9" s="1"/>
  <c r="BB412" i="9" s="1"/>
  <c r="AO412" i="9"/>
  <c r="AU412" i="9" s="1"/>
  <c r="BA412" i="9" s="1"/>
  <c r="AN412" i="9"/>
  <c r="AT412" i="9" s="1"/>
  <c r="AZ412" i="9" s="1"/>
  <c r="T412" i="9"/>
  <c r="S412" i="9"/>
  <c r="R412" i="9"/>
  <c r="Q412" i="9"/>
  <c r="U412" i="9" s="1"/>
  <c r="N412" i="9"/>
  <c r="P412" i="9" s="1"/>
  <c r="M412" i="9"/>
  <c r="O412" i="9" s="1"/>
  <c r="D412" i="9"/>
  <c r="AS411" i="9"/>
  <c r="AY411" i="9" s="1"/>
  <c r="BE411" i="9" s="1"/>
  <c r="AR411" i="9"/>
  <c r="AX411" i="9" s="1"/>
  <c r="BD411" i="9" s="1"/>
  <c r="AQ411" i="9"/>
  <c r="AW411" i="9" s="1"/>
  <c r="BC411" i="9" s="1"/>
  <c r="AP411" i="9"/>
  <c r="AV411" i="9" s="1"/>
  <c r="BB411" i="9" s="1"/>
  <c r="AO411" i="9"/>
  <c r="AU411" i="9" s="1"/>
  <c r="BA411" i="9" s="1"/>
  <c r="AN411" i="9"/>
  <c r="AT411" i="9" s="1"/>
  <c r="AZ411" i="9" s="1"/>
  <c r="U411" i="9"/>
  <c r="T411" i="9"/>
  <c r="S411" i="9"/>
  <c r="R411" i="9"/>
  <c r="Q411" i="9"/>
  <c r="N411" i="9"/>
  <c r="P411" i="9" s="1"/>
  <c r="M411" i="9"/>
  <c r="O411" i="9" s="1"/>
  <c r="D411" i="9"/>
  <c r="AV410" i="9"/>
  <c r="BB410" i="9" s="1"/>
  <c r="AS410" i="9"/>
  <c r="AY410" i="9" s="1"/>
  <c r="BE410" i="9" s="1"/>
  <c r="AR410" i="9"/>
  <c r="AX410" i="9" s="1"/>
  <c r="BD410" i="9" s="1"/>
  <c r="AQ410" i="9"/>
  <c r="AW410" i="9" s="1"/>
  <c r="BC410" i="9" s="1"/>
  <c r="AP410" i="9"/>
  <c r="AO410" i="9"/>
  <c r="AU410" i="9" s="1"/>
  <c r="BA410" i="9" s="1"/>
  <c r="AN410" i="9"/>
  <c r="AT410" i="9" s="1"/>
  <c r="AZ410" i="9" s="1"/>
  <c r="U410" i="9"/>
  <c r="T410" i="9"/>
  <c r="S410" i="9"/>
  <c r="R410" i="9"/>
  <c r="Q410" i="9"/>
  <c r="O410" i="9"/>
  <c r="N410" i="9"/>
  <c r="P410" i="9" s="1"/>
  <c r="M410" i="9"/>
  <c r="D410" i="9"/>
  <c r="AS409" i="9"/>
  <c r="AY409" i="9" s="1"/>
  <c r="BE409" i="9" s="1"/>
  <c r="AR409" i="9"/>
  <c r="AX409" i="9" s="1"/>
  <c r="BD409" i="9" s="1"/>
  <c r="AQ409" i="9"/>
  <c r="AW409" i="9" s="1"/>
  <c r="BC409" i="9" s="1"/>
  <c r="AP409" i="9"/>
  <c r="AV409" i="9" s="1"/>
  <c r="BB409" i="9" s="1"/>
  <c r="AO409" i="9"/>
  <c r="AU409" i="9" s="1"/>
  <c r="BA409" i="9" s="1"/>
  <c r="AN409" i="9"/>
  <c r="AT409" i="9" s="1"/>
  <c r="AZ409" i="9" s="1"/>
  <c r="T409" i="9"/>
  <c r="S409" i="9"/>
  <c r="R409" i="9"/>
  <c r="Q409" i="9"/>
  <c r="U409" i="9" s="1"/>
  <c r="N409" i="9"/>
  <c r="P409" i="9" s="1"/>
  <c r="M409" i="9"/>
  <c r="O409" i="9" s="1"/>
  <c r="D409" i="9"/>
  <c r="AS408" i="9"/>
  <c r="AY408" i="9" s="1"/>
  <c r="BE408" i="9" s="1"/>
  <c r="AR408" i="9"/>
  <c r="AX408" i="9" s="1"/>
  <c r="BD408" i="9" s="1"/>
  <c r="AQ408" i="9"/>
  <c r="AW408" i="9" s="1"/>
  <c r="BC408" i="9" s="1"/>
  <c r="AP408" i="9"/>
  <c r="AV408" i="9" s="1"/>
  <c r="BB408" i="9" s="1"/>
  <c r="AO408" i="9"/>
  <c r="AU408" i="9" s="1"/>
  <c r="BA408" i="9" s="1"/>
  <c r="AN408" i="9"/>
  <c r="AT408" i="9" s="1"/>
  <c r="AZ408" i="9" s="1"/>
  <c r="T408" i="9"/>
  <c r="S408" i="9"/>
  <c r="R408" i="9"/>
  <c r="Q408" i="9"/>
  <c r="U408" i="9" s="1"/>
  <c r="N408" i="9"/>
  <c r="P408" i="9" s="1"/>
  <c r="M408" i="9"/>
  <c r="O408" i="9" s="1"/>
  <c r="D408" i="9"/>
  <c r="AX407" i="9"/>
  <c r="BD407" i="9" s="1"/>
  <c r="AV407" i="9"/>
  <c r="BB407" i="9" s="1"/>
  <c r="AS407" i="9"/>
  <c r="AY407" i="9" s="1"/>
  <c r="BE407" i="9" s="1"/>
  <c r="AR407" i="9"/>
  <c r="AQ407" i="9"/>
  <c r="AW407" i="9" s="1"/>
  <c r="BC407" i="9" s="1"/>
  <c r="AP407" i="9"/>
  <c r="AO407" i="9"/>
  <c r="AU407" i="9" s="1"/>
  <c r="BA407" i="9" s="1"/>
  <c r="AN407" i="9"/>
  <c r="AT407" i="9" s="1"/>
  <c r="AZ407" i="9" s="1"/>
  <c r="U407" i="9"/>
  <c r="T407" i="9"/>
  <c r="S407" i="9"/>
  <c r="R407" i="9"/>
  <c r="Q407" i="9"/>
  <c r="N407" i="9"/>
  <c r="P407" i="9" s="1"/>
  <c r="M407" i="9"/>
  <c r="O407" i="9" s="1"/>
  <c r="D407" i="9"/>
  <c r="AS406" i="9"/>
  <c r="AY406" i="9" s="1"/>
  <c r="BE406" i="9" s="1"/>
  <c r="AR406" i="9"/>
  <c r="AX406" i="9" s="1"/>
  <c r="BD406" i="9" s="1"/>
  <c r="AQ406" i="9"/>
  <c r="AW406" i="9" s="1"/>
  <c r="BC406" i="9" s="1"/>
  <c r="AP406" i="9"/>
  <c r="AV406" i="9" s="1"/>
  <c r="BB406" i="9" s="1"/>
  <c r="AO406" i="9"/>
  <c r="AU406" i="9" s="1"/>
  <c r="BA406" i="9" s="1"/>
  <c r="AN406" i="9"/>
  <c r="AT406" i="9" s="1"/>
  <c r="AZ406" i="9" s="1"/>
  <c r="T406" i="9"/>
  <c r="S406" i="9"/>
  <c r="R406" i="9"/>
  <c r="Q406" i="9"/>
  <c r="U406" i="9" s="1"/>
  <c r="N406" i="9"/>
  <c r="P406" i="9" s="1"/>
  <c r="M406" i="9"/>
  <c r="O406" i="9" s="1"/>
  <c r="D406" i="9"/>
  <c r="AV405" i="9"/>
  <c r="BB405" i="9" s="1"/>
  <c r="AU405" i="9"/>
  <c r="BA405" i="9" s="1"/>
  <c r="AS405" i="9"/>
  <c r="AY405" i="9" s="1"/>
  <c r="BE405" i="9" s="1"/>
  <c r="AR405" i="9"/>
  <c r="AX405" i="9" s="1"/>
  <c r="BD405" i="9" s="1"/>
  <c r="AQ405" i="9"/>
  <c r="AW405" i="9" s="1"/>
  <c r="BC405" i="9" s="1"/>
  <c r="AP405" i="9"/>
  <c r="AO405" i="9"/>
  <c r="AN405" i="9"/>
  <c r="AT405" i="9" s="1"/>
  <c r="AZ405" i="9" s="1"/>
  <c r="T405" i="9"/>
  <c r="S405" i="9"/>
  <c r="R405" i="9"/>
  <c r="Q405" i="9"/>
  <c r="U405" i="9" s="1"/>
  <c r="P405" i="9"/>
  <c r="O405" i="9"/>
  <c r="N405" i="9"/>
  <c r="M405" i="9"/>
  <c r="D405" i="9"/>
  <c r="AS404" i="9"/>
  <c r="AY404" i="9" s="1"/>
  <c r="BE404" i="9" s="1"/>
  <c r="AR404" i="9"/>
  <c r="AX404" i="9" s="1"/>
  <c r="BD404" i="9" s="1"/>
  <c r="AQ404" i="9"/>
  <c r="AW404" i="9" s="1"/>
  <c r="BC404" i="9" s="1"/>
  <c r="AP404" i="9"/>
  <c r="AV404" i="9" s="1"/>
  <c r="BB404" i="9" s="1"/>
  <c r="AO404" i="9"/>
  <c r="AU404" i="9" s="1"/>
  <c r="BA404" i="9" s="1"/>
  <c r="AN404" i="9"/>
  <c r="AT404" i="9" s="1"/>
  <c r="AZ404" i="9" s="1"/>
  <c r="U404" i="9"/>
  <c r="T404" i="9"/>
  <c r="S404" i="9"/>
  <c r="R404" i="9"/>
  <c r="Q404" i="9"/>
  <c r="N404" i="9"/>
  <c r="P404" i="9" s="1"/>
  <c r="M404" i="9"/>
  <c r="O404" i="9" s="1"/>
  <c r="D404" i="9"/>
  <c r="AS403" i="9"/>
  <c r="AY403" i="9" s="1"/>
  <c r="BE403" i="9" s="1"/>
  <c r="AR403" i="9"/>
  <c r="AX403" i="9" s="1"/>
  <c r="BD403" i="9" s="1"/>
  <c r="AQ403" i="9"/>
  <c r="AW403" i="9" s="1"/>
  <c r="BC403" i="9" s="1"/>
  <c r="AP403" i="9"/>
  <c r="AV403" i="9" s="1"/>
  <c r="BB403" i="9" s="1"/>
  <c r="AO403" i="9"/>
  <c r="AU403" i="9" s="1"/>
  <c r="BA403" i="9" s="1"/>
  <c r="AN403" i="9"/>
  <c r="AT403" i="9" s="1"/>
  <c r="AZ403" i="9" s="1"/>
  <c r="T403" i="9"/>
  <c r="S403" i="9"/>
  <c r="R403" i="9"/>
  <c r="Q403" i="9"/>
  <c r="U403" i="9" s="1"/>
  <c r="N403" i="9"/>
  <c r="P403" i="9" s="1"/>
  <c r="M403" i="9"/>
  <c r="O403" i="9" s="1"/>
  <c r="D403" i="9"/>
  <c r="AV402" i="9"/>
  <c r="BB402" i="9" s="1"/>
  <c r="AT402" i="9"/>
  <c r="AZ402" i="9" s="1"/>
  <c r="AS402" i="9"/>
  <c r="AY402" i="9" s="1"/>
  <c r="BE402" i="9" s="1"/>
  <c r="AR402" i="9"/>
  <c r="AX402" i="9" s="1"/>
  <c r="BD402" i="9" s="1"/>
  <c r="AQ402" i="9"/>
  <c r="AW402" i="9" s="1"/>
  <c r="BC402" i="9" s="1"/>
  <c r="AP402" i="9"/>
  <c r="AO402" i="9"/>
  <c r="AU402" i="9" s="1"/>
  <c r="BA402" i="9" s="1"/>
  <c r="AN402" i="9"/>
  <c r="U402" i="9"/>
  <c r="T402" i="9"/>
  <c r="S402" i="9"/>
  <c r="R402" i="9"/>
  <c r="Q402" i="9"/>
  <c r="O402" i="9"/>
  <c r="N402" i="9"/>
  <c r="P402" i="9" s="1"/>
  <c r="M402" i="9"/>
  <c r="D402" i="9"/>
  <c r="AV401" i="9"/>
  <c r="BB401" i="9" s="1"/>
  <c r="AS401" i="9"/>
  <c r="AY401" i="9" s="1"/>
  <c r="BE401" i="9" s="1"/>
  <c r="AR401" i="9"/>
  <c r="AX401" i="9" s="1"/>
  <c r="BD401" i="9" s="1"/>
  <c r="AQ401" i="9"/>
  <c r="AW401" i="9" s="1"/>
  <c r="BC401" i="9" s="1"/>
  <c r="AP401" i="9"/>
  <c r="AO401" i="9"/>
  <c r="AU401" i="9" s="1"/>
  <c r="BA401" i="9" s="1"/>
  <c r="AN401" i="9"/>
  <c r="AT401" i="9" s="1"/>
  <c r="AZ401" i="9" s="1"/>
  <c r="U401" i="9"/>
  <c r="T401" i="9"/>
  <c r="S401" i="9"/>
  <c r="R401" i="9"/>
  <c r="Q401" i="9"/>
  <c r="N401" i="9"/>
  <c r="P401" i="9" s="1"/>
  <c r="M401" i="9"/>
  <c r="O401" i="9" s="1"/>
  <c r="D401" i="9"/>
  <c r="AS400" i="9"/>
  <c r="AY400" i="9" s="1"/>
  <c r="BE400" i="9" s="1"/>
  <c r="AR400" i="9"/>
  <c r="AX400" i="9" s="1"/>
  <c r="BD400" i="9" s="1"/>
  <c r="AQ400" i="9"/>
  <c r="AW400" i="9" s="1"/>
  <c r="BC400" i="9" s="1"/>
  <c r="AP400" i="9"/>
  <c r="AV400" i="9" s="1"/>
  <c r="BB400" i="9" s="1"/>
  <c r="AO400" i="9"/>
  <c r="AU400" i="9" s="1"/>
  <c r="BA400" i="9" s="1"/>
  <c r="AN400" i="9"/>
  <c r="AT400" i="9" s="1"/>
  <c r="AZ400" i="9" s="1"/>
  <c r="T400" i="9"/>
  <c r="S400" i="9"/>
  <c r="R400" i="9"/>
  <c r="Q400" i="9"/>
  <c r="U400" i="9" s="1"/>
  <c r="N400" i="9"/>
  <c r="P400" i="9" s="1"/>
  <c r="M400" i="9"/>
  <c r="O400" i="9" s="1"/>
  <c r="D400" i="9"/>
  <c r="AW399" i="9"/>
  <c r="BC399" i="9" s="1"/>
  <c r="AT399" i="9"/>
  <c r="AZ399" i="9" s="1"/>
  <c r="AS399" i="9"/>
  <c r="AY399" i="9" s="1"/>
  <c r="BE399" i="9" s="1"/>
  <c r="AR399" i="9"/>
  <c r="AX399" i="9" s="1"/>
  <c r="BD399" i="9" s="1"/>
  <c r="AQ399" i="9"/>
  <c r="AP399" i="9"/>
  <c r="AV399" i="9" s="1"/>
  <c r="BB399" i="9" s="1"/>
  <c r="AO399" i="9"/>
  <c r="AU399" i="9" s="1"/>
  <c r="BA399" i="9" s="1"/>
  <c r="AN399" i="9"/>
  <c r="U399" i="9"/>
  <c r="T399" i="9"/>
  <c r="S399" i="9"/>
  <c r="R399" i="9"/>
  <c r="Q399" i="9"/>
  <c r="N399" i="9"/>
  <c r="P399" i="9" s="1"/>
  <c r="M399" i="9"/>
  <c r="O399" i="9" s="1"/>
  <c r="D399" i="9"/>
  <c r="AS398" i="9"/>
  <c r="AY398" i="9" s="1"/>
  <c r="BE398" i="9" s="1"/>
  <c r="AR398" i="9"/>
  <c r="AX398" i="9" s="1"/>
  <c r="BD398" i="9" s="1"/>
  <c r="AQ398" i="9"/>
  <c r="AW398" i="9" s="1"/>
  <c r="BC398" i="9" s="1"/>
  <c r="AP398" i="9"/>
  <c r="AV398" i="9" s="1"/>
  <c r="BB398" i="9" s="1"/>
  <c r="AO398" i="9"/>
  <c r="AU398" i="9" s="1"/>
  <c r="BA398" i="9" s="1"/>
  <c r="AN398" i="9"/>
  <c r="AT398" i="9" s="1"/>
  <c r="AZ398" i="9" s="1"/>
  <c r="U398" i="9"/>
  <c r="T398" i="9"/>
  <c r="S398" i="9"/>
  <c r="R398" i="9"/>
  <c r="Q398" i="9"/>
  <c r="N398" i="9"/>
  <c r="P398" i="9" s="1"/>
  <c r="M398" i="9"/>
  <c r="O398" i="9" s="1"/>
  <c r="D398" i="9"/>
  <c r="AS397" i="9"/>
  <c r="AY397" i="9" s="1"/>
  <c r="BE397" i="9" s="1"/>
  <c r="AR397" i="9"/>
  <c r="AX397" i="9" s="1"/>
  <c r="BD397" i="9" s="1"/>
  <c r="AQ397" i="9"/>
  <c r="AW397" i="9" s="1"/>
  <c r="BC397" i="9" s="1"/>
  <c r="AP397" i="9"/>
  <c r="AV397" i="9" s="1"/>
  <c r="BB397" i="9" s="1"/>
  <c r="AO397" i="9"/>
  <c r="AU397" i="9" s="1"/>
  <c r="BA397" i="9" s="1"/>
  <c r="AN397" i="9"/>
  <c r="AT397" i="9" s="1"/>
  <c r="AZ397" i="9" s="1"/>
  <c r="T397" i="9"/>
  <c r="S397" i="9"/>
  <c r="R397" i="9"/>
  <c r="Q397" i="9"/>
  <c r="U397" i="9" s="1"/>
  <c r="N397" i="9"/>
  <c r="P397" i="9" s="1"/>
  <c r="M397" i="9"/>
  <c r="O397" i="9" s="1"/>
  <c r="D397" i="9"/>
  <c r="AX396" i="9"/>
  <c r="BD396" i="9" s="1"/>
  <c r="AS396" i="9"/>
  <c r="AY396" i="9" s="1"/>
  <c r="BE396" i="9" s="1"/>
  <c r="AR396" i="9"/>
  <c r="AQ396" i="9"/>
  <c r="AW396" i="9" s="1"/>
  <c r="BC396" i="9" s="1"/>
  <c r="AP396" i="9"/>
  <c r="AV396" i="9" s="1"/>
  <c r="BB396" i="9" s="1"/>
  <c r="AO396" i="9"/>
  <c r="AU396" i="9" s="1"/>
  <c r="BA396" i="9" s="1"/>
  <c r="AN396" i="9"/>
  <c r="AT396" i="9" s="1"/>
  <c r="AZ396" i="9" s="1"/>
  <c r="T396" i="9"/>
  <c r="S396" i="9"/>
  <c r="R396" i="9"/>
  <c r="Q396" i="9"/>
  <c r="U396" i="9" s="1"/>
  <c r="N396" i="9"/>
  <c r="P396" i="9" s="1"/>
  <c r="M396" i="9"/>
  <c r="O396" i="9" s="1"/>
  <c r="D396" i="9"/>
  <c r="AY395" i="9"/>
  <c r="BE395" i="9" s="1"/>
  <c r="AX395" i="9"/>
  <c r="BD395" i="9" s="1"/>
  <c r="AS395" i="9"/>
  <c r="AR395" i="9"/>
  <c r="AQ395" i="9"/>
  <c r="AW395" i="9" s="1"/>
  <c r="BC395" i="9" s="1"/>
  <c r="AP395" i="9"/>
  <c r="AV395" i="9" s="1"/>
  <c r="BB395" i="9" s="1"/>
  <c r="AO395" i="9"/>
  <c r="AU395" i="9" s="1"/>
  <c r="BA395" i="9" s="1"/>
  <c r="AN395" i="9"/>
  <c r="AT395" i="9" s="1"/>
  <c r="AZ395" i="9" s="1"/>
  <c r="U395" i="9"/>
  <c r="T395" i="9"/>
  <c r="S395" i="9"/>
  <c r="R395" i="9"/>
  <c r="Q395" i="9"/>
  <c r="N395" i="9"/>
  <c r="P395" i="9" s="1"/>
  <c r="M395" i="9"/>
  <c r="O395" i="9" s="1"/>
  <c r="D395" i="9"/>
  <c r="AW394" i="9"/>
  <c r="BC394" i="9" s="1"/>
  <c r="AS394" i="9"/>
  <c r="AY394" i="9" s="1"/>
  <c r="BE394" i="9" s="1"/>
  <c r="AR394" i="9"/>
  <c r="AX394" i="9" s="1"/>
  <c r="BD394" i="9" s="1"/>
  <c r="AQ394" i="9"/>
  <c r="AP394" i="9"/>
  <c r="AV394" i="9" s="1"/>
  <c r="BB394" i="9" s="1"/>
  <c r="AO394" i="9"/>
  <c r="AU394" i="9" s="1"/>
  <c r="BA394" i="9" s="1"/>
  <c r="AN394" i="9"/>
  <c r="AT394" i="9" s="1"/>
  <c r="AZ394" i="9" s="1"/>
  <c r="T394" i="9"/>
  <c r="S394" i="9"/>
  <c r="R394" i="9"/>
  <c r="Q394" i="9"/>
  <c r="U394" i="9" s="1"/>
  <c r="N394" i="9"/>
  <c r="P394" i="9" s="1"/>
  <c r="M394" i="9"/>
  <c r="O394" i="9" s="1"/>
  <c r="D394" i="9"/>
  <c r="AS393" i="9"/>
  <c r="AY393" i="9" s="1"/>
  <c r="BE393" i="9" s="1"/>
  <c r="AR393" i="9"/>
  <c r="AX393" i="9" s="1"/>
  <c r="BD393" i="9" s="1"/>
  <c r="AQ393" i="9"/>
  <c r="AW393" i="9" s="1"/>
  <c r="BC393" i="9" s="1"/>
  <c r="AP393" i="9"/>
  <c r="AV393" i="9" s="1"/>
  <c r="BB393" i="9" s="1"/>
  <c r="AO393" i="9"/>
  <c r="AU393" i="9" s="1"/>
  <c r="BA393" i="9" s="1"/>
  <c r="AN393" i="9"/>
  <c r="AT393" i="9" s="1"/>
  <c r="AZ393" i="9" s="1"/>
  <c r="T393" i="9"/>
  <c r="S393" i="9"/>
  <c r="R393" i="9"/>
  <c r="Q393" i="9"/>
  <c r="U393" i="9" s="1"/>
  <c r="P393" i="9"/>
  <c r="N393" i="9"/>
  <c r="M393" i="9"/>
  <c r="O393" i="9" s="1"/>
  <c r="D393" i="9"/>
  <c r="AU392" i="9"/>
  <c r="BA392" i="9" s="1"/>
  <c r="AS392" i="9"/>
  <c r="AY392" i="9" s="1"/>
  <c r="BE392" i="9" s="1"/>
  <c r="AR392" i="9"/>
  <c r="AX392" i="9" s="1"/>
  <c r="BD392" i="9" s="1"/>
  <c r="AQ392" i="9"/>
  <c r="AW392" i="9" s="1"/>
  <c r="BC392" i="9" s="1"/>
  <c r="AP392" i="9"/>
  <c r="AV392" i="9" s="1"/>
  <c r="BB392" i="9" s="1"/>
  <c r="AO392" i="9"/>
  <c r="AN392" i="9"/>
  <c r="AT392" i="9" s="1"/>
  <c r="AZ392" i="9" s="1"/>
  <c r="T392" i="9"/>
  <c r="S392" i="9"/>
  <c r="R392" i="9"/>
  <c r="Q392" i="9"/>
  <c r="U392" i="9" s="1"/>
  <c r="P392" i="9"/>
  <c r="N392" i="9"/>
  <c r="M392" i="9"/>
  <c r="O392" i="9" s="1"/>
  <c r="D392" i="9"/>
  <c r="AY391" i="9"/>
  <c r="BE391" i="9" s="1"/>
  <c r="AS391" i="9"/>
  <c r="AR391" i="9"/>
  <c r="AX391" i="9" s="1"/>
  <c r="BD391" i="9" s="1"/>
  <c r="AQ391" i="9"/>
  <c r="AW391" i="9" s="1"/>
  <c r="BC391" i="9" s="1"/>
  <c r="AP391" i="9"/>
  <c r="AV391" i="9" s="1"/>
  <c r="BB391" i="9" s="1"/>
  <c r="AO391" i="9"/>
  <c r="AU391" i="9" s="1"/>
  <c r="BA391" i="9" s="1"/>
  <c r="AN391" i="9"/>
  <c r="AT391" i="9" s="1"/>
  <c r="AZ391" i="9" s="1"/>
  <c r="T391" i="9"/>
  <c r="S391" i="9"/>
  <c r="R391" i="9"/>
  <c r="Q391" i="9"/>
  <c r="U391" i="9" s="1"/>
  <c r="N391" i="9"/>
  <c r="P391" i="9" s="1"/>
  <c r="M391" i="9"/>
  <c r="O391" i="9" s="1"/>
  <c r="D391" i="9"/>
  <c r="AS390" i="9"/>
  <c r="AY390" i="9" s="1"/>
  <c r="BE390" i="9" s="1"/>
  <c r="AR390" i="9"/>
  <c r="AX390" i="9" s="1"/>
  <c r="BD390" i="9" s="1"/>
  <c r="AQ390" i="9"/>
  <c r="AW390" i="9" s="1"/>
  <c r="BC390" i="9" s="1"/>
  <c r="AP390" i="9"/>
  <c r="AV390" i="9" s="1"/>
  <c r="BB390" i="9" s="1"/>
  <c r="AO390" i="9"/>
  <c r="AU390" i="9" s="1"/>
  <c r="BA390" i="9" s="1"/>
  <c r="AN390" i="9"/>
  <c r="AT390" i="9" s="1"/>
  <c r="AZ390" i="9" s="1"/>
  <c r="T390" i="9"/>
  <c r="S390" i="9"/>
  <c r="R390" i="9"/>
  <c r="Q390" i="9"/>
  <c r="U390" i="9" s="1"/>
  <c r="N390" i="9"/>
  <c r="P390" i="9" s="1"/>
  <c r="M390" i="9"/>
  <c r="O390" i="9" s="1"/>
  <c r="D390" i="9"/>
  <c r="AS389" i="9"/>
  <c r="AY389" i="9" s="1"/>
  <c r="BE389" i="9" s="1"/>
  <c r="AR389" i="9"/>
  <c r="AX389" i="9" s="1"/>
  <c r="BD389" i="9" s="1"/>
  <c r="AQ389" i="9"/>
  <c r="AW389" i="9" s="1"/>
  <c r="BC389" i="9" s="1"/>
  <c r="AP389" i="9"/>
  <c r="AV389" i="9" s="1"/>
  <c r="BB389" i="9" s="1"/>
  <c r="AO389" i="9"/>
  <c r="AU389" i="9" s="1"/>
  <c r="BA389" i="9" s="1"/>
  <c r="AN389" i="9"/>
  <c r="AT389" i="9" s="1"/>
  <c r="AZ389" i="9" s="1"/>
  <c r="U389" i="9"/>
  <c r="T389" i="9"/>
  <c r="S389" i="9"/>
  <c r="R389" i="9"/>
  <c r="Q389" i="9"/>
  <c r="P389" i="9"/>
  <c r="N389" i="9"/>
  <c r="M389" i="9"/>
  <c r="O389" i="9" s="1"/>
  <c r="D389" i="9"/>
  <c r="AU388" i="9"/>
  <c r="BA388" i="9" s="1"/>
  <c r="AS388" i="9"/>
  <c r="AY388" i="9" s="1"/>
  <c r="BE388" i="9" s="1"/>
  <c r="AR388" i="9"/>
  <c r="AX388" i="9" s="1"/>
  <c r="BD388" i="9" s="1"/>
  <c r="AQ388" i="9"/>
  <c r="AW388" i="9" s="1"/>
  <c r="BC388" i="9" s="1"/>
  <c r="AP388" i="9"/>
  <c r="AV388" i="9" s="1"/>
  <c r="BB388" i="9" s="1"/>
  <c r="AO388" i="9"/>
  <c r="AN388" i="9"/>
  <c r="AT388" i="9" s="1"/>
  <c r="AZ388" i="9" s="1"/>
  <c r="U388" i="9"/>
  <c r="T388" i="9"/>
  <c r="S388" i="9"/>
  <c r="R388" i="9"/>
  <c r="Q388" i="9"/>
  <c r="N388" i="9"/>
  <c r="P388" i="9" s="1"/>
  <c r="M388" i="9"/>
  <c r="O388" i="9" s="1"/>
  <c r="D388" i="9"/>
  <c r="AS387" i="9"/>
  <c r="AY387" i="9" s="1"/>
  <c r="BE387" i="9" s="1"/>
  <c r="AR387" i="9"/>
  <c r="AX387" i="9" s="1"/>
  <c r="BD387" i="9" s="1"/>
  <c r="AQ387" i="9"/>
  <c r="AW387" i="9" s="1"/>
  <c r="BC387" i="9" s="1"/>
  <c r="AP387" i="9"/>
  <c r="AV387" i="9" s="1"/>
  <c r="BB387" i="9" s="1"/>
  <c r="AO387" i="9"/>
  <c r="AU387" i="9" s="1"/>
  <c r="BA387" i="9" s="1"/>
  <c r="AN387" i="9"/>
  <c r="AT387" i="9" s="1"/>
  <c r="AZ387" i="9" s="1"/>
  <c r="U387" i="9"/>
  <c r="T387" i="9"/>
  <c r="S387" i="9"/>
  <c r="R387" i="9"/>
  <c r="Q387" i="9"/>
  <c r="N387" i="9"/>
  <c r="P387" i="9" s="1"/>
  <c r="M387" i="9"/>
  <c r="O387" i="9" s="1"/>
  <c r="D387" i="9"/>
  <c r="BC386" i="9"/>
  <c r="AX386" i="9"/>
  <c r="BD386" i="9" s="1"/>
  <c r="AU386" i="9"/>
  <c r="BA386" i="9" s="1"/>
  <c r="AS386" i="9"/>
  <c r="AY386" i="9" s="1"/>
  <c r="BE386" i="9" s="1"/>
  <c r="AR386" i="9"/>
  <c r="AQ386" i="9"/>
  <c r="AW386" i="9" s="1"/>
  <c r="AP386" i="9"/>
  <c r="AV386" i="9" s="1"/>
  <c r="BB386" i="9" s="1"/>
  <c r="AO386" i="9"/>
  <c r="AN386" i="9"/>
  <c r="AT386" i="9" s="1"/>
  <c r="AZ386" i="9" s="1"/>
  <c r="U386" i="9"/>
  <c r="T386" i="9"/>
  <c r="S386" i="9"/>
  <c r="R386" i="9"/>
  <c r="Q386" i="9"/>
  <c r="O386" i="9"/>
  <c r="N386" i="9"/>
  <c r="P386" i="9" s="1"/>
  <c r="M386" i="9"/>
  <c r="D386" i="9"/>
  <c r="AS385" i="9"/>
  <c r="AY385" i="9" s="1"/>
  <c r="BE385" i="9" s="1"/>
  <c r="AR385" i="9"/>
  <c r="AX385" i="9" s="1"/>
  <c r="BD385" i="9" s="1"/>
  <c r="AQ385" i="9"/>
  <c r="AW385" i="9" s="1"/>
  <c r="BC385" i="9" s="1"/>
  <c r="AP385" i="9"/>
  <c r="AV385" i="9" s="1"/>
  <c r="BB385" i="9" s="1"/>
  <c r="AO385" i="9"/>
  <c r="AU385" i="9" s="1"/>
  <c r="BA385" i="9" s="1"/>
  <c r="AN385" i="9"/>
  <c r="AT385" i="9" s="1"/>
  <c r="AZ385" i="9" s="1"/>
  <c r="U385" i="9"/>
  <c r="T385" i="9"/>
  <c r="S385" i="9"/>
  <c r="R385" i="9"/>
  <c r="Q385" i="9"/>
  <c r="N385" i="9"/>
  <c r="P385" i="9" s="1"/>
  <c r="M385" i="9"/>
  <c r="O385" i="9" s="1"/>
  <c r="D385" i="9"/>
  <c r="AS384" i="9"/>
  <c r="AY384" i="9" s="1"/>
  <c r="BE384" i="9" s="1"/>
  <c r="AR384" i="9"/>
  <c r="AX384" i="9" s="1"/>
  <c r="BD384" i="9" s="1"/>
  <c r="AQ384" i="9"/>
  <c r="AW384" i="9" s="1"/>
  <c r="BC384" i="9" s="1"/>
  <c r="AP384" i="9"/>
  <c r="AV384" i="9" s="1"/>
  <c r="BB384" i="9" s="1"/>
  <c r="AO384" i="9"/>
  <c r="AU384" i="9" s="1"/>
  <c r="BA384" i="9" s="1"/>
  <c r="AN384" i="9"/>
  <c r="AT384" i="9" s="1"/>
  <c r="AZ384" i="9" s="1"/>
  <c r="T384" i="9"/>
  <c r="S384" i="9"/>
  <c r="R384" i="9"/>
  <c r="Q384" i="9"/>
  <c r="U384" i="9" s="1"/>
  <c r="P384" i="9"/>
  <c r="N384" i="9"/>
  <c r="M384" i="9"/>
  <c r="O384" i="9" s="1"/>
  <c r="D384" i="9"/>
  <c r="BE383" i="9"/>
  <c r="AX383" i="9"/>
  <c r="BD383" i="9" s="1"/>
  <c r="AS383" i="9"/>
  <c r="AY383" i="9" s="1"/>
  <c r="AR383" i="9"/>
  <c r="AQ383" i="9"/>
  <c r="AW383" i="9" s="1"/>
  <c r="BC383" i="9" s="1"/>
  <c r="AP383" i="9"/>
  <c r="AV383" i="9" s="1"/>
  <c r="BB383" i="9" s="1"/>
  <c r="AO383" i="9"/>
  <c r="AU383" i="9" s="1"/>
  <c r="BA383" i="9" s="1"/>
  <c r="AN383" i="9"/>
  <c r="AT383" i="9" s="1"/>
  <c r="AZ383" i="9" s="1"/>
  <c r="T383" i="9"/>
  <c r="S383" i="9"/>
  <c r="R383" i="9"/>
  <c r="Q383" i="9"/>
  <c r="U383" i="9" s="1"/>
  <c r="P383" i="9"/>
  <c r="O383" i="9"/>
  <c r="N383" i="9"/>
  <c r="M383" i="9"/>
  <c r="D383" i="9"/>
  <c r="AT382" i="9"/>
  <c r="AZ382" i="9" s="1"/>
  <c r="AS382" i="9"/>
  <c r="AY382" i="9" s="1"/>
  <c r="BE382" i="9" s="1"/>
  <c r="AR382" i="9"/>
  <c r="AX382" i="9" s="1"/>
  <c r="BD382" i="9" s="1"/>
  <c r="AQ382" i="9"/>
  <c r="AW382" i="9" s="1"/>
  <c r="BC382" i="9" s="1"/>
  <c r="AP382" i="9"/>
  <c r="AV382" i="9" s="1"/>
  <c r="BB382" i="9" s="1"/>
  <c r="AO382" i="9"/>
  <c r="AU382" i="9" s="1"/>
  <c r="BA382" i="9" s="1"/>
  <c r="AN382" i="9"/>
  <c r="T382" i="9"/>
  <c r="S382" i="9"/>
  <c r="R382" i="9"/>
  <c r="Q382" i="9"/>
  <c r="U382" i="9" s="1"/>
  <c r="N382" i="9"/>
  <c r="P382" i="9" s="1"/>
  <c r="M382" i="9"/>
  <c r="O382" i="9" s="1"/>
  <c r="D382" i="9"/>
  <c r="AS381" i="9"/>
  <c r="AY381" i="9" s="1"/>
  <c r="BE381" i="9" s="1"/>
  <c r="AR381" i="9"/>
  <c r="AX381" i="9" s="1"/>
  <c r="BD381" i="9" s="1"/>
  <c r="AQ381" i="9"/>
  <c r="AW381" i="9" s="1"/>
  <c r="BC381" i="9" s="1"/>
  <c r="AP381" i="9"/>
  <c r="AV381" i="9" s="1"/>
  <c r="BB381" i="9" s="1"/>
  <c r="AO381" i="9"/>
  <c r="AU381" i="9" s="1"/>
  <c r="BA381" i="9" s="1"/>
  <c r="AN381" i="9"/>
  <c r="AT381" i="9" s="1"/>
  <c r="AZ381" i="9" s="1"/>
  <c r="T381" i="9"/>
  <c r="S381" i="9"/>
  <c r="R381" i="9"/>
  <c r="Q381" i="9"/>
  <c r="U381" i="9" s="1"/>
  <c r="P381" i="9"/>
  <c r="N381" i="9"/>
  <c r="M381" i="9"/>
  <c r="O381" i="9" s="1"/>
  <c r="D381" i="9"/>
  <c r="AS380" i="9"/>
  <c r="AY380" i="9" s="1"/>
  <c r="BE380" i="9" s="1"/>
  <c r="AR380" i="9"/>
  <c r="AX380" i="9" s="1"/>
  <c r="BD380" i="9" s="1"/>
  <c r="AQ380" i="9"/>
  <c r="AW380" i="9" s="1"/>
  <c r="BC380" i="9" s="1"/>
  <c r="AP380" i="9"/>
  <c r="AV380" i="9" s="1"/>
  <c r="BB380" i="9" s="1"/>
  <c r="AO380" i="9"/>
  <c r="AU380" i="9" s="1"/>
  <c r="BA380" i="9" s="1"/>
  <c r="AN380" i="9"/>
  <c r="AT380" i="9" s="1"/>
  <c r="AZ380" i="9" s="1"/>
  <c r="U380" i="9"/>
  <c r="T380" i="9"/>
  <c r="S380" i="9"/>
  <c r="R380" i="9"/>
  <c r="Q380" i="9"/>
  <c r="N380" i="9"/>
  <c r="P380" i="9" s="1"/>
  <c r="M380" i="9"/>
  <c r="O380" i="9" s="1"/>
  <c r="D380" i="9"/>
  <c r="AS379" i="9"/>
  <c r="AY379" i="9" s="1"/>
  <c r="BE379" i="9" s="1"/>
  <c r="AR379" i="9"/>
  <c r="AX379" i="9" s="1"/>
  <c r="BD379" i="9" s="1"/>
  <c r="AQ379" i="9"/>
  <c r="AW379" i="9" s="1"/>
  <c r="BC379" i="9" s="1"/>
  <c r="AP379" i="9"/>
  <c r="AV379" i="9" s="1"/>
  <c r="BB379" i="9" s="1"/>
  <c r="AO379" i="9"/>
  <c r="AU379" i="9" s="1"/>
  <c r="BA379" i="9" s="1"/>
  <c r="AN379" i="9"/>
  <c r="AT379" i="9" s="1"/>
  <c r="AZ379" i="9" s="1"/>
  <c r="T379" i="9"/>
  <c r="S379" i="9"/>
  <c r="R379" i="9"/>
  <c r="Q379" i="9"/>
  <c r="U379" i="9" s="1"/>
  <c r="N379" i="9"/>
  <c r="P379" i="9" s="1"/>
  <c r="M379" i="9"/>
  <c r="O379" i="9" s="1"/>
  <c r="D379" i="9"/>
  <c r="AY378" i="9"/>
  <c r="BE378" i="9" s="1"/>
  <c r="AS378" i="9"/>
  <c r="AR378" i="9"/>
  <c r="AX378" i="9" s="1"/>
  <c r="BD378" i="9" s="1"/>
  <c r="AQ378" i="9"/>
  <c r="AW378" i="9" s="1"/>
  <c r="BC378" i="9" s="1"/>
  <c r="AP378" i="9"/>
  <c r="AV378" i="9" s="1"/>
  <c r="BB378" i="9" s="1"/>
  <c r="AO378" i="9"/>
  <c r="AU378" i="9" s="1"/>
  <c r="BA378" i="9" s="1"/>
  <c r="AN378" i="9"/>
  <c r="AT378" i="9" s="1"/>
  <c r="AZ378" i="9" s="1"/>
  <c r="T378" i="9"/>
  <c r="S378" i="9"/>
  <c r="R378" i="9"/>
  <c r="Q378" i="9"/>
  <c r="U378" i="9" s="1"/>
  <c r="N378" i="9"/>
  <c r="P378" i="9" s="1"/>
  <c r="M378" i="9"/>
  <c r="O378" i="9" s="1"/>
  <c r="D378" i="9"/>
  <c r="BB377" i="9"/>
  <c r="AZ377" i="9"/>
  <c r="AU377" i="9"/>
  <c r="BA377" i="9" s="1"/>
  <c r="AS377" i="9"/>
  <c r="AY377" i="9" s="1"/>
  <c r="BE377" i="9" s="1"/>
  <c r="AR377" i="9"/>
  <c r="AX377" i="9" s="1"/>
  <c r="BD377" i="9" s="1"/>
  <c r="AQ377" i="9"/>
  <c r="AW377" i="9" s="1"/>
  <c r="BC377" i="9" s="1"/>
  <c r="AP377" i="9"/>
  <c r="AV377" i="9" s="1"/>
  <c r="AO377" i="9"/>
  <c r="AN377" i="9"/>
  <c r="AT377" i="9" s="1"/>
  <c r="T377" i="9"/>
  <c r="S377" i="9"/>
  <c r="R377" i="9"/>
  <c r="Q377" i="9"/>
  <c r="U377" i="9" s="1"/>
  <c r="N377" i="9"/>
  <c r="P377" i="9" s="1"/>
  <c r="M377" i="9"/>
  <c r="O377" i="9" s="1"/>
  <c r="D377" i="9"/>
  <c r="AS376" i="9"/>
  <c r="AY376" i="9" s="1"/>
  <c r="BE376" i="9" s="1"/>
  <c r="AR376" i="9"/>
  <c r="AX376" i="9" s="1"/>
  <c r="BD376" i="9" s="1"/>
  <c r="AQ376" i="9"/>
  <c r="AW376" i="9" s="1"/>
  <c r="BC376" i="9" s="1"/>
  <c r="AP376" i="9"/>
  <c r="AV376" i="9" s="1"/>
  <c r="BB376" i="9" s="1"/>
  <c r="AO376" i="9"/>
  <c r="AU376" i="9" s="1"/>
  <c r="BA376" i="9" s="1"/>
  <c r="AN376" i="9"/>
  <c r="AT376" i="9" s="1"/>
  <c r="AZ376" i="9" s="1"/>
  <c r="U376" i="9"/>
  <c r="T376" i="9"/>
  <c r="S376" i="9"/>
  <c r="R376" i="9"/>
  <c r="Q376" i="9"/>
  <c r="N376" i="9"/>
  <c r="P376" i="9" s="1"/>
  <c r="M376" i="9"/>
  <c r="O376" i="9" s="1"/>
  <c r="D376" i="9"/>
  <c r="AY375" i="9"/>
  <c r="BE375" i="9" s="1"/>
  <c r="AT375" i="9"/>
  <c r="AZ375" i="9" s="1"/>
  <c r="AS375" i="9"/>
  <c r="AR375" i="9"/>
  <c r="AX375" i="9" s="1"/>
  <c r="BD375" i="9" s="1"/>
  <c r="AQ375" i="9"/>
  <c r="AW375" i="9" s="1"/>
  <c r="BC375" i="9" s="1"/>
  <c r="AP375" i="9"/>
  <c r="AV375" i="9" s="1"/>
  <c r="BB375" i="9" s="1"/>
  <c r="AO375" i="9"/>
  <c r="AU375" i="9" s="1"/>
  <c r="BA375" i="9" s="1"/>
  <c r="AN375" i="9"/>
  <c r="U375" i="9"/>
  <c r="T375" i="9"/>
  <c r="S375" i="9"/>
  <c r="R375" i="9"/>
  <c r="Q375" i="9"/>
  <c r="P375" i="9"/>
  <c r="N375" i="9"/>
  <c r="M375" i="9"/>
  <c r="O375" i="9" s="1"/>
  <c r="D375" i="9"/>
  <c r="BC374" i="9"/>
  <c r="AU374" i="9"/>
  <c r="BA374" i="9" s="1"/>
  <c r="AS374" i="9"/>
  <c r="AY374" i="9" s="1"/>
  <c r="BE374" i="9" s="1"/>
  <c r="AR374" i="9"/>
  <c r="AX374" i="9" s="1"/>
  <c r="BD374" i="9" s="1"/>
  <c r="AQ374" i="9"/>
  <c r="AW374" i="9" s="1"/>
  <c r="AP374" i="9"/>
  <c r="AV374" i="9" s="1"/>
  <c r="BB374" i="9" s="1"/>
  <c r="AO374" i="9"/>
  <c r="AN374" i="9"/>
  <c r="AT374" i="9" s="1"/>
  <c r="AZ374" i="9" s="1"/>
  <c r="U374" i="9"/>
  <c r="T374" i="9"/>
  <c r="S374" i="9"/>
  <c r="R374" i="9"/>
  <c r="Q374" i="9"/>
  <c r="N374" i="9"/>
  <c r="P374" i="9" s="1"/>
  <c r="M374" i="9"/>
  <c r="O374" i="9" s="1"/>
  <c r="D374" i="9"/>
  <c r="AS373" i="9"/>
  <c r="AY373" i="9" s="1"/>
  <c r="BE373" i="9" s="1"/>
  <c r="AR373" i="9"/>
  <c r="AX373" i="9" s="1"/>
  <c r="BD373" i="9" s="1"/>
  <c r="AQ373" i="9"/>
  <c r="AW373" i="9" s="1"/>
  <c r="BC373" i="9" s="1"/>
  <c r="AP373" i="9"/>
  <c r="AV373" i="9" s="1"/>
  <c r="BB373" i="9" s="1"/>
  <c r="AO373" i="9"/>
  <c r="AU373" i="9" s="1"/>
  <c r="BA373" i="9" s="1"/>
  <c r="AN373" i="9"/>
  <c r="AT373" i="9" s="1"/>
  <c r="AZ373" i="9" s="1"/>
  <c r="T373" i="9"/>
  <c r="S373" i="9"/>
  <c r="R373" i="9"/>
  <c r="Q373" i="9"/>
  <c r="U373" i="9" s="1"/>
  <c r="N373" i="9"/>
  <c r="P373" i="9" s="1"/>
  <c r="M373" i="9"/>
  <c r="O373" i="9" s="1"/>
  <c r="D373" i="9"/>
  <c r="AS372" i="9"/>
  <c r="AY372" i="9" s="1"/>
  <c r="BE372" i="9" s="1"/>
  <c r="AR372" i="9"/>
  <c r="AX372" i="9" s="1"/>
  <c r="BD372" i="9" s="1"/>
  <c r="AQ372" i="9"/>
  <c r="AW372" i="9" s="1"/>
  <c r="BC372" i="9" s="1"/>
  <c r="AP372" i="9"/>
  <c r="AV372" i="9" s="1"/>
  <c r="BB372" i="9" s="1"/>
  <c r="AO372" i="9"/>
  <c r="AU372" i="9" s="1"/>
  <c r="BA372" i="9" s="1"/>
  <c r="AN372" i="9"/>
  <c r="AT372" i="9" s="1"/>
  <c r="AZ372" i="9" s="1"/>
  <c r="T372" i="9"/>
  <c r="S372" i="9"/>
  <c r="R372" i="9"/>
  <c r="Q372" i="9"/>
  <c r="U372" i="9" s="1"/>
  <c r="N372" i="9"/>
  <c r="P372" i="9" s="1"/>
  <c r="M372" i="9"/>
  <c r="O372" i="9" s="1"/>
  <c r="D372" i="9"/>
  <c r="AS371" i="9"/>
  <c r="AY371" i="9" s="1"/>
  <c r="BE371" i="9" s="1"/>
  <c r="AR371" i="9"/>
  <c r="AX371" i="9" s="1"/>
  <c r="BD371" i="9" s="1"/>
  <c r="AQ371" i="9"/>
  <c r="AW371" i="9" s="1"/>
  <c r="BC371" i="9" s="1"/>
  <c r="AP371" i="9"/>
  <c r="AV371" i="9" s="1"/>
  <c r="BB371" i="9" s="1"/>
  <c r="AO371" i="9"/>
  <c r="AU371" i="9" s="1"/>
  <c r="BA371" i="9" s="1"/>
  <c r="AN371" i="9"/>
  <c r="AT371" i="9" s="1"/>
  <c r="AZ371" i="9" s="1"/>
  <c r="T371" i="9"/>
  <c r="S371" i="9"/>
  <c r="R371" i="9"/>
  <c r="Q371" i="9"/>
  <c r="U371" i="9" s="1"/>
  <c r="P371" i="9"/>
  <c r="N371" i="9"/>
  <c r="M371" i="9"/>
  <c r="O371" i="9" s="1"/>
  <c r="D371" i="9"/>
  <c r="AY370" i="9"/>
  <c r="BE370" i="9" s="1"/>
  <c r="AU370" i="9"/>
  <c r="BA370" i="9" s="1"/>
  <c r="AS370" i="9"/>
  <c r="AR370" i="9"/>
  <c r="AX370" i="9" s="1"/>
  <c r="BD370" i="9" s="1"/>
  <c r="AQ370" i="9"/>
  <c r="AW370" i="9" s="1"/>
  <c r="BC370" i="9" s="1"/>
  <c r="AP370" i="9"/>
  <c r="AV370" i="9" s="1"/>
  <c r="BB370" i="9" s="1"/>
  <c r="AO370" i="9"/>
  <c r="AN370" i="9"/>
  <c r="AT370" i="9" s="1"/>
  <c r="AZ370" i="9" s="1"/>
  <c r="T370" i="9"/>
  <c r="S370" i="9"/>
  <c r="R370" i="9"/>
  <c r="Q370" i="9"/>
  <c r="U370" i="9" s="1"/>
  <c r="N370" i="9"/>
  <c r="P370" i="9" s="1"/>
  <c r="M370" i="9"/>
  <c r="O370" i="9" s="1"/>
  <c r="D370" i="9"/>
  <c r="AS369" i="9"/>
  <c r="AY369" i="9" s="1"/>
  <c r="BE369" i="9" s="1"/>
  <c r="AR369" i="9"/>
  <c r="AX369" i="9" s="1"/>
  <c r="BD369" i="9" s="1"/>
  <c r="AQ369" i="9"/>
  <c r="AW369" i="9" s="1"/>
  <c r="BC369" i="9" s="1"/>
  <c r="AP369" i="9"/>
  <c r="AV369" i="9" s="1"/>
  <c r="BB369" i="9" s="1"/>
  <c r="AO369" i="9"/>
  <c r="AU369" i="9" s="1"/>
  <c r="BA369" i="9" s="1"/>
  <c r="AN369" i="9"/>
  <c r="AT369" i="9" s="1"/>
  <c r="AZ369" i="9" s="1"/>
  <c r="T369" i="9"/>
  <c r="S369" i="9"/>
  <c r="R369" i="9"/>
  <c r="Q369" i="9"/>
  <c r="U369" i="9" s="1"/>
  <c r="P369" i="9"/>
  <c r="N369" i="9"/>
  <c r="M369" i="9"/>
  <c r="O369" i="9" s="1"/>
  <c r="D369" i="9"/>
  <c r="AT368" i="9"/>
  <c r="AZ368" i="9" s="1"/>
  <c r="AS368" i="9"/>
  <c r="AY368" i="9" s="1"/>
  <c r="BE368" i="9" s="1"/>
  <c r="AR368" i="9"/>
  <c r="AX368" i="9" s="1"/>
  <c r="BD368" i="9" s="1"/>
  <c r="AQ368" i="9"/>
  <c r="AW368" i="9" s="1"/>
  <c r="BC368" i="9" s="1"/>
  <c r="AP368" i="9"/>
  <c r="AV368" i="9" s="1"/>
  <c r="BB368" i="9" s="1"/>
  <c r="AO368" i="9"/>
  <c r="AU368" i="9" s="1"/>
  <c r="BA368" i="9" s="1"/>
  <c r="AN368" i="9"/>
  <c r="T368" i="9"/>
  <c r="S368" i="9"/>
  <c r="R368" i="9"/>
  <c r="Q368" i="9"/>
  <c r="U368" i="9" s="1"/>
  <c r="N368" i="9"/>
  <c r="P368" i="9" s="1"/>
  <c r="M368" i="9"/>
  <c r="O368" i="9" s="1"/>
  <c r="D368" i="9"/>
  <c r="AU367" i="9"/>
  <c r="BA367" i="9" s="1"/>
  <c r="AS367" i="9"/>
  <c r="AY367" i="9" s="1"/>
  <c r="BE367" i="9" s="1"/>
  <c r="AR367" i="9"/>
  <c r="AX367" i="9" s="1"/>
  <c r="BD367" i="9" s="1"/>
  <c r="AQ367" i="9"/>
  <c r="AW367" i="9" s="1"/>
  <c r="BC367" i="9" s="1"/>
  <c r="AP367" i="9"/>
  <c r="AV367" i="9" s="1"/>
  <c r="BB367" i="9" s="1"/>
  <c r="AO367" i="9"/>
  <c r="AN367" i="9"/>
  <c r="AT367" i="9" s="1"/>
  <c r="AZ367" i="9" s="1"/>
  <c r="T367" i="9"/>
  <c r="S367" i="9"/>
  <c r="R367" i="9"/>
  <c r="Q367" i="9"/>
  <c r="U367" i="9" s="1"/>
  <c r="N367" i="9"/>
  <c r="P367" i="9" s="1"/>
  <c r="M367" i="9"/>
  <c r="O367" i="9" s="1"/>
  <c r="D367" i="9"/>
  <c r="AY366" i="9"/>
  <c r="BE366" i="9" s="1"/>
  <c r="AX366" i="9"/>
  <c r="BD366" i="9" s="1"/>
  <c r="AS366" i="9"/>
  <c r="AR366" i="9"/>
  <c r="AQ366" i="9"/>
  <c r="AW366" i="9" s="1"/>
  <c r="BC366" i="9" s="1"/>
  <c r="AP366" i="9"/>
  <c r="AV366" i="9" s="1"/>
  <c r="BB366" i="9" s="1"/>
  <c r="AO366" i="9"/>
  <c r="AU366" i="9" s="1"/>
  <c r="BA366" i="9" s="1"/>
  <c r="AN366" i="9"/>
  <c r="AT366" i="9" s="1"/>
  <c r="AZ366" i="9" s="1"/>
  <c r="T366" i="9"/>
  <c r="S366" i="9"/>
  <c r="R366" i="9"/>
  <c r="Q366" i="9"/>
  <c r="U366" i="9" s="1"/>
  <c r="N366" i="9"/>
  <c r="P366" i="9" s="1"/>
  <c r="M366" i="9"/>
  <c r="O366" i="9" s="1"/>
  <c r="D366" i="9"/>
  <c r="AX365" i="9"/>
  <c r="BD365" i="9" s="1"/>
  <c r="AS365" i="9"/>
  <c r="AY365" i="9" s="1"/>
  <c r="BE365" i="9" s="1"/>
  <c r="AR365" i="9"/>
  <c r="AQ365" i="9"/>
  <c r="AW365" i="9" s="1"/>
  <c r="BC365" i="9" s="1"/>
  <c r="AP365" i="9"/>
  <c r="AV365" i="9" s="1"/>
  <c r="BB365" i="9" s="1"/>
  <c r="AO365" i="9"/>
  <c r="AU365" i="9" s="1"/>
  <c r="BA365" i="9" s="1"/>
  <c r="AN365" i="9"/>
  <c r="AT365" i="9" s="1"/>
  <c r="AZ365" i="9" s="1"/>
  <c r="T365" i="9"/>
  <c r="S365" i="9"/>
  <c r="R365" i="9"/>
  <c r="Q365" i="9"/>
  <c r="U365" i="9" s="1"/>
  <c r="N365" i="9"/>
  <c r="P365" i="9" s="1"/>
  <c r="M365" i="9"/>
  <c r="O365" i="9" s="1"/>
  <c r="D365" i="9"/>
  <c r="AW364" i="9"/>
  <c r="BC364" i="9" s="1"/>
  <c r="AV364" i="9"/>
  <c r="BB364" i="9" s="1"/>
  <c r="AS364" i="9"/>
  <c r="AY364" i="9" s="1"/>
  <c r="BE364" i="9" s="1"/>
  <c r="AR364" i="9"/>
  <c r="AX364" i="9" s="1"/>
  <c r="BD364" i="9" s="1"/>
  <c r="AQ364" i="9"/>
  <c r="AP364" i="9"/>
  <c r="AO364" i="9"/>
  <c r="AU364" i="9" s="1"/>
  <c r="BA364" i="9" s="1"/>
  <c r="AN364" i="9"/>
  <c r="AT364" i="9" s="1"/>
  <c r="AZ364" i="9" s="1"/>
  <c r="T364" i="9"/>
  <c r="S364" i="9"/>
  <c r="R364" i="9"/>
  <c r="Q364" i="9"/>
  <c r="U364" i="9" s="1"/>
  <c r="N364" i="9"/>
  <c r="P364" i="9" s="1"/>
  <c r="M364" i="9"/>
  <c r="O364" i="9" s="1"/>
  <c r="D364" i="9"/>
  <c r="AX363" i="9"/>
  <c r="BD363" i="9" s="1"/>
  <c r="AS363" i="9"/>
  <c r="AY363" i="9" s="1"/>
  <c r="BE363" i="9" s="1"/>
  <c r="AR363" i="9"/>
  <c r="AQ363" i="9"/>
  <c r="AW363" i="9" s="1"/>
  <c r="BC363" i="9" s="1"/>
  <c r="AP363" i="9"/>
  <c r="AV363" i="9" s="1"/>
  <c r="BB363" i="9" s="1"/>
  <c r="AO363" i="9"/>
  <c r="AU363" i="9" s="1"/>
  <c r="BA363" i="9" s="1"/>
  <c r="AN363" i="9"/>
  <c r="AT363" i="9" s="1"/>
  <c r="AZ363" i="9" s="1"/>
  <c r="T363" i="9"/>
  <c r="S363" i="9"/>
  <c r="R363" i="9"/>
  <c r="Q363" i="9"/>
  <c r="U363" i="9" s="1"/>
  <c r="P363" i="9"/>
  <c r="N363" i="9"/>
  <c r="M363" i="9"/>
  <c r="O363" i="9" s="1"/>
  <c r="D363" i="9"/>
  <c r="AS362" i="9"/>
  <c r="AY362" i="9" s="1"/>
  <c r="BE362" i="9" s="1"/>
  <c r="AR362" i="9"/>
  <c r="AX362" i="9" s="1"/>
  <c r="BD362" i="9" s="1"/>
  <c r="AQ362" i="9"/>
  <c r="AW362" i="9" s="1"/>
  <c r="BC362" i="9" s="1"/>
  <c r="AP362" i="9"/>
  <c r="AV362" i="9" s="1"/>
  <c r="BB362" i="9" s="1"/>
  <c r="AO362" i="9"/>
  <c r="AU362" i="9" s="1"/>
  <c r="BA362" i="9" s="1"/>
  <c r="AN362" i="9"/>
  <c r="AT362" i="9" s="1"/>
  <c r="AZ362" i="9" s="1"/>
  <c r="T362" i="9"/>
  <c r="S362" i="9"/>
  <c r="R362" i="9"/>
  <c r="Q362" i="9"/>
  <c r="U362" i="9" s="1"/>
  <c r="N362" i="9"/>
  <c r="P362" i="9" s="1"/>
  <c r="M362" i="9"/>
  <c r="O362" i="9" s="1"/>
  <c r="D362" i="9"/>
  <c r="AV361" i="9"/>
  <c r="BB361" i="9" s="1"/>
  <c r="AU361" i="9"/>
  <c r="BA361" i="9" s="1"/>
  <c r="AS361" i="9"/>
  <c r="AY361" i="9" s="1"/>
  <c r="BE361" i="9" s="1"/>
  <c r="AR361" i="9"/>
  <c r="AX361" i="9" s="1"/>
  <c r="BD361" i="9" s="1"/>
  <c r="AQ361" i="9"/>
  <c r="AW361" i="9" s="1"/>
  <c r="BC361" i="9" s="1"/>
  <c r="AP361" i="9"/>
  <c r="AO361" i="9"/>
  <c r="AN361" i="9"/>
  <c r="AT361" i="9" s="1"/>
  <c r="AZ361" i="9" s="1"/>
  <c r="U361" i="9"/>
  <c r="T361" i="9"/>
  <c r="S361" i="9"/>
  <c r="R361" i="9"/>
  <c r="Q361" i="9"/>
  <c r="N361" i="9"/>
  <c r="P361" i="9" s="1"/>
  <c r="M361" i="9"/>
  <c r="O361" i="9" s="1"/>
  <c r="D361" i="9"/>
  <c r="AY360" i="9"/>
  <c r="BE360" i="9" s="1"/>
  <c r="AS360" i="9"/>
  <c r="AR360" i="9"/>
  <c r="AX360" i="9" s="1"/>
  <c r="BD360" i="9" s="1"/>
  <c r="AQ360" i="9"/>
  <c r="AW360" i="9" s="1"/>
  <c r="BC360" i="9" s="1"/>
  <c r="AP360" i="9"/>
  <c r="AV360" i="9" s="1"/>
  <c r="BB360" i="9" s="1"/>
  <c r="AO360" i="9"/>
  <c r="AU360" i="9" s="1"/>
  <c r="BA360" i="9" s="1"/>
  <c r="AN360" i="9"/>
  <c r="AT360" i="9" s="1"/>
  <c r="AZ360" i="9" s="1"/>
  <c r="U360" i="9"/>
  <c r="T360" i="9"/>
  <c r="S360" i="9"/>
  <c r="R360" i="9"/>
  <c r="Q360" i="9"/>
  <c r="N360" i="9"/>
  <c r="P360" i="9" s="1"/>
  <c r="M360" i="9"/>
  <c r="O360" i="9" s="1"/>
  <c r="D360" i="9"/>
  <c r="AS359" i="9"/>
  <c r="AY359" i="9" s="1"/>
  <c r="BE359" i="9" s="1"/>
  <c r="AR359" i="9"/>
  <c r="AX359" i="9" s="1"/>
  <c r="BD359" i="9" s="1"/>
  <c r="AQ359" i="9"/>
  <c r="AW359" i="9" s="1"/>
  <c r="BC359" i="9" s="1"/>
  <c r="AP359" i="9"/>
  <c r="AV359" i="9" s="1"/>
  <c r="BB359" i="9" s="1"/>
  <c r="AO359" i="9"/>
  <c r="AU359" i="9" s="1"/>
  <c r="BA359" i="9" s="1"/>
  <c r="AN359" i="9"/>
  <c r="AT359" i="9" s="1"/>
  <c r="AZ359" i="9" s="1"/>
  <c r="T359" i="9"/>
  <c r="S359" i="9"/>
  <c r="R359" i="9"/>
  <c r="Q359" i="9"/>
  <c r="U359" i="9" s="1"/>
  <c r="N359" i="9"/>
  <c r="P359" i="9" s="1"/>
  <c r="M359" i="9"/>
  <c r="O359" i="9" s="1"/>
  <c r="D359" i="9"/>
  <c r="AY358" i="9"/>
  <c r="BE358" i="9" s="1"/>
  <c r="AW358" i="9"/>
  <c r="BC358" i="9" s="1"/>
  <c r="AU358" i="9"/>
  <c r="BA358" i="9" s="1"/>
  <c r="AS358" i="9"/>
  <c r="AR358" i="9"/>
  <c r="AX358" i="9" s="1"/>
  <c r="BD358" i="9" s="1"/>
  <c r="AQ358" i="9"/>
  <c r="AP358" i="9"/>
  <c r="AV358" i="9" s="1"/>
  <c r="BB358" i="9" s="1"/>
  <c r="AO358" i="9"/>
  <c r="AN358" i="9"/>
  <c r="AT358" i="9" s="1"/>
  <c r="AZ358" i="9" s="1"/>
  <c r="U358" i="9"/>
  <c r="T358" i="9"/>
  <c r="S358" i="9"/>
  <c r="R358" i="9"/>
  <c r="Q358" i="9"/>
  <c r="N358" i="9"/>
  <c r="P358" i="9" s="1"/>
  <c r="M358" i="9"/>
  <c r="O358" i="9" s="1"/>
  <c r="D358" i="9"/>
  <c r="AS357" i="9"/>
  <c r="AY357" i="9" s="1"/>
  <c r="BE357" i="9" s="1"/>
  <c r="AR357" i="9"/>
  <c r="AX357" i="9" s="1"/>
  <c r="BD357" i="9" s="1"/>
  <c r="AQ357" i="9"/>
  <c r="AW357" i="9" s="1"/>
  <c r="BC357" i="9" s="1"/>
  <c r="AP357" i="9"/>
  <c r="AV357" i="9" s="1"/>
  <c r="BB357" i="9" s="1"/>
  <c r="AO357" i="9"/>
  <c r="AU357" i="9" s="1"/>
  <c r="BA357" i="9" s="1"/>
  <c r="AN357" i="9"/>
  <c r="AT357" i="9" s="1"/>
  <c r="AZ357" i="9" s="1"/>
  <c r="U357" i="9"/>
  <c r="T357" i="9"/>
  <c r="S357" i="9"/>
  <c r="R357" i="9"/>
  <c r="Q357" i="9"/>
  <c r="N357" i="9"/>
  <c r="P357" i="9" s="1"/>
  <c r="M357" i="9"/>
  <c r="O357" i="9" s="1"/>
  <c r="D357" i="9"/>
  <c r="AS356" i="9"/>
  <c r="AY356" i="9" s="1"/>
  <c r="BE356" i="9" s="1"/>
  <c r="AR356" i="9"/>
  <c r="AX356" i="9" s="1"/>
  <c r="BD356" i="9" s="1"/>
  <c r="AQ356" i="9"/>
  <c r="AW356" i="9" s="1"/>
  <c r="BC356" i="9" s="1"/>
  <c r="AP356" i="9"/>
  <c r="AV356" i="9" s="1"/>
  <c r="BB356" i="9" s="1"/>
  <c r="AO356" i="9"/>
  <c r="AU356" i="9" s="1"/>
  <c r="BA356" i="9" s="1"/>
  <c r="AN356" i="9"/>
  <c r="AT356" i="9" s="1"/>
  <c r="AZ356" i="9" s="1"/>
  <c r="U356" i="9"/>
  <c r="T356" i="9"/>
  <c r="S356" i="9"/>
  <c r="R356" i="9"/>
  <c r="Q356" i="9"/>
  <c r="N356" i="9"/>
  <c r="P356" i="9" s="1"/>
  <c r="M356" i="9"/>
  <c r="O356" i="9" s="1"/>
  <c r="D356" i="9"/>
  <c r="AX355" i="9"/>
  <c r="BD355" i="9" s="1"/>
  <c r="AS355" i="9"/>
  <c r="AY355" i="9" s="1"/>
  <c r="BE355" i="9" s="1"/>
  <c r="AR355" i="9"/>
  <c r="AQ355" i="9"/>
  <c r="AW355" i="9" s="1"/>
  <c r="BC355" i="9" s="1"/>
  <c r="AP355" i="9"/>
  <c r="AV355" i="9" s="1"/>
  <c r="BB355" i="9" s="1"/>
  <c r="AO355" i="9"/>
  <c r="AU355" i="9" s="1"/>
  <c r="BA355" i="9" s="1"/>
  <c r="AN355" i="9"/>
  <c r="AT355" i="9" s="1"/>
  <c r="AZ355" i="9" s="1"/>
  <c r="T355" i="9"/>
  <c r="S355" i="9"/>
  <c r="R355" i="9"/>
  <c r="Q355" i="9"/>
  <c r="U355" i="9" s="1"/>
  <c r="N355" i="9"/>
  <c r="P355" i="9" s="1"/>
  <c r="M355" i="9"/>
  <c r="O355" i="9" s="1"/>
  <c r="D355" i="9"/>
  <c r="AS354" i="9"/>
  <c r="AY354" i="9" s="1"/>
  <c r="BE354" i="9" s="1"/>
  <c r="AR354" i="9"/>
  <c r="AX354" i="9" s="1"/>
  <c r="BD354" i="9" s="1"/>
  <c r="AQ354" i="9"/>
  <c r="AW354" i="9" s="1"/>
  <c r="BC354" i="9" s="1"/>
  <c r="AP354" i="9"/>
  <c r="AV354" i="9" s="1"/>
  <c r="BB354" i="9" s="1"/>
  <c r="AO354" i="9"/>
  <c r="AU354" i="9" s="1"/>
  <c r="BA354" i="9" s="1"/>
  <c r="AN354" i="9"/>
  <c r="AT354" i="9" s="1"/>
  <c r="AZ354" i="9" s="1"/>
  <c r="T354" i="9"/>
  <c r="S354" i="9"/>
  <c r="R354" i="9"/>
  <c r="Q354" i="9"/>
  <c r="U354" i="9" s="1"/>
  <c r="N354" i="9"/>
  <c r="P354" i="9" s="1"/>
  <c r="M354" i="9"/>
  <c r="O354" i="9" s="1"/>
  <c r="D354" i="9"/>
  <c r="AX353" i="9"/>
  <c r="BD353" i="9" s="1"/>
  <c r="AS353" i="9"/>
  <c r="AY353" i="9" s="1"/>
  <c r="BE353" i="9" s="1"/>
  <c r="AR353" i="9"/>
  <c r="AQ353" i="9"/>
  <c r="AW353" i="9" s="1"/>
  <c r="BC353" i="9" s="1"/>
  <c r="AP353" i="9"/>
  <c r="AV353" i="9" s="1"/>
  <c r="BB353" i="9" s="1"/>
  <c r="AO353" i="9"/>
  <c r="AU353" i="9" s="1"/>
  <c r="BA353" i="9" s="1"/>
  <c r="AN353" i="9"/>
  <c r="AT353" i="9" s="1"/>
  <c r="AZ353" i="9" s="1"/>
  <c r="T353" i="9"/>
  <c r="S353" i="9"/>
  <c r="R353" i="9"/>
  <c r="Q353" i="9"/>
  <c r="U353" i="9" s="1"/>
  <c r="N353" i="9"/>
  <c r="P353" i="9" s="1"/>
  <c r="M353" i="9"/>
  <c r="O353" i="9" s="1"/>
  <c r="D353" i="9"/>
  <c r="AV352" i="9"/>
  <c r="BB352" i="9" s="1"/>
  <c r="AS352" i="9"/>
  <c r="AY352" i="9" s="1"/>
  <c r="BE352" i="9" s="1"/>
  <c r="AR352" i="9"/>
  <c r="AX352" i="9" s="1"/>
  <c r="BD352" i="9" s="1"/>
  <c r="AQ352" i="9"/>
  <c r="AW352" i="9" s="1"/>
  <c r="BC352" i="9" s="1"/>
  <c r="AP352" i="9"/>
  <c r="AO352" i="9"/>
  <c r="AU352" i="9" s="1"/>
  <c r="BA352" i="9" s="1"/>
  <c r="AN352" i="9"/>
  <c r="AT352" i="9" s="1"/>
  <c r="AZ352" i="9" s="1"/>
  <c r="T352" i="9"/>
  <c r="S352" i="9"/>
  <c r="R352" i="9"/>
  <c r="Q352" i="9"/>
  <c r="U352" i="9" s="1"/>
  <c r="N352" i="9"/>
  <c r="P352" i="9" s="1"/>
  <c r="M352" i="9"/>
  <c r="O352" i="9" s="1"/>
  <c r="D352" i="9"/>
  <c r="AY351" i="9"/>
  <c r="BE351" i="9" s="1"/>
  <c r="AX351" i="9"/>
  <c r="BD351" i="9" s="1"/>
  <c r="AS351" i="9"/>
  <c r="AR351" i="9"/>
  <c r="AQ351" i="9"/>
  <c r="AW351" i="9" s="1"/>
  <c r="BC351" i="9" s="1"/>
  <c r="AP351" i="9"/>
  <c r="AV351" i="9" s="1"/>
  <c r="BB351" i="9" s="1"/>
  <c r="AO351" i="9"/>
  <c r="AU351" i="9" s="1"/>
  <c r="BA351" i="9" s="1"/>
  <c r="AN351" i="9"/>
  <c r="AT351" i="9" s="1"/>
  <c r="AZ351" i="9" s="1"/>
  <c r="U351" i="9"/>
  <c r="T351" i="9"/>
  <c r="S351" i="9"/>
  <c r="R351" i="9"/>
  <c r="Q351" i="9"/>
  <c r="P351" i="9"/>
  <c r="N351" i="9"/>
  <c r="M351" i="9"/>
  <c r="O351" i="9" s="1"/>
  <c r="D351" i="9"/>
  <c r="AX350" i="9"/>
  <c r="BD350" i="9" s="1"/>
  <c r="AS350" i="9"/>
  <c r="AY350" i="9" s="1"/>
  <c r="BE350" i="9" s="1"/>
  <c r="AR350" i="9"/>
  <c r="AQ350" i="9"/>
  <c r="AW350" i="9" s="1"/>
  <c r="BC350" i="9" s="1"/>
  <c r="AP350" i="9"/>
  <c r="AV350" i="9" s="1"/>
  <c r="BB350" i="9" s="1"/>
  <c r="AO350" i="9"/>
  <c r="AU350" i="9" s="1"/>
  <c r="BA350" i="9" s="1"/>
  <c r="AN350" i="9"/>
  <c r="AT350" i="9" s="1"/>
  <c r="AZ350" i="9" s="1"/>
  <c r="U350" i="9"/>
  <c r="T350" i="9"/>
  <c r="S350" i="9"/>
  <c r="R350" i="9"/>
  <c r="Q350" i="9"/>
  <c r="O350" i="9"/>
  <c r="N350" i="9"/>
  <c r="P350" i="9" s="1"/>
  <c r="M350" i="9"/>
  <c r="D350" i="9"/>
  <c r="AY349" i="9"/>
  <c r="BE349" i="9" s="1"/>
  <c r="AS349" i="9"/>
  <c r="AR349" i="9"/>
  <c r="AX349" i="9" s="1"/>
  <c r="BD349" i="9" s="1"/>
  <c r="AQ349" i="9"/>
  <c r="AW349" i="9" s="1"/>
  <c r="BC349" i="9" s="1"/>
  <c r="AP349" i="9"/>
  <c r="AV349" i="9" s="1"/>
  <c r="BB349" i="9" s="1"/>
  <c r="AO349" i="9"/>
  <c r="AU349" i="9" s="1"/>
  <c r="BA349" i="9" s="1"/>
  <c r="AN349" i="9"/>
  <c r="AT349" i="9" s="1"/>
  <c r="AZ349" i="9" s="1"/>
  <c r="U349" i="9"/>
  <c r="T349" i="9"/>
  <c r="S349" i="9"/>
  <c r="R349" i="9"/>
  <c r="Q349" i="9"/>
  <c r="O349" i="9"/>
  <c r="N349" i="9"/>
  <c r="P349" i="9" s="1"/>
  <c r="M349" i="9"/>
  <c r="D349" i="9"/>
  <c r="AT348" i="9"/>
  <c r="AZ348" i="9" s="1"/>
  <c r="AS348" i="9"/>
  <c r="AY348" i="9" s="1"/>
  <c r="BE348" i="9" s="1"/>
  <c r="AR348" i="9"/>
  <c r="AX348" i="9" s="1"/>
  <c r="BD348" i="9" s="1"/>
  <c r="AQ348" i="9"/>
  <c r="AW348" i="9" s="1"/>
  <c r="BC348" i="9" s="1"/>
  <c r="AP348" i="9"/>
  <c r="AV348" i="9" s="1"/>
  <c r="BB348" i="9" s="1"/>
  <c r="AO348" i="9"/>
  <c r="AU348" i="9" s="1"/>
  <c r="BA348" i="9" s="1"/>
  <c r="AN348" i="9"/>
  <c r="T348" i="9"/>
  <c r="S348" i="9"/>
  <c r="R348" i="9"/>
  <c r="Q348" i="9"/>
  <c r="U348" i="9" s="1"/>
  <c r="N348" i="9"/>
  <c r="P348" i="9" s="1"/>
  <c r="M348" i="9"/>
  <c r="O348" i="9" s="1"/>
  <c r="D348" i="9"/>
  <c r="AS347" i="9"/>
  <c r="AY347" i="9" s="1"/>
  <c r="BE347" i="9" s="1"/>
  <c r="AR347" i="9"/>
  <c r="AX347" i="9" s="1"/>
  <c r="BD347" i="9" s="1"/>
  <c r="AQ347" i="9"/>
  <c r="AW347" i="9" s="1"/>
  <c r="BC347" i="9" s="1"/>
  <c r="AP347" i="9"/>
  <c r="AV347" i="9" s="1"/>
  <c r="BB347" i="9" s="1"/>
  <c r="AO347" i="9"/>
  <c r="AU347" i="9" s="1"/>
  <c r="BA347" i="9" s="1"/>
  <c r="AN347" i="9"/>
  <c r="AT347" i="9" s="1"/>
  <c r="AZ347" i="9" s="1"/>
  <c r="T347" i="9"/>
  <c r="S347" i="9"/>
  <c r="R347" i="9"/>
  <c r="Q347" i="9"/>
  <c r="U347" i="9" s="1"/>
  <c r="O347" i="9"/>
  <c r="N347" i="9"/>
  <c r="P347" i="9" s="1"/>
  <c r="M347" i="9"/>
  <c r="D347" i="9"/>
  <c r="BA346" i="9"/>
  <c r="AV346" i="9"/>
  <c r="BB346" i="9" s="1"/>
  <c r="AS346" i="9"/>
  <c r="AY346" i="9" s="1"/>
  <c r="BE346" i="9" s="1"/>
  <c r="AR346" i="9"/>
  <c r="AX346" i="9" s="1"/>
  <c r="BD346" i="9" s="1"/>
  <c r="AQ346" i="9"/>
  <c r="AW346" i="9" s="1"/>
  <c r="BC346" i="9" s="1"/>
  <c r="AP346" i="9"/>
  <c r="AO346" i="9"/>
  <c r="AU346" i="9" s="1"/>
  <c r="AN346" i="9"/>
  <c r="AT346" i="9" s="1"/>
  <c r="AZ346" i="9" s="1"/>
  <c r="U346" i="9"/>
  <c r="T346" i="9"/>
  <c r="S346" i="9"/>
  <c r="R346" i="9"/>
  <c r="Q346" i="9"/>
  <c r="N346" i="9"/>
  <c r="P346" i="9" s="1"/>
  <c r="M346" i="9"/>
  <c r="O346" i="9" s="1"/>
  <c r="D346" i="9"/>
  <c r="AS345" i="9"/>
  <c r="AY345" i="9" s="1"/>
  <c r="BE345" i="9" s="1"/>
  <c r="AR345" i="9"/>
  <c r="AX345" i="9" s="1"/>
  <c r="BD345" i="9" s="1"/>
  <c r="AQ345" i="9"/>
  <c r="AW345" i="9" s="1"/>
  <c r="BC345" i="9" s="1"/>
  <c r="AP345" i="9"/>
  <c r="AV345" i="9" s="1"/>
  <c r="BB345" i="9" s="1"/>
  <c r="AO345" i="9"/>
  <c r="AU345" i="9" s="1"/>
  <c r="BA345" i="9" s="1"/>
  <c r="AN345" i="9"/>
  <c r="AT345" i="9" s="1"/>
  <c r="AZ345" i="9" s="1"/>
  <c r="T345" i="9"/>
  <c r="S345" i="9"/>
  <c r="R345" i="9"/>
  <c r="Q345" i="9"/>
  <c r="U345" i="9" s="1"/>
  <c r="N345" i="9"/>
  <c r="P345" i="9" s="1"/>
  <c r="M345" i="9"/>
  <c r="O345" i="9" s="1"/>
  <c r="D345" i="9"/>
  <c r="AU344" i="9"/>
  <c r="BA344" i="9" s="1"/>
  <c r="AS344" i="9"/>
  <c r="AY344" i="9" s="1"/>
  <c r="BE344" i="9" s="1"/>
  <c r="AR344" i="9"/>
  <c r="AX344" i="9" s="1"/>
  <c r="BD344" i="9" s="1"/>
  <c r="AQ344" i="9"/>
  <c r="AW344" i="9" s="1"/>
  <c r="BC344" i="9" s="1"/>
  <c r="AP344" i="9"/>
  <c r="AV344" i="9" s="1"/>
  <c r="BB344" i="9" s="1"/>
  <c r="AO344" i="9"/>
  <c r="AN344" i="9"/>
  <c r="AT344" i="9" s="1"/>
  <c r="AZ344" i="9" s="1"/>
  <c r="T344" i="9"/>
  <c r="S344" i="9"/>
  <c r="R344" i="9"/>
  <c r="Q344" i="9"/>
  <c r="U344" i="9" s="1"/>
  <c r="N344" i="9"/>
  <c r="P344" i="9" s="1"/>
  <c r="M344" i="9"/>
  <c r="O344" i="9" s="1"/>
  <c r="D344" i="9"/>
  <c r="AY343" i="9"/>
  <c r="BE343" i="9" s="1"/>
  <c r="AS343" i="9"/>
  <c r="AR343" i="9"/>
  <c r="AX343" i="9" s="1"/>
  <c r="BD343" i="9" s="1"/>
  <c r="AQ343" i="9"/>
  <c r="AW343" i="9" s="1"/>
  <c r="BC343" i="9" s="1"/>
  <c r="AP343" i="9"/>
  <c r="AV343" i="9" s="1"/>
  <c r="BB343" i="9" s="1"/>
  <c r="AO343" i="9"/>
  <c r="AU343" i="9" s="1"/>
  <c r="BA343" i="9" s="1"/>
  <c r="AN343" i="9"/>
  <c r="AT343" i="9" s="1"/>
  <c r="AZ343" i="9" s="1"/>
  <c r="U343" i="9"/>
  <c r="T343" i="9"/>
  <c r="S343" i="9"/>
  <c r="R343" i="9"/>
  <c r="Q343" i="9"/>
  <c r="N343" i="9"/>
  <c r="P343" i="9" s="1"/>
  <c r="M343" i="9"/>
  <c r="O343" i="9" s="1"/>
  <c r="D343" i="9"/>
  <c r="AV342" i="9"/>
  <c r="BB342" i="9" s="1"/>
  <c r="AU342" i="9"/>
  <c r="BA342" i="9" s="1"/>
  <c r="AS342" i="9"/>
  <c r="AY342" i="9" s="1"/>
  <c r="BE342" i="9" s="1"/>
  <c r="AR342" i="9"/>
  <c r="AX342" i="9" s="1"/>
  <c r="BD342" i="9" s="1"/>
  <c r="AQ342" i="9"/>
  <c r="AW342" i="9" s="1"/>
  <c r="BC342" i="9" s="1"/>
  <c r="AP342" i="9"/>
  <c r="AO342" i="9"/>
  <c r="AN342" i="9"/>
  <c r="AT342" i="9" s="1"/>
  <c r="AZ342" i="9" s="1"/>
  <c r="T342" i="9"/>
  <c r="S342" i="9"/>
  <c r="R342" i="9"/>
  <c r="Q342" i="9"/>
  <c r="U342" i="9" s="1"/>
  <c r="N342" i="9"/>
  <c r="P342" i="9" s="1"/>
  <c r="M342" i="9"/>
  <c r="O342" i="9" s="1"/>
  <c r="D342" i="9"/>
  <c r="AS341" i="9"/>
  <c r="AY341" i="9" s="1"/>
  <c r="BE341" i="9" s="1"/>
  <c r="AR341" i="9"/>
  <c r="AX341" i="9" s="1"/>
  <c r="BD341" i="9" s="1"/>
  <c r="AQ341" i="9"/>
  <c r="AW341" i="9" s="1"/>
  <c r="BC341" i="9" s="1"/>
  <c r="AP341" i="9"/>
  <c r="AV341" i="9" s="1"/>
  <c r="BB341" i="9" s="1"/>
  <c r="AO341" i="9"/>
  <c r="AU341" i="9" s="1"/>
  <c r="BA341" i="9" s="1"/>
  <c r="AN341" i="9"/>
  <c r="AT341" i="9" s="1"/>
  <c r="AZ341" i="9" s="1"/>
  <c r="T341" i="9"/>
  <c r="S341" i="9"/>
  <c r="R341" i="9"/>
  <c r="Q341" i="9"/>
  <c r="U341" i="9" s="1"/>
  <c r="N341" i="9"/>
  <c r="P341" i="9" s="1"/>
  <c r="M341" i="9"/>
  <c r="O341" i="9" s="1"/>
  <c r="D341" i="9"/>
  <c r="AV340" i="9"/>
  <c r="BB340" i="9" s="1"/>
  <c r="AS340" i="9"/>
  <c r="AY340" i="9" s="1"/>
  <c r="BE340" i="9" s="1"/>
  <c r="AR340" i="9"/>
  <c r="AX340" i="9" s="1"/>
  <c r="BD340" i="9" s="1"/>
  <c r="AQ340" i="9"/>
  <c r="AW340" i="9" s="1"/>
  <c r="BC340" i="9" s="1"/>
  <c r="AP340" i="9"/>
  <c r="AO340" i="9"/>
  <c r="AU340" i="9" s="1"/>
  <c r="BA340" i="9" s="1"/>
  <c r="AN340" i="9"/>
  <c r="AT340" i="9" s="1"/>
  <c r="AZ340" i="9" s="1"/>
  <c r="U340" i="9"/>
  <c r="T340" i="9"/>
  <c r="S340" i="9"/>
  <c r="R340" i="9"/>
  <c r="Q340" i="9"/>
  <c r="P340" i="9"/>
  <c r="N340" i="9"/>
  <c r="M340" i="9"/>
  <c r="O340" i="9" s="1"/>
  <c r="D340" i="9"/>
  <c r="AS339" i="9"/>
  <c r="AY339" i="9" s="1"/>
  <c r="BE339" i="9" s="1"/>
  <c r="AR339" i="9"/>
  <c r="AX339" i="9" s="1"/>
  <c r="BD339" i="9" s="1"/>
  <c r="AQ339" i="9"/>
  <c r="AW339" i="9" s="1"/>
  <c r="BC339" i="9" s="1"/>
  <c r="AP339" i="9"/>
  <c r="AV339" i="9" s="1"/>
  <c r="BB339" i="9" s="1"/>
  <c r="AO339" i="9"/>
  <c r="AU339" i="9" s="1"/>
  <c r="BA339" i="9" s="1"/>
  <c r="AN339" i="9"/>
  <c r="AT339" i="9" s="1"/>
  <c r="AZ339" i="9" s="1"/>
  <c r="T339" i="9"/>
  <c r="S339" i="9"/>
  <c r="R339" i="9"/>
  <c r="Q339" i="9"/>
  <c r="U339" i="9" s="1"/>
  <c r="N339" i="9"/>
  <c r="P339" i="9" s="1"/>
  <c r="M339" i="9"/>
  <c r="O339" i="9" s="1"/>
  <c r="D339" i="9"/>
  <c r="AS338" i="9"/>
  <c r="AY338" i="9" s="1"/>
  <c r="BE338" i="9" s="1"/>
  <c r="AR338" i="9"/>
  <c r="AX338" i="9" s="1"/>
  <c r="BD338" i="9" s="1"/>
  <c r="AQ338" i="9"/>
  <c r="AW338" i="9" s="1"/>
  <c r="BC338" i="9" s="1"/>
  <c r="AP338" i="9"/>
  <c r="AV338" i="9" s="1"/>
  <c r="BB338" i="9" s="1"/>
  <c r="AO338" i="9"/>
  <c r="AU338" i="9" s="1"/>
  <c r="BA338" i="9" s="1"/>
  <c r="AN338" i="9"/>
  <c r="AT338" i="9" s="1"/>
  <c r="AZ338" i="9" s="1"/>
  <c r="T338" i="9"/>
  <c r="S338" i="9"/>
  <c r="R338" i="9"/>
  <c r="Q338" i="9"/>
  <c r="U338" i="9" s="1"/>
  <c r="N338" i="9"/>
  <c r="P338" i="9" s="1"/>
  <c r="M338" i="9"/>
  <c r="O338" i="9" s="1"/>
  <c r="D338" i="9"/>
  <c r="AT337" i="9"/>
  <c r="AZ337" i="9" s="1"/>
  <c r="AS337" i="9"/>
  <c r="AY337" i="9" s="1"/>
  <c r="BE337" i="9" s="1"/>
  <c r="AR337" i="9"/>
  <c r="AX337" i="9" s="1"/>
  <c r="BD337" i="9" s="1"/>
  <c r="AQ337" i="9"/>
  <c r="AW337" i="9" s="1"/>
  <c r="BC337" i="9" s="1"/>
  <c r="AP337" i="9"/>
  <c r="AV337" i="9" s="1"/>
  <c r="BB337" i="9" s="1"/>
  <c r="AO337" i="9"/>
  <c r="AU337" i="9" s="1"/>
  <c r="BA337" i="9" s="1"/>
  <c r="AN337" i="9"/>
  <c r="U337" i="9"/>
  <c r="T337" i="9"/>
  <c r="S337" i="9"/>
  <c r="R337" i="9"/>
  <c r="Q337" i="9"/>
  <c r="N337" i="9"/>
  <c r="P337" i="9" s="1"/>
  <c r="M337" i="9"/>
  <c r="O337" i="9" s="1"/>
  <c r="D337" i="9"/>
  <c r="AS336" i="9"/>
  <c r="AY336" i="9" s="1"/>
  <c r="BE336" i="9" s="1"/>
  <c r="AR336" i="9"/>
  <c r="AX336" i="9" s="1"/>
  <c r="BD336" i="9" s="1"/>
  <c r="AQ336" i="9"/>
  <c r="AW336" i="9" s="1"/>
  <c r="BC336" i="9" s="1"/>
  <c r="AP336" i="9"/>
  <c r="AV336" i="9" s="1"/>
  <c r="BB336" i="9" s="1"/>
  <c r="AO336" i="9"/>
  <c r="AU336" i="9" s="1"/>
  <c r="BA336" i="9" s="1"/>
  <c r="AN336" i="9"/>
  <c r="AT336" i="9" s="1"/>
  <c r="AZ336" i="9" s="1"/>
  <c r="T336" i="9"/>
  <c r="S336" i="9"/>
  <c r="R336" i="9"/>
  <c r="Q336" i="9"/>
  <c r="U336" i="9" s="1"/>
  <c r="N336" i="9"/>
  <c r="P336" i="9" s="1"/>
  <c r="M336" i="9"/>
  <c r="O336" i="9" s="1"/>
  <c r="D336" i="9"/>
  <c r="AW335" i="9"/>
  <c r="BC335" i="9" s="1"/>
  <c r="AS335" i="9"/>
  <c r="AY335" i="9" s="1"/>
  <c r="BE335" i="9" s="1"/>
  <c r="AR335" i="9"/>
  <c r="AX335" i="9" s="1"/>
  <c r="BD335" i="9" s="1"/>
  <c r="AQ335" i="9"/>
  <c r="AP335" i="9"/>
  <c r="AV335" i="9" s="1"/>
  <c r="BB335" i="9" s="1"/>
  <c r="AO335" i="9"/>
  <c r="AU335" i="9" s="1"/>
  <c r="BA335" i="9" s="1"/>
  <c r="AN335" i="9"/>
  <c r="AT335" i="9" s="1"/>
  <c r="AZ335" i="9" s="1"/>
  <c r="T335" i="9"/>
  <c r="S335" i="9"/>
  <c r="R335" i="9"/>
  <c r="Q335" i="9"/>
  <c r="U335" i="9" s="1"/>
  <c r="N335" i="9"/>
  <c r="P335" i="9" s="1"/>
  <c r="M335" i="9"/>
  <c r="O335" i="9" s="1"/>
  <c r="D335" i="9"/>
  <c r="AS334" i="9"/>
  <c r="AY334" i="9" s="1"/>
  <c r="BE334" i="9" s="1"/>
  <c r="AR334" i="9"/>
  <c r="AX334" i="9" s="1"/>
  <c r="BD334" i="9" s="1"/>
  <c r="AQ334" i="9"/>
  <c r="AW334" i="9" s="1"/>
  <c r="BC334" i="9" s="1"/>
  <c r="AP334" i="9"/>
  <c r="AV334" i="9" s="1"/>
  <c r="BB334" i="9" s="1"/>
  <c r="AO334" i="9"/>
  <c r="AU334" i="9" s="1"/>
  <c r="BA334" i="9" s="1"/>
  <c r="AN334" i="9"/>
  <c r="AT334" i="9" s="1"/>
  <c r="AZ334" i="9" s="1"/>
  <c r="U334" i="9"/>
  <c r="T334" i="9"/>
  <c r="S334" i="9"/>
  <c r="R334" i="9"/>
  <c r="Q334" i="9"/>
  <c r="N334" i="9"/>
  <c r="P334" i="9" s="1"/>
  <c r="M334" i="9"/>
  <c r="O334" i="9" s="1"/>
  <c r="D334" i="9"/>
  <c r="BE333" i="9"/>
  <c r="AU333" i="9"/>
  <c r="BA333" i="9" s="1"/>
  <c r="AS333" i="9"/>
  <c r="AY333" i="9" s="1"/>
  <c r="AR333" i="9"/>
  <c r="AX333" i="9" s="1"/>
  <c r="BD333" i="9" s="1"/>
  <c r="AQ333" i="9"/>
  <c r="AW333" i="9" s="1"/>
  <c r="BC333" i="9" s="1"/>
  <c r="AP333" i="9"/>
  <c r="AV333" i="9" s="1"/>
  <c r="BB333" i="9" s="1"/>
  <c r="AO333" i="9"/>
  <c r="AN333" i="9"/>
  <c r="AT333" i="9" s="1"/>
  <c r="AZ333" i="9" s="1"/>
  <c r="T333" i="9"/>
  <c r="S333" i="9"/>
  <c r="R333" i="9"/>
  <c r="Q333" i="9"/>
  <c r="U333" i="9" s="1"/>
  <c r="O333" i="9"/>
  <c r="N333" i="9"/>
  <c r="P333" i="9" s="1"/>
  <c r="M333" i="9"/>
  <c r="D333" i="9"/>
  <c r="AW332" i="9"/>
  <c r="BC332" i="9" s="1"/>
  <c r="AS332" i="9"/>
  <c r="AY332" i="9" s="1"/>
  <c r="BE332" i="9" s="1"/>
  <c r="AR332" i="9"/>
  <c r="AX332" i="9" s="1"/>
  <c r="BD332" i="9" s="1"/>
  <c r="AQ332" i="9"/>
  <c r="AP332" i="9"/>
  <c r="AV332" i="9" s="1"/>
  <c r="BB332" i="9" s="1"/>
  <c r="AO332" i="9"/>
  <c r="AU332" i="9" s="1"/>
  <c r="BA332" i="9" s="1"/>
  <c r="AN332" i="9"/>
  <c r="AT332" i="9" s="1"/>
  <c r="AZ332" i="9" s="1"/>
  <c r="T332" i="9"/>
  <c r="S332" i="9"/>
  <c r="R332" i="9"/>
  <c r="Q332" i="9"/>
  <c r="U332" i="9" s="1"/>
  <c r="O332" i="9"/>
  <c r="N332" i="9"/>
  <c r="P332" i="9" s="1"/>
  <c r="M332" i="9"/>
  <c r="D332" i="9"/>
  <c r="AS331" i="9"/>
  <c r="AY331" i="9" s="1"/>
  <c r="BE331" i="9" s="1"/>
  <c r="AR331" i="9"/>
  <c r="AX331" i="9" s="1"/>
  <c r="BD331" i="9" s="1"/>
  <c r="AQ331" i="9"/>
  <c r="AW331" i="9" s="1"/>
  <c r="BC331" i="9" s="1"/>
  <c r="AP331" i="9"/>
  <c r="AV331" i="9" s="1"/>
  <c r="BB331" i="9" s="1"/>
  <c r="AO331" i="9"/>
  <c r="AU331" i="9" s="1"/>
  <c r="BA331" i="9" s="1"/>
  <c r="AN331" i="9"/>
  <c r="AT331" i="9" s="1"/>
  <c r="AZ331" i="9" s="1"/>
  <c r="U331" i="9"/>
  <c r="T331" i="9"/>
  <c r="S331" i="9"/>
  <c r="R331" i="9"/>
  <c r="Q331" i="9"/>
  <c r="N331" i="9"/>
  <c r="P331" i="9" s="1"/>
  <c r="M331" i="9"/>
  <c r="O331" i="9" s="1"/>
  <c r="D331" i="9"/>
  <c r="AT330" i="9"/>
  <c r="AZ330" i="9" s="1"/>
  <c r="AS330" i="9"/>
  <c r="AY330" i="9" s="1"/>
  <c r="BE330" i="9" s="1"/>
  <c r="AR330" i="9"/>
  <c r="AX330" i="9" s="1"/>
  <c r="BD330" i="9" s="1"/>
  <c r="AQ330" i="9"/>
  <c r="AW330" i="9" s="1"/>
  <c r="BC330" i="9" s="1"/>
  <c r="AP330" i="9"/>
  <c r="AV330" i="9" s="1"/>
  <c r="BB330" i="9" s="1"/>
  <c r="AO330" i="9"/>
  <c r="AU330" i="9" s="1"/>
  <c r="BA330" i="9" s="1"/>
  <c r="AN330" i="9"/>
  <c r="T330" i="9"/>
  <c r="S330" i="9"/>
  <c r="R330" i="9"/>
  <c r="Q330" i="9"/>
  <c r="U330" i="9" s="1"/>
  <c r="N330" i="9"/>
  <c r="P330" i="9" s="1"/>
  <c r="M330" i="9"/>
  <c r="O330" i="9" s="1"/>
  <c r="D330" i="9"/>
  <c r="AS329" i="9"/>
  <c r="AY329" i="9" s="1"/>
  <c r="BE329" i="9" s="1"/>
  <c r="AR329" i="9"/>
  <c r="AX329" i="9" s="1"/>
  <c r="BD329" i="9" s="1"/>
  <c r="AQ329" i="9"/>
  <c r="AW329" i="9" s="1"/>
  <c r="BC329" i="9" s="1"/>
  <c r="AP329" i="9"/>
  <c r="AV329" i="9" s="1"/>
  <c r="BB329" i="9" s="1"/>
  <c r="AO329" i="9"/>
  <c r="AU329" i="9" s="1"/>
  <c r="BA329" i="9" s="1"/>
  <c r="AN329" i="9"/>
  <c r="AT329" i="9" s="1"/>
  <c r="AZ329" i="9" s="1"/>
  <c r="T329" i="9"/>
  <c r="S329" i="9"/>
  <c r="R329" i="9"/>
  <c r="Q329" i="9"/>
  <c r="U329" i="9" s="1"/>
  <c r="N329" i="9"/>
  <c r="P329" i="9" s="1"/>
  <c r="M329" i="9"/>
  <c r="O329" i="9" s="1"/>
  <c r="D329" i="9"/>
  <c r="AS328" i="9"/>
  <c r="AY328" i="9" s="1"/>
  <c r="BE328" i="9" s="1"/>
  <c r="AR328" i="9"/>
  <c r="AX328" i="9" s="1"/>
  <c r="BD328" i="9" s="1"/>
  <c r="AQ328" i="9"/>
  <c r="AW328" i="9" s="1"/>
  <c r="BC328" i="9" s="1"/>
  <c r="AP328" i="9"/>
  <c r="AV328" i="9" s="1"/>
  <c r="BB328" i="9" s="1"/>
  <c r="AO328" i="9"/>
  <c r="AU328" i="9" s="1"/>
  <c r="BA328" i="9" s="1"/>
  <c r="AN328" i="9"/>
  <c r="AT328" i="9" s="1"/>
  <c r="AZ328" i="9" s="1"/>
  <c r="U328" i="9"/>
  <c r="T328" i="9"/>
  <c r="S328" i="9"/>
  <c r="R328" i="9"/>
  <c r="Q328" i="9"/>
  <c r="N328" i="9"/>
  <c r="P328" i="9" s="1"/>
  <c r="M328" i="9"/>
  <c r="O328" i="9" s="1"/>
  <c r="D328" i="9"/>
  <c r="AS327" i="9"/>
  <c r="AY327" i="9" s="1"/>
  <c r="BE327" i="9" s="1"/>
  <c r="AR327" i="9"/>
  <c r="AX327" i="9" s="1"/>
  <c r="BD327" i="9" s="1"/>
  <c r="AQ327" i="9"/>
  <c r="AW327" i="9" s="1"/>
  <c r="BC327" i="9" s="1"/>
  <c r="AP327" i="9"/>
  <c r="AV327" i="9" s="1"/>
  <c r="BB327" i="9" s="1"/>
  <c r="AO327" i="9"/>
  <c r="AU327" i="9" s="1"/>
  <c r="BA327" i="9" s="1"/>
  <c r="AN327" i="9"/>
  <c r="AT327" i="9" s="1"/>
  <c r="AZ327" i="9" s="1"/>
  <c r="T327" i="9"/>
  <c r="S327" i="9"/>
  <c r="R327" i="9"/>
  <c r="Q327" i="9"/>
  <c r="U327" i="9" s="1"/>
  <c r="O327" i="9"/>
  <c r="N327" i="9"/>
  <c r="P327" i="9" s="1"/>
  <c r="M327" i="9"/>
  <c r="D327" i="9"/>
  <c r="AS326" i="9"/>
  <c r="AY326" i="9" s="1"/>
  <c r="BE326" i="9" s="1"/>
  <c r="AR326" i="9"/>
  <c r="AX326" i="9" s="1"/>
  <c r="BD326" i="9" s="1"/>
  <c r="AQ326" i="9"/>
  <c r="AW326" i="9" s="1"/>
  <c r="BC326" i="9" s="1"/>
  <c r="AP326" i="9"/>
  <c r="AV326" i="9" s="1"/>
  <c r="BB326" i="9" s="1"/>
  <c r="AO326" i="9"/>
  <c r="AU326" i="9" s="1"/>
  <c r="BA326" i="9" s="1"/>
  <c r="AN326" i="9"/>
  <c r="AT326" i="9" s="1"/>
  <c r="AZ326" i="9" s="1"/>
  <c r="U326" i="9"/>
  <c r="T326" i="9"/>
  <c r="S326" i="9"/>
  <c r="R326" i="9"/>
  <c r="Q326" i="9"/>
  <c r="O326" i="9"/>
  <c r="N326" i="9"/>
  <c r="P326" i="9" s="1"/>
  <c r="M326" i="9"/>
  <c r="D326" i="9"/>
  <c r="BA325" i="9"/>
  <c r="AS325" i="9"/>
  <c r="AY325" i="9" s="1"/>
  <c r="BE325" i="9" s="1"/>
  <c r="AR325" i="9"/>
  <c r="AX325" i="9" s="1"/>
  <c r="BD325" i="9" s="1"/>
  <c r="AQ325" i="9"/>
  <c r="AW325" i="9" s="1"/>
  <c r="BC325" i="9" s="1"/>
  <c r="AP325" i="9"/>
  <c r="AV325" i="9" s="1"/>
  <c r="BB325" i="9" s="1"/>
  <c r="AO325" i="9"/>
  <c r="AU325" i="9" s="1"/>
  <c r="AN325" i="9"/>
  <c r="AT325" i="9" s="1"/>
  <c r="AZ325" i="9" s="1"/>
  <c r="U325" i="9"/>
  <c r="T325" i="9"/>
  <c r="S325" i="9"/>
  <c r="R325" i="9"/>
  <c r="Q325" i="9"/>
  <c r="N325" i="9"/>
  <c r="P325" i="9" s="1"/>
  <c r="M325" i="9"/>
  <c r="O325" i="9" s="1"/>
  <c r="D325" i="9"/>
  <c r="AS324" i="9"/>
  <c r="AY324" i="9" s="1"/>
  <c r="BE324" i="9" s="1"/>
  <c r="AR324" i="9"/>
  <c r="AX324" i="9" s="1"/>
  <c r="BD324" i="9" s="1"/>
  <c r="AQ324" i="9"/>
  <c r="AW324" i="9" s="1"/>
  <c r="BC324" i="9" s="1"/>
  <c r="AP324" i="9"/>
  <c r="AV324" i="9" s="1"/>
  <c r="BB324" i="9" s="1"/>
  <c r="AO324" i="9"/>
  <c r="AU324" i="9" s="1"/>
  <c r="BA324" i="9" s="1"/>
  <c r="AN324" i="9"/>
  <c r="AT324" i="9" s="1"/>
  <c r="AZ324" i="9" s="1"/>
  <c r="T324" i="9"/>
  <c r="S324" i="9"/>
  <c r="R324" i="9"/>
  <c r="Q324" i="9"/>
  <c r="U324" i="9" s="1"/>
  <c r="N324" i="9"/>
  <c r="P324" i="9" s="1"/>
  <c r="M324" i="9"/>
  <c r="O324" i="9" s="1"/>
  <c r="D324" i="9"/>
  <c r="AZ323" i="9"/>
  <c r="AU323" i="9"/>
  <c r="BA323" i="9" s="1"/>
  <c r="AS323" i="9"/>
  <c r="AY323" i="9" s="1"/>
  <c r="BE323" i="9" s="1"/>
  <c r="AR323" i="9"/>
  <c r="AX323" i="9" s="1"/>
  <c r="BD323" i="9" s="1"/>
  <c r="AQ323" i="9"/>
  <c r="AW323" i="9" s="1"/>
  <c r="BC323" i="9" s="1"/>
  <c r="AP323" i="9"/>
  <c r="AV323" i="9" s="1"/>
  <c r="BB323" i="9" s="1"/>
  <c r="AO323" i="9"/>
  <c r="AN323" i="9"/>
  <c r="AT323" i="9" s="1"/>
  <c r="U323" i="9"/>
  <c r="T323" i="9"/>
  <c r="S323" i="9"/>
  <c r="R323" i="9"/>
  <c r="Q323" i="9"/>
  <c r="O323" i="9"/>
  <c r="N323" i="9"/>
  <c r="P323" i="9" s="1"/>
  <c r="M323" i="9"/>
  <c r="D323" i="9"/>
  <c r="AW322" i="9"/>
  <c r="BC322" i="9" s="1"/>
  <c r="AS322" i="9"/>
  <c r="AY322" i="9" s="1"/>
  <c r="BE322" i="9" s="1"/>
  <c r="AR322" i="9"/>
  <c r="AX322" i="9" s="1"/>
  <c r="BD322" i="9" s="1"/>
  <c r="AQ322" i="9"/>
  <c r="AP322" i="9"/>
  <c r="AV322" i="9" s="1"/>
  <c r="BB322" i="9" s="1"/>
  <c r="AO322" i="9"/>
  <c r="AU322" i="9" s="1"/>
  <c r="BA322" i="9" s="1"/>
  <c r="AN322" i="9"/>
  <c r="AT322" i="9" s="1"/>
  <c r="AZ322" i="9" s="1"/>
  <c r="U322" i="9"/>
  <c r="T322" i="9"/>
  <c r="S322" i="9"/>
  <c r="R322" i="9"/>
  <c r="Q322" i="9"/>
  <c r="N322" i="9"/>
  <c r="P322" i="9" s="1"/>
  <c r="M322" i="9"/>
  <c r="O322" i="9" s="1"/>
  <c r="D322" i="9"/>
  <c r="BA321" i="9"/>
  <c r="AV321" i="9"/>
  <c r="BB321" i="9" s="1"/>
  <c r="AU321" i="9"/>
  <c r="AS321" i="9"/>
  <c r="AY321" i="9" s="1"/>
  <c r="BE321" i="9" s="1"/>
  <c r="AR321" i="9"/>
  <c r="AX321" i="9" s="1"/>
  <c r="BD321" i="9" s="1"/>
  <c r="AQ321" i="9"/>
  <c r="AW321" i="9" s="1"/>
  <c r="BC321" i="9" s="1"/>
  <c r="AP321" i="9"/>
  <c r="AO321" i="9"/>
  <c r="AN321" i="9"/>
  <c r="AT321" i="9" s="1"/>
  <c r="AZ321" i="9" s="1"/>
  <c r="T321" i="9"/>
  <c r="S321" i="9"/>
  <c r="R321" i="9"/>
  <c r="Q321" i="9"/>
  <c r="U321" i="9" s="1"/>
  <c r="N321" i="9"/>
  <c r="P321" i="9" s="1"/>
  <c r="M321" i="9"/>
  <c r="O321" i="9" s="1"/>
  <c r="D321" i="9"/>
  <c r="AZ320" i="9"/>
  <c r="AS320" i="9"/>
  <c r="AY320" i="9" s="1"/>
  <c r="BE320" i="9" s="1"/>
  <c r="AR320" i="9"/>
  <c r="AX320" i="9" s="1"/>
  <c r="BD320" i="9" s="1"/>
  <c r="AQ320" i="9"/>
  <c r="AW320" i="9" s="1"/>
  <c r="BC320" i="9" s="1"/>
  <c r="AP320" i="9"/>
  <c r="AV320" i="9" s="1"/>
  <c r="BB320" i="9" s="1"/>
  <c r="AO320" i="9"/>
  <c r="AU320" i="9" s="1"/>
  <c r="BA320" i="9" s="1"/>
  <c r="AN320" i="9"/>
  <c r="AT320" i="9" s="1"/>
  <c r="U320" i="9"/>
  <c r="T320" i="9"/>
  <c r="S320" i="9"/>
  <c r="R320" i="9"/>
  <c r="Q320" i="9"/>
  <c r="N320" i="9"/>
  <c r="P320" i="9" s="1"/>
  <c r="M320" i="9"/>
  <c r="O320" i="9" s="1"/>
  <c r="D320" i="9"/>
  <c r="BA319" i="9"/>
  <c r="AY319" i="9"/>
  <c r="BE319" i="9" s="1"/>
  <c r="AS319" i="9"/>
  <c r="AR319" i="9"/>
  <c r="AX319" i="9" s="1"/>
  <c r="BD319" i="9" s="1"/>
  <c r="AQ319" i="9"/>
  <c r="AW319" i="9" s="1"/>
  <c r="BC319" i="9" s="1"/>
  <c r="AP319" i="9"/>
  <c r="AV319" i="9" s="1"/>
  <c r="BB319" i="9" s="1"/>
  <c r="AO319" i="9"/>
  <c r="AU319" i="9" s="1"/>
  <c r="AN319" i="9"/>
  <c r="AT319" i="9" s="1"/>
  <c r="AZ319" i="9" s="1"/>
  <c r="U319" i="9"/>
  <c r="T319" i="9"/>
  <c r="S319" i="9"/>
  <c r="R319" i="9"/>
  <c r="Q319" i="9"/>
  <c r="N319" i="9"/>
  <c r="P319" i="9" s="1"/>
  <c r="M319" i="9"/>
  <c r="O319" i="9" s="1"/>
  <c r="D319" i="9"/>
  <c r="BE318" i="9"/>
  <c r="AT318" i="9"/>
  <c r="AZ318" i="9" s="1"/>
  <c r="AS318" i="9"/>
  <c r="AY318" i="9" s="1"/>
  <c r="AR318" i="9"/>
  <c r="AX318" i="9" s="1"/>
  <c r="BD318" i="9" s="1"/>
  <c r="AQ318" i="9"/>
  <c r="AW318" i="9" s="1"/>
  <c r="BC318" i="9" s="1"/>
  <c r="AP318" i="9"/>
  <c r="AV318" i="9" s="1"/>
  <c r="BB318" i="9" s="1"/>
  <c r="AO318" i="9"/>
  <c r="AU318" i="9" s="1"/>
  <c r="BA318" i="9" s="1"/>
  <c r="AN318" i="9"/>
  <c r="T318" i="9"/>
  <c r="S318" i="9"/>
  <c r="R318" i="9"/>
  <c r="Q318" i="9"/>
  <c r="U318" i="9" s="1"/>
  <c r="N318" i="9"/>
  <c r="P318" i="9" s="1"/>
  <c r="M318" i="9"/>
  <c r="O318" i="9" s="1"/>
  <c r="D318" i="9"/>
  <c r="AV317" i="9"/>
  <c r="BB317" i="9" s="1"/>
  <c r="AS317" i="9"/>
  <c r="AY317" i="9" s="1"/>
  <c r="BE317" i="9" s="1"/>
  <c r="AR317" i="9"/>
  <c r="AX317" i="9" s="1"/>
  <c r="BD317" i="9" s="1"/>
  <c r="AQ317" i="9"/>
  <c r="AW317" i="9" s="1"/>
  <c r="BC317" i="9" s="1"/>
  <c r="AP317" i="9"/>
  <c r="AO317" i="9"/>
  <c r="AU317" i="9" s="1"/>
  <c r="BA317" i="9" s="1"/>
  <c r="AN317" i="9"/>
  <c r="AT317" i="9" s="1"/>
  <c r="AZ317" i="9" s="1"/>
  <c r="T317" i="9"/>
  <c r="S317" i="9"/>
  <c r="R317" i="9"/>
  <c r="Q317" i="9"/>
  <c r="U317" i="9" s="1"/>
  <c r="O317" i="9"/>
  <c r="N317" i="9"/>
  <c r="P317" i="9" s="1"/>
  <c r="M317" i="9"/>
  <c r="D317" i="9"/>
  <c r="AT316" i="9"/>
  <c r="AZ316" i="9" s="1"/>
  <c r="AS316" i="9"/>
  <c r="AY316" i="9" s="1"/>
  <c r="BE316" i="9" s="1"/>
  <c r="AR316" i="9"/>
  <c r="AX316" i="9" s="1"/>
  <c r="BD316" i="9" s="1"/>
  <c r="AQ316" i="9"/>
  <c r="AW316" i="9" s="1"/>
  <c r="BC316" i="9" s="1"/>
  <c r="AP316" i="9"/>
  <c r="AV316" i="9" s="1"/>
  <c r="BB316" i="9" s="1"/>
  <c r="AO316" i="9"/>
  <c r="AU316" i="9" s="1"/>
  <c r="BA316" i="9" s="1"/>
  <c r="AN316" i="9"/>
  <c r="U316" i="9"/>
  <c r="T316" i="9"/>
  <c r="S316" i="9"/>
  <c r="R316" i="9"/>
  <c r="Q316" i="9"/>
  <c r="N316" i="9"/>
  <c r="P316" i="9" s="1"/>
  <c r="M316" i="9"/>
  <c r="O316" i="9" s="1"/>
  <c r="D316" i="9"/>
  <c r="AT315" i="9"/>
  <c r="AZ315" i="9" s="1"/>
  <c r="AS315" i="9"/>
  <c r="AY315" i="9" s="1"/>
  <c r="BE315" i="9" s="1"/>
  <c r="AR315" i="9"/>
  <c r="AX315" i="9" s="1"/>
  <c r="BD315" i="9" s="1"/>
  <c r="AQ315" i="9"/>
  <c r="AW315" i="9" s="1"/>
  <c r="BC315" i="9" s="1"/>
  <c r="AP315" i="9"/>
  <c r="AV315" i="9" s="1"/>
  <c r="BB315" i="9" s="1"/>
  <c r="AO315" i="9"/>
  <c r="AU315" i="9" s="1"/>
  <c r="BA315" i="9" s="1"/>
  <c r="AN315" i="9"/>
  <c r="T315" i="9"/>
  <c r="S315" i="9"/>
  <c r="R315" i="9"/>
  <c r="Q315" i="9"/>
  <c r="U315" i="9" s="1"/>
  <c r="N315" i="9"/>
  <c r="P315" i="9" s="1"/>
  <c r="M315" i="9"/>
  <c r="O315" i="9" s="1"/>
  <c r="D315" i="9"/>
  <c r="AV314" i="9"/>
  <c r="BB314" i="9" s="1"/>
  <c r="AS314" i="9"/>
  <c r="AY314" i="9" s="1"/>
  <c r="BE314" i="9" s="1"/>
  <c r="AR314" i="9"/>
  <c r="AX314" i="9" s="1"/>
  <c r="BD314" i="9" s="1"/>
  <c r="AQ314" i="9"/>
  <c r="AW314" i="9" s="1"/>
  <c r="BC314" i="9" s="1"/>
  <c r="AP314" i="9"/>
  <c r="AO314" i="9"/>
  <c r="AU314" i="9" s="1"/>
  <c r="BA314" i="9" s="1"/>
  <c r="AN314" i="9"/>
  <c r="AT314" i="9" s="1"/>
  <c r="AZ314" i="9" s="1"/>
  <c r="T314" i="9"/>
  <c r="S314" i="9"/>
  <c r="R314" i="9"/>
  <c r="Q314" i="9"/>
  <c r="U314" i="9" s="1"/>
  <c r="N314" i="9"/>
  <c r="P314" i="9" s="1"/>
  <c r="M314" i="9"/>
  <c r="O314" i="9" s="1"/>
  <c r="D314" i="9"/>
  <c r="AY313" i="9"/>
  <c r="BE313" i="9" s="1"/>
  <c r="AS313" i="9"/>
  <c r="AR313" i="9"/>
  <c r="AX313" i="9" s="1"/>
  <c r="BD313" i="9" s="1"/>
  <c r="AQ313" i="9"/>
  <c r="AW313" i="9" s="1"/>
  <c r="BC313" i="9" s="1"/>
  <c r="AP313" i="9"/>
  <c r="AV313" i="9" s="1"/>
  <c r="BB313" i="9" s="1"/>
  <c r="AO313" i="9"/>
  <c r="AU313" i="9" s="1"/>
  <c r="BA313" i="9" s="1"/>
  <c r="AN313" i="9"/>
  <c r="AT313" i="9" s="1"/>
  <c r="AZ313" i="9" s="1"/>
  <c r="T313" i="9"/>
  <c r="S313" i="9"/>
  <c r="R313" i="9"/>
  <c r="Q313" i="9"/>
  <c r="U313" i="9" s="1"/>
  <c r="N313" i="9"/>
  <c r="P313" i="9" s="1"/>
  <c r="M313" i="9"/>
  <c r="O313" i="9" s="1"/>
  <c r="D313" i="9"/>
  <c r="AV312" i="9"/>
  <c r="BB312" i="9" s="1"/>
  <c r="AS312" i="9"/>
  <c r="AY312" i="9" s="1"/>
  <c r="BE312" i="9" s="1"/>
  <c r="AR312" i="9"/>
  <c r="AX312" i="9" s="1"/>
  <c r="BD312" i="9" s="1"/>
  <c r="AQ312" i="9"/>
  <c r="AW312" i="9" s="1"/>
  <c r="BC312" i="9" s="1"/>
  <c r="AP312" i="9"/>
  <c r="AO312" i="9"/>
  <c r="AU312" i="9" s="1"/>
  <c r="BA312" i="9" s="1"/>
  <c r="AN312" i="9"/>
  <c r="AT312" i="9" s="1"/>
  <c r="AZ312" i="9" s="1"/>
  <c r="U312" i="9"/>
  <c r="T312" i="9"/>
  <c r="S312" i="9"/>
  <c r="R312" i="9"/>
  <c r="Q312" i="9"/>
  <c r="P312" i="9"/>
  <c r="O312" i="9"/>
  <c r="N312" i="9"/>
  <c r="M312" i="9"/>
  <c r="D312" i="9"/>
  <c r="AS311" i="9"/>
  <c r="AY311" i="9" s="1"/>
  <c r="BE311" i="9" s="1"/>
  <c r="AR311" i="9"/>
  <c r="AX311" i="9" s="1"/>
  <c r="BD311" i="9" s="1"/>
  <c r="AQ311" i="9"/>
  <c r="AW311" i="9" s="1"/>
  <c r="BC311" i="9" s="1"/>
  <c r="AP311" i="9"/>
  <c r="AV311" i="9" s="1"/>
  <c r="BB311" i="9" s="1"/>
  <c r="AO311" i="9"/>
  <c r="AU311" i="9" s="1"/>
  <c r="BA311" i="9" s="1"/>
  <c r="AN311" i="9"/>
  <c r="AT311" i="9" s="1"/>
  <c r="AZ311" i="9" s="1"/>
  <c r="T311" i="9"/>
  <c r="S311" i="9"/>
  <c r="R311" i="9"/>
  <c r="Q311" i="9"/>
  <c r="U311" i="9" s="1"/>
  <c r="O311" i="9"/>
  <c r="N311" i="9"/>
  <c r="P311" i="9" s="1"/>
  <c r="M311" i="9"/>
  <c r="D311" i="9"/>
  <c r="AY310" i="9"/>
  <c r="BE310" i="9" s="1"/>
  <c r="AS310" i="9"/>
  <c r="AR310" i="9"/>
  <c r="AX310" i="9" s="1"/>
  <c r="BD310" i="9" s="1"/>
  <c r="AQ310" i="9"/>
  <c r="AW310" i="9" s="1"/>
  <c r="BC310" i="9" s="1"/>
  <c r="AP310" i="9"/>
  <c r="AV310" i="9" s="1"/>
  <c r="BB310" i="9" s="1"/>
  <c r="AO310" i="9"/>
  <c r="AU310" i="9" s="1"/>
  <c r="BA310" i="9" s="1"/>
  <c r="AN310" i="9"/>
  <c r="AT310" i="9" s="1"/>
  <c r="AZ310" i="9" s="1"/>
  <c r="U310" i="9"/>
  <c r="T310" i="9"/>
  <c r="S310" i="9"/>
  <c r="R310" i="9"/>
  <c r="Q310" i="9"/>
  <c r="N310" i="9"/>
  <c r="P310" i="9" s="1"/>
  <c r="M310" i="9"/>
  <c r="O310" i="9" s="1"/>
  <c r="D310" i="9"/>
  <c r="BA309" i="9"/>
  <c r="AT309" i="9"/>
  <c r="AZ309" i="9" s="1"/>
  <c r="AS309" i="9"/>
  <c r="AY309" i="9" s="1"/>
  <c r="BE309" i="9" s="1"/>
  <c r="AR309" i="9"/>
  <c r="AX309" i="9" s="1"/>
  <c r="BD309" i="9" s="1"/>
  <c r="AQ309" i="9"/>
  <c r="AW309" i="9" s="1"/>
  <c r="BC309" i="9" s="1"/>
  <c r="AP309" i="9"/>
  <c r="AV309" i="9" s="1"/>
  <c r="BB309" i="9" s="1"/>
  <c r="AO309" i="9"/>
  <c r="AU309" i="9" s="1"/>
  <c r="AN309" i="9"/>
  <c r="U309" i="9"/>
  <c r="T309" i="9"/>
  <c r="S309" i="9"/>
  <c r="R309" i="9"/>
  <c r="Q309" i="9"/>
  <c r="N309" i="9"/>
  <c r="P309" i="9" s="1"/>
  <c r="M309" i="9"/>
  <c r="O309" i="9" s="1"/>
  <c r="D309" i="9"/>
  <c r="AY308" i="9"/>
  <c r="BE308" i="9" s="1"/>
  <c r="AS308" i="9"/>
  <c r="AR308" i="9"/>
  <c r="AX308" i="9" s="1"/>
  <c r="BD308" i="9" s="1"/>
  <c r="AQ308" i="9"/>
  <c r="AW308" i="9" s="1"/>
  <c r="BC308" i="9" s="1"/>
  <c r="AP308" i="9"/>
  <c r="AV308" i="9" s="1"/>
  <c r="BB308" i="9" s="1"/>
  <c r="AO308" i="9"/>
  <c r="AU308" i="9" s="1"/>
  <c r="BA308" i="9" s="1"/>
  <c r="AN308" i="9"/>
  <c r="AT308" i="9" s="1"/>
  <c r="AZ308" i="9" s="1"/>
  <c r="U308" i="9"/>
  <c r="T308" i="9"/>
  <c r="S308" i="9"/>
  <c r="R308" i="9"/>
  <c r="Q308" i="9"/>
  <c r="N308" i="9"/>
  <c r="P308" i="9" s="1"/>
  <c r="M308" i="9"/>
  <c r="O308" i="9" s="1"/>
  <c r="D308" i="9"/>
  <c r="AY307" i="9"/>
  <c r="BE307" i="9" s="1"/>
  <c r="AS307" i="9"/>
  <c r="AR307" i="9"/>
  <c r="AX307" i="9" s="1"/>
  <c r="BD307" i="9" s="1"/>
  <c r="AQ307" i="9"/>
  <c r="AW307" i="9" s="1"/>
  <c r="BC307" i="9" s="1"/>
  <c r="AP307" i="9"/>
  <c r="AV307" i="9" s="1"/>
  <c r="BB307" i="9" s="1"/>
  <c r="AO307" i="9"/>
  <c r="AU307" i="9" s="1"/>
  <c r="BA307" i="9" s="1"/>
  <c r="AN307" i="9"/>
  <c r="AT307" i="9" s="1"/>
  <c r="AZ307" i="9" s="1"/>
  <c r="U307" i="9"/>
  <c r="T307" i="9"/>
  <c r="S307" i="9"/>
  <c r="R307" i="9"/>
  <c r="Q307" i="9"/>
  <c r="N307" i="9"/>
  <c r="P307" i="9" s="1"/>
  <c r="M307" i="9"/>
  <c r="O307" i="9" s="1"/>
  <c r="D307" i="9"/>
  <c r="AU306" i="9"/>
  <c r="BA306" i="9" s="1"/>
  <c r="AS306" i="9"/>
  <c r="AY306" i="9" s="1"/>
  <c r="BE306" i="9" s="1"/>
  <c r="AR306" i="9"/>
  <c r="AX306" i="9" s="1"/>
  <c r="BD306" i="9" s="1"/>
  <c r="AQ306" i="9"/>
  <c r="AW306" i="9" s="1"/>
  <c r="BC306" i="9" s="1"/>
  <c r="AP306" i="9"/>
  <c r="AV306" i="9" s="1"/>
  <c r="BB306" i="9" s="1"/>
  <c r="AO306" i="9"/>
  <c r="AN306" i="9"/>
  <c r="AT306" i="9" s="1"/>
  <c r="AZ306" i="9" s="1"/>
  <c r="T306" i="9"/>
  <c r="S306" i="9"/>
  <c r="R306" i="9"/>
  <c r="Q306" i="9"/>
  <c r="U306" i="9" s="1"/>
  <c r="N306" i="9"/>
  <c r="P306" i="9" s="1"/>
  <c r="M306" i="9"/>
  <c r="O306" i="9" s="1"/>
  <c r="D306" i="9"/>
  <c r="AV305" i="9"/>
  <c r="BB305" i="9" s="1"/>
  <c r="AS305" i="9"/>
  <c r="AY305" i="9" s="1"/>
  <c r="BE305" i="9" s="1"/>
  <c r="AR305" i="9"/>
  <c r="AX305" i="9" s="1"/>
  <c r="BD305" i="9" s="1"/>
  <c r="AQ305" i="9"/>
  <c r="AW305" i="9" s="1"/>
  <c r="BC305" i="9" s="1"/>
  <c r="AP305" i="9"/>
  <c r="AO305" i="9"/>
  <c r="AU305" i="9" s="1"/>
  <c r="BA305" i="9" s="1"/>
  <c r="AN305" i="9"/>
  <c r="AT305" i="9" s="1"/>
  <c r="AZ305" i="9" s="1"/>
  <c r="T305" i="9"/>
  <c r="S305" i="9"/>
  <c r="R305" i="9"/>
  <c r="Q305" i="9"/>
  <c r="U305" i="9" s="1"/>
  <c r="N305" i="9"/>
  <c r="P305" i="9" s="1"/>
  <c r="M305" i="9"/>
  <c r="O305" i="9" s="1"/>
  <c r="D305" i="9"/>
  <c r="AS304" i="9"/>
  <c r="AY304" i="9" s="1"/>
  <c r="BE304" i="9" s="1"/>
  <c r="AR304" i="9"/>
  <c r="AX304" i="9" s="1"/>
  <c r="BD304" i="9" s="1"/>
  <c r="AQ304" i="9"/>
  <c r="AW304" i="9" s="1"/>
  <c r="BC304" i="9" s="1"/>
  <c r="AP304" i="9"/>
  <c r="AV304" i="9" s="1"/>
  <c r="BB304" i="9" s="1"/>
  <c r="AO304" i="9"/>
  <c r="AU304" i="9" s="1"/>
  <c r="BA304" i="9" s="1"/>
  <c r="AN304" i="9"/>
  <c r="AT304" i="9" s="1"/>
  <c r="AZ304" i="9" s="1"/>
  <c r="T304" i="9"/>
  <c r="S304" i="9"/>
  <c r="R304" i="9"/>
  <c r="Q304" i="9"/>
  <c r="U304" i="9" s="1"/>
  <c r="N304" i="9"/>
  <c r="P304" i="9" s="1"/>
  <c r="M304" i="9"/>
  <c r="O304" i="9" s="1"/>
  <c r="D304" i="9"/>
  <c r="AX303" i="9"/>
  <c r="BD303" i="9" s="1"/>
  <c r="AS303" i="9"/>
  <c r="AY303" i="9" s="1"/>
  <c r="BE303" i="9" s="1"/>
  <c r="AR303" i="9"/>
  <c r="AQ303" i="9"/>
  <c r="AW303" i="9" s="1"/>
  <c r="BC303" i="9" s="1"/>
  <c r="AP303" i="9"/>
  <c r="AV303" i="9" s="1"/>
  <c r="BB303" i="9" s="1"/>
  <c r="AO303" i="9"/>
  <c r="AU303" i="9" s="1"/>
  <c r="BA303" i="9" s="1"/>
  <c r="AN303" i="9"/>
  <c r="AT303" i="9" s="1"/>
  <c r="AZ303" i="9" s="1"/>
  <c r="U303" i="9"/>
  <c r="T303" i="9"/>
  <c r="S303" i="9"/>
  <c r="R303" i="9"/>
  <c r="Q303" i="9"/>
  <c r="N303" i="9"/>
  <c r="P303" i="9" s="1"/>
  <c r="M303" i="9"/>
  <c r="O303" i="9" s="1"/>
  <c r="D303" i="9"/>
  <c r="AU302" i="9"/>
  <c r="BA302" i="9" s="1"/>
  <c r="AS302" i="9"/>
  <c r="AY302" i="9" s="1"/>
  <c r="BE302" i="9" s="1"/>
  <c r="AR302" i="9"/>
  <c r="AX302" i="9" s="1"/>
  <c r="BD302" i="9" s="1"/>
  <c r="AQ302" i="9"/>
  <c r="AW302" i="9" s="1"/>
  <c r="BC302" i="9" s="1"/>
  <c r="AP302" i="9"/>
  <c r="AV302" i="9" s="1"/>
  <c r="BB302" i="9" s="1"/>
  <c r="AO302" i="9"/>
  <c r="AN302" i="9"/>
  <c r="AT302" i="9" s="1"/>
  <c r="AZ302" i="9" s="1"/>
  <c r="T302" i="9"/>
  <c r="S302" i="9"/>
  <c r="R302" i="9"/>
  <c r="Q302" i="9"/>
  <c r="U302" i="9" s="1"/>
  <c r="N302" i="9"/>
  <c r="P302" i="9" s="1"/>
  <c r="M302" i="9"/>
  <c r="O302" i="9" s="1"/>
  <c r="D302" i="9"/>
  <c r="AS301" i="9"/>
  <c r="AY301" i="9" s="1"/>
  <c r="BE301" i="9" s="1"/>
  <c r="AR301" i="9"/>
  <c r="AX301" i="9" s="1"/>
  <c r="BD301" i="9" s="1"/>
  <c r="AQ301" i="9"/>
  <c r="AW301" i="9" s="1"/>
  <c r="BC301" i="9" s="1"/>
  <c r="AP301" i="9"/>
  <c r="AV301" i="9" s="1"/>
  <c r="BB301" i="9" s="1"/>
  <c r="AO301" i="9"/>
  <c r="AU301" i="9" s="1"/>
  <c r="BA301" i="9" s="1"/>
  <c r="AN301" i="9"/>
  <c r="AT301" i="9" s="1"/>
  <c r="AZ301" i="9" s="1"/>
  <c r="U301" i="9"/>
  <c r="T301" i="9"/>
  <c r="S301" i="9"/>
  <c r="R301" i="9"/>
  <c r="Q301" i="9"/>
  <c r="N301" i="9"/>
  <c r="P301" i="9" s="1"/>
  <c r="M301" i="9"/>
  <c r="O301" i="9" s="1"/>
  <c r="D301" i="9"/>
  <c r="BA300" i="9"/>
  <c r="AX300" i="9"/>
  <c r="BD300" i="9" s="1"/>
  <c r="AS300" i="9"/>
  <c r="AY300" i="9" s="1"/>
  <c r="BE300" i="9" s="1"/>
  <c r="AR300" i="9"/>
  <c r="AQ300" i="9"/>
  <c r="AW300" i="9" s="1"/>
  <c r="BC300" i="9" s="1"/>
  <c r="AP300" i="9"/>
  <c r="AV300" i="9" s="1"/>
  <c r="BB300" i="9" s="1"/>
  <c r="AO300" i="9"/>
  <c r="AU300" i="9" s="1"/>
  <c r="AN300" i="9"/>
  <c r="AT300" i="9" s="1"/>
  <c r="AZ300" i="9" s="1"/>
  <c r="U300" i="9"/>
  <c r="T300" i="9"/>
  <c r="S300" i="9"/>
  <c r="R300" i="9"/>
  <c r="Q300" i="9"/>
  <c r="N300" i="9"/>
  <c r="P300" i="9" s="1"/>
  <c r="M300" i="9"/>
  <c r="O300" i="9" s="1"/>
  <c r="D300" i="9"/>
  <c r="AW299" i="9"/>
  <c r="BC299" i="9" s="1"/>
  <c r="AS299" i="9"/>
  <c r="AY299" i="9" s="1"/>
  <c r="BE299" i="9" s="1"/>
  <c r="AR299" i="9"/>
  <c r="AX299" i="9" s="1"/>
  <c r="BD299" i="9" s="1"/>
  <c r="AQ299" i="9"/>
  <c r="AP299" i="9"/>
  <c r="AV299" i="9" s="1"/>
  <c r="BB299" i="9" s="1"/>
  <c r="AO299" i="9"/>
  <c r="AU299" i="9" s="1"/>
  <c r="BA299" i="9" s="1"/>
  <c r="AN299" i="9"/>
  <c r="AT299" i="9" s="1"/>
  <c r="AZ299" i="9" s="1"/>
  <c r="T299" i="9"/>
  <c r="S299" i="9"/>
  <c r="R299" i="9"/>
  <c r="Q299" i="9"/>
  <c r="U299" i="9" s="1"/>
  <c r="N299" i="9"/>
  <c r="P299" i="9" s="1"/>
  <c r="M299" i="9"/>
  <c r="O299" i="9" s="1"/>
  <c r="D299" i="9"/>
  <c r="AV298" i="9"/>
  <c r="BB298" i="9" s="1"/>
  <c r="AT298" i="9"/>
  <c r="AZ298" i="9" s="1"/>
  <c r="AS298" i="9"/>
  <c r="AY298" i="9" s="1"/>
  <c r="BE298" i="9" s="1"/>
  <c r="AR298" i="9"/>
  <c r="AX298" i="9" s="1"/>
  <c r="BD298" i="9" s="1"/>
  <c r="AQ298" i="9"/>
  <c r="AW298" i="9" s="1"/>
  <c r="BC298" i="9" s="1"/>
  <c r="AP298" i="9"/>
  <c r="AO298" i="9"/>
  <c r="AU298" i="9" s="1"/>
  <c r="BA298" i="9" s="1"/>
  <c r="AN298" i="9"/>
  <c r="U298" i="9"/>
  <c r="T298" i="9"/>
  <c r="S298" i="9"/>
  <c r="R298" i="9"/>
  <c r="Q298" i="9"/>
  <c r="P298" i="9"/>
  <c r="N298" i="9"/>
  <c r="M298" i="9"/>
  <c r="O298" i="9" s="1"/>
  <c r="D298" i="9"/>
  <c r="AS297" i="9"/>
  <c r="AY297" i="9" s="1"/>
  <c r="BE297" i="9" s="1"/>
  <c r="AR297" i="9"/>
  <c r="AX297" i="9" s="1"/>
  <c r="BD297" i="9" s="1"/>
  <c r="AQ297" i="9"/>
  <c r="AW297" i="9" s="1"/>
  <c r="BC297" i="9" s="1"/>
  <c r="AP297" i="9"/>
  <c r="AV297" i="9" s="1"/>
  <c r="BB297" i="9" s="1"/>
  <c r="AO297" i="9"/>
  <c r="AU297" i="9" s="1"/>
  <c r="BA297" i="9" s="1"/>
  <c r="AN297" i="9"/>
  <c r="AT297" i="9" s="1"/>
  <c r="AZ297" i="9" s="1"/>
  <c r="U297" i="9"/>
  <c r="T297" i="9"/>
  <c r="S297" i="9"/>
  <c r="R297" i="9"/>
  <c r="Q297" i="9"/>
  <c r="N297" i="9"/>
  <c r="P297" i="9" s="1"/>
  <c r="M297" i="9"/>
  <c r="O297" i="9" s="1"/>
  <c r="D297" i="9"/>
  <c r="AS296" i="9"/>
  <c r="AY296" i="9" s="1"/>
  <c r="BE296" i="9" s="1"/>
  <c r="AR296" i="9"/>
  <c r="AX296" i="9" s="1"/>
  <c r="BD296" i="9" s="1"/>
  <c r="AQ296" i="9"/>
  <c r="AW296" i="9" s="1"/>
  <c r="BC296" i="9" s="1"/>
  <c r="AP296" i="9"/>
  <c r="AV296" i="9" s="1"/>
  <c r="BB296" i="9" s="1"/>
  <c r="AO296" i="9"/>
  <c r="AU296" i="9" s="1"/>
  <c r="BA296" i="9" s="1"/>
  <c r="AN296" i="9"/>
  <c r="AT296" i="9" s="1"/>
  <c r="AZ296" i="9" s="1"/>
  <c r="T296" i="9"/>
  <c r="S296" i="9"/>
  <c r="R296" i="9"/>
  <c r="Q296" i="9"/>
  <c r="U296" i="9" s="1"/>
  <c r="N296" i="9"/>
  <c r="P296" i="9" s="1"/>
  <c r="M296" i="9"/>
  <c r="O296" i="9" s="1"/>
  <c r="D296" i="9"/>
  <c r="AS295" i="9"/>
  <c r="AY295" i="9" s="1"/>
  <c r="BE295" i="9" s="1"/>
  <c r="AR295" i="9"/>
  <c r="AX295" i="9" s="1"/>
  <c r="BD295" i="9" s="1"/>
  <c r="AQ295" i="9"/>
  <c r="AW295" i="9" s="1"/>
  <c r="BC295" i="9" s="1"/>
  <c r="AP295" i="9"/>
  <c r="AV295" i="9" s="1"/>
  <c r="BB295" i="9" s="1"/>
  <c r="AO295" i="9"/>
  <c r="AU295" i="9" s="1"/>
  <c r="BA295" i="9" s="1"/>
  <c r="AN295" i="9"/>
  <c r="AT295" i="9" s="1"/>
  <c r="AZ295" i="9" s="1"/>
  <c r="U295" i="9"/>
  <c r="T295" i="9"/>
  <c r="S295" i="9"/>
  <c r="R295" i="9"/>
  <c r="Q295" i="9"/>
  <c r="N295" i="9"/>
  <c r="P295" i="9" s="1"/>
  <c r="M295" i="9"/>
  <c r="O295" i="9" s="1"/>
  <c r="D295" i="9"/>
  <c r="AS294" i="9"/>
  <c r="AY294" i="9" s="1"/>
  <c r="BE294" i="9" s="1"/>
  <c r="AR294" i="9"/>
  <c r="AX294" i="9" s="1"/>
  <c r="BD294" i="9" s="1"/>
  <c r="AQ294" i="9"/>
  <c r="AW294" i="9" s="1"/>
  <c r="BC294" i="9" s="1"/>
  <c r="AP294" i="9"/>
  <c r="AV294" i="9" s="1"/>
  <c r="BB294" i="9" s="1"/>
  <c r="AO294" i="9"/>
  <c r="AU294" i="9" s="1"/>
  <c r="BA294" i="9" s="1"/>
  <c r="AN294" i="9"/>
  <c r="AT294" i="9" s="1"/>
  <c r="AZ294" i="9" s="1"/>
  <c r="U294" i="9"/>
  <c r="T294" i="9"/>
  <c r="S294" i="9"/>
  <c r="R294" i="9"/>
  <c r="Q294" i="9"/>
  <c r="N294" i="9"/>
  <c r="P294" i="9" s="1"/>
  <c r="M294" i="9"/>
  <c r="O294" i="9" s="1"/>
  <c r="D294" i="9"/>
  <c r="AS293" i="9"/>
  <c r="AY293" i="9" s="1"/>
  <c r="BE293" i="9" s="1"/>
  <c r="AR293" i="9"/>
  <c r="AX293" i="9" s="1"/>
  <c r="BD293" i="9" s="1"/>
  <c r="AQ293" i="9"/>
  <c r="AW293" i="9" s="1"/>
  <c r="BC293" i="9" s="1"/>
  <c r="AP293" i="9"/>
  <c r="AV293" i="9" s="1"/>
  <c r="BB293" i="9" s="1"/>
  <c r="AO293" i="9"/>
  <c r="AU293" i="9" s="1"/>
  <c r="BA293" i="9" s="1"/>
  <c r="AN293" i="9"/>
  <c r="AT293" i="9" s="1"/>
  <c r="AZ293" i="9" s="1"/>
  <c r="T293" i="9"/>
  <c r="S293" i="9"/>
  <c r="R293" i="9"/>
  <c r="Q293" i="9"/>
  <c r="U293" i="9" s="1"/>
  <c r="N293" i="9"/>
  <c r="P293" i="9" s="1"/>
  <c r="M293" i="9"/>
  <c r="O293" i="9" s="1"/>
  <c r="D293" i="9"/>
  <c r="AS292" i="9"/>
  <c r="AY292" i="9" s="1"/>
  <c r="BE292" i="9" s="1"/>
  <c r="AR292" i="9"/>
  <c r="AX292" i="9" s="1"/>
  <c r="BD292" i="9" s="1"/>
  <c r="AQ292" i="9"/>
  <c r="AW292" i="9" s="1"/>
  <c r="BC292" i="9" s="1"/>
  <c r="AP292" i="9"/>
  <c r="AV292" i="9" s="1"/>
  <c r="BB292" i="9" s="1"/>
  <c r="AO292" i="9"/>
  <c r="AU292" i="9" s="1"/>
  <c r="BA292" i="9" s="1"/>
  <c r="AN292" i="9"/>
  <c r="AT292" i="9" s="1"/>
  <c r="AZ292" i="9" s="1"/>
  <c r="U292" i="9"/>
  <c r="T292" i="9"/>
  <c r="S292" i="9"/>
  <c r="R292" i="9"/>
  <c r="Q292" i="9"/>
  <c r="N292" i="9"/>
  <c r="P292" i="9" s="1"/>
  <c r="M292" i="9"/>
  <c r="O292" i="9" s="1"/>
  <c r="D292" i="9"/>
  <c r="BE291" i="9"/>
  <c r="BC291" i="9"/>
  <c r="AX291" i="9"/>
  <c r="BD291" i="9" s="1"/>
  <c r="AS291" i="9"/>
  <c r="AY291" i="9" s="1"/>
  <c r="AR291" i="9"/>
  <c r="AQ291" i="9"/>
  <c r="AW291" i="9" s="1"/>
  <c r="AP291" i="9"/>
  <c r="AV291" i="9" s="1"/>
  <c r="BB291" i="9" s="1"/>
  <c r="AO291" i="9"/>
  <c r="AU291" i="9" s="1"/>
  <c r="BA291" i="9" s="1"/>
  <c r="AN291" i="9"/>
  <c r="AT291" i="9" s="1"/>
  <c r="AZ291" i="9" s="1"/>
  <c r="U291" i="9"/>
  <c r="T291" i="9"/>
  <c r="S291" i="9"/>
  <c r="R291" i="9"/>
  <c r="Q291" i="9"/>
  <c r="P291" i="9"/>
  <c r="N291" i="9"/>
  <c r="M291" i="9"/>
  <c r="O291" i="9" s="1"/>
  <c r="D291" i="9"/>
  <c r="AW290" i="9"/>
  <c r="BC290" i="9" s="1"/>
  <c r="AU290" i="9"/>
  <c r="BA290" i="9" s="1"/>
  <c r="AS290" i="9"/>
  <c r="AY290" i="9" s="1"/>
  <c r="BE290" i="9" s="1"/>
  <c r="AR290" i="9"/>
  <c r="AX290" i="9" s="1"/>
  <c r="BD290" i="9" s="1"/>
  <c r="AQ290" i="9"/>
  <c r="AP290" i="9"/>
  <c r="AV290" i="9" s="1"/>
  <c r="BB290" i="9" s="1"/>
  <c r="AO290" i="9"/>
  <c r="AN290" i="9"/>
  <c r="AT290" i="9" s="1"/>
  <c r="AZ290" i="9" s="1"/>
  <c r="T290" i="9"/>
  <c r="S290" i="9"/>
  <c r="R290" i="9"/>
  <c r="Q290" i="9"/>
  <c r="U290" i="9" s="1"/>
  <c r="O290" i="9"/>
  <c r="N290" i="9"/>
  <c r="P290" i="9" s="1"/>
  <c r="M290" i="9"/>
  <c r="D290" i="9"/>
  <c r="AX289" i="9"/>
  <c r="BD289" i="9" s="1"/>
  <c r="AV289" i="9"/>
  <c r="BB289" i="9" s="1"/>
  <c r="AS289" i="9"/>
  <c r="AY289" i="9" s="1"/>
  <c r="BE289" i="9" s="1"/>
  <c r="AR289" i="9"/>
  <c r="AQ289" i="9"/>
  <c r="AW289" i="9" s="1"/>
  <c r="BC289" i="9" s="1"/>
  <c r="AP289" i="9"/>
  <c r="AO289" i="9"/>
  <c r="AU289" i="9" s="1"/>
  <c r="BA289" i="9" s="1"/>
  <c r="AN289" i="9"/>
  <c r="AT289" i="9" s="1"/>
  <c r="AZ289" i="9" s="1"/>
  <c r="U289" i="9"/>
  <c r="T289" i="9"/>
  <c r="S289" i="9"/>
  <c r="R289" i="9"/>
  <c r="Q289" i="9"/>
  <c r="N289" i="9"/>
  <c r="P289" i="9" s="1"/>
  <c r="M289" i="9"/>
  <c r="O289" i="9" s="1"/>
  <c r="D289" i="9"/>
  <c r="BE288" i="9"/>
  <c r="AS288" i="9"/>
  <c r="AY288" i="9" s="1"/>
  <c r="AR288" i="9"/>
  <c r="AX288" i="9" s="1"/>
  <c r="BD288" i="9" s="1"/>
  <c r="AQ288" i="9"/>
  <c r="AW288" i="9" s="1"/>
  <c r="BC288" i="9" s="1"/>
  <c r="AP288" i="9"/>
  <c r="AV288" i="9" s="1"/>
  <c r="BB288" i="9" s="1"/>
  <c r="AO288" i="9"/>
  <c r="AU288" i="9" s="1"/>
  <c r="BA288" i="9" s="1"/>
  <c r="AN288" i="9"/>
  <c r="AT288" i="9" s="1"/>
  <c r="AZ288" i="9" s="1"/>
  <c r="U288" i="9"/>
  <c r="T288" i="9"/>
  <c r="S288" i="9"/>
  <c r="R288" i="9"/>
  <c r="Q288" i="9"/>
  <c r="N288" i="9"/>
  <c r="P288" i="9" s="1"/>
  <c r="M288" i="9"/>
  <c r="O288" i="9" s="1"/>
  <c r="D288" i="9"/>
  <c r="BB287" i="9"/>
  <c r="AT287" i="9"/>
  <c r="AZ287" i="9" s="1"/>
  <c r="AS287" i="9"/>
  <c r="AY287" i="9" s="1"/>
  <c r="BE287" i="9" s="1"/>
  <c r="AR287" i="9"/>
  <c r="AX287" i="9" s="1"/>
  <c r="BD287" i="9" s="1"/>
  <c r="AQ287" i="9"/>
  <c r="AW287" i="9" s="1"/>
  <c r="BC287" i="9" s="1"/>
  <c r="AP287" i="9"/>
  <c r="AV287" i="9" s="1"/>
  <c r="AO287" i="9"/>
  <c r="AU287" i="9" s="1"/>
  <c r="BA287" i="9" s="1"/>
  <c r="AN287" i="9"/>
  <c r="T287" i="9"/>
  <c r="S287" i="9"/>
  <c r="R287" i="9"/>
  <c r="Q287" i="9"/>
  <c r="U287" i="9" s="1"/>
  <c r="N287" i="9"/>
  <c r="P287" i="9" s="1"/>
  <c r="M287" i="9"/>
  <c r="O287" i="9" s="1"/>
  <c r="D287" i="9"/>
  <c r="AS286" i="9"/>
  <c r="AY286" i="9" s="1"/>
  <c r="BE286" i="9" s="1"/>
  <c r="AR286" i="9"/>
  <c r="AX286" i="9" s="1"/>
  <c r="BD286" i="9" s="1"/>
  <c r="AQ286" i="9"/>
  <c r="AW286" i="9" s="1"/>
  <c r="BC286" i="9" s="1"/>
  <c r="AP286" i="9"/>
  <c r="AV286" i="9" s="1"/>
  <c r="BB286" i="9" s="1"/>
  <c r="AO286" i="9"/>
  <c r="AU286" i="9" s="1"/>
  <c r="BA286" i="9" s="1"/>
  <c r="AN286" i="9"/>
  <c r="AT286" i="9" s="1"/>
  <c r="AZ286" i="9" s="1"/>
  <c r="U286" i="9"/>
  <c r="T286" i="9"/>
  <c r="S286" i="9"/>
  <c r="R286" i="9"/>
  <c r="Q286" i="9"/>
  <c r="P286" i="9"/>
  <c r="N286" i="9"/>
  <c r="M286" i="9"/>
  <c r="O286" i="9" s="1"/>
  <c r="D286" i="9"/>
  <c r="AS285" i="9"/>
  <c r="AY285" i="9" s="1"/>
  <c r="BE285" i="9" s="1"/>
  <c r="AR285" i="9"/>
  <c r="AX285" i="9" s="1"/>
  <c r="BD285" i="9" s="1"/>
  <c r="AQ285" i="9"/>
  <c r="AW285" i="9" s="1"/>
  <c r="BC285" i="9" s="1"/>
  <c r="AP285" i="9"/>
  <c r="AV285" i="9" s="1"/>
  <c r="BB285" i="9" s="1"/>
  <c r="AO285" i="9"/>
  <c r="AU285" i="9" s="1"/>
  <c r="BA285" i="9" s="1"/>
  <c r="AN285" i="9"/>
  <c r="AT285" i="9" s="1"/>
  <c r="AZ285" i="9" s="1"/>
  <c r="U285" i="9"/>
  <c r="T285" i="9"/>
  <c r="S285" i="9"/>
  <c r="R285" i="9"/>
  <c r="Q285" i="9"/>
  <c r="N285" i="9"/>
  <c r="P285" i="9" s="1"/>
  <c r="M285" i="9"/>
  <c r="O285" i="9" s="1"/>
  <c r="D285" i="9"/>
  <c r="BE284" i="9"/>
  <c r="AS284" i="9"/>
  <c r="AY284" i="9" s="1"/>
  <c r="AR284" i="9"/>
  <c r="AX284" i="9" s="1"/>
  <c r="BD284" i="9" s="1"/>
  <c r="AQ284" i="9"/>
  <c r="AW284" i="9" s="1"/>
  <c r="BC284" i="9" s="1"/>
  <c r="AP284" i="9"/>
  <c r="AV284" i="9" s="1"/>
  <c r="BB284" i="9" s="1"/>
  <c r="AO284" i="9"/>
  <c r="AU284" i="9" s="1"/>
  <c r="BA284" i="9" s="1"/>
  <c r="AN284" i="9"/>
  <c r="AT284" i="9" s="1"/>
  <c r="AZ284" i="9" s="1"/>
  <c r="T284" i="9"/>
  <c r="S284" i="9"/>
  <c r="R284" i="9"/>
  <c r="Q284" i="9"/>
  <c r="U284" i="9" s="1"/>
  <c r="N284" i="9"/>
  <c r="P284" i="9" s="1"/>
  <c r="M284" i="9"/>
  <c r="O284" i="9" s="1"/>
  <c r="D284" i="9"/>
  <c r="BA283" i="9"/>
  <c r="AX283" i="9"/>
  <c r="BD283" i="9" s="1"/>
  <c r="AW283" i="9"/>
  <c r="BC283" i="9" s="1"/>
  <c r="AS283" i="9"/>
  <c r="AY283" i="9" s="1"/>
  <c r="BE283" i="9" s="1"/>
  <c r="AR283" i="9"/>
  <c r="AQ283" i="9"/>
  <c r="AP283" i="9"/>
  <c r="AV283" i="9" s="1"/>
  <c r="BB283" i="9" s="1"/>
  <c r="AO283" i="9"/>
  <c r="AU283" i="9" s="1"/>
  <c r="AN283" i="9"/>
  <c r="AT283" i="9" s="1"/>
  <c r="AZ283" i="9" s="1"/>
  <c r="U283" i="9"/>
  <c r="T283" i="9"/>
  <c r="S283" i="9"/>
  <c r="R283" i="9"/>
  <c r="Q283" i="9"/>
  <c r="P283" i="9"/>
  <c r="O283" i="9"/>
  <c r="N283" i="9"/>
  <c r="M283" i="9"/>
  <c r="D283" i="9"/>
  <c r="AS282" i="9"/>
  <c r="AY282" i="9" s="1"/>
  <c r="BE282" i="9" s="1"/>
  <c r="AR282" i="9"/>
  <c r="AX282" i="9" s="1"/>
  <c r="BD282" i="9" s="1"/>
  <c r="AQ282" i="9"/>
  <c r="AW282" i="9" s="1"/>
  <c r="BC282" i="9" s="1"/>
  <c r="AP282" i="9"/>
  <c r="AV282" i="9" s="1"/>
  <c r="BB282" i="9" s="1"/>
  <c r="AO282" i="9"/>
  <c r="AU282" i="9" s="1"/>
  <c r="BA282" i="9" s="1"/>
  <c r="AN282" i="9"/>
  <c r="AT282" i="9" s="1"/>
  <c r="AZ282" i="9" s="1"/>
  <c r="U282" i="9"/>
  <c r="T282" i="9"/>
  <c r="S282" i="9"/>
  <c r="R282" i="9"/>
  <c r="Q282" i="9"/>
  <c r="N282" i="9"/>
  <c r="P282" i="9" s="1"/>
  <c r="M282" i="9"/>
  <c r="O282" i="9" s="1"/>
  <c r="D282" i="9"/>
  <c r="AU281" i="9"/>
  <c r="BA281" i="9" s="1"/>
  <c r="AS281" i="9"/>
  <c r="AY281" i="9" s="1"/>
  <c r="BE281" i="9" s="1"/>
  <c r="AR281" i="9"/>
  <c r="AX281" i="9" s="1"/>
  <c r="BD281" i="9" s="1"/>
  <c r="AQ281" i="9"/>
  <c r="AW281" i="9" s="1"/>
  <c r="BC281" i="9" s="1"/>
  <c r="AP281" i="9"/>
  <c r="AV281" i="9" s="1"/>
  <c r="BB281" i="9" s="1"/>
  <c r="AO281" i="9"/>
  <c r="AN281" i="9"/>
  <c r="AT281" i="9" s="1"/>
  <c r="AZ281" i="9" s="1"/>
  <c r="T281" i="9"/>
  <c r="S281" i="9"/>
  <c r="R281" i="9"/>
  <c r="Q281" i="9"/>
  <c r="U281" i="9" s="1"/>
  <c r="N281" i="9"/>
  <c r="P281" i="9" s="1"/>
  <c r="M281" i="9"/>
  <c r="O281" i="9" s="1"/>
  <c r="D281" i="9"/>
  <c r="AX280" i="9"/>
  <c r="BD280" i="9" s="1"/>
  <c r="AS280" i="9"/>
  <c r="AY280" i="9" s="1"/>
  <c r="BE280" i="9" s="1"/>
  <c r="AR280" i="9"/>
  <c r="AQ280" i="9"/>
  <c r="AW280" i="9" s="1"/>
  <c r="BC280" i="9" s="1"/>
  <c r="AP280" i="9"/>
  <c r="AV280" i="9" s="1"/>
  <c r="BB280" i="9" s="1"/>
  <c r="AO280" i="9"/>
  <c r="AU280" i="9" s="1"/>
  <c r="BA280" i="9" s="1"/>
  <c r="AN280" i="9"/>
  <c r="AT280" i="9" s="1"/>
  <c r="AZ280" i="9" s="1"/>
  <c r="U280" i="9"/>
  <c r="T280" i="9"/>
  <c r="S280" i="9"/>
  <c r="R280" i="9"/>
  <c r="Q280" i="9"/>
  <c r="O280" i="9"/>
  <c r="N280" i="9"/>
  <c r="P280" i="9" s="1"/>
  <c r="M280" i="9"/>
  <c r="D280" i="9"/>
  <c r="BE279" i="9"/>
  <c r="BA279" i="9"/>
  <c r="AS279" i="9"/>
  <c r="AY279" i="9" s="1"/>
  <c r="AR279" i="9"/>
  <c r="AX279" i="9" s="1"/>
  <c r="BD279" i="9" s="1"/>
  <c r="AQ279" i="9"/>
  <c r="AW279" i="9" s="1"/>
  <c r="BC279" i="9" s="1"/>
  <c r="AP279" i="9"/>
  <c r="AV279" i="9" s="1"/>
  <c r="BB279" i="9" s="1"/>
  <c r="AO279" i="9"/>
  <c r="AU279" i="9" s="1"/>
  <c r="AN279" i="9"/>
  <c r="AT279" i="9" s="1"/>
  <c r="AZ279" i="9" s="1"/>
  <c r="U279" i="9"/>
  <c r="T279" i="9"/>
  <c r="S279" i="9"/>
  <c r="R279" i="9"/>
  <c r="Q279" i="9"/>
  <c r="N279" i="9"/>
  <c r="P279" i="9" s="1"/>
  <c r="M279" i="9"/>
  <c r="O279" i="9" s="1"/>
  <c r="D279" i="9"/>
  <c r="AW278" i="9"/>
  <c r="BC278" i="9" s="1"/>
  <c r="AS278" i="9"/>
  <c r="AY278" i="9" s="1"/>
  <c r="BE278" i="9" s="1"/>
  <c r="AR278" i="9"/>
  <c r="AX278" i="9" s="1"/>
  <c r="BD278" i="9" s="1"/>
  <c r="AQ278" i="9"/>
  <c r="AP278" i="9"/>
  <c r="AV278" i="9" s="1"/>
  <c r="BB278" i="9" s="1"/>
  <c r="AO278" i="9"/>
  <c r="AU278" i="9" s="1"/>
  <c r="BA278" i="9" s="1"/>
  <c r="AN278" i="9"/>
  <c r="AT278" i="9" s="1"/>
  <c r="AZ278" i="9" s="1"/>
  <c r="T278" i="9"/>
  <c r="S278" i="9"/>
  <c r="R278" i="9"/>
  <c r="Q278" i="9"/>
  <c r="U278" i="9" s="1"/>
  <c r="P278" i="9"/>
  <c r="N278" i="9"/>
  <c r="M278" i="9"/>
  <c r="O278" i="9" s="1"/>
  <c r="D278" i="9"/>
  <c r="AS277" i="9"/>
  <c r="AY277" i="9" s="1"/>
  <c r="BE277" i="9" s="1"/>
  <c r="AR277" i="9"/>
  <c r="AX277" i="9" s="1"/>
  <c r="BD277" i="9" s="1"/>
  <c r="AQ277" i="9"/>
  <c r="AW277" i="9" s="1"/>
  <c r="BC277" i="9" s="1"/>
  <c r="AP277" i="9"/>
  <c r="AV277" i="9" s="1"/>
  <c r="BB277" i="9" s="1"/>
  <c r="AO277" i="9"/>
  <c r="AU277" i="9" s="1"/>
  <c r="BA277" i="9" s="1"/>
  <c r="AN277" i="9"/>
  <c r="AT277" i="9" s="1"/>
  <c r="AZ277" i="9" s="1"/>
  <c r="T277" i="9"/>
  <c r="S277" i="9"/>
  <c r="R277" i="9"/>
  <c r="Q277" i="9"/>
  <c r="U277" i="9" s="1"/>
  <c r="N277" i="9"/>
  <c r="P277" i="9" s="1"/>
  <c r="M277" i="9"/>
  <c r="O277" i="9" s="1"/>
  <c r="D277" i="9"/>
  <c r="BC276" i="9"/>
  <c r="AT276" i="9"/>
  <c r="AZ276" i="9" s="1"/>
  <c r="AS276" i="9"/>
  <c r="AY276" i="9" s="1"/>
  <c r="BE276" i="9" s="1"/>
  <c r="AR276" i="9"/>
  <c r="AX276" i="9" s="1"/>
  <c r="BD276" i="9" s="1"/>
  <c r="AQ276" i="9"/>
  <c r="AW276" i="9" s="1"/>
  <c r="AP276" i="9"/>
  <c r="AV276" i="9" s="1"/>
  <c r="BB276" i="9" s="1"/>
  <c r="AO276" i="9"/>
  <c r="AU276" i="9" s="1"/>
  <c r="BA276" i="9" s="1"/>
  <c r="AN276" i="9"/>
  <c r="U276" i="9"/>
  <c r="T276" i="9"/>
  <c r="S276" i="9"/>
  <c r="R276" i="9"/>
  <c r="Q276" i="9"/>
  <c r="N276" i="9"/>
  <c r="P276" i="9" s="1"/>
  <c r="M276" i="9"/>
  <c r="O276" i="9" s="1"/>
  <c r="D276" i="9"/>
  <c r="AW275" i="9"/>
  <c r="BC275" i="9" s="1"/>
  <c r="AT275" i="9"/>
  <c r="AZ275" i="9" s="1"/>
  <c r="AS275" i="9"/>
  <c r="AY275" i="9" s="1"/>
  <c r="BE275" i="9" s="1"/>
  <c r="AR275" i="9"/>
  <c r="AX275" i="9" s="1"/>
  <c r="BD275" i="9" s="1"/>
  <c r="AQ275" i="9"/>
  <c r="AP275" i="9"/>
  <c r="AV275" i="9" s="1"/>
  <c r="BB275" i="9" s="1"/>
  <c r="AO275" i="9"/>
  <c r="AU275" i="9" s="1"/>
  <c r="BA275" i="9" s="1"/>
  <c r="AN275" i="9"/>
  <c r="T275" i="9"/>
  <c r="S275" i="9"/>
  <c r="R275" i="9"/>
  <c r="Q275" i="9"/>
  <c r="U275" i="9" s="1"/>
  <c r="O275" i="9"/>
  <c r="N275" i="9"/>
  <c r="P275" i="9" s="1"/>
  <c r="M275" i="9"/>
  <c r="D275" i="9"/>
  <c r="AU274" i="9"/>
  <c r="BA274" i="9" s="1"/>
  <c r="AS274" i="9"/>
  <c r="AY274" i="9" s="1"/>
  <c r="BE274" i="9" s="1"/>
  <c r="AR274" i="9"/>
  <c r="AX274" i="9" s="1"/>
  <c r="BD274" i="9" s="1"/>
  <c r="AQ274" i="9"/>
  <c r="AW274" i="9" s="1"/>
  <c r="BC274" i="9" s="1"/>
  <c r="AP274" i="9"/>
  <c r="AV274" i="9" s="1"/>
  <c r="BB274" i="9" s="1"/>
  <c r="AO274" i="9"/>
  <c r="AN274" i="9"/>
  <c r="AT274" i="9" s="1"/>
  <c r="AZ274" i="9" s="1"/>
  <c r="T274" i="9"/>
  <c r="S274" i="9"/>
  <c r="R274" i="9"/>
  <c r="Q274" i="9"/>
  <c r="U274" i="9" s="1"/>
  <c r="N274" i="9"/>
  <c r="P274" i="9" s="1"/>
  <c r="M274" i="9"/>
  <c r="O274" i="9" s="1"/>
  <c r="D274" i="9"/>
  <c r="AX273" i="9"/>
  <c r="BD273" i="9" s="1"/>
  <c r="AS273" i="9"/>
  <c r="AY273" i="9" s="1"/>
  <c r="BE273" i="9" s="1"/>
  <c r="AR273" i="9"/>
  <c r="AQ273" i="9"/>
  <c r="AW273" i="9" s="1"/>
  <c r="BC273" i="9" s="1"/>
  <c r="AP273" i="9"/>
  <c r="AV273" i="9" s="1"/>
  <c r="BB273" i="9" s="1"/>
  <c r="AO273" i="9"/>
  <c r="AU273" i="9" s="1"/>
  <c r="BA273" i="9" s="1"/>
  <c r="AN273" i="9"/>
  <c r="AT273" i="9" s="1"/>
  <c r="AZ273" i="9" s="1"/>
  <c r="U273" i="9"/>
  <c r="T273" i="9"/>
  <c r="S273" i="9"/>
  <c r="R273" i="9"/>
  <c r="Q273" i="9"/>
  <c r="P273" i="9"/>
  <c r="N273" i="9"/>
  <c r="M273" i="9"/>
  <c r="O273" i="9" s="1"/>
  <c r="D273" i="9"/>
  <c r="AS272" i="9"/>
  <c r="AY272" i="9" s="1"/>
  <c r="BE272" i="9" s="1"/>
  <c r="AR272" i="9"/>
  <c r="AX272" i="9" s="1"/>
  <c r="BD272" i="9" s="1"/>
  <c r="AQ272" i="9"/>
  <c r="AW272" i="9" s="1"/>
  <c r="BC272" i="9" s="1"/>
  <c r="AP272" i="9"/>
  <c r="AV272" i="9" s="1"/>
  <c r="BB272" i="9" s="1"/>
  <c r="AO272" i="9"/>
  <c r="AU272" i="9" s="1"/>
  <c r="BA272" i="9" s="1"/>
  <c r="AN272" i="9"/>
  <c r="AT272" i="9" s="1"/>
  <c r="AZ272" i="9" s="1"/>
  <c r="T272" i="9"/>
  <c r="S272" i="9"/>
  <c r="R272" i="9"/>
  <c r="Q272" i="9"/>
  <c r="U272" i="9" s="1"/>
  <c r="N272" i="9"/>
  <c r="P272" i="9" s="1"/>
  <c r="M272" i="9"/>
  <c r="O272" i="9" s="1"/>
  <c r="D272" i="9"/>
  <c r="AS271" i="9"/>
  <c r="AY271" i="9" s="1"/>
  <c r="BE271" i="9" s="1"/>
  <c r="AR271" i="9"/>
  <c r="AX271" i="9" s="1"/>
  <c r="BD271" i="9" s="1"/>
  <c r="AQ271" i="9"/>
  <c r="AW271" i="9" s="1"/>
  <c r="BC271" i="9" s="1"/>
  <c r="AP271" i="9"/>
  <c r="AV271" i="9" s="1"/>
  <c r="BB271" i="9" s="1"/>
  <c r="AO271" i="9"/>
  <c r="AU271" i="9" s="1"/>
  <c r="BA271" i="9" s="1"/>
  <c r="AN271" i="9"/>
  <c r="AT271" i="9" s="1"/>
  <c r="AZ271" i="9" s="1"/>
  <c r="U271" i="9"/>
  <c r="T271" i="9"/>
  <c r="S271" i="9"/>
  <c r="R271" i="9"/>
  <c r="Q271" i="9"/>
  <c r="O271" i="9"/>
  <c r="N271" i="9"/>
  <c r="P271" i="9" s="1"/>
  <c r="M271" i="9"/>
  <c r="D271" i="9"/>
  <c r="BC270" i="9"/>
  <c r="BA270" i="9"/>
  <c r="AX270" i="9"/>
  <c r="BD270" i="9" s="1"/>
  <c r="AS270" i="9"/>
  <c r="AY270" i="9" s="1"/>
  <c r="BE270" i="9" s="1"/>
  <c r="AR270" i="9"/>
  <c r="AQ270" i="9"/>
  <c r="AW270" i="9" s="1"/>
  <c r="AP270" i="9"/>
  <c r="AV270" i="9" s="1"/>
  <c r="BB270" i="9" s="1"/>
  <c r="AO270" i="9"/>
  <c r="AU270" i="9" s="1"/>
  <c r="AN270" i="9"/>
  <c r="AT270" i="9" s="1"/>
  <c r="AZ270" i="9" s="1"/>
  <c r="U270" i="9"/>
  <c r="T270" i="9"/>
  <c r="S270" i="9"/>
  <c r="R270" i="9"/>
  <c r="Q270" i="9"/>
  <c r="P270" i="9"/>
  <c r="O270" i="9"/>
  <c r="N270" i="9"/>
  <c r="M270" i="9"/>
  <c r="D270" i="9"/>
  <c r="AT269" i="9"/>
  <c r="AZ269" i="9" s="1"/>
  <c r="AS269" i="9"/>
  <c r="AY269" i="9" s="1"/>
  <c r="BE269" i="9" s="1"/>
  <c r="AR269" i="9"/>
  <c r="AX269" i="9" s="1"/>
  <c r="BD269" i="9" s="1"/>
  <c r="AQ269" i="9"/>
  <c r="AW269" i="9" s="1"/>
  <c r="BC269" i="9" s="1"/>
  <c r="AP269" i="9"/>
  <c r="AV269" i="9" s="1"/>
  <c r="BB269" i="9" s="1"/>
  <c r="AO269" i="9"/>
  <c r="AU269" i="9" s="1"/>
  <c r="BA269" i="9" s="1"/>
  <c r="AN269" i="9"/>
  <c r="T269" i="9"/>
  <c r="S269" i="9"/>
  <c r="R269" i="9"/>
  <c r="Q269" i="9"/>
  <c r="U269" i="9" s="1"/>
  <c r="N269" i="9"/>
  <c r="P269" i="9" s="1"/>
  <c r="M269" i="9"/>
  <c r="O269" i="9" s="1"/>
  <c r="D269" i="9"/>
  <c r="AS268" i="9"/>
  <c r="AY268" i="9" s="1"/>
  <c r="BE268" i="9" s="1"/>
  <c r="AR268" i="9"/>
  <c r="AX268" i="9" s="1"/>
  <c r="BD268" i="9" s="1"/>
  <c r="AQ268" i="9"/>
  <c r="AW268" i="9" s="1"/>
  <c r="BC268" i="9" s="1"/>
  <c r="AP268" i="9"/>
  <c r="AV268" i="9" s="1"/>
  <c r="BB268" i="9" s="1"/>
  <c r="AO268" i="9"/>
  <c r="AU268" i="9" s="1"/>
  <c r="BA268" i="9" s="1"/>
  <c r="AN268" i="9"/>
  <c r="AT268" i="9" s="1"/>
  <c r="AZ268" i="9" s="1"/>
  <c r="U268" i="9"/>
  <c r="T268" i="9"/>
  <c r="S268" i="9"/>
  <c r="R268" i="9"/>
  <c r="Q268" i="9"/>
  <c r="N268" i="9"/>
  <c r="P268" i="9" s="1"/>
  <c r="M268" i="9"/>
  <c r="O268" i="9" s="1"/>
  <c r="D268" i="9"/>
  <c r="AW267" i="9"/>
  <c r="BC267" i="9" s="1"/>
  <c r="AT267" i="9"/>
  <c r="AZ267" i="9" s="1"/>
  <c r="AS267" i="9"/>
  <c r="AY267" i="9" s="1"/>
  <c r="BE267" i="9" s="1"/>
  <c r="AR267" i="9"/>
  <c r="AX267" i="9" s="1"/>
  <c r="BD267" i="9" s="1"/>
  <c r="AQ267" i="9"/>
  <c r="AP267" i="9"/>
  <c r="AV267" i="9" s="1"/>
  <c r="BB267" i="9" s="1"/>
  <c r="AO267" i="9"/>
  <c r="AU267" i="9" s="1"/>
  <c r="BA267" i="9" s="1"/>
  <c r="AN267" i="9"/>
  <c r="U267" i="9"/>
  <c r="T267" i="9"/>
  <c r="S267" i="9"/>
  <c r="R267" i="9"/>
  <c r="Q267" i="9"/>
  <c r="P267" i="9"/>
  <c r="N267" i="9"/>
  <c r="M267" i="9"/>
  <c r="O267" i="9" s="1"/>
  <c r="D267" i="9"/>
  <c r="AU266" i="9"/>
  <c r="BA266" i="9" s="1"/>
  <c r="AS266" i="9"/>
  <c r="AY266" i="9" s="1"/>
  <c r="BE266" i="9" s="1"/>
  <c r="AR266" i="9"/>
  <c r="AX266" i="9" s="1"/>
  <c r="BD266" i="9" s="1"/>
  <c r="AQ266" i="9"/>
  <c r="AW266" i="9" s="1"/>
  <c r="BC266" i="9" s="1"/>
  <c r="AP266" i="9"/>
  <c r="AV266" i="9" s="1"/>
  <c r="BB266" i="9" s="1"/>
  <c r="AO266" i="9"/>
  <c r="AN266" i="9"/>
  <c r="AT266" i="9" s="1"/>
  <c r="AZ266" i="9" s="1"/>
  <c r="T266" i="9"/>
  <c r="S266" i="9"/>
  <c r="R266" i="9"/>
  <c r="Q266" i="9"/>
  <c r="U266" i="9" s="1"/>
  <c r="N266" i="9"/>
  <c r="P266" i="9" s="1"/>
  <c r="M266" i="9"/>
  <c r="O266" i="9" s="1"/>
  <c r="D266" i="9"/>
  <c r="AT265" i="9"/>
  <c r="AZ265" i="9" s="1"/>
  <c r="AS265" i="9"/>
  <c r="AY265" i="9" s="1"/>
  <c r="BE265" i="9" s="1"/>
  <c r="AR265" i="9"/>
  <c r="AX265" i="9" s="1"/>
  <c r="BD265" i="9" s="1"/>
  <c r="AQ265" i="9"/>
  <c r="AW265" i="9" s="1"/>
  <c r="BC265" i="9" s="1"/>
  <c r="AP265" i="9"/>
  <c r="AV265" i="9" s="1"/>
  <c r="BB265" i="9" s="1"/>
  <c r="AO265" i="9"/>
  <c r="AU265" i="9" s="1"/>
  <c r="BA265" i="9" s="1"/>
  <c r="AN265" i="9"/>
  <c r="T265" i="9"/>
  <c r="S265" i="9"/>
  <c r="R265" i="9"/>
  <c r="Q265" i="9"/>
  <c r="U265" i="9" s="1"/>
  <c r="O265" i="9"/>
  <c r="N265" i="9"/>
  <c r="P265" i="9" s="1"/>
  <c r="M265" i="9"/>
  <c r="D265" i="9"/>
  <c r="AY264" i="9"/>
  <c r="BE264" i="9" s="1"/>
  <c r="AS264" i="9"/>
  <c r="AR264" i="9"/>
  <c r="AX264" i="9" s="1"/>
  <c r="BD264" i="9" s="1"/>
  <c r="AQ264" i="9"/>
  <c r="AW264" i="9" s="1"/>
  <c r="BC264" i="9" s="1"/>
  <c r="AP264" i="9"/>
  <c r="AV264" i="9" s="1"/>
  <c r="BB264" i="9" s="1"/>
  <c r="AO264" i="9"/>
  <c r="AU264" i="9" s="1"/>
  <c r="BA264" i="9" s="1"/>
  <c r="AN264" i="9"/>
  <c r="AT264" i="9" s="1"/>
  <c r="AZ264" i="9" s="1"/>
  <c r="U264" i="9"/>
  <c r="T264" i="9"/>
  <c r="S264" i="9"/>
  <c r="R264" i="9"/>
  <c r="Q264" i="9"/>
  <c r="N264" i="9"/>
  <c r="P264" i="9" s="1"/>
  <c r="M264" i="9"/>
  <c r="O264" i="9" s="1"/>
  <c r="D264" i="9"/>
  <c r="BE263" i="9"/>
  <c r="AS263" i="9"/>
  <c r="AY263" i="9" s="1"/>
  <c r="AR263" i="9"/>
  <c r="AX263" i="9" s="1"/>
  <c r="BD263" i="9" s="1"/>
  <c r="AQ263" i="9"/>
  <c r="AW263" i="9" s="1"/>
  <c r="BC263" i="9" s="1"/>
  <c r="AP263" i="9"/>
  <c r="AV263" i="9" s="1"/>
  <c r="BB263" i="9" s="1"/>
  <c r="AO263" i="9"/>
  <c r="AU263" i="9" s="1"/>
  <c r="BA263" i="9" s="1"/>
  <c r="AN263" i="9"/>
  <c r="AT263" i="9" s="1"/>
  <c r="AZ263" i="9" s="1"/>
  <c r="T263" i="9"/>
  <c r="S263" i="9"/>
  <c r="R263" i="9"/>
  <c r="Q263" i="9"/>
  <c r="U263" i="9" s="1"/>
  <c r="N263" i="9"/>
  <c r="P263" i="9" s="1"/>
  <c r="M263" i="9"/>
  <c r="O263" i="9" s="1"/>
  <c r="D263" i="9"/>
  <c r="AX262" i="9"/>
  <c r="BD262" i="9" s="1"/>
  <c r="AU262" i="9"/>
  <c r="BA262" i="9" s="1"/>
  <c r="AS262" i="9"/>
  <c r="AY262" i="9" s="1"/>
  <c r="BE262" i="9" s="1"/>
  <c r="AR262" i="9"/>
  <c r="AQ262" i="9"/>
  <c r="AW262" i="9" s="1"/>
  <c r="BC262" i="9" s="1"/>
  <c r="AP262" i="9"/>
  <c r="AV262" i="9" s="1"/>
  <c r="BB262" i="9" s="1"/>
  <c r="AO262" i="9"/>
  <c r="AN262" i="9"/>
  <c r="AT262" i="9" s="1"/>
  <c r="AZ262" i="9" s="1"/>
  <c r="T262" i="9"/>
  <c r="S262" i="9"/>
  <c r="R262" i="9"/>
  <c r="Q262" i="9"/>
  <c r="U262" i="9" s="1"/>
  <c r="N262" i="9"/>
  <c r="P262" i="9" s="1"/>
  <c r="M262" i="9"/>
  <c r="O262" i="9" s="1"/>
  <c r="D262" i="9"/>
  <c r="AS261" i="9"/>
  <c r="AY261" i="9" s="1"/>
  <c r="BE261" i="9" s="1"/>
  <c r="AR261" i="9"/>
  <c r="AX261" i="9" s="1"/>
  <c r="BD261" i="9" s="1"/>
  <c r="AQ261" i="9"/>
  <c r="AW261" i="9" s="1"/>
  <c r="BC261" i="9" s="1"/>
  <c r="AP261" i="9"/>
  <c r="AV261" i="9" s="1"/>
  <c r="BB261" i="9" s="1"/>
  <c r="AO261" i="9"/>
  <c r="AU261" i="9" s="1"/>
  <c r="BA261" i="9" s="1"/>
  <c r="AN261" i="9"/>
  <c r="AT261" i="9" s="1"/>
  <c r="AZ261" i="9" s="1"/>
  <c r="U261" i="9"/>
  <c r="T261" i="9"/>
  <c r="S261" i="9"/>
  <c r="R261" i="9"/>
  <c r="Q261" i="9"/>
  <c r="N261" i="9"/>
  <c r="P261" i="9" s="1"/>
  <c r="M261" i="9"/>
  <c r="O261" i="9" s="1"/>
  <c r="D261" i="9"/>
  <c r="BB260" i="9"/>
  <c r="AU260" i="9"/>
  <c r="BA260" i="9" s="1"/>
  <c r="AS260" i="9"/>
  <c r="AY260" i="9" s="1"/>
  <c r="BE260" i="9" s="1"/>
  <c r="AR260" i="9"/>
  <c r="AX260" i="9" s="1"/>
  <c r="BD260" i="9" s="1"/>
  <c r="AQ260" i="9"/>
  <c r="AW260" i="9" s="1"/>
  <c r="BC260" i="9" s="1"/>
  <c r="AP260" i="9"/>
  <c r="AV260" i="9" s="1"/>
  <c r="AO260" i="9"/>
  <c r="AN260" i="9"/>
  <c r="AT260" i="9" s="1"/>
  <c r="AZ260" i="9" s="1"/>
  <c r="T260" i="9"/>
  <c r="S260" i="9"/>
  <c r="R260" i="9"/>
  <c r="Q260" i="9"/>
  <c r="U260" i="9" s="1"/>
  <c r="N260" i="9"/>
  <c r="P260" i="9" s="1"/>
  <c r="M260" i="9"/>
  <c r="O260" i="9" s="1"/>
  <c r="D260" i="9"/>
  <c r="AX259" i="9"/>
  <c r="BD259" i="9" s="1"/>
  <c r="AU259" i="9"/>
  <c r="BA259" i="9" s="1"/>
  <c r="AS259" i="9"/>
  <c r="AY259" i="9" s="1"/>
  <c r="BE259" i="9" s="1"/>
  <c r="AR259" i="9"/>
  <c r="AQ259" i="9"/>
  <c r="AW259" i="9" s="1"/>
  <c r="BC259" i="9" s="1"/>
  <c r="AP259" i="9"/>
  <c r="AV259" i="9" s="1"/>
  <c r="BB259" i="9" s="1"/>
  <c r="AO259" i="9"/>
  <c r="AN259" i="9"/>
  <c r="AT259" i="9" s="1"/>
  <c r="AZ259" i="9" s="1"/>
  <c r="U259" i="9"/>
  <c r="T259" i="9"/>
  <c r="S259" i="9"/>
  <c r="R259" i="9"/>
  <c r="Q259" i="9"/>
  <c r="O259" i="9"/>
  <c r="N259" i="9"/>
  <c r="P259" i="9" s="1"/>
  <c r="M259" i="9"/>
  <c r="D259" i="9"/>
  <c r="AS258" i="9"/>
  <c r="AY258" i="9" s="1"/>
  <c r="BE258" i="9" s="1"/>
  <c r="AR258" i="9"/>
  <c r="AX258" i="9" s="1"/>
  <c r="BD258" i="9" s="1"/>
  <c r="AQ258" i="9"/>
  <c r="AW258" i="9" s="1"/>
  <c r="BC258" i="9" s="1"/>
  <c r="AP258" i="9"/>
  <c r="AV258" i="9" s="1"/>
  <c r="BB258" i="9" s="1"/>
  <c r="AO258" i="9"/>
  <c r="AU258" i="9" s="1"/>
  <c r="BA258" i="9" s="1"/>
  <c r="AN258" i="9"/>
  <c r="AT258" i="9" s="1"/>
  <c r="AZ258" i="9" s="1"/>
  <c r="U258" i="9"/>
  <c r="T258" i="9"/>
  <c r="S258" i="9"/>
  <c r="R258" i="9"/>
  <c r="Q258" i="9"/>
  <c r="N258" i="9"/>
  <c r="P258" i="9" s="1"/>
  <c r="M258" i="9"/>
  <c r="O258" i="9" s="1"/>
  <c r="D258" i="9"/>
  <c r="AS257" i="9"/>
  <c r="AY257" i="9" s="1"/>
  <c r="BE257" i="9" s="1"/>
  <c r="AR257" i="9"/>
  <c r="AX257" i="9" s="1"/>
  <c r="BD257" i="9" s="1"/>
  <c r="AQ257" i="9"/>
  <c r="AW257" i="9" s="1"/>
  <c r="BC257" i="9" s="1"/>
  <c r="AP257" i="9"/>
  <c r="AV257" i="9" s="1"/>
  <c r="BB257" i="9" s="1"/>
  <c r="AO257" i="9"/>
  <c r="AU257" i="9" s="1"/>
  <c r="BA257" i="9" s="1"/>
  <c r="AN257" i="9"/>
  <c r="AT257" i="9" s="1"/>
  <c r="AZ257" i="9" s="1"/>
  <c r="T257" i="9"/>
  <c r="S257" i="9"/>
  <c r="R257" i="9"/>
  <c r="Q257" i="9"/>
  <c r="U257" i="9" s="1"/>
  <c r="N257" i="9"/>
  <c r="P257" i="9" s="1"/>
  <c r="M257" i="9"/>
  <c r="O257" i="9" s="1"/>
  <c r="D257" i="9"/>
  <c r="AW256" i="9"/>
  <c r="BC256" i="9" s="1"/>
  <c r="AT256" i="9"/>
  <c r="AZ256" i="9" s="1"/>
  <c r="AS256" i="9"/>
  <c r="AY256" i="9" s="1"/>
  <c r="BE256" i="9" s="1"/>
  <c r="AR256" i="9"/>
  <c r="AX256" i="9" s="1"/>
  <c r="BD256" i="9" s="1"/>
  <c r="AQ256" i="9"/>
  <c r="AP256" i="9"/>
  <c r="AV256" i="9" s="1"/>
  <c r="BB256" i="9" s="1"/>
  <c r="AO256" i="9"/>
  <c r="AU256" i="9" s="1"/>
  <c r="BA256" i="9" s="1"/>
  <c r="AN256" i="9"/>
  <c r="U256" i="9"/>
  <c r="T256" i="9"/>
  <c r="S256" i="9"/>
  <c r="R256" i="9"/>
  <c r="Q256" i="9"/>
  <c r="N256" i="9"/>
  <c r="P256" i="9" s="1"/>
  <c r="M256" i="9"/>
  <c r="O256" i="9" s="1"/>
  <c r="D256" i="9"/>
  <c r="AS255" i="9"/>
  <c r="AY255" i="9" s="1"/>
  <c r="BE255" i="9" s="1"/>
  <c r="AR255" i="9"/>
  <c r="AX255" i="9" s="1"/>
  <c r="BD255" i="9" s="1"/>
  <c r="AQ255" i="9"/>
  <c r="AW255" i="9" s="1"/>
  <c r="BC255" i="9" s="1"/>
  <c r="AP255" i="9"/>
  <c r="AV255" i="9" s="1"/>
  <c r="BB255" i="9" s="1"/>
  <c r="AO255" i="9"/>
  <c r="AU255" i="9" s="1"/>
  <c r="BA255" i="9" s="1"/>
  <c r="AN255" i="9"/>
  <c r="AT255" i="9" s="1"/>
  <c r="AZ255" i="9" s="1"/>
  <c r="U255" i="9"/>
  <c r="T255" i="9"/>
  <c r="S255" i="9"/>
  <c r="R255" i="9"/>
  <c r="Q255" i="9"/>
  <c r="N255" i="9"/>
  <c r="P255" i="9" s="1"/>
  <c r="M255" i="9"/>
  <c r="O255" i="9" s="1"/>
  <c r="D255" i="9"/>
  <c r="AS254" i="9"/>
  <c r="AY254" i="9" s="1"/>
  <c r="BE254" i="9" s="1"/>
  <c r="AR254" i="9"/>
  <c r="AX254" i="9" s="1"/>
  <c r="BD254" i="9" s="1"/>
  <c r="AQ254" i="9"/>
  <c r="AW254" i="9" s="1"/>
  <c r="BC254" i="9" s="1"/>
  <c r="AP254" i="9"/>
  <c r="AV254" i="9" s="1"/>
  <c r="BB254" i="9" s="1"/>
  <c r="AO254" i="9"/>
  <c r="AU254" i="9" s="1"/>
  <c r="BA254" i="9" s="1"/>
  <c r="AN254" i="9"/>
  <c r="AT254" i="9" s="1"/>
  <c r="AZ254" i="9" s="1"/>
  <c r="T254" i="9"/>
  <c r="S254" i="9"/>
  <c r="R254" i="9"/>
  <c r="Q254" i="9"/>
  <c r="U254" i="9" s="1"/>
  <c r="N254" i="9"/>
  <c r="P254" i="9" s="1"/>
  <c r="M254" i="9"/>
  <c r="O254" i="9" s="1"/>
  <c r="D254" i="9"/>
  <c r="AT253" i="9"/>
  <c r="AZ253" i="9" s="1"/>
  <c r="AS253" i="9"/>
  <c r="AY253" i="9" s="1"/>
  <c r="BE253" i="9" s="1"/>
  <c r="AR253" i="9"/>
  <c r="AX253" i="9" s="1"/>
  <c r="BD253" i="9" s="1"/>
  <c r="AQ253" i="9"/>
  <c r="AW253" i="9" s="1"/>
  <c r="BC253" i="9" s="1"/>
  <c r="AP253" i="9"/>
  <c r="AV253" i="9" s="1"/>
  <c r="BB253" i="9" s="1"/>
  <c r="AO253" i="9"/>
  <c r="AU253" i="9" s="1"/>
  <c r="BA253" i="9" s="1"/>
  <c r="AN253" i="9"/>
  <c r="T253" i="9"/>
  <c r="S253" i="9"/>
  <c r="R253" i="9"/>
  <c r="Q253" i="9"/>
  <c r="U253" i="9" s="1"/>
  <c r="N253" i="9"/>
  <c r="P253" i="9" s="1"/>
  <c r="M253" i="9"/>
  <c r="O253" i="9" s="1"/>
  <c r="D253" i="9"/>
  <c r="AX252" i="9"/>
  <c r="BD252" i="9" s="1"/>
  <c r="AS252" i="9"/>
  <c r="AY252" i="9" s="1"/>
  <c r="BE252" i="9" s="1"/>
  <c r="AR252" i="9"/>
  <c r="AQ252" i="9"/>
  <c r="AW252" i="9" s="1"/>
  <c r="BC252" i="9" s="1"/>
  <c r="AP252" i="9"/>
  <c r="AV252" i="9" s="1"/>
  <c r="BB252" i="9" s="1"/>
  <c r="AO252" i="9"/>
  <c r="AU252" i="9" s="1"/>
  <c r="BA252" i="9" s="1"/>
  <c r="AN252" i="9"/>
  <c r="AT252" i="9" s="1"/>
  <c r="AZ252" i="9" s="1"/>
  <c r="U252" i="9"/>
  <c r="T252" i="9"/>
  <c r="S252" i="9"/>
  <c r="R252" i="9"/>
  <c r="Q252" i="9"/>
  <c r="N252" i="9"/>
  <c r="P252" i="9" s="1"/>
  <c r="M252" i="9"/>
  <c r="O252" i="9" s="1"/>
  <c r="D252" i="9"/>
  <c r="AT251" i="9"/>
  <c r="AZ251" i="9" s="1"/>
  <c r="AS251" i="9"/>
  <c r="AY251" i="9" s="1"/>
  <c r="BE251" i="9" s="1"/>
  <c r="AR251" i="9"/>
  <c r="AX251" i="9" s="1"/>
  <c r="BD251" i="9" s="1"/>
  <c r="AQ251" i="9"/>
  <c r="AW251" i="9" s="1"/>
  <c r="BC251" i="9" s="1"/>
  <c r="AP251" i="9"/>
  <c r="AV251" i="9" s="1"/>
  <c r="BB251" i="9" s="1"/>
  <c r="AO251" i="9"/>
  <c r="AU251" i="9" s="1"/>
  <c r="BA251" i="9" s="1"/>
  <c r="AN251" i="9"/>
  <c r="T251" i="9"/>
  <c r="S251" i="9"/>
  <c r="R251" i="9"/>
  <c r="Q251" i="9"/>
  <c r="U251" i="9" s="1"/>
  <c r="N251" i="9"/>
  <c r="P251" i="9" s="1"/>
  <c r="M251" i="9"/>
  <c r="O251" i="9" s="1"/>
  <c r="D251" i="9"/>
  <c r="AX250" i="9"/>
  <c r="BD250" i="9" s="1"/>
  <c r="AT250" i="9"/>
  <c r="AZ250" i="9" s="1"/>
  <c r="AS250" i="9"/>
  <c r="AY250" i="9" s="1"/>
  <c r="BE250" i="9" s="1"/>
  <c r="AR250" i="9"/>
  <c r="AQ250" i="9"/>
  <c r="AW250" i="9" s="1"/>
  <c r="BC250" i="9" s="1"/>
  <c r="AP250" i="9"/>
  <c r="AV250" i="9" s="1"/>
  <c r="BB250" i="9" s="1"/>
  <c r="AO250" i="9"/>
  <c r="AU250" i="9" s="1"/>
  <c r="BA250" i="9" s="1"/>
  <c r="AN250" i="9"/>
  <c r="U250" i="9"/>
  <c r="T250" i="9"/>
  <c r="S250" i="9"/>
  <c r="R250" i="9"/>
  <c r="Q250" i="9"/>
  <c r="P250" i="9"/>
  <c r="N250" i="9"/>
  <c r="M250" i="9"/>
  <c r="O250" i="9" s="1"/>
  <c r="D250" i="9"/>
  <c r="AS249" i="9"/>
  <c r="AY249" i="9" s="1"/>
  <c r="BE249" i="9" s="1"/>
  <c r="AR249" i="9"/>
  <c r="AX249" i="9" s="1"/>
  <c r="BD249" i="9" s="1"/>
  <c r="AQ249" i="9"/>
  <c r="AW249" i="9" s="1"/>
  <c r="BC249" i="9" s="1"/>
  <c r="AP249" i="9"/>
  <c r="AV249" i="9" s="1"/>
  <c r="BB249" i="9" s="1"/>
  <c r="AO249" i="9"/>
  <c r="AU249" i="9" s="1"/>
  <c r="BA249" i="9" s="1"/>
  <c r="AN249" i="9"/>
  <c r="AT249" i="9" s="1"/>
  <c r="AZ249" i="9" s="1"/>
  <c r="U249" i="9"/>
  <c r="T249" i="9"/>
  <c r="S249" i="9"/>
  <c r="R249" i="9"/>
  <c r="Q249" i="9"/>
  <c r="N249" i="9"/>
  <c r="P249" i="9" s="1"/>
  <c r="M249" i="9"/>
  <c r="O249" i="9" s="1"/>
  <c r="D249" i="9"/>
  <c r="AV248" i="9"/>
  <c r="BB248" i="9" s="1"/>
  <c r="AS248" i="9"/>
  <c r="AY248" i="9" s="1"/>
  <c r="BE248" i="9" s="1"/>
  <c r="AR248" i="9"/>
  <c r="AX248" i="9" s="1"/>
  <c r="BD248" i="9" s="1"/>
  <c r="AQ248" i="9"/>
  <c r="AW248" i="9" s="1"/>
  <c r="BC248" i="9" s="1"/>
  <c r="AP248" i="9"/>
  <c r="AO248" i="9"/>
  <c r="AU248" i="9" s="1"/>
  <c r="BA248" i="9" s="1"/>
  <c r="AN248" i="9"/>
  <c r="AT248" i="9" s="1"/>
  <c r="AZ248" i="9" s="1"/>
  <c r="T248" i="9"/>
  <c r="S248" i="9"/>
  <c r="R248" i="9"/>
  <c r="Q248" i="9"/>
  <c r="U248" i="9" s="1"/>
  <c r="N248" i="9"/>
  <c r="P248" i="9" s="1"/>
  <c r="M248" i="9"/>
  <c r="O248" i="9" s="1"/>
  <c r="D248" i="9"/>
  <c r="AW247" i="9"/>
  <c r="BC247" i="9" s="1"/>
  <c r="AT247" i="9"/>
  <c r="AZ247" i="9" s="1"/>
  <c r="AS247" i="9"/>
  <c r="AY247" i="9" s="1"/>
  <c r="BE247" i="9" s="1"/>
  <c r="AR247" i="9"/>
  <c r="AX247" i="9" s="1"/>
  <c r="BD247" i="9" s="1"/>
  <c r="AQ247" i="9"/>
  <c r="AP247" i="9"/>
  <c r="AV247" i="9" s="1"/>
  <c r="BB247" i="9" s="1"/>
  <c r="AO247" i="9"/>
  <c r="AU247" i="9" s="1"/>
  <c r="BA247" i="9" s="1"/>
  <c r="AN247" i="9"/>
  <c r="T247" i="9"/>
  <c r="S247" i="9"/>
  <c r="R247" i="9"/>
  <c r="Q247" i="9"/>
  <c r="U247" i="9" s="1"/>
  <c r="N247" i="9"/>
  <c r="P247" i="9" s="1"/>
  <c r="M247" i="9"/>
  <c r="O247" i="9" s="1"/>
  <c r="D247" i="9"/>
  <c r="AS246" i="9"/>
  <c r="AY246" i="9" s="1"/>
  <c r="BE246" i="9" s="1"/>
  <c r="AR246" i="9"/>
  <c r="AX246" i="9" s="1"/>
  <c r="BD246" i="9" s="1"/>
  <c r="AQ246" i="9"/>
  <c r="AW246" i="9" s="1"/>
  <c r="BC246" i="9" s="1"/>
  <c r="AP246" i="9"/>
  <c r="AV246" i="9" s="1"/>
  <c r="BB246" i="9" s="1"/>
  <c r="AO246" i="9"/>
  <c r="AU246" i="9" s="1"/>
  <c r="BA246" i="9" s="1"/>
  <c r="AN246" i="9"/>
  <c r="AT246" i="9" s="1"/>
  <c r="AZ246" i="9" s="1"/>
  <c r="U246" i="9"/>
  <c r="T246" i="9"/>
  <c r="S246" i="9"/>
  <c r="R246" i="9"/>
  <c r="Q246" i="9"/>
  <c r="N246" i="9"/>
  <c r="P246" i="9" s="1"/>
  <c r="M246" i="9"/>
  <c r="O246" i="9" s="1"/>
  <c r="D246" i="9"/>
  <c r="AS245" i="9"/>
  <c r="AY245" i="9" s="1"/>
  <c r="BE245" i="9" s="1"/>
  <c r="AR245" i="9"/>
  <c r="AX245" i="9" s="1"/>
  <c r="BD245" i="9" s="1"/>
  <c r="AQ245" i="9"/>
  <c r="AW245" i="9" s="1"/>
  <c r="BC245" i="9" s="1"/>
  <c r="AP245" i="9"/>
  <c r="AV245" i="9" s="1"/>
  <c r="BB245" i="9" s="1"/>
  <c r="AO245" i="9"/>
  <c r="AU245" i="9" s="1"/>
  <c r="BA245" i="9" s="1"/>
  <c r="AN245" i="9"/>
  <c r="AT245" i="9" s="1"/>
  <c r="AZ245" i="9" s="1"/>
  <c r="T245" i="9"/>
  <c r="S245" i="9"/>
  <c r="R245" i="9"/>
  <c r="Q245" i="9"/>
  <c r="U245" i="9" s="1"/>
  <c r="N245" i="9"/>
  <c r="P245" i="9" s="1"/>
  <c r="M245" i="9"/>
  <c r="O245" i="9" s="1"/>
  <c r="D245" i="9"/>
  <c r="AU244" i="9"/>
  <c r="BA244" i="9" s="1"/>
  <c r="AS244" i="9"/>
  <c r="AY244" i="9" s="1"/>
  <c r="BE244" i="9" s="1"/>
  <c r="AR244" i="9"/>
  <c r="AX244" i="9" s="1"/>
  <c r="BD244" i="9" s="1"/>
  <c r="AQ244" i="9"/>
  <c r="AW244" i="9" s="1"/>
  <c r="BC244" i="9" s="1"/>
  <c r="AP244" i="9"/>
  <c r="AV244" i="9" s="1"/>
  <c r="BB244" i="9" s="1"/>
  <c r="AO244" i="9"/>
  <c r="AN244" i="9"/>
  <c r="AT244" i="9" s="1"/>
  <c r="AZ244" i="9" s="1"/>
  <c r="T244" i="9"/>
  <c r="S244" i="9"/>
  <c r="R244" i="9"/>
  <c r="Q244" i="9"/>
  <c r="U244" i="9" s="1"/>
  <c r="N244" i="9"/>
  <c r="P244" i="9" s="1"/>
  <c r="M244" i="9"/>
  <c r="O244" i="9" s="1"/>
  <c r="D244" i="9"/>
  <c r="BA243" i="9"/>
  <c r="AS243" i="9"/>
  <c r="AY243" i="9" s="1"/>
  <c r="BE243" i="9" s="1"/>
  <c r="AR243" i="9"/>
  <c r="AX243" i="9" s="1"/>
  <c r="BD243" i="9" s="1"/>
  <c r="AQ243" i="9"/>
  <c r="AW243" i="9" s="1"/>
  <c r="BC243" i="9" s="1"/>
  <c r="AP243" i="9"/>
  <c r="AV243" i="9" s="1"/>
  <c r="BB243" i="9" s="1"/>
  <c r="AO243" i="9"/>
  <c r="AU243" i="9" s="1"/>
  <c r="AN243" i="9"/>
  <c r="AT243" i="9" s="1"/>
  <c r="AZ243" i="9" s="1"/>
  <c r="U243" i="9"/>
  <c r="T243" i="9"/>
  <c r="S243" i="9"/>
  <c r="R243" i="9"/>
  <c r="Q243" i="9"/>
  <c r="N243" i="9"/>
  <c r="P243" i="9" s="1"/>
  <c r="M243" i="9"/>
  <c r="O243" i="9" s="1"/>
  <c r="D243" i="9"/>
  <c r="AS242" i="9"/>
  <c r="AY242" i="9" s="1"/>
  <c r="BE242" i="9" s="1"/>
  <c r="AR242" i="9"/>
  <c r="AX242" i="9" s="1"/>
  <c r="BD242" i="9" s="1"/>
  <c r="AQ242" i="9"/>
  <c r="AW242" i="9" s="1"/>
  <c r="BC242" i="9" s="1"/>
  <c r="AP242" i="9"/>
  <c r="AV242" i="9" s="1"/>
  <c r="BB242" i="9" s="1"/>
  <c r="AO242" i="9"/>
  <c r="AU242" i="9" s="1"/>
  <c r="BA242" i="9" s="1"/>
  <c r="AN242" i="9"/>
  <c r="AT242" i="9" s="1"/>
  <c r="AZ242" i="9" s="1"/>
  <c r="T242" i="9"/>
  <c r="S242" i="9"/>
  <c r="R242" i="9"/>
  <c r="Q242" i="9"/>
  <c r="U242" i="9" s="1"/>
  <c r="N242" i="9"/>
  <c r="P242" i="9" s="1"/>
  <c r="M242" i="9"/>
  <c r="O242" i="9" s="1"/>
  <c r="D242" i="9"/>
  <c r="AX241" i="9"/>
  <c r="BD241" i="9" s="1"/>
  <c r="AS241" i="9"/>
  <c r="AY241" i="9" s="1"/>
  <c r="BE241" i="9" s="1"/>
  <c r="AR241" i="9"/>
  <c r="AQ241" i="9"/>
  <c r="AW241" i="9" s="1"/>
  <c r="BC241" i="9" s="1"/>
  <c r="AP241" i="9"/>
  <c r="AV241" i="9" s="1"/>
  <c r="BB241" i="9" s="1"/>
  <c r="AO241" i="9"/>
  <c r="AU241" i="9" s="1"/>
  <c r="BA241" i="9" s="1"/>
  <c r="AN241" i="9"/>
  <c r="AT241" i="9" s="1"/>
  <c r="AZ241" i="9" s="1"/>
  <c r="T241" i="9"/>
  <c r="S241" i="9"/>
  <c r="R241" i="9"/>
  <c r="Q241" i="9"/>
  <c r="U241" i="9" s="1"/>
  <c r="O241" i="9"/>
  <c r="N241" i="9"/>
  <c r="P241" i="9" s="1"/>
  <c r="M241" i="9"/>
  <c r="D241" i="9"/>
  <c r="AS240" i="9"/>
  <c r="AY240" i="9" s="1"/>
  <c r="BE240" i="9" s="1"/>
  <c r="AR240" i="9"/>
  <c r="AX240" i="9" s="1"/>
  <c r="BD240" i="9" s="1"/>
  <c r="AQ240" i="9"/>
  <c r="AW240" i="9" s="1"/>
  <c r="BC240" i="9" s="1"/>
  <c r="AP240" i="9"/>
  <c r="AV240" i="9" s="1"/>
  <c r="BB240" i="9" s="1"/>
  <c r="AO240" i="9"/>
  <c r="AU240" i="9" s="1"/>
  <c r="BA240" i="9" s="1"/>
  <c r="AN240" i="9"/>
  <c r="AT240" i="9" s="1"/>
  <c r="AZ240" i="9" s="1"/>
  <c r="U240" i="9"/>
  <c r="T240" i="9"/>
  <c r="S240" i="9"/>
  <c r="R240" i="9"/>
  <c r="Q240" i="9"/>
  <c r="N240" i="9"/>
  <c r="P240" i="9" s="1"/>
  <c r="M240" i="9"/>
  <c r="O240" i="9" s="1"/>
  <c r="D240" i="9"/>
  <c r="BA239" i="9"/>
  <c r="AS239" i="9"/>
  <c r="AY239" i="9" s="1"/>
  <c r="BE239" i="9" s="1"/>
  <c r="AR239" i="9"/>
  <c r="AX239" i="9" s="1"/>
  <c r="BD239" i="9" s="1"/>
  <c r="AQ239" i="9"/>
  <c r="AW239" i="9" s="1"/>
  <c r="BC239" i="9" s="1"/>
  <c r="AP239" i="9"/>
  <c r="AV239" i="9" s="1"/>
  <c r="BB239" i="9" s="1"/>
  <c r="AO239" i="9"/>
  <c r="AU239" i="9" s="1"/>
  <c r="AN239" i="9"/>
  <c r="AT239" i="9" s="1"/>
  <c r="AZ239" i="9" s="1"/>
  <c r="T239" i="9"/>
  <c r="S239" i="9"/>
  <c r="R239" i="9"/>
  <c r="Q239" i="9"/>
  <c r="U239" i="9" s="1"/>
  <c r="N239" i="9"/>
  <c r="P239" i="9" s="1"/>
  <c r="M239" i="9"/>
  <c r="O239" i="9" s="1"/>
  <c r="D239" i="9"/>
  <c r="AW238" i="9"/>
  <c r="BC238" i="9" s="1"/>
  <c r="AS238" i="9"/>
  <c r="AY238" i="9" s="1"/>
  <c r="BE238" i="9" s="1"/>
  <c r="AR238" i="9"/>
  <c r="AX238" i="9" s="1"/>
  <c r="BD238" i="9" s="1"/>
  <c r="AQ238" i="9"/>
  <c r="AP238" i="9"/>
  <c r="AV238" i="9" s="1"/>
  <c r="BB238" i="9" s="1"/>
  <c r="AO238" i="9"/>
  <c r="AU238" i="9" s="1"/>
  <c r="BA238" i="9" s="1"/>
  <c r="AN238" i="9"/>
  <c r="AT238" i="9" s="1"/>
  <c r="AZ238" i="9" s="1"/>
  <c r="T238" i="9"/>
  <c r="S238" i="9"/>
  <c r="R238" i="9"/>
  <c r="Q238" i="9"/>
  <c r="U238" i="9" s="1"/>
  <c r="N238" i="9"/>
  <c r="P238" i="9" s="1"/>
  <c r="M238" i="9"/>
  <c r="O238" i="9" s="1"/>
  <c r="D238" i="9"/>
  <c r="AS237" i="9"/>
  <c r="AY237" i="9" s="1"/>
  <c r="BE237" i="9" s="1"/>
  <c r="AR237" i="9"/>
  <c r="AX237" i="9" s="1"/>
  <c r="BD237" i="9" s="1"/>
  <c r="AQ237" i="9"/>
  <c r="AW237" i="9" s="1"/>
  <c r="BC237" i="9" s="1"/>
  <c r="AP237" i="9"/>
  <c r="AV237" i="9" s="1"/>
  <c r="BB237" i="9" s="1"/>
  <c r="AO237" i="9"/>
  <c r="AU237" i="9" s="1"/>
  <c r="BA237" i="9" s="1"/>
  <c r="AN237" i="9"/>
  <c r="AT237" i="9" s="1"/>
  <c r="AZ237" i="9" s="1"/>
  <c r="U237" i="9"/>
  <c r="T237" i="9"/>
  <c r="S237" i="9"/>
  <c r="R237" i="9"/>
  <c r="Q237" i="9"/>
  <c r="N237" i="9"/>
  <c r="P237" i="9" s="1"/>
  <c r="M237" i="9"/>
  <c r="O237" i="9" s="1"/>
  <c r="D237" i="9"/>
  <c r="AS236" i="9"/>
  <c r="AY236" i="9" s="1"/>
  <c r="BE236" i="9" s="1"/>
  <c r="AR236" i="9"/>
  <c r="AX236" i="9" s="1"/>
  <c r="BD236" i="9" s="1"/>
  <c r="AQ236" i="9"/>
  <c r="AW236" i="9" s="1"/>
  <c r="BC236" i="9" s="1"/>
  <c r="AP236" i="9"/>
  <c r="AV236" i="9" s="1"/>
  <c r="BB236" i="9" s="1"/>
  <c r="AO236" i="9"/>
  <c r="AU236" i="9" s="1"/>
  <c r="BA236" i="9" s="1"/>
  <c r="AN236" i="9"/>
  <c r="AT236" i="9" s="1"/>
  <c r="AZ236" i="9" s="1"/>
  <c r="T236" i="9"/>
  <c r="S236" i="9"/>
  <c r="R236" i="9"/>
  <c r="Q236" i="9"/>
  <c r="U236" i="9" s="1"/>
  <c r="N236" i="9"/>
  <c r="P236" i="9" s="1"/>
  <c r="M236" i="9"/>
  <c r="O236" i="9" s="1"/>
  <c r="D236" i="9"/>
  <c r="AS235" i="9"/>
  <c r="AY235" i="9" s="1"/>
  <c r="BE235" i="9" s="1"/>
  <c r="AR235" i="9"/>
  <c r="AX235" i="9" s="1"/>
  <c r="BD235" i="9" s="1"/>
  <c r="AQ235" i="9"/>
  <c r="AW235" i="9" s="1"/>
  <c r="BC235" i="9" s="1"/>
  <c r="AP235" i="9"/>
  <c r="AV235" i="9" s="1"/>
  <c r="BB235" i="9" s="1"/>
  <c r="AO235" i="9"/>
  <c r="AU235" i="9" s="1"/>
  <c r="BA235" i="9" s="1"/>
  <c r="AN235" i="9"/>
  <c r="AT235" i="9" s="1"/>
  <c r="AZ235" i="9" s="1"/>
  <c r="U235" i="9"/>
  <c r="T235" i="9"/>
  <c r="S235" i="9"/>
  <c r="R235" i="9"/>
  <c r="Q235" i="9"/>
  <c r="N235" i="9"/>
  <c r="P235" i="9" s="1"/>
  <c r="M235" i="9"/>
  <c r="O235" i="9" s="1"/>
  <c r="D235" i="9"/>
  <c r="AT234" i="9"/>
  <c r="AZ234" i="9" s="1"/>
  <c r="AS234" i="9"/>
  <c r="AY234" i="9" s="1"/>
  <c r="BE234" i="9" s="1"/>
  <c r="AR234" i="9"/>
  <c r="AX234" i="9" s="1"/>
  <c r="BD234" i="9" s="1"/>
  <c r="AQ234" i="9"/>
  <c r="AW234" i="9" s="1"/>
  <c r="BC234" i="9" s="1"/>
  <c r="AP234" i="9"/>
  <c r="AV234" i="9" s="1"/>
  <c r="BB234" i="9" s="1"/>
  <c r="AO234" i="9"/>
  <c r="AU234" i="9" s="1"/>
  <c r="BA234" i="9" s="1"/>
  <c r="AN234" i="9"/>
  <c r="U234" i="9"/>
  <c r="T234" i="9"/>
  <c r="S234" i="9"/>
  <c r="R234" i="9"/>
  <c r="Q234" i="9"/>
  <c r="N234" i="9"/>
  <c r="P234" i="9" s="1"/>
  <c r="M234" i="9"/>
  <c r="O234" i="9" s="1"/>
  <c r="D234" i="9"/>
  <c r="AS233" i="9"/>
  <c r="AY233" i="9" s="1"/>
  <c r="BE233" i="9" s="1"/>
  <c r="AR233" i="9"/>
  <c r="AX233" i="9" s="1"/>
  <c r="BD233" i="9" s="1"/>
  <c r="AQ233" i="9"/>
  <c r="AW233" i="9" s="1"/>
  <c r="BC233" i="9" s="1"/>
  <c r="AP233" i="9"/>
  <c r="AV233" i="9" s="1"/>
  <c r="BB233" i="9" s="1"/>
  <c r="AO233" i="9"/>
  <c r="AU233" i="9" s="1"/>
  <c r="BA233" i="9" s="1"/>
  <c r="AN233" i="9"/>
  <c r="AT233" i="9" s="1"/>
  <c r="AZ233" i="9" s="1"/>
  <c r="T233" i="9"/>
  <c r="S233" i="9"/>
  <c r="R233" i="9"/>
  <c r="Q233" i="9"/>
  <c r="U233" i="9" s="1"/>
  <c r="N233" i="9"/>
  <c r="P233" i="9" s="1"/>
  <c r="M233" i="9"/>
  <c r="O233" i="9" s="1"/>
  <c r="D233" i="9"/>
  <c r="AX232" i="9"/>
  <c r="BD232" i="9" s="1"/>
  <c r="AW232" i="9"/>
  <c r="BC232" i="9" s="1"/>
  <c r="AS232" i="9"/>
  <c r="AY232" i="9" s="1"/>
  <c r="BE232" i="9" s="1"/>
  <c r="AR232" i="9"/>
  <c r="AQ232" i="9"/>
  <c r="AP232" i="9"/>
  <c r="AV232" i="9" s="1"/>
  <c r="BB232" i="9" s="1"/>
  <c r="AO232" i="9"/>
  <c r="AU232" i="9" s="1"/>
  <c r="BA232" i="9" s="1"/>
  <c r="AN232" i="9"/>
  <c r="AT232" i="9" s="1"/>
  <c r="AZ232" i="9" s="1"/>
  <c r="U232" i="9"/>
  <c r="T232" i="9"/>
  <c r="S232" i="9"/>
  <c r="R232" i="9"/>
  <c r="Q232" i="9"/>
  <c r="P232" i="9"/>
  <c r="O232" i="9"/>
  <c r="N232" i="9"/>
  <c r="M232" i="9"/>
  <c r="D232" i="9"/>
  <c r="BE231" i="9"/>
  <c r="AS231" i="9"/>
  <c r="AY231" i="9" s="1"/>
  <c r="AR231" i="9"/>
  <c r="AX231" i="9" s="1"/>
  <c r="BD231" i="9" s="1"/>
  <c r="AQ231" i="9"/>
  <c r="AW231" i="9" s="1"/>
  <c r="BC231" i="9" s="1"/>
  <c r="AP231" i="9"/>
  <c r="AV231" i="9" s="1"/>
  <c r="BB231" i="9" s="1"/>
  <c r="AO231" i="9"/>
  <c r="AU231" i="9" s="1"/>
  <c r="BA231" i="9" s="1"/>
  <c r="AN231" i="9"/>
  <c r="AT231" i="9" s="1"/>
  <c r="AZ231" i="9" s="1"/>
  <c r="U231" i="9"/>
  <c r="T231" i="9"/>
  <c r="S231" i="9"/>
  <c r="R231" i="9"/>
  <c r="Q231" i="9"/>
  <c r="O231" i="9"/>
  <c r="N231" i="9"/>
  <c r="P231" i="9" s="1"/>
  <c r="M231" i="9"/>
  <c r="D231" i="9"/>
  <c r="AS230" i="9"/>
  <c r="AY230" i="9" s="1"/>
  <c r="BE230" i="9" s="1"/>
  <c r="AR230" i="9"/>
  <c r="AX230" i="9" s="1"/>
  <c r="BD230" i="9" s="1"/>
  <c r="AQ230" i="9"/>
  <c r="AW230" i="9" s="1"/>
  <c r="BC230" i="9" s="1"/>
  <c r="AP230" i="9"/>
  <c r="AV230" i="9" s="1"/>
  <c r="BB230" i="9" s="1"/>
  <c r="AO230" i="9"/>
  <c r="AU230" i="9" s="1"/>
  <c r="BA230" i="9" s="1"/>
  <c r="AN230" i="9"/>
  <c r="AT230" i="9" s="1"/>
  <c r="AZ230" i="9" s="1"/>
  <c r="T230" i="9"/>
  <c r="S230" i="9"/>
  <c r="R230" i="9"/>
  <c r="Q230" i="9"/>
  <c r="U230" i="9" s="1"/>
  <c r="N230" i="9"/>
  <c r="P230" i="9" s="1"/>
  <c r="M230" i="9"/>
  <c r="O230" i="9" s="1"/>
  <c r="D230" i="9"/>
  <c r="AW229" i="9"/>
  <c r="BC229" i="9" s="1"/>
  <c r="AS229" i="9"/>
  <c r="AY229" i="9" s="1"/>
  <c r="BE229" i="9" s="1"/>
  <c r="AR229" i="9"/>
  <c r="AX229" i="9" s="1"/>
  <c r="BD229" i="9" s="1"/>
  <c r="AQ229" i="9"/>
  <c r="AP229" i="9"/>
  <c r="AV229" i="9" s="1"/>
  <c r="BB229" i="9" s="1"/>
  <c r="AO229" i="9"/>
  <c r="AU229" i="9" s="1"/>
  <c r="BA229" i="9" s="1"/>
  <c r="AN229" i="9"/>
  <c r="AT229" i="9" s="1"/>
  <c r="AZ229" i="9" s="1"/>
  <c r="T229" i="9"/>
  <c r="S229" i="9"/>
  <c r="R229" i="9"/>
  <c r="Q229" i="9"/>
  <c r="U229" i="9" s="1"/>
  <c r="N229" i="9"/>
  <c r="P229" i="9" s="1"/>
  <c r="M229" i="9"/>
  <c r="O229" i="9" s="1"/>
  <c r="D229" i="9"/>
  <c r="AV228" i="9"/>
  <c r="BB228" i="9" s="1"/>
  <c r="AS228" i="9"/>
  <c r="AY228" i="9" s="1"/>
  <c r="BE228" i="9" s="1"/>
  <c r="AR228" i="9"/>
  <c r="AX228" i="9" s="1"/>
  <c r="BD228" i="9" s="1"/>
  <c r="AQ228" i="9"/>
  <c r="AW228" i="9" s="1"/>
  <c r="BC228" i="9" s="1"/>
  <c r="AP228" i="9"/>
  <c r="AO228" i="9"/>
  <c r="AU228" i="9" s="1"/>
  <c r="BA228" i="9" s="1"/>
  <c r="AN228" i="9"/>
  <c r="AT228" i="9" s="1"/>
  <c r="AZ228" i="9" s="1"/>
  <c r="U228" i="9"/>
  <c r="T228" i="9"/>
  <c r="S228" i="9"/>
  <c r="R228" i="9"/>
  <c r="Q228" i="9"/>
  <c r="N228" i="9"/>
  <c r="P228" i="9" s="1"/>
  <c r="M228" i="9"/>
  <c r="O228" i="9" s="1"/>
  <c r="D228" i="9"/>
  <c r="AS227" i="9"/>
  <c r="AY227" i="9" s="1"/>
  <c r="BE227" i="9" s="1"/>
  <c r="AR227" i="9"/>
  <c r="AX227" i="9" s="1"/>
  <c r="BD227" i="9" s="1"/>
  <c r="AQ227" i="9"/>
  <c r="AW227" i="9" s="1"/>
  <c r="BC227" i="9" s="1"/>
  <c r="AP227" i="9"/>
  <c r="AV227" i="9" s="1"/>
  <c r="BB227" i="9" s="1"/>
  <c r="AO227" i="9"/>
  <c r="AU227" i="9" s="1"/>
  <c r="BA227" i="9" s="1"/>
  <c r="AN227" i="9"/>
  <c r="AT227" i="9" s="1"/>
  <c r="AZ227" i="9" s="1"/>
  <c r="T227" i="9"/>
  <c r="S227" i="9"/>
  <c r="R227" i="9"/>
  <c r="Q227" i="9"/>
  <c r="U227" i="9" s="1"/>
  <c r="N227" i="9"/>
  <c r="P227" i="9" s="1"/>
  <c r="M227" i="9"/>
  <c r="O227" i="9" s="1"/>
  <c r="D227" i="9"/>
  <c r="AW226" i="9"/>
  <c r="BC226" i="9" s="1"/>
  <c r="AS226" i="9"/>
  <c r="AY226" i="9" s="1"/>
  <c r="BE226" i="9" s="1"/>
  <c r="AR226" i="9"/>
  <c r="AX226" i="9" s="1"/>
  <c r="BD226" i="9" s="1"/>
  <c r="AQ226" i="9"/>
  <c r="AP226" i="9"/>
  <c r="AV226" i="9" s="1"/>
  <c r="BB226" i="9" s="1"/>
  <c r="AO226" i="9"/>
  <c r="AU226" i="9" s="1"/>
  <c r="BA226" i="9" s="1"/>
  <c r="AN226" i="9"/>
  <c r="AT226" i="9" s="1"/>
  <c r="AZ226" i="9" s="1"/>
  <c r="U226" i="9"/>
  <c r="T226" i="9"/>
  <c r="S226" i="9"/>
  <c r="R226" i="9"/>
  <c r="Q226" i="9"/>
  <c r="N226" i="9"/>
  <c r="P226" i="9" s="1"/>
  <c r="M226" i="9"/>
  <c r="O226" i="9" s="1"/>
  <c r="D226" i="9"/>
  <c r="AS225" i="9"/>
  <c r="AY225" i="9" s="1"/>
  <c r="BE225" i="9" s="1"/>
  <c r="AR225" i="9"/>
  <c r="AX225" i="9" s="1"/>
  <c r="BD225" i="9" s="1"/>
  <c r="AQ225" i="9"/>
  <c r="AW225" i="9" s="1"/>
  <c r="BC225" i="9" s="1"/>
  <c r="AP225" i="9"/>
  <c r="AV225" i="9" s="1"/>
  <c r="BB225" i="9" s="1"/>
  <c r="AO225" i="9"/>
  <c r="AU225" i="9" s="1"/>
  <c r="BA225" i="9" s="1"/>
  <c r="AN225" i="9"/>
  <c r="AT225" i="9" s="1"/>
  <c r="AZ225" i="9" s="1"/>
  <c r="U225" i="9"/>
  <c r="T225" i="9"/>
  <c r="S225" i="9"/>
  <c r="R225" i="9"/>
  <c r="Q225" i="9"/>
  <c r="P225" i="9"/>
  <c r="N225" i="9"/>
  <c r="M225" i="9"/>
  <c r="O225" i="9" s="1"/>
  <c r="D225" i="9"/>
  <c r="AS224" i="9"/>
  <c r="AY224" i="9" s="1"/>
  <c r="BE224" i="9" s="1"/>
  <c r="AR224" i="9"/>
  <c r="AX224" i="9" s="1"/>
  <c r="BD224" i="9" s="1"/>
  <c r="AQ224" i="9"/>
  <c r="AW224" i="9" s="1"/>
  <c r="BC224" i="9" s="1"/>
  <c r="AP224" i="9"/>
  <c r="AV224" i="9" s="1"/>
  <c r="BB224" i="9" s="1"/>
  <c r="AO224" i="9"/>
  <c r="AU224" i="9" s="1"/>
  <c r="BA224" i="9" s="1"/>
  <c r="AN224" i="9"/>
  <c r="AT224" i="9" s="1"/>
  <c r="AZ224" i="9" s="1"/>
  <c r="T224" i="9"/>
  <c r="S224" i="9"/>
  <c r="R224" i="9"/>
  <c r="Q224" i="9"/>
  <c r="U224" i="9" s="1"/>
  <c r="N224" i="9"/>
  <c r="P224" i="9" s="1"/>
  <c r="M224" i="9"/>
  <c r="O224" i="9" s="1"/>
  <c r="D224" i="9"/>
  <c r="AS223" i="9"/>
  <c r="AY223" i="9" s="1"/>
  <c r="BE223" i="9" s="1"/>
  <c r="AR223" i="9"/>
  <c r="AX223" i="9" s="1"/>
  <c r="BD223" i="9" s="1"/>
  <c r="AQ223" i="9"/>
  <c r="AW223" i="9" s="1"/>
  <c r="BC223" i="9" s="1"/>
  <c r="AP223" i="9"/>
  <c r="AV223" i="9" s="1"/>
  <c r="BB223" i="9" s="1"/>
  <c r="AO223" i="9"/>
  <c r="AU223" i="9" s="1"/>
  <c r="BA223" i="9" s="1"/>
  <c r="AN223" i="9"/>
  <c r="AT223" i="9" s="1"/>
  <c r="AZ223" i="9" s="1"/>
  <c r="U223" i="9"/>
  <c r="T223" i="9"/>
  <c r="S223" i="9"/>
  <c r="R223" i="9"/>
  <c r="Q223" i="9"/>
  <c r="N223" i="9"/>
  <c r="P223" i="9" s="1"/>
  <c r="M223" i="9"/>
  <c r="O223" i="9" s="1"/>
  <c r="D223" i="9"/>
  <c r="AS222" i="9"/>
  <c r="AY222" i="9" s="1"/>
  <c r="BE222" i="9" s="1"/>
  <c r="AR222" i="9"/>
  <c r="AX222" i="9" s="1"/>
  <c r="BD222" i="9" s="1"/>
  <c r="AQ222" i="9"/>
  <c r="AW222" i="9" s="1"/>
  <c r="BC222" i="9" s="1"/>
  <c r="AP222" i="9"/>
  <c r="AV222" i="9" s="1"/>
  <c r="BB222" i="9" s="1"/>
  <c r="AO222" i="9"/>
  <c r="AU222" i="9" s="1"/>
  <c r="BA222" i="9" s="1"/>
  <c r="AN222" i="9"/>
  <c r="AT222" i="9" s="1"/>
  <c r="AZ222" i="9" s="1"/>
  <c r="U222" i="9"/>
  <c r="T222" i="9"/>
  <c r="S222" i="9"/>
  <c r="R222" i="9"/>
  <c r="Q222" i="9"/>
  <c r="O222" i="9"/>
  <c r="N222" i="9"/>
  <c r="P222" i="9" s="1"/>
  <c r="M222" i="9"/>
  <c r="D222" i="9"/>
  <c r="AV221" i="9"/>
  <c r="BB221" i="9" s="1"/>
  <c r="AS221" i="9"/>
  <c r="AY221" i="9" s="1"/>
  <c r="BE221" i="9" s="1"/>
  <c r="AR221" i="9"/>
  <c r="AX221" i="9" s="1"/>
  <c r="BD221" i="9" s="1"/>
  <c r="AQ221" i="9"/>
  <c r="AW221" i="9" s="1"/>
  <c r="BC221" i="9" s="1"/>
  <c r="AP221" i="9"/>
  <c r="AO221" i="9"/>
  <c r="AU221" i="9" s="1"/>
  <c r="BA221" i="9" s="1"/>
  <c r="AN221" i="9"/>
  <c r="AT221" i="9" s="1"/>
  <c r="AZ221" i="9" s="1"/>
  <c r="T221" i="9"/>
  <c r="S221" i="9"/>
  <c r="R221" i="9"/>
  <c r="Q221" i="9"/>
  <c r="U221" i="9" s="1"/>
  <c r="N221" i="9"/>
  <c r="P221" i="9" s="1"/>
  <c r="M221" i="9"/>
  <c r="O221" i="9" s="1"/>
  <c r="D221" i="9"/>
  <c r="AS220" i="9"/>
  <c r="AY220" i="9" s="1"/>
  <c r="BE220" i="9" s="1"/>
  <c r="AR220" i="9"/>
  <c r="AX220" i="9" s="1"/>
  <c r="BD220" i="9" s="1"/>
  <c r="AQ220" i="9"/>
  <c r="AW220" i="9" s="1"/>
  <c r="BC220" i="9" s="1"/>
  <c r="AP220" i="9"/>
  <c r="AV220" i="9" s="1"/>
  <c r="BB220" i="9" s="1"/>
  <c r="AO220" i="9"/>
  <c r="AU220" i="9" s="1"/>
  <c r="BA220" i="9" s="1"/>
  <c r="AN220" i="9"/>
  <c r="AT220" i="9" s="1"/>
  <c r="AZ220" i="9" s="1"/>
  <c r="T220" i="9"/>
  <c r="S220" i="9"/>
  <c r="R220" i="9"/>
  <c r="Q220" i="9"/>
  <c r="U220" i="9" s="1"/>
  <c r="N220" i="9"/>
  <c r="P220" i="9" s="1"/>
  <c r="M220" i="9"/>
  <c r="O220" i="9" s="1"/>
  <c r="D220" i="9"/>
  <c r="AV219" i="9"/>
  <c r="BB219" i="9" s="1"/>
  <c r="AS219" i="9"/>
  <c r="AY219" i="9" s="1"/>
  <c r="BE219" i="9" s="1"/>
  <c r="AR219" i="9"/>
  <c r="AX219" i="9" s="1"/>
  <c r="BD219" i="9" s="1"/>
  <c r="AQ219" i="9"/>
  <c r="AW219" i="9" s="1"/>
  <c r="BC219" i="9" s="1"/>
  <c r="AP219" i="9"/>
  <c r="AO219" i="9"/>
  <c r="AU219" i="9" s="1"/>
  <c r="BA219" i="9" s="1"/>
  <c r="AN219" i="9"/>
  <c r="AT219" i="9" s="1"/>
  <c r="AZ219" i="9" s="1"/>
  <c r="U219" i="9"/>
  <c r="T219" i="9"/>
  <c r="S219" i="9"/>
  <c r="R219" i="9"/>
  <c r="Q219" i="9"/>
  <c r="N219" i="9"/>
  <c r="P219" i="9" s="1"/>
  <c r="M219" i="9"/>
  <c r="O219" i="9" s="1"/>
  <c r="D219" i="9"/>
  <c r="AV218" i="9"/>
  <c r="BB218" i="9" s="1"/>
  <c r="AS218" i="9"/>
  <c r="AY218" i="9" s="1"/>
  <c r="BE218" i="9" s="1"/>
  <c r="AR218" i="9"/>
  <c r="AX218" i="9" s="1"/>
  <c r="BD218" i="9" s="1"/>
  <c r="AQ218" i="9"/>
  <c r="AW218" i="9" s="1"/>
  <c r="BC218" i="9" s="1"/>
  <c r="AP218" i="9"/>
  <c r="AO218" i="9"/>
  <c r="AU218" i="9" s="1"/>
  <c r="BA218" i="9" s="1"/>
  <c r="AN218" i="9"/>
  <c r="AT218" i="9" s="1"/>
  <c r="AZ218" i="9" s="1"/>
  <c r="T218" i="9"/>
  <c r="S218" i="9"/>
  <c r="R218" i="9"/>
  <c r="Q218" i="9"/>
  <c r="U218" i="9" s="1"/>
  <c r="N218" i="9"/>
  <c r="P218" i="9" s="1"/>
  <c r="M218" i="9"/>
  <c r="O218" i="9" s="1"/>
  <c r="D218" i="9"/>
  <c r="AS217" i="9"/>
  <c r="AY217" i="9" s="1"/>
  <c r="BE217" i="9" s="1"/>
  <c r="AR217" i="9"/>
  <c r="AX217" i="9" s="1"/>
  <c r="BD217" i="9" s="1"/>
  <c r="AQ217" i="9"/>
  <c r="AW217" i="9" s="1"/>
  <c r="BC217" i="9" s="1"/>
  <c r="AP217" i="9"/>
  <c r="AV217" i="9" s="1"/>
  <c r="BB217" i="9" s="1"/>
  <c r="AO217" i="9"/>
  <c r="AU217" i="9" s="1"/>
  <c r="BA217" i="9" s="1"/>
  <c r="AN217" i="9"/>
  <c r="AT217" i="9" s="1"/>
  <c r="AZ217" i="9" s="1"/>
  <c r="U217" i="9"/>
  <c r="T217" i="9"/>
  <c r="S217" i="9"/>
  <c r="R217" i="9"/>
  <c r="Q217" i="9"/>
  <c r="N217" i="9"/>
  <c r="P217" i="9" s="1"/>
  <c r="M217" i="9"/>
  <c r="O217" i="9" s="1"/>
  <c r="D217" i="9"/>
  <c r="BB216" i="9"/>
  <c r="AS216" i="9"/>
  <c r="AY216" i="9" s="1"/>
  <c r="BE216" i="9" s="1"/>
  <c r="AR216" i="9"/>
  <c r="AX216" i="9" s="1"/>
  <c r="BD216" i="9" s="1"/>
  <c r="AQ216" i="9"/>
  <c r="AW216" i="9" s="1"/>
  <c r="BC216" i="9" s="1"/>
  <c r="AP216" i="9"/>
  <c r="AV216" i="9" s="1"/>
  <c r="AO216" i="9"/>
  <c r="AU216" i="9" s="1"/>
  <c r="BA216" i="9" s="1"/>
  <c r="AN216" i="9"/>
  <c r="AT216" i="9" s="1"/>
  <c r="AZ216" i="9" s="1"/>
  <c r="T216" i="9"/>
  <c r="S216" i="9"/>
  <c r="R216" i="9"/>
  <c r="Q216" i="9"/>
  <c r="U216" i="9" s="1"/>
  <c r="N216" i="9"/>
  <c r="P216" i="9" s="1"/>
  <c r="M216" i="9"/>
  <c r="O216" i="9" s="1"/>
  <c r="D216" i="9"/>
  <c r="AV215" i="9"/>
  <c r="BB215" i="9" s="1"/>
  <c r="AS215" i="9"/>
  <c r="AY215" i="9" s="1"/>
  <c r="BE215" i="9" s="1"/>
  <c r="AR215" i="9"/>
  <c r="AX215" i="9" s="1"/>
  <c r="BD215" i="9" s="1"/>
  <c r="AQ215" i="9"/>
  <c r="AW215" i="9" s="1"/>
  <c r="BC215" i="9" s="1"/>
  <c r="AP215" i="9"/>
  <c r="AO215" i="9"/>
  <c r="AU215" i="9" s="1"/>
  <c r="BA215" i="9" s="1"/>
  <c r="AN215" i="9"/>
  <c r="AT215" i="9" s="1"/>
  <c r="AZ215" i="9" s="1"/>
  <c r="T215" i="9"/>
  <c r="S215" i="9"/>
  <c r="R215" i="9"/>
  <c r="Q215" i="9"/>
  <c r="U215" i="9" s="1"/>
  <c r="N215" i="9"/>
  <c r="P215" i="9" s="1"/>
  <c r="M215" i="9"/>
  <c r="O215" i="9" s="1"/>
  <c r="D215" i="9"/>
  <c r="BD214" i="9"/>
  <c r="AS214" i="9"/>
  <c r="AY214" i="9" s="1"/>
  <c r="BE214" i="9" s="1"/>
  <c r="AR214" i="9"/>
  <c r="AX214" i="9" s="1"/>
  <c r="AQ214" i="9"/>
  <c r="AW214" i="9" s="1"/>
  <c r="BC214" i="9" s="1"/>
  <c r="AP214" i="9"/>
  <c r="AV214" i="9" s="1"/>
  <c r="BB214" i="9" s="1"/>
  <c r="AO214" i="9"/>
  <c r="AU214" i="9" s="1"/>
  <c r="BA214" i="9" s="1"/>
  <c r="AN214" i="9"/>
  <c r="AT214" i="9" s="1"/>
  <c r="AZ214" i="9" s="1"/>
  <c r="U214" i="9"/>
  <c r="T214" i="9"/>
  <c r="S214" i="9"/>
  <c r="R214" i="9"/>
  <c r="Q214" i="9"/>
  <c r="N214" i="9"/>
  <c r="P214" i="9" s="1"/>
  <c r="M214" i="9"/>
  <c r="O214" i="9" s="1"/>
  <c r="D214" i="9"/>
  <c r="AS213" i="9"/>
  <c r="AY213" i="9" s="1"/>
  <c r="BE213" i="9" s="1"/>
  <c r="AR213" i="9"/>
  <c r="AX213" i="9" s="1"/>
  <c r="BD213" i="9" s="1"/>
  <c r="AQ213" i="9"/>
  <c r="AW213" i="9" s="1"/>
  <c r="BC213" i="9" s="1"/>
  <c r="AP213" i="9"/>
  <c r="AV213" i="9" s="1"/>
  <c r="BB213" i="9" s="1"/>
  <c r="AO213" i="9"/>
  <c r="AU213" i="9" s="1"/>
  <c r="BA213" i="9" s="1"/>
  <c r="AN213" i="9"/>
  <c r="AT213" i="9" s="1"/>
  <c r="AZ213" i="9" s="1"/>
  <c r="T213" i="9"/>
  <c r="S213" i="9"/>
  <c r="R213" i="9"/>
  <c r="Q213" i="9"/>
  <c r="U213" i="9" s="1"/>
  <c r="P213" i="9"/>
  <c r="N213" i="9"/>
  <c r="M213" i="9"/>
  <c r="O213" i="9" s="1"/>
  <c r="D213" i="9"/>
  <c r="AS212" i="9"/>
  <c r="AY212" i="9" s="1"/>
  <c r="BE212" i="9" s="1"/>
  <c r="AR212" i="9"/>
  <c r="AX212" i="9" s="1"/>
  <c r="BD212" i="9" s="1"/>
  <c r="AQ212" i="9"/>
  <c r="AW212" i="9" s="1"/>
  <c r="BC212" i="9" s="1"/>
  <c r="AP212" i="9"/>
  <c r="AV212" i="9" s="1"/>
  <c r="BB212" i="9" s="1"/>
  <c r="AO212" i="9"/>
  <c r="AU212" i="9" s="1"/>
  <c r="BA212" i="9" s="1"/>
  <c r="AN212" i="9"/>
  <c r="AT212" i="9" s="1"/>
  <c r="AZ212" i="9" s="1"/>
  <c r="T212" i="9"/>
  <c r="S212" i="9"/>
  <c r="R212" i="9"/>
  <c r="Q212" i="9"/>
  <c r="U212" i="9" s="1"/>
  <c r="N212" i="9"/>
  <c r="P212" i="9" s="1"/>
  <c r="M212" i="9"/>
  <c r="O212" i="9" s="1"/>
  <c r="D212" i="9"/>
  <c r="AW211" i="9"/>
  <c r="BC211" i="9" s="1"/>
  <c r="AS211" i="9"/>
  <c r="AY211" i="9" s="1"/>
  <c r="BE211" i="9" s="1"/>
  <c r="AR211" i="9"/>
  <c r="AX211" i="9" s="1"/>
  <c r="BD211" i="9" s="1"/>
  <c r="AQ211" i="9"/>
  <c r="AP211" i="9"/>
  <c r="AV211" i="9" s="1"/>
  <c r="BB211" i="9" s="1"/>
  <c r="AO211" i="9"/>
  <c r="AU211" i="9" s="1"/>
  <c r="BA211" i="9" s="1"/>
  <c r="AN211" i="9"/>
  <c r="AT211" i="9" s="1"/>
  <c r="AZ211" i="9" s="1"/>
  <c r="U211" i="9"/>
  <c r="T211" i="9"/>
  <c r="S211" i="9"/>
  <c r="R211" i="9"/>
  <c r="Q211" i="9"/>
  <c r="N211" i="9"/>
  <c r="P211" i="9" s="1"/>
  <c r="M211" i="9"/>
  <c r="O211" i="9" s="1"/>
  <c r="D211" i="9"/>
  <c r="AW210" i="9"/>
  <c r="BC210" i="9" s="1"/>
  <c r="AT210" i="9"/>
  <c r="AZ210" i="9" s="1"/>
  <c r="AS210" i="9"/>
  <c r="AY210" i="9" s="1"/>
  <c r="BE210" i="9" s="1"/>
  <c r="AR210" i="9"/>
  <c r="AX210" i="9" s="1"/>
  <c r="BD210" i="9" s="1"/>
  <c r="AQ210" i="9"/>
  <c r="AP210" i="9"/>
  <c r="AV210" i="9" s="1"/>
  <c r="BB210" i="9" s="1"/>
  <c r="AO210" i="9"/>
  <c r="AU210" i="9" s="1"/>
  <c r="BA210" i="9" s="1"/>
  <c r="AN210" i="9"/>
  <c r="T210" i="9"/>
  <c r="S210" i="9"/>
  <c r="R210" i="9"/>
  <c r="Q210" i="9"/>
  <c r="U210" i="9" s="1"/>
  <c r="N210" i="9"/>
  <c r="P210" i="9" s="1"/>
  <c r="M210" i="9"/>
  <c r="O210" i="9" s="1"/>
  <c r="D210" i="9"/>
  <c r="BE209" i="9"/>
  <c r="AS209" i="9"/>
  <c r="AY209" i="9" s="1"/>
  <c r="AR209" i="9"/>
  <c r="AX209" i="9" s="1"/>
  <c r="BD209" i="9" s="1"/>
  <c r="AQ209" i="9"/>
  <c r="AW209" i="9" s="1"/>
  <c r="BC209" i="9" s="1"/>
  <c r="AP209" i="9"/>
  <c r="AV209" i="9" s="1"/>
  <c r="BB209" i="9" s="1"/>
  <c r="AO209" i="9"/>
  <c r="AU209" i="9" s="1"/>
  <c r="BA209" i="9" s="1"/>
  <c r="AN209" i="9"/>
  <c r="AT209" i="9" s="1"/>
  <c r="AZ209" i="9" s="1"/>
  <c r="T209" i="9"/>
  <c r="S209" i="9"/>
  <c r="R209" i="9"/>
  <c r="Q209" i="9"/>
  <c r="U209" i="9" s="1"/>
  <c r="O209" i="9"/>
  <c r="N209" i="9"/>
  <c r="P209" i="9" s="1"/>
  <c r="M209" i="9"/>
  <c r="D209" i="9"/>
  <c r="AS208" i="9"/>
  <c r="AY208" i="9" s="1"/>
  <c r="BE208" i="9" s="1"/>
  <c r="AR208" i="9"/>
  <c r="AX208" i="9" s="1"/>
  <c r="BD208" i="9" s="1"/>
  <c r="AQ208" i="9"/>
  <c r="AW208" i="9" s="1"/>
  <c r="BC208" i="9" s="1"/>
  <c r="AP208" i="9"/>
  <c r="AV208" i="9" s="1"/>
  <c r="BB208" i="9" s="1"/>
  <c r="AO208" i="9"/>
  <c r="AU208" i="9" s="1"/>
  <c r="BA208" i="9" s="1"/>
  <c r="AN208" i="9"/>
  <c r="AT208" i="9" s="1"/>
  <c r="AZ208" i="9" s="1"/>
  <c r="U208" i="9"/>
  <c r="T208" i="9"/>
  <c r="S208" i="9"/>
  <c r="R208" i="9"/>
  <c r="Q208" i="9"/>
  <c r="N208" i="9"/>
  <c r="P208" i="9" s="1"/>
  <c r="M208" i="9"/>
  <c r="O208" i="9" s="1"/>
  <c r="D208" i="9"/>
  <c r="BA207" i="9"/>
  <c r="AS207" i="9"/>
  <c r="AY207" i="9" s="1"/>
  <c r="BE207" i="9" s="1"/>
  <c r="AR207" i="9"/>
  <c r="AX207" i="9" s="1"/>
  <c r="BD207" i="9" s="1"/>
  <c r="AQ207" i="9"/>
  <c r="AW207" i="9" s="1"/>
  <c r="BC207" i="9" s="1"/>
  <c r="AP207" i="9"/>
  <c r="AV207" i="9" s="1"/>
  <c r="BB207" i="9" s="1"/>
  <c r="AO207" i="9"/>
  <c r="AU207" i="9" s="1"/>
  <c r="AN207" i="9"/>
  <c r="AT207" i="9" s="1"/>
  <c r="AZ207" i="9" s="1"/>
  <c r="T207" i="9"/>
  <c r="S207" i="9"/>
  <c r="R207" i="9"/>
  <c r="Q207" i="9"/>
  <c r="U207" i="9" s="1"/>
  <c r="P207" i="9"/>
  <c r="N207" i="9"/>
  <c r="M207" i="9"/>
  <c r="O207" i="9" s="1"/>
  <c r="D207" i="9"/>
  <c r="AS206" i="9"/>
  <c r="AY206" i="9" s="1"/>
  <c r="BE206" i="9" s="1"/>
  <c r="AR206" i="9"/>
  <c r="AX206" i="9" s="1"/>
  <c r="BD206" i="9" s="1"/>
  <c r="AQ206" i="9"/>
  <c r="AW206" i="9" s="1"/>
  <c r="BC206" i="9" s="1"/>
  <c r="AP206" i="9"/>
  <c r="AV206" i="9" s="1"/>
  <c r="BB206" i="9" s="1"/>
  <c r="AO206" i="9"/>
  <c r="AU206" i="9" s="1"/>
  <c r="BA206" i="9" s="1"/>
  <c r="AN206" i="9"/>
  <c r="AT206" i="9" s="1"/>
  <c r="AZ206" i="9" s="1"/>
  <c r="T206" i="9"/>
  <c r="S206" i="9"/>
  <c r="R206" i="9"/>
  <c r="Q206" i="9"/>
  <c r="U206" i="9" s="1"/>
  <c r="N206" i="9"/>
  <c r="P206" i="9" s="1"/>
  <c r="M206" i="9"/>
  <c r="O206" i="9" s="1"/>
  <c r="D206" i="9"/>
  <c r="AS205" i="9"/>
  <c r="AY205" i="9" s="1"/>
  <c r="BE205" i="9" s="1"/>
  <c r="AR205" i="9"/>
  <c r="AX205" i="9" s="1"/>
  <c r="BD205" i="9" s="1"/>
  <c r="AQ205" i="9"/>
  <c r="AW205" i="9" s="1"/>
  <c r="BC205" i="9" s="1"/>
  <c r="AP205" i="9"/>
  <c r="AV205" i="9" s="1"/>
  <c r="BB205" i="9" s="1"/>
  <c r="AO205" i="9"/>
  <c r="AU205" i="9" s="1"/>
  <c r="BA205" i="9" s="1"/>
  <c r="AN205" i="9"/>
  <c r="AT205" i="9" s="1"/>
  <c r="AZ205" i="9" s="1"/>
  <c r="U205" i="9"/>
  <c r="T205" i="9"/>
  <c r="S205" i="9"/>
  <c r="R205" i="9"/>
  <c r="Q205" i="9"/>
  <c r="O205" i="9"/>
  <c r="N205" i="9"/>
  <c r="P205" i="9" s="1"/>
  <c r="M205" i="9"/>
  <c r="D205" i="9"/>
  <c r="AS204" i="9"/>
  <c r="AY204" i="9" s="1"/>
  <c r="BE204" i="9" s="1"/>
  <c r="AR204" i="9"/>
  <c r="AX204" i="9" s="1"/>
  <c r="BD204" i="9" s="1"/>
  <c r="AQ204" i="9"/>
  <c r="AW204" i="9" s="1"/>
  <c r="BC204" i="9" s="1"/>
  <c r="AP204" i="9"/>
  <c r="AV204" i="9" s="1"/>
  <c r="BB204" i="9" s="1"/>
  <c r="AO204" i="9"/>
  <c r="AU204" i="9" s="1"/>
  <c r="BA204" i="9" s="1"/>
  <c r="AN204" i="9"/>
  <c r="AT204" i="9" s="1"/>
  <c r="AZ204" i="9" s="1"/>
  <c r="T204" i="9"/>
  <c r="S204" i="9"/>
  <c r="R204" i="9"/>
  <c r="Q204" i="9"/>
  <c r="U204" i="9" s="1"/>
  <c r="N204" i="9"/>
  <c r="P204" i="9" s="1"/>
  <c r="M204" i="9"/>
  <c r="O204" i="9" s="1"/>
  <c r="D204" i="9"/>
  <c r="AZ203" i="9"/>
  <c r="AW203" i="9"/>
  <c r="BC203" i="9" s="1"/>
  <c r="AV203" i="9"/>
  <c r="BB203" i="9" s="1"/>
  <c r="AS203" i="9"/>
  <c r="AY203" i="9" s="1"/>
  <c r="BE203" i="9" s="1"/>
  <c r="AR203" i="9"/>
  <c r="AX203" i="9" s="1"/>
  <c r="BD203" i="9" s="1"/>
  <c r="AQ203" i="9"/>
  <c r="AP203" i="9"/>
  <c r="AO203" i="9"/>
  <c r="AU203" i="9" s="1"/>
  <c r="BA203" i="9" s="1"/>
  <c r="AN203" i="9"/>
  <c r="AT203" i="9" s="1"/>
  <c r="T203" i="9"/>
  <c r="S203" i="9"/>
  <c r="R203" i="9"/>
  <c r="Q203" i="9"/>
  <c r="U203" i="9" s="1"/>
  <c r="O203" i="9"/>
  <c r="N203" i="9"/>
  <c r="P203" i="9" s="1"/>
  <c r="M203" i="9"/>
  <c r="D203" i="9"/>
  <c r="AS202" i="9"/>
  <c r="AY202" i="9" s="1"/>
  <c r="BE202" i="9" s="1"/>
  <c r="AR202" i="9"/>
  <c r="AX202" i="9" s="1"/>
  <c r="BD202" i="9" s="1"/>
  <c r="AQ202" i="9"/>
  <c r="AW202" i="9" s="1"/>
  <c r="BC202" i="9" s="1"/>
  <c r="AP202" i="9"/>
  <c r="AV202" i="9" s="1"/>
  <c r="BB202" i="9" s="1"/>
  <c r="AO202" i="9"/>
  <c r="AU202" i="9" s="1"/>
  <c r="BA202" i="9" s="1"/>
  <c r="AN202" i="9"/>
  <c r="AT202" i="9" s="1"/>
  <c r="AZ202" i="9" s="1"/>
  <c r="U202" i="9"/>
  <c r="T202" i="9"/>
  <c r="S202" i="9"/>
  <c r="R202" i="9"/>
  <c r="Q202" i="9"/>
  <c r="O202" i="9"/>
  <c r="N202" i="9"/>
  <c r="P202" i="9" s="1"/>
  <c r="M202" i="9"/>
  <c r="D202" i="9"/>
  <c r="AS201" i="9"/>
  <c r="AY201" i="9" s="1"/>
  <c r="BE201" i="9" s="1"/>
  <c r="AR201" i="9"/>
  <c r="AX201" i="9" s="1"/>
  <c r="BD201" i="9" s="1"/>
  <c r="AQ201" i="9"/>
  <c r="AW201" i="9" s="1"/>
  <c r="BC201" i="9" s="1"/>
  <c r="AP201" i="9"/>
  <c r="AV201" i="9" s="1"/>
  <c r="BB201" i="9" s="1"/>
  <c r="AO201" i="9"/>
  <c r="AU201" i="9" s="1"/>
  <c r="BA201" i="9" s="1"/>
  <c r="AN201" i="9"/>
  <c r="AT201" i="9" s="1"/>
  <c r="AZ201" i="9" s="1"/>
  <c r="T201" i="9"/>
  <c r="S201" i="9"/>
  <c r="R201" i="9"/>
  <c r="Q201" i="9"/>
  <c r="U201" i="9" s="1"/>
  <c r="N201" i="9"/>
  <c r="P201" i="9" s="1"/>
  <c r="M201" i="9"/>
  <c r="O201" i="9" s="1"/>
  <c r="D201" i="9"/>
  <c r="AZ200" i="9"/>
  <c r="AX200" i="9"/>
  <c r="BD200" i="9" s="1"/>
  <c r="AV200" i="9"/>
  <c r="BB200" i="9" s="1"/>
  <c r="AS200" i="9"/>
  <c r="AY200" i="9" s="1"/>
  <c r="BE200" i="9" s="1"/>
  <c r="AR200" i="9"/>
  <c r="AQ200" i="9"/>
  <c r="AW200" i="9" s="1"/>
  <c r="BC200" i="9" s="1"/>
  <c r="AP200" i="9"/>
  <c r="AO200" i="9"/>
  <c r="AU200" i="9" s="1"/>
  <c r="BA200" i="9" s="1"/>
  <c r="AN200" i="9"/>
  <c r="AT200" i="9" s="1"/>
  <c r="T200" i="9"/>
  <c r="S200" i="9"/>
  <c r="R200" i="9"/>
  <c r="Q200" i="9"/>
  <c r="U200" i="9" s="1"/>
  <c r="N200" i="9"/>
  <c r="P200" i="9" s="1"/>
  <c r="M200" i="9"/>
  <c r="O200" i="9" s="1"/>
  <c r="D200" i="9"/>
  <c r="AW199" i="9"/>
  <c r="BC199" i="9" s="1"/>
  <c r="AS199" i="9"/>
  <c r="AY199" i="9" s="1"/>
  <c r="BE199" i="9" s="1"/>
  <c r="AR199" i="9"/>
  <c r="AX199" i="9" s="1"/>
  <c r="BD199" i="9" s="1"/>
  <c r="AQ199" i="9"/>
  <c r="AP199" i="9"/>
  <c r="AV199" i="9" s="1"/>
  <c r="BB199" i="9" s="1"/>
  <c r="AO199" i="9"/>
  <c r="AU199" i="9" s="1"/>
  <c r="BA199" i="9" s="1"/>
  <c r="AN199" i="9"/>
  <c r="AT199" i="9" s="1"/>
  <c r="AZ199" i="9" s="1"/>
  <c r="U199" i="9"/>
  <c r="T199" i="9"/>
  <c r="S199" i="9"/>
  <c r="R199" i="9"/>
  <c r="Q199" i="9"/>
  <c r="N199" i="9"/>
  <c r="P199" i="9" s="1"/>
  <c r="M199" i="9"/>
  <c r="O199" i="9" s="1"/>
  <c r="D199" i="9"/>
  <c r="BD198" i="9"/>
  <c r="AS198" i="9"/>
  <c r="AY198" i="9" s="1"/>
  <c r="BE198" i="9" s="1"/>
  <c r="AR198" i="9"/>
  <c r="AX198" i="9" s="1"/>
  <c r="AQ198" i="9"/>
  <c r="AW198" i="9" s="1"/>
  <c r="BC198" i="9" s="1"/>
  <c r="AP198" i="9"/>
  <c r="AV198" i="9" s="1"/>
  <c r="BB198" i="9" s="1"/>
  <c r="AO198" i="9"/>
  <c r="AU198" i="9" s="1"/>
  <c r="BA198" i="9" s="1"/>
  <c r="AN198" i="9"/>
  <c r="AT198" i="9" s="1"/>
  <c r="AZ198" i="9" s="1"/>
  <c r="T198" i="9"/>
  <c r="S198" i="9"/>
  <c r="R198" i="9"/>
  <c r="Q198" i="9"/>
  <c r="U198" i="9" s="1"/>
  <c r="N198" i="9"/>
  <c r="P198" i="9" s="1"/>
  <c r="M198" i="9"/>
  <c r="O198" i="9" s="1"/>
  <c r="D198" i="9"/>
  <c r="AS197" i="9"/>
  <c r="AY197" i="9" s="1"/>
  <c r="BE197" i="9" s="1"/>
  <c r="AR197" i="9"/>
  <c r="AX197" i="9" s="1"/>
  <c r="BD197" i="9" s="1"/>
  <c r="AQ197" i="9"/>
  <c r="AW197" i="9" s="1"/>
  <c r="BC197" i="9" s="1"/>
  <c r="AP197" i="9"/>
  <c r="AV197" i="9" s="1"/>
  <c r="BB197" i="9" s="1"/>
  <c r="AO197" i="9"/>
  <c r="AU197" i="9" s="1"/>
  <c r="BA197" i="9" s="1"/>
  <c r="AN197" i="9"/>
  <c r="AT197" i="9" s="1"/>
  <c r="AZ197" i="9" s="1"/>
  <c r="T197" i="9"/>
  <c r="S197" i="9"/>
  <c r="R197" i="9"/>
  <c r="Q197" i="9"/>
  <c r="U197" i="9" s="1"/>
  <c r="N197" i="9"/>
  <c r="P197" i="9" s="1"/>
  <c r="M197" i="9"/>
  <c r="O197" i="9" s="1"/>
  <c r="D197" i="9"/>
  <c r="AV196" i="9"/>
  <c r="BB196" i="9" s="1"/>
  <c r="AS196" i="9"/>
  <c r="AY196" i="9" s="1"/>
  <c r="BE196" i="9" s="1"/>
  <c r="AR196" i="9"/>
  <c r="AX196" i="9" s="1"/>
  <c r="BD196" i="9" s="1"/>
  <c r="AQ196" i="9"/>
  <c r="AW196" i="9" s="1"/>
  <c r="BC196" i="9" s="1"/>
  <c r="AP196" i="9"/>
  <c r="AO196" i="9"/>
  <c r="AU196" i="9" s="1"/>
  <c r="BA196" i="9" s="1"/>
  <c r="AN196" i="9"/>
  <c r="AT196" i="9" s="1"/>
  <c r="AZ196" i="9" s="1"/>
  <c r="U196" i="9"/>
  <c r="T196" i="9"/>
  <c r="S196" i="9"/>
  <c r="R196" i="9"/>
  <c r="Q196" i="9"/>
  <c r="N196" i="9"/>
  <c r="P196" i="9" s="1"/>
  <c r="M196" i="9"/>
  <c r="O196" i="9" s="1"/>
  <c r="D196" i="9"/>
  <c r="AW195" i="9"/>
  <c r="BC195" i="9" s="1"/>
  <c r="AT195" i="9"/>
  <c r="AZ195" i="9" s="1"/>
  <c r="AS195" i="9"/>
  <c r="AY195" i="9" s="1"/>
  <c r="BE195" i="9" s="1"/>
  <c r="AR195" i="9"/>
  <c r="AX195" i="9" s="1"/>
  <c r="BD195" i="9" s="1"/>
  <c r="AQ195" i="9"/>
  <c r="AP195" i="9"/>
  <c r="AV195" i="9" s="1"/>
  <c r="BB195" i="9" s="1"/>
  <c r="AO195" i="9"/>
  <c r="AU195" i="9" s="1"/>
  <c r="BA195" i="9" s="1"/>
  <c r="AN195" i="9"/>
  <c r="T195" i="9"/>
  <c r="S195" i="9"/>
  <c r="R195" i="9"/>
  <c r="Q195" i="9"/>
  <c r="U195" i="9" s="1"/>
  <c r="N195" i="9"/>
  <c r="P195" i="9" s="1"/>
  <c r="M195" i="9"/>
  <c r="O195" i="9" s="1"/>
  <c r="D195" i="9"/>
  <c r="AS194" i="9"/>
  <c r="AY194" i="9" s="1"/>
  <c r="BE194" i="9" s="1"/>
  <c r="AR194" i="9"/>
  <c r="AX194" i="9" s="1"/>
  <c r="BD194" i="9" s="1"/>
  <c r="AQ194" i="9"/>
  <c r="AW194" i="9" s="1"/>
  <c r="BC194" i="9" s="1"/>
  <c r="AP194" i="9"/>
  <c r="AV194" i="9" s="1"/>
  <c r="BB194" i="9" s="1"/>
  <c r="AO194" i="9"/>
  <c r="AU194" i="9" s="1"/>
  <c r="BA194" i="9" s="1"/>
  <c r="AN194" i="9"/>
  <c r="AT194" i="9" s="1"/>
  <c r="AZ194" i="9" s="1"/>
  <c r="T194" i="9"/>
  <c r="S194" i="9"/>
  <c r="R194" i="9"/>
  <c r="Q194" i="9"/>
  <c r="U194" i="9" s="1"/>
  <c r="N194" i="9"/>
  <c r="P194" i="9" s="1"/>
  <c r="M194" i="9"/>
  <c r="O194" i="9" s="1"/>
  <c r="D194" i="9"/>
  <c r="AS193" i="9"/>
  <c r="AY193" i="9" s="1"/>
  <c r="BE193" i="9" s="1"/>
  <c r="AR193" i="9"/>
  <c r="AX193" i="9" s="1"/>
  <c r="BD193" i="9" s="1"/>
  <c r="AQ193" i="9"/>
  <c r="AW193" i="9" s="1"/>
  <c r="BC193" i="9" s="1"/>
  <c r="AP193" i="9"/>
  <c r="AV193" i="9" s="1"/>
  <c r="BB193" i="9" s="1"/>
  <c r="AO193" i="9"/>
  <c r="AU193" i="9" s="1"/>
  <c r="BA193" i="9" s="1"/>
  <c r="AN193" i="9"/>
  <c r="AT193" i="9" s="1"/>
  <c r="AZ193" i="9" s="1"/>
  <c r="U193" i="9"/>
  <c r="T193" i="9"/>
  <c r="S193" i="9"/>
  <c r="R193" i="9"/>
  <c r="Q193" i="9"/>
  <c r="N193" i="9"/>
  <c r="P193" i="9" s="1"/>
  <c r="M193" i="9"/>
  <c r="O193" i="9" s="1"/>
  <c r="D193" i="9"/>
  <c r="AW192" i="9"/>
  <c r="BC192" i="9" s="1"/>
  <c r="AV192" i="9"/>
  <c r="BB192" i="9" s="1"/>
  <c r="AT192" i="9"/>
  <c r="AZ192" i="9" s="1"/>
  <c r="AS192" i="9"/>
  <c r="AY192" i="9" s="1"/>
  <c r="BE192" i="9" s="1"/>
  <c r="AR192" i="9"/>
  <c r="AX192" i="9" s="1"/>
  <c r="BD192" i="9" s="1"/>
  <c r="AQ192" i="9"/>
  <c r="AP192" i="9"/>
  <c r="AO192" i="9"/>
  <c r="AU192" i="9" s="1"/>
  <c r="BA192" i="9" s="1"/>
  <c r="AN192" i="9"/>
  <c r="T192" i="9"/>
  <c r="S192" i="9"/>
  <c r="R192" i="9"/>
  <c r="Q192" i="9"/>
  <c r="U192" i="9" s="1"/>
  <c r="N192" i="9"/>
  <c r="P192" i="9" s="1"/>
  <c r="M192" i="9"/>
  <c r="O192" i="9" s="1"/>
  <c r="D192" i="9"/>
  <c r="AW191" i="9"/>
  <c r="BC191" i="9" s="1"/>
  <c r="AS191" i="9"/>
  <c r="AY191" i="9" s="1"/>
  <c r="BE191" i="9" s="1"/>
  <c r="AR191" i="9"/>
  <c r="AX191" i="9" s="1"/>
  <c r="BD191" i="9" s="1"/>
  <c r="AQ191" i="9"/>
  <c r="AP191" i="9"/>
  <c r="AV191" i="9" s="1"/>
  <c r="BB191" i="9" s="1"/>
  <c r="AO191" i="9"/>
  <c r="AU191" i="9" s="1"/>
  <c r="BA191" i="9" s="1"/>
  <c r="AN191" i="9"/>
  <c r="AT191" i="9" s="1"/>
  <c r="AZ191" i="9" s="1"/>
  <c r="T191" i="9"/>
  <c r="S191" i="9"/>
  <c r="R191" i="9"/>
  <c r="Q191" i="9"/>
  <c r="U191" i="9" s="1"/>
  <c r="O191" i="9"/>
  <c r="N191" i="9"/>
  <c r="P191" i="9" s="1"/>
  <c r="M191" i="9"/>
  <c r="D191" i="9"/>
  <c r="AS190" i="9"/>
  <c r="AY190" i="9" s="1"/>
  <c r="BE190" i="9" s="1"/>
  <c r="AR190" i="9"/>
  <c r="AX190" i="9" s="1"/>
  <c r="BD190" i="9" s="1"/>
  <c r="AQ190" i="9"/>
  <c r="AW190" i="9" s="1"/>
  <c r="BC190" i="9" s="1"/>
  <c r="AP190" i="9"/>
  <c r="AV190" i="9" s="1"/>
  <c r="BB190" i="9" s="1"/>
  <c r="AO190" i="9"/>
  <c r="AU190" i="9" s="1"/>
  <c r="BA190" i="9" s="1"/>
  <c r="AN190" i="9"/>
  <c r="AT190" i="9" s="1"/>
  <c r="AZ190" i="9" s="1"/>
  <c r="U190" i="9"/>
  <c r="T190" i="9"/>
  <c r="S190" i="9"/>
  <c r="R190" i="9"/>
  <c r="Q190" i="9"/>
  <c r="N190" i="9"/>
  <c r="P190" i="9" s="1"/>
  <c r="M190" i="9"/>
  <c r="O190" i="9" s="1"/>
  <c r="D190" i="9"/>
  <c r="AW189" i="9"/>
  <c r="BC189" i="9" s="1"/>
  <c r="AV189" i="9"/>
  <c r="BB189" i="9" s="1"/>
  <c r="AS189" i="9"/>
  <c r="AY189" i="9" s="1"/>
  <c r="BE189" i="9" s="1"/>
  <c r="AR189" i="9"/>
  <c r="AX189" i="9" s="1"/>
  <c r="BD189" i="9" s="1"/>
  <c r="AQ189" i="9"/>
  <c r="AP189" i="9"/>
  <c r="AO189" i="9"/>
  <c r="AU189" i="9" s="1"/>
  <c r="BA189" i="9" s="1"/>
  <c r="AN189" i="9"/>
  <c r="AT189" i="9" s="1"/>
  <c r="AZ189" i="9" s="1"/>
  <c r="T189" i="9"/>
  <c r="S189" i="9"/>
  <c r="R189" i="9"/>
  <c r="Q189" i="9"/>
  <c r="U189" i="9" s="1"/>
  <c r="N189" i="9"/>
  <c r="P189" i="9" s="1"/>
  <c r="M189" i="9"/>
  <c r="O189" i="9" s="1"/>
  <c r="D189" i="9"/>
  <c r="AZ188" i="9"/>
  <c r="AW188" i="9"/>
  <c r="BC188" i="9" s="1"/>
  <c r="AS188" i="9"/>
  <c r="AY188" i="9" s="1"/>
  <c r="BE188" i="9" s="1"/>
  <c r="AR188" i="9"/>
  <c r="AX188" i="9" s="1"/>
  <c r="BD188" i="9" s="1"/>
  <c r="AQ188" i="9"/>
  <c r="AP188" i="9"/>
  <c r="AV188" i="9" s="1"/>
  <c r="BB188" i="9" s="1"/>
  <c r="AO188" i="9"/>
  <c r="AU188" i="9" s="1"/>
  <c r="BA188" i="9" s="1"/>
  <c r="AN188" i="9"/>
  <c r="AT188" i="9" s="1"/>
  <c r="T188" i="9"/>
  <c r="S188" i="9"/>
  <c r="R188" i="9"/>
  <c r="Q188" i="9"/>
  <c r="U188" i="9" s="1"/>
  <c r="O188" i="9"/>
  <c r="N188" i="9"/>
  <c r="P188" i="9" s="1"/>
  <c r="M188" i="9"/>
  <c r="D188" i="9"/>
  <c r="AS187" i="9"/>
  <c r="AY187" i="9" s="1"/>
  <c r="BE187" i="9" s="1"/>
  <c r="AR187" i="9"/>
  <c r="AX187" i="9" s="1"/>
  <c r="BD187" i="9" s="1"/>
  <c r="AQ187" i="9"/>
  <c r="AW187" i="9" s="1"/>
  <c r="BC187" i="9" s="1"/>
  <c r="AP187" i="9"/>
  <c r="AV187" i="9" s="1"/>
  <c r="BB187" i="9" s="1"/>
  <c r="AO187" i="9"/>
  <c r="AU187" i="9" s="1"/>
  <c r="BA187" i="9" s="1"/>
  <c r="AN187" i="9"/>
  <c r="AT187" i="9" s="1"/>
  <c r="AZ187" i="9" s="1"/>
  <c r="U187" i="9"/>
  <c r="T187" i="9"/>
  <c r="S187" i="9"/>
  <c r="R187" i="9"/>
  <c r="Q187" i="9"/>
  <c r="N187" i="9"/>
  <c r="P187" i="9" s="1"/>
  <c r="M187" i="9"/>
  <c r="O187" i="9" s="1"/>
  <c r="D187" i="9"/>
  <c r="AT186" i="9"/>
  <c r="AZ186" i="9" s="1"/>
  <c r="AS186" i="9"/>
  <c r="AY186" i="9" s="1"/>
  <c r="BE186" i="9" s="1"/>
  <c r="AR186" i="9"/>
  <c r="AX186" i="9" s="1"/>
  <c r="BD186" i="9" s="1"/>
  <c r="AQ186" i="9"/>
  <c r="AW186" i="9" s="1"/>
  <c r="BC186" i="9" s="1"/>
  <c r="AP186" i="9"/>
  <c r="AV186" i="9" s="1"/>
  <c r="BB186" i="9" s="1"/>
  <c r="AO186" i="9"/>
  <c r="AU186" i="9" s="1"/>
  <c r="BA186" i="9" s="1"/>
  <c r="AN186" i="9"/>
  <c r="T186" i="9"/>
  <c r="S186" i="9"/>
  <c r="R186" i="9"/>
  <c r="Q186" i="9"/>
  <c r="U186" i="9" s="1"/>
  <c r="N186" i="9"/>
  <c r="P186" i="9" s="1"/>
  <c r="M186" i="9"/>
  <c r="O186" i="9" s="1"/>
  <c r="D186" i="9"/>
  <c r="AS185" i="9"/>
  <c r="AY185" i="9" s="1"/>
  <c r="BE185" i="9" s="1"/>
  <c r="AR185" i="9"/>
  <c r="AX185" i="9" s="1"/>
  <c r="BD185" i="9" s="1"/>
  <c r="AQ185" i="9"/>
  <c r="AW185" i="9" s="1"/>
  <c r="BC185" i="9" s="1"/>
  <c r="AP185" i="9"/>
  <c r="AV185" i="9" s="1"/>
  <c r="BB185" i="9" s="1"/>
  <c r="AO185" i="9"/>
  <c r="AU185" i="9" s="1"/>
  <c r="BA185" i="9" s="1"/>
  <c r="AN185" i="9"/>
  <c r="AT185" i="9" s="1"/>
  <c r="AZ185" i="9" s="1"/>
  <c r="T185" i="9"/>
  <c r="S185" i="9"/>
  <c r="R185" i="9"/>
  <c r="Q185" i="9"/>
  <c r="U185" i="9" s="1"/>
  <c r="O185" i="9"/>
  <c r="N185" i="9"/>
  <c r="P185" i="9" s="1"/>
  <c r="M185" i="9"/>
  <c r="D185" i="9"/>
  <c r="BD184" i="9"/>
  <c r="AS184" i="9"/>
  <c r="AY184" i="9" s="1"/>
  <c r="BE184" i="9" s="1"/>
  <c r="AR184" i="9"/>
  <c r="AX184" i="9" s="1"/>
  <c r="AQ184" i="9"/>
  <c r="AW184" i="9" s="1"/>
  <c r="BC184" i="9" s="1"/>
  <c r="AP184" i="9"/>
  <c r="AV184" i="9" s="1"/>
  <c r="BB184" i="9" s="1"/>
  <c r="AO184" i="9"/>
  <c r="AU184" i="9" s="1"/>
  <c r="BA184" i="9" s="1"/>
  <c r="AN184" i="9"/>
  <c r="AT184" i="9" s="1"/>
  <c r="AZ184" i="9" s="1"/>
  <c r="U184" i="9"/>
  <c r="T184" i="9"/>
  <c r="S184" i="9"/>
  <c r="R184" i="9"/>
  <c r="Q184" i="9"/>
  <c r="O184" i="9"/>
  <c r="N184" i="9"/>
  <c r="P184" i="9" s="1"/>
  <c r="M184" i="9"/>
  <c r="D184" i="9"/>
  <c r="AV183" i="9"/>
  <c r="BB183" i="9" s="1"/>
  <c r="AS183" i="9"/>
  <c r="AY183" i="9" s="1"/>
  <c r="BE183" i="9" s="1"/>
  <c r="AR183" i="9"/>
  <c r="AX183" i="9" s="1"/>
  <c r="BD183" i="9" s="1"/>
  <c r="AQ183" i="9"/>
  <c r="AW183" i="9" s="1"/>
  <c r="BC183" i="9" s="1"/>
  <c r="AP183" i="9"/>
  <c r="AO183" i="9"/>
  <c r="AU183" i="9" s="1"/>
  <c r="BA183" i="9" s="1"/>
  <c r="AN183" i="9"/>
  <c r="AT183" i="9" s="1"/>
  <c r="AZ183" i="9" s="1"/>
  <c r="T183" i="9"/>
  <c r="S183" i="9"/>
  <c r="R183" i="9"/>
  <c r="Q183" i="9"/>
  <c r="U183" i="9" s="1"/>
  <c r="N183" i="9"/>
  <c r="P183" i="9" s="1"/>
  <c r="M183" i="9"/>
  <c r="O183" i="9" s="1"/>
  <c r="D183" i="9"/>
  <c r="AW182" i="9"/>
  <c r="BC182" i="9" s="1"/>
  <c r="AV182" i="9"/>
  <c r="BB182" i="9" s="1"/>
  <c r="AS182" i="9"/>
  <c r="AY182" i="9" s="1"/>
  <c r="BE182" i="9" s="1"/>
  <c r="AR182" i="9"/>
  <c r="AX182" i="9" s="1"/>
  <c r="BD182" i="9" s="1"/>
  <c r="AQ182" i="9"/>
  <c r="AP182" i="9"/>
  <c r="AO182" i="9"/>
  <c r="AU182" i="9" s="1"/>
  <c r="BA182" i="9" s="1"/>
  <c r="AN182" i="9"/>
  <c r="AT182" i="9" s="1"/>
  <c r="AZ182" i="9" s="1"/>
  <c r="T182" i="9"/>
  <c r="S182" i="9"/>
  <c r="R182" i="9"/>
  <c r="Q182" i="9"/>
  <c r="U182" i="9" s="1"/>
  <c r="N182" i="9"/>
  <c r="P182" i="9" s="1"/>
  <c r="M182" i="9"/>
  <c r="O182" i="9" s="1"/>
  <c r="D182" i="9"/>
  <c r="AX181" i="9"/>
  <c r="BD181" i="9" s="1"/>
  <c r="AS181" i="9"/>
  <c r="AY181" i="9" s="1"/>
  <c r="BE181" i="9" s="1"/>
  <c r="AR181" i="9"/>
  <c r="AQ181" i="9"/>
  <c r="AW181" i="9" s="1"/>
  <c r="BC181" i="9" s="1"/>
  <c r="AP181" i="9"/>
  <c r="AV181" i="9" s="1"/>
  <c r="BB181" i="9" s="1"/>
  <c r="AO181" i="9"/>
  <c r="AU181" i="9" s="1"/>
  <c r="BA181" i="9" s="1"/>
  <c r="AN181" i="9"/>
  <c r="AT181" i="9" s="1"/>
  <c r="AZ181" i="9" s="1"/>
  <c r="U181" i="9"/>
  <c r="T181" i="9"/>
  <c r="S181" i="9"/>
  <c r="R181" i="9"/>
  <c r="Q181" i="9"/>
  <c r="N181" i="9"/>
  <c r="P181" i="9" s="1"/>
  <c r="M181" i="9"/>
  <c r="O181" i="9" s="1"/>
  <c r="D181" i="9"/>
  <c r="AS180" i="9"/>
  <c r="AY180" i="9" s="1"/>
  <c r="BE180" i="9" s="1"/>
  <c r="AR180" i="9"/>
  <c r="AX180" i="9" s="1"/>
  <c r="BD180" i="9" s="1"/>
  <c r="AQ180" i="9"/>
  <c r="AW180" i="9" s="1"/>
  <c r="BC180" i="9" s="1"/>
  <c r="AP180" i="9"/>
  <c r="AV180" i="9" s="1"/>
  <c r="BB180" i="9" s="1"/>
  <c r="AO180" i="9"/>
  <c r="AU180" i="9" s="1"/>
  <c r="BA180" i="9" s="1"/>
  <c r="AN180" i="9"/>
  <c r="AT180" i="9" s="1"/>
  <c r="AZ180" i="9" s="1"/>
  <c r="T180" i="9"/>
  <c r="S180" i="9"/>
  <c r="R180" i="9"/>
  <c r="Q180" i="9"/>
  <c r="U180" i="9" s="1"/>
  <c r="N180" i="9"/>
  <c r="P180" i="9" s="1"/>
  <c r="M180" i="9"/>
  <c r="O180" i="9" s="1"/>
  <c r="D180" i="9"/>
  <c r="BA179" i="9"/>
  <c r="AZ179" i="9"/>
  <c r="AS179" i="9"/>
  <c r="AY179" i="9" s="1"/>
  <c r="BE179" i="9" s="1"/>
  <c r="AR179" i="9"/>
  <c r="AX179" i="9" s="1"/>
  <c r="BD179" i="9" s="1"/>
  <c r="AQ179" i="9"/>
  <c r="AW179" i="9" s="1"/>
  <c r="BC179" i="9" s="1"/>
  <c r="AP179" i="9"/>
  <c r="AV179" i="9" s="1"/>
  <c r="BB179" i="9" s="1"/>
  <c r="AO179" i="9"/>
  <c r="AU179" i="9" s="1"/>
  <c r="AN179" i="9"/>
  <c r="AT179" i="9" s="1"/>
  <c r="T179" i="9"/>
  <c r="S179" i="9"/>
  <c r="R179" i="9"/>
  <c r="Q179" i="9"/>
  <c r="U179" i="9" s="1"/>
  <c r="O179" i="9"/>
  <c r="N179" i="9"/>
  <c r="P179" i="9" s="1"/>
  <c r="M179" i="9"/>
  <c r="D179" i="9"/>
  <c r="AY178" i="9"/>
  <c r="BE178" i="9" s="1"/>
  <c r="AS178" i="9"/>
  <c r="AR178" i="9"/>
  <c r="AX178" i="9" s="1"/>
  <c r="BD178" i="9" s="1"/>
  <c r="AQ178" i="9"/>
  <c r="AW178" i="9" s="1"/>
  <c r="BC178" i="9" s="1"/>
  <c r="AP178" i="9"/>
  <c r="AV178" i="9" s="1"/>
  <c r="BB178" i="9" s="1"/>
  <c r="AO178" i="9"/>
  <c r="AU178" i="9" s="1"/>
  <c r="BA178" i="9" s="1"/>
  <c r="AN178" i="9"/>
  <c r="AT178" i="9" s="1"/>
  <c r="AZ178" i="9" s="1"/>
  <c r="U178" i="9"/>
  <c r="T178" i="9"/>
  <c r="S178" i="9"/>
  <c r="R178" i="9"/>
  <c r="Q178" i="9"/>
  <c r="O178" i="9"/>
  <c r="N178" i="9"/>
  <c r="P178" i="9" s="1"/>
  <c r="M178" i="9"/>
  <c r="D178" i="9"/>
  <c r="AS177" i="9"/>
  <c r="AY177" i="9" s="1"/>
  <c r="BE177" i="9" s="1"/>
  <c r="AR177" i="9"/>
  <c r="AX177" i="9" s="1"/>
  <c r="BD177" i="9" s="1"/>
  <c r="AQ177" i="9"/>
  <c r="AW177" i="9" s="1"/>
  <c r="BC177" i="9" s="1"/>
  <c r="AP177" i="9"/>
  <c r="AV177" i="9" s="1"/>
  <c r="BB177" i="9" s="1"/>
  <c r="AO177" i="9"/>
  <c r="AU177" i="9" s="1"/>
  <c r="BA177" i="9" s="1"/>
  <c r="AN177" i="9"/>
  <c r="AT177" i="9" s="1"/>
  <c r="AZ177" i="9" s="1"/>
  <c r="T177" i="9"/>
  <c r="S177" i="9"/>
  <c r="R177" i="9"/>
  <c r="Q177" i="9"/>
  <c r="U177" i="9" s="1"/>
  <c r="N177" i="9"/>
  <c r="P177" i="9" s="1"/>
  <c r="M177" i="9"/>
  <c r="O177" i="9" s="1"/>
  <c r="D177" i="9"/>
  <c r="AS176" i="9"/>
  <c r="AY176" i="9" s="1"/>
  <c r="BE176" i="9" s="1"/>
  <c r="AR176" i="9"/>
  <c r="AX176" i="9" s="1"/>
  <c r="BD176" i="9" s="1"/>
  <c r="AQ176" i="9"/>
  <c r="AW176" i="9" s="1"/>
  <c r="BC176" i="9" s="1"/>
  <c r="AP176" i="9"/>
  <c r="AV176" i="9" s="1"/>
  <c r="BB176" i="9" s="1"/>
  <c r="AO176" i="9"/>
  <c r="AU176" i="9" s="1"/>
  <c r="BA176" i="9" s="1"/>
  <c r="AN176" i="9"/>
  <c r="AT176" i="9" s="1"/>
  <c r="AZ176" i="9" s="1"/>
  <c r="T176" i="9"/>
  <c r="S176" i="9"/>
  <c r="R176" i="9"/>
  <c r="Q176" i="9"/>
  <c r="U176" i="9" s="1"/>
  <c r="N176" i="9"/>
  <c r="P176" i="9" s="1"/>
  <c r="M176" i="9"/>
  <c r="O176" i="9" s="1"/>
  <c r="D176" i="9"/>
  <c r="AX175" i="9"/>
  <c r="BD175" i="9" s="1"/>
  <c r="AS175" i="9"/>
  <c r="AY175" i="9" s="1"/>
  <c r="BE175" i="9" s="1"/>
  <c r="AR175" i="9"/>
  <c r="AQ175" i="9"/>
  <c r="AW175" i="9" s="1"/>
  <c r="BC175" i="9" s="1"/>
  <c r="AP175" i="9"/>
  <c r="AV175" i="9" s="1"/>
  <c r="BB175" i="9" s="1"/>
  <c r="AO175" i="9"/>
  <c r="AU175" i="9" s="1"/>
  <c r="BA175" i="9" s="1"/>
  <c r="AN175" i="9"/>
  <c r="AT175" i="9" s="1"/>
  <c r="AZ175" i="9" s="1"/>
  <c r="U175" i="9"/>
  <c r="T175" i="9"/>
  <c r="S175" i="9"/>
  <c r="R175" i="9"/>
  <c r="Q175" i="9"/>
  <c r="N175" i="9"/>
  <c r="P175" i="9" s="1"/>
  <c r="M175" i="9"/>
  <c r="O175" i="9" s="1"/>
  <c r="D175" i="9"/>
  <c r="BE174" i="9"/>
  <c r="AW174" i="9"/>
  <c r="BC174" i="9" s="1"/>
  <c r="AS174" i="9"/>
  <c r="AY174" i="9" s="1"/>
  <c r="AR174" i="9"/>
  <c r="AX174" i="9" s="1"/>
  <c r="BD174" i="9" s="1"/>
  <c r="AQ174" i="9"/>
  <c r="AP174" i="9"/>
  <c r="AV174" i="9" s="1"/>
  <c r="BB174" i="9" s="1"/>
  <c r="AO174" i="9"/>
  <c r="AU174" i="9" s="1"/>
  <c r="BA174" i="9" s="1"/>
  <c r="AN174" i="9"/>
  <c r="AT174" i="9" s="1"/>
  <c r="AZ174" i="9" s="1"/>
  <c r="T174" i="9"/>
  <c r="S174" i="9"/>
  <c r="R174" i="9"/>
  <c r="Q174" i="9"/>
  <c r="U174" i="9" s="1"/>
  <c r="N174" i="9"/>
  <c r="P174" i="9" s="1"/>
  <c r="M174" i="9"/>
  <c r="O174" i="9" s="1"/>
  <c r="D174" i="9"/>
  <c r="AS173" i="9"/>
  <c r="AY173" i="9" s="1"/>
  <c r="BE173" i="9" s="1"/>
  <c r="AR173" i="9"/>
  <c r="AX173" i="9" s="1"/>
  <c r="BD173" i="9" s="1"/>
  <c r="AQ173" i="9"/>
  <c r="AW173" i="9" s="1"/>
  <c r="BC173" i="9" s="1"/>
  <c r="AP173" i="9"/>
  <c r="AV173" i="9" s="1"/>
  <c r="BB173" i="9" s="1"/>
  <c r="AO173" i="9"/>
  <c r="AU173" i="9" s="1"/>
  <c r="BA173" i="9" s="1"/>
  <c r="AN173" i="9"/>
  <c r="AT173" i="9" s="1"/>
  <c r="AZ173" i="9" s="1"/>
  <c r="T173" i="9"/>
  <c r="S173" i="9"/>
  <c r="R173" i="9"/>
  <c r="Q173" i="9"/>
  <c r="U173" i="9" s="1"/>
  <c r="N173" i="9"/>
  <c r="P173" i="9" s="1"/>
  <c r="M173" i="9"/>
  <c r="O173" i="9" s="1"/>
  <c r="D173" i="9"/>
  <c r="AW172" i="9"/>
  <c r="BC172" i="9" s="1"/>
  <c r="AS172" i="9"/>
  <c r="AY172" i="9" s="1"/>
  <c r="BE172" i="9" s="1"/>
  <c r="AR172" i="9"/>
  <c r="AX172" i="9" s="1"/>
  <c r="BD172" i="9" s="1"/>
  <c r="AQ172" i="9"/>
  <c r="AP172" i="9"/>
  <c r="AV172" i="9" s="1"/>
  <c r="BB172" i="9" s="1"/>
  <c r="AO172" i="9"/>
  <c r="AU172" i="9" s="1"/>
  <c r="BA172" i="9" s="1"/>
  <c r="AN172" i="9"/>
  <c r="AT172" i="9" s="1"/>
  <c r="AZ172" i="9" s="1"/>
  <c r="U172" i="9"/>
  <c r="T172" i="9"/>
  <c r="S172" i="9"/>
  <c r="R172" i="9"/>
  <c r="Q172" i="9"/>
  <c r="O172" i="9"/>
  <c r="N172" i="9"/>
  <c r="P172" i="9" s="1"/>
  <c r="M172" i="9"/>
  <c r="D172" i="9"/>
  <c r="AS171" i="9"/>
  <c r="AY171" i="9" s="1"/>
  <c r="BE171" i="9" s="1"/>
  <c r="AR171" i="9"/>
  <c r="AX171" i="9" s="1"/>
  <c r="BD171" i="9" s="1"/>
  <c r="AQ171" i="9"/>
  <c r="AW171" i="9" s="1"/>
  <c r="BC171" i="9" s="1"/>
  <c r="AP171" i="9"/>
  <c r="AV171" i="9" s="1"/>
  <c r="BB171" i="9" s="1"/>
  <c r="AO171" i="9"/>
  <c r="AU171" i="9" s="1"/>
  <c r="BA171" i="9" s="1"/>
  <c r="AN171" i="9"/>
  <c r="AT171" i="9" s="1"/>
  <c r="AZ171" i="9" s="1"/>
  <c r="T171" i="9"/>
  <c r="S171" i="9"/>
  <c r="R171" i="9"/>
  <c r="Q171" i="9"/>
  <c r="U171" i="9" s="1"/>
  <c r="N171" i="9"/>
  <c r="P171" i="9" s="1"/>
  <c r="M171" i="9"/>
  <c r="O171" i="9" s="1"/>
  <c r="D171" i="9"/>
  <c r="AV170" i="9"/>
  <c r="BB170" i="9" s="1"/>
  <c r="AS170" i="9"/>
  <c r="AY170" i="9" s="1"/>
  <c r="BE170" i="9" s="1"/>
  <c r="AR170" i="9"/>
  <c r="AX170" i="9" s="1"/>
  <c r="BD170" i="9" s="1"/>
  <c r="AQ170" i="9"/>
  <c r="AW170" i="9" s="1"/>
  <c r="BC170" i="9" s="1"/>
  <c r="AP170" i="9"/>
  <c r="AO170" i="9"/>
  <c r="AU170" i="9" s="1"/>
  <c r="BA170" i="9" s="1"/>
  <c r="AN170" i="9"/>
  <c r="AT170" i="9" s="1"/>
  <c r="AZ170" i="9" s="1"/>
  <c r="T170" i="9"/>
  <c r="S170" i="9"/>
  <c r="R170" i="9"/>
  <c r="Q170" i="9"/>
  <c r="U170" i="9" s="1"/>
  <c r="N170" i="9"/>
  <c r="P170" i="9" s="1"/>
  <c r="M170" i="9"/>
  <c r="O170" i="9" s="1"/>
  <c r="D170" i="9"/>
  <c r="BD169" i="9"/>
  <c r="AS169" i="9"/>
  <c r="AY169" i="9" s="1"/>
  <c r="BE169" i="9" s="1"/>
  <c r="AR169" i="9"/>
  <c r="AX169" i="9" s="1"/>
  <c r="AQ169" i="9"/>
  <c r="AW169" i="9" s="1"/>
  <c r="BC169" i="9" s="1"/>
  <c r="AP169" i="9"/>
  <c r="AV169" i="9" s="1"/>
  <c r="BB169" i="9" s="1"/>
  <c r="AO169" i="9"/>
  <c r="AU169" i="9" s="1"/>
  <c r="BA169" i="9" s="1"/>
  <c r="AN169" i="9"/>
  <c r="AT169" i="9" s="1"/>
  <c r="AZ169" i="9" s="1"/>
  <c r="U169" i="9"/>
  <c r="T169" i="9"/>
  <c r="S169" i="9"/>
  <c r="R169" i="9"/>
  <c r="Q169" i="9"/>
  <c r="N169" i="9"/>
  <c r="P169" i="9" s="1"/>
  <c r="M169" i="9"/>
  <c r="O169" i="9" s="1"/>
  <c r="D169" i="9"/>
  <c r="AS168" i="9"/>
  <c r="AY168" i="9" s="1"/>
  <c r="BE168" i="9" s="1"/>
  <c r="AR168" i="9"/>
  <c r="AX168" i="9" s="1"/>
  <c r="BD168" i="9" s="1"/>
  <c r="AQ168" i="9"/>
  <c r="AW168" i="9" s="1"/>
  <c r="BC168" i="9" s="1"/>
  <c r="AP168" i="9"/>
  <c r="AV168" i="9" s="1"/>
  <c r="BB168" i="9" s="1"/>
  <c r="AO168" i="9"/>
  <c r="AU168" i="9" s="1"/>
  <c r="BA168" i="9" s="1"/>
  <c r="AN168" i="9"/>
  <c r="AT168" i="9" s="1"/>
  <c r="AZ168" i="9" s="1"/>
  <c r="T168" i="9"/>
  <c r="S168" i="9"/>
  <c r="R168" i="9"/>
  <c r="Q168" i="9"/>
  <c r="U168" i="9" s="1"/>
  <c r="N168" i="9"/>
  <c r="P168" i="9" s="1"/>
  <c r="M168" i="9"/>
  <c r="O168" i="9" s="1"/>
  <c r="D168" i="9"/>
  <c r="AW167" i="9"/>
  <c r="BC167" i="9" s="1"/>
  <c r="AU167" i="9"/>
  <c r="BA167" i="9" s="1"/>
  <c r="AT167" i="9"/>
  <c r="AZ167" i="9" s="1"/>
  <c r="AS167" i="9"/>
  <c r="AY167" i="9" s="1"/>
  <c r="BE167" i="9" s="1"/>
  <c r="AR167" i="9"/>
  <c r="AX167" i="9" s="1"/>
  <c r="BD167" i="9" s="1"/>
  <c r="AQ167" i="9"/>
  <c r="AP167" i="9"/>
  <c r="AV167" i="9" s="1"/>
  <c r="BB167" i="9" s="1"/>
  <c r="AO167" i="9"/>
  <c r="AN167" i="9"/>
  <c r="T167" i="9"/>
  <c r="S167" i="9"/>
  <c r="R167" i="9"/>
  <c r="Q167" i="9"/>
  <c r="U167" i="9" s="1"/>
  <c r="N167" i="9"/>
  <c r="P167" i="9" s="1"/>
  <c r="M167" i="9"/>
  <c r="O167" i="9" s="1"/>
  <c r="D167" i="9"/>
  <c r="AX166" i="9"/>
  <c r="BD166" i="9" s="1"/>
  <c r="AW166" i="9"/>
  <c r="BC166" i="9" s="1"/>
  <c r="AS166" i="9"/>
  <c r="AY166" i="9" s="1"/>
  <c r="BE166" i="9" s="1"/>
  <c r="AR166" i="9"/>
  <c r="AQ166" i="9"/>
  <c r="AP166" i="9"/>
  <c r="AV166" i="9" s="1"/>
  <c r="BB166" i="9" s="1"/>
  <c r="AO166" i="9"/>
  <c r="AU166" i="9" s="1"/>
  <c r="BA166" i="9" s="1"/>
  <c r="AN166" i="9"/>
  <c r="AT166" i="9" s="1"/>
  <c r="AZ166" i="9" s="1"/>
  <c r="U166" i="9"/>
  <c r="T166" i="9"/>
  <c r="S166" i="9"/>
  <c r="R166" i="9"/>
  <c r="Q166" i="9"/>
  <c r="N166" i="9"/>
  <c r="P166" i="9" s="1"/>
  <c r="M166" i="9"/>
  <c r="O166" i="9" s="1"/>
  <c r="D166" i="9"/>
  <c r="AS165" i="9"/>
  <c r="AY165" i="9" s="1"/>
  <c r="BE165" i="9" s="1"/>
  <c r="AR165" i="9"/>
  <c r="AX165" i="9" s="1"/>
  <c r="BD165" i="9" s="1"/>
  <c r="AQ165" i="9"/>
  <c r="AW165" i="9" s="1"/>
  <c r="BC165" i="9" s="1"/>
  <c r="AP165" i="9"/>
  <c r="AV165" i="9" s="1"/>
  <c r="BB165" i="9" s="1"/>
  <c r="AO165" i="9"/>
  <c r="AU165" i="9" s="1"/>
  <c r="BA165" i="9" s="1"/>
  <c r="AN165" i="9"/>
  <c r="AT165" i="9" s="1"/>
  <c r="AZ165" i="9" s="1"/>
  <c r="T165" i="9"/>
  <c r="S165" i="9"/>
  <c r="R165" i="9"/>
  <c r="Q165" i="9"/>
  <c r="U165" i="9" s="1"/>
  <c r="N165" i="9"/>
  <c r="P165" i="9" s="1"/>
  <c r="M165" i="9"/>
  <c r="O165" i="9" s="1"/>
  <c r="D165" i="9"/>
  <c r="AY164" i="9"/>
  <c r="BE164" i="9" s="1"/>
  <c r="AX164" i="9"/>
  <c r="BD164" i="9" s="1"/>
  <c r="AV164" i="9"/>
  <c r="BB164" i="9" s="1"/>
  <c r="AU164" i="9"/>
  <c r="BA164" i="9" s="1"/>
  <c r="AS164" i="9"/>
  <c r="AR164" i="9"/>
  <c r="AQ164" i="9"/>
  <c r="AW164" i="9" s="1"/>
  <c r="BC164" i="9" s="1"/>
  <c r="AP164" i="9"/>
  <c r="AO164" i="9"/>
  <c r="AN164" i="9"/>
  <c r="AT164" i="9" s="1"/>
  <c r="AZ164" i="9" s="1"/>
  <c r="U164" i="9"/>
  <c r="T164" i="9"/>
  <c r="S164" i="9"/>
  <c r="R164" i="9"/>
  <c r="Q164" i="9"/>
  <c r="N164" i="9"/>
  <c r="P164" i="9" s="1"/>
  <c r="M164" i="9"/>
  <c r="O164" i="9" s="1"/>
  <c r="D164" i="9"/>
  <c r="AS163" i="9"/>
  <c r="AY163" i="9" s="1"/>
  <c r="BE163" i="9" s="1"/>
  <c r="AR163" i="9"/>
  <c r="AX163" i="9" s="1"/>
  <c r="BD163" i="9" s="1"/>
  <c r="AQ163" i="9"/>
  <c r="AW163" i="9" s="1"/>
  <c r="BC163" i="9" s="1"/>
  <c r="AP163" i="9"/>
  <c r="AV163" i="9" s="1"/>
  <c r="BB163" i="9" s="1"/>
  <c r="AO163" i="9"/>
  <c r="AU163" i="9" s="1"/>
  <c r="BA163" i="9" s="1"/>
  <c r="AN163" i="9"/>
  <c r="AT163" i="9" s="1"/>
  <c r="AZ163" i="9" s="1"/>
  <c r="U163" i="9"/>
  <c r="T163" i="9"/>
  <c r="S163" i="9"/>
  <c r="R163" i="9"/>
  <c r="Q163" i="9"/>
  <c r="N163" i="9"/>
  <c r="P163" i="9" s="1"/>
  <c r="M163" i="9"/>
  <c r="O163" i="9" s="1"/>
  <c r="D163" i="9"/>
  <c r="AS162" i="9"/>
  <c r="AY162" i="9" s="1"/>
  <c r="BE162" i="9" s="1"/>
  <c r="AR162" i="9"/>
  <c r="AX162" i="9" s="1"/>
  <c r="BD162" i="9" s="1"/>
  <c r="AQ162" i="9"/>
  <c r="AW162" i="9" s="1"/>
  <c r="BC162" i="9" s="1"/>
  <c r="AP162" i="9"/>
  <c r="AV162" i="9" s="1"/>
  <c r="BB162" i="9" s="1"/>
  <c r="AO162" i="9"/>
  <c r="AU162" i="9" s="1"/>
  <c r="BA162" i="9" s="1"/>
  <c r="AN162" i="9"/>
  <c r="AT162" i="9" s="1"/>
  <c r="AZ162" i="9" s="1"/>
  <c r="T162" i="9"/>
  <c r="S162" i="9"/>
  <c r="R162" i="9"/>
  <c r="Q162" i="9"/>
  <c r="U162" i="9" s="1"/>
  <c r="N162" i="9"/>
  <c r="P162" i="9" s="1"/>
  <c r="M162" i="9"/>
  <c r="O162" i="9" s="1"/>
  <c r="D162" i="9"/>
  <c r="BE161" i="9"/>
  <c r="AS161" i="9"/>
  <c r="AY161" i="9" s="1"/>
  <c r="AR161" i="9"/>
  <c r="AX161" i="9" s="1"/>
  <c r="BD161" i="9" s="1"/>
  <c r="AQ161" i="9"/>
  <c r="AW161" i="9" s="1"/>
  <c r="BC161" i="9" s="1"/>
  <c r="AP161" i="9"/>
  <c r="AV161" i="9" s="1"/>
  <c r="BB161" i="9" s="1"/>
  <c r="AO161" i="9"/>
  <c r="AU161" i="9" s="1"/>
  <c r="BA161" i="9" s="1"/>
  <c r="AN161" i="9"/>
  <c r="AT161" i="9" s="1"/>
  <c r="AZ161" i="9" s="1"/>
  <c r="U161" i="9"/>
  <c r="T161" i="9"/>
  <c r="S161" i="9"/>
  <c r="R161" i="9"/>
  <c r="Q161" i="9"/>
  <c r="N161" i="9"/>
  <c r="P161" i="9" s="1"/>
  <c r="M161" i="9"/>
  <c r="O161" i="9" s="1"/>
  <c r="D161" i="9"/>
  <c r="BD160" i="9"/>
  <c r="AS160" i="9"/>
  <c r="AY160" i="9" s="1"/>
  <c r="BE160" i="9" s="1"/>
  <c r="AR160" i="9"/>
  <c r="AX160" i="9" s="1"/>
  <c r="AQ160" i="9"/>
  <c r="AW160" i="9" s="1"/>
  <c r="BC160" i="9" s="1"/>
  <c r="AP160" i="9"/>
  <c r="AV160" i="9" s="1"/>
  <c r="BB160" i="9" s="1"/>
  <c r="AO160" i="9"/>
  <c r="AU160" i="9" s="1"/>
  <c r="BA160" i="9" s="1"/>
  <c r="AN160" i="9"/>
  <c r="AT160" i="9" s="1"/>
  <c r="AZ160" i="9" s="1"/>
  <c r="U160" i="9"/>
  <c r="T160" i="9"/>
  <c r="S160" i="9"/>
  <c r="R160" i="9"/>
  <c r="Q160" i="9"/>
  <c r="O160" i="9"/>
  <c r="N160" i="9"/>
  <c r="P160" i="9" s="1"/>
  <c r="M160" i="9"/>
  <c r="D160" i="9"/>
  <c r="AS159" i="9"/>
  <c r="AR159" i="9"/>
  <c r="AQ159" i="9"/>
  <c r="AP159" i="9"/>
  <c r="AO159" i="9"/>
  <c r="AN159" i="9"/>
  <c r="AA159" i="9"/>
  <c r="Z159" i="9"/>
  <c r="Y159" i="9"/>
  <c r="X159" i="9"/>
  <c r="W159" i="9"/>
  <c r="V159" i="9"/>
  <c r="U159" i="9"/>
  <c r="T159" i="9"/>
  <c r="S159" i="9"/>
  <c r="R159" i="9"/>
  <c r="Q159" i="9"/>
  <c r="N159" i="9"/>
  <c r="P159" i="9" s="1"/>
  <c r="M159" i="9"/>
  <c r="O159" i="9" s="1"/>
  <c r="AS158" i="9"/>
  <c r="AY158" i="9" s="1"/>
  <c r="BE158" i="9" s="1"/>
  <c r="AR158" i="9"/>
  <c r="AX158" i="9" s="1"/>
  <c r="BD158" i="9" s="1"/>
  <c r="AQ158" i="9"/>
  <c r="AP158" i="9"/>
  <c r="AO158" i="9"/>
  <c r="AN158" i="9"/>
  <c r="AA158" i="9"/>
  <c r="Z158" i="9"/>
  <c r="Y158" i="9"/>
  <c r="AW158" i="9" s="1"/>
  <c r="BC158" i="9" s="1"/>
  <c r="X158" i="9"/>
  <c r="W158" i="9"/>
  <c r="V158" i="9"/>
  <c r="T158" i="9"/>
  <c r="S158" i="9"/>
  <c r="R158" i="9"/>
  <c r="Q158" i="9"/>
  <c r="N158" i="9"/>
  <c r="P158" i="9" s="1"/>
  <c r="M158" i="9"/>
  <c r="O158" i="9" s="1"/>
  <c r="AS157" i="9"/>
  <c r="AR157" i="9"/>
  <c r="AQ157" i="9"/>
  <c r="AP157" i="9"/>
  <c r="AO157" i="9"/>
  <c r="AN157" i="9"/>
  <c r="AA157" i="9"/>
  <c r="Z157" i="9"/>
  <c r="Y157" i="9"/>
  <c r="X157" i="9"/>
  <c r="W157" i="9"/>
  <c r="V157" i="9"/>
  <c r="S157" i="9"/>
  <c r="R157" i="9"/>
  <c r="N157" i="9"/>
  <c r="P157" i="9" s="1"/>
  <c r="M157" i="9"/>
  <c r="O157" i="9" s="1"/>
  <c r="AW156" i="9"/>
  <c r="BC156" i="9" s="1"/>
  <c r="AS156" i="9"/>
  <c r="AY156" i="9" s="1"/>
  <c r="BE156" i="9" s="1"/>
  <c r="AR156" i="9"/>
  <c r="AX156" i="9" s="1"/>
  <c r="BD156" i="9" s="1"/>
  <c r="AQ156" i="9"/>
  <c r="AP156" i="9"/>
  <c r="AV156" i="9" s="1"/>
  <c r="BB156" i="9" s="1"/>
  <c r="AO156" i="9"/>
  <c r="AU156" i="9" s="1"/>
  <c r="BA156" i="9" s="1"/>
  <c r="AN156" i="9"/>
  <c r="AA156" i="9"/>
  <c r="Z156" i="9"/>
  <c r="Y156" i="9"/>
  <c r="X156" i="9"/>
  <c r="W156" i="9"/>
  <c r="V156" i="9"/>
  <c r="T156" i="9"/>
  <c r="S156" i="9"/>
  <c r="N156" i="9"/>
  <c r="P156" i="9" s="1"/>
  <c r="M156" i="9"/>
  <c r="O156" i="9" s="1"/>
  <c r="AW155" i="9"/>
  <c r="BC155" i="9" s="1"/>
  <c r="AS155" i="9"/>
  <c r="AR155" i="9"/>
  <c r="AQ155" i="9"/>
  <c r="AP155" i="9"/>
  <c r="AO155" i="9"/>
  <c r="AN155" i="9"/>
  <c r="AA155" i="9"/>
  <c r="Z155" i="9"/>
  <c r="Y155" i="9"/>
  <c r="X155" i="9"/>
  <c r="W155" i="9"/>
  <c r="V155" i="9"/>
  <c r="T155" i="9" s="1"/>
  <c r="S155" i="9"/>
  <c r="R155" i="9"/>
  <c r="N155" i="9"/>
  <c r="P155" i="9" s="1"/>
  <c r="M155" i="9"/>
  <c r="O155" i="9" s="1"/>
  <c r="AX154" i="9"/>
  <c r="BD154" i="9" s="1"/>
  <c r="AS154" i="9"/>
  <c r="AR154" i="9"/>
  <c r="AQ154" i="9"/>
  <c r="AW154" i="9" s="1"/>
  <c r="BC154" i="9" s="1"/>
  <c r="AP154" i="9"/>
  <c r="AO154" i="9"/>
  <c r="AN154" i="9"/>
  <c r="AA154" i="9"/>
  <c r="Z154" i="9"/>
  <c r="Y154" i="9"/>
  <c r="X154" i="9"/>
  <c r="W154" i="9"/>
  <c r="V154" i="9"/>
  <c r="S154" i="9"/>
  <c r="Q154" i="9"/>
  <c r="N154" i="9"/>
  <c r="P154" i="9" s="1"/>
  <c r="M154" i="9"/>
  <c r="O154" i="9" s="1"/>
  <c r="AS153" i="9"/>
  <c r="AR153" i="9"/>
  <c r="AX153" i="9" s="1"/>
  <c r="BD153" i="9" s="1"/>
  <c r="AQ153" i="9"/>
  <c r="AP153" i="9"/>
  <c r="AO153" i="9"/>
  <c r="AN153" i="9"/>
  <c r="AA153" i="9"/>
  <c r="Z153" i="9"/>
  <c r="Y153" i="9"/>
  <c r="X153" i="9"/>
  <c r="W153" i="9"/>
  <c r="V153" i="9"/>
  <c r="T153" i="9" s="1"/>
  <c r="S153" i="9"/>
  <c r="R153" i="9"/>
  <c r="Q153" i="9"/>
  <c r="U153" i="9" s="1"/>
  <c r="O153" i="9"/>
  <c r="N153" i="9"/>
  <c r="P153" i="9" s="1"/>
  <c r="M153" i="9"/>
  <c r="AS152" i="9"/>
  <c r="AR152" i="9"/>
  <c r="AQ152" i="9"/>
  <c r="AP152" i="9"/>
  <c r="AO152" i="9"/>
  <c r="AN152" i="9"/>
  <c r="AA152" i="9"/>
  <c r="Z152" i="9"/>
  <c r="Y152" i="9"/>
  <c r="X152" i="9"/>
  <c r="W152" i="9"/>
  <c r="AU152" i="9" s="1"/>
  <c r="BA152" i="9" s="1"/>
  <c r="V152" i="9"/>
  <c r="O152" i="9"/>
  <c r="N152" i="9"/>
  <c r="P152" i="9" s="1"/>
  <c r="M152" i="9"/>
  <c r="AS151" i="9"/>
  <c r="AR151" i="9"/>
  <c r="AQ151" i="9"/>
  <c r="AP151" i="9"/>
  <c r="AV151" i="9" s="1"/>
  <c r="BB151" i="9" s="1"/>
  <c r="AO151" i="9"/>
  <c r="AN151" i="9"/>
  <c r="AA151" i="9"/>
  <c r="Z151" i="9"/>
  <c r="Y151" i="9"/>
  <c r="X151" i="9"/>
  <c r="W151" i="9"/>
  <c r="V151" i="9"/>
  <c r="Q151" i="9" s="1"/>
  <c r="T151" i="9"/>
  <c r="S151" i="9"/>
  <c r="R151" i="9"/>
  <c r="U151" i="9" s="1"/>
  <c r="N151" i="9"/>
  <c r="P151" i="9" s="1"/>
  <c r="M151" i="9"/>
  <c r="O151" i="9" s="1"/>
  <c r="AW150" i="9"/>
  <c r="BC150" i="9" s="1"/>
  <c r="AS150" i="9"/>
  <c r="AR150" i="9"/>
  <c r="AQ150" i="9"/>
  <c r="AP150" i="9"/>
  <c r="AO150" i="9"/>
  <c r="AN150" i="9"/>
  <c r="AA150" i="9"/>
  <c r="Z150" i="9"/>
  <c r="Y150" i="9"/>
  <c r="X150" i="9"/>
  <c r="W150" i="9"/>
  <c r="V150" i="9"/>
  <c r="R150" i="9"/>
  <c r="N150" i="9"/>
  <c r="P150" i="9" s="1"/>
  <c r="M150" i="9"/>
  <c r="O150" i="9" s="1"/>
  <c r="AS149" i="9"/>
  <c r="AR149" i="9"/>
  <c r="AQ149" i="9"/>
  <c r="AP149" i="9"/>
  <c r="AO149" i="9"/>
  <c r="AU149" i="9" s="1"/>
  <c r="BA149" i="9" s="1"/>
  <c r="AN149" i="9"/>
  <c r="AA149" i="9"/>
  <c r="Z149" i="9"/>
  <c r="AX149" i="9" s="1"/>
  <c r="BD149" i="9" s="1"/>
  <c r="Y149" i="9"/>
  <c r="X149" i="9"/>
  <c r="AV149" i="9" s="1"/>
  <c r="BB149" i="9" s="1"/>
  <c r="W149" i="9"/>
  <c r="V149" i="9"/>
  <c r="T149" i="9" s="1"/>
  <c r="S149" i="9"/>
  <c r="R149" i="9"/>
  <c r="Q149" i="9"/>
  <c r="N149" i="9"/>
  <c r="P149" i="9" s="1"/>
  <c r="M149" i="9"/>
  <c r="O149" i="9" s="1"/>
  <c r="AS148" i="9"/>
  <c r="AY148" i="9" s="1"/>
  <c r="BE148" i="9" s="1"/>
  <c r="AR148" i="9"/>
  <c r="AX148" i="9" s="1"/>
  <c r="BD148" i="9" s="1"/>
  <c r="AQ148" i="9"/>
  <c r="AP148" i="9"/>
  <c r="AO148" i="9"/>
  <c r="AU148" i="9" s="1"/>
  <c r="BA148" i="9" s="1"/>
  <c r="AN148" i="9"/>
  <c r="AA148" i="9"/>
  <c r="Z148" i="9"/>
  <c r="Y148" i="9"/>
  <c r="X148" i="9"/>
  <c r="W148" i="9"/>
  <c r="V148" i="9"/>
  <c r="N148" i="9"/>
  <c r="P148" i="9" s="1"/>
  <c r="M148" i="9"/>
  <c r="O148" i="9" s="1"/>
  <c r="AS147" i="9"/>
  <c r="AR147" i="9"/>
  <c r="AQ147" i="9"/>
  <c r="AP147" i="9"/>
  <c r="AO147" i="9"/>
  <c r="AU147" i="9" s="1"/>
  <c r="BA147" i="9" s="1"/>
  <c r="AN147" i="9"/>
  <c r="AA147" i="9"/>
  <c r="Z147" i="9"/>
  <c r="Y147" i="9"/>
  <c r="X147" i="9"/>
  <c r="W147" i="9"/>
  <c r="V147" i="9"/>
  <c r="AT147" i="9" s="1"/>
  <c r="AZ147" i="9" s="1"/>
  <c r="T147" i="9"/>
  <c r="S147" i="9"/>
  <c r="R147" i="9"/>
  <c r="Q147" i="9"/>
  <c r="U147" i="9" s="1"/>
  <c r="P147" i="9"/>
  <c r="N147" i="9"/>
  <c r="M147" i="9"/>
  <c r="O147" i="9" s="1"/>
  <c r="AS146" i="9"/>
  <c r="AY146" i="9" s="1"/>
  <c r="BE146" i="9" s="1"/>
  <c r="AR146" i="9"/>
  <c r="AQ146" i="9"/>
  <c r="AP146" i="9"/>
  <c r="AO146" i="9"/>
  <c r="AN146" i="9"/>
  <c r="AA146" i="9"/>
  <c r="Z146" i="9"/>
  <c r="Y146" i="9"/>
  <c r="AW146" i="9" s="1"/>
  <c r="BC146" i="9" s="1"/>
  <c r="X146" i="9"/>
  <c r="W146" i="9"/>
  <c r="V146" i="9"/>
  <c r="Q146" i="9" s="1"/>
  <c r="T146" i="9"/>
  <c r="N146" i="9"/>
  <c r="P146" i="9" s="1"/>
  <c r="M146" i="9"/>
  <c r="O146" i="9" s="1"/>
  <c r="AS145" i="9"/>
  <c r="AR145" i="9"/>
  <c r="AQ145" i="9"/>
  <c r="AP145" i="9"/>
  <c r="AV145" i="9" s="1"/>
  <c r="BB145" i="9" s="1"/>
  <c r="AO145" i="9"/>
  <c r="AN145" i="9"/>
  <c r="AA145" i="9"/>
  <c r="Z145" i="9"/>
  <c r="Y145" i="9"/>
  <c r="X145" i="9"/>
  <c r="W145" i="9"/>
  <c r="V145" i="9"/>
  <c r="T145" i="9" s="1"/>
  <c r="R145" i="9"/>
  <c r="Q145" i="9"/>
  <c r="U145" i="9" s="1"/>
  <c r="P145" i="9"/>
  <c r="N145" i="9"/>
  <c r="M145" i="9"/>
  <c r="O145" i="9" s="1"/>
  <c r="AW144" i="9"/>
  <c r="BC144" i="9" s="1"/>
  <c r="AS144" i="9"/>
  <c r="AR144" i="9"/>
  <c r="AQ144" i="9"/>
  <c r="AP144" i="9"/>
  <c r="AV144" i="9" s="1"/>
  <c r="BB144" i="9" s="1"/>
  <c r="AO144" i="9"/>
  <c r="AN144" i="9"/>
  <c r="AA144" i="9"/>
  <c r="Z144" i="9"/>
  <c r="AX144" i="9" s="1"/>
  <c r="BD144" i="9" s="1"/>
  <c r="Y144" i="9"/>
  <c r="X144" i="9"/>
  <c r="W144" i="9"/>
  <c r="AU144" i="9" s="1"/>
  <c r="BA144" i="9" s="1"/>
  <c r="V144" i="9"/>
  <c r="T144" i="9"/>
  <c r="N144" i="9"/>
  <c r="P144" i="9" s="1"/>
  <c r="M144" i="9"/>
  <c r="O144" i="9" s="1"/>
  <c r="AS143" i="9"/>
  <c r="AR143" i="9"/>
  <c r="AQ143" i="9"/>
  <c r="AP143" i="9"/>
  <c r="AV143" i="9" s="1"/>
  <c r="BB143" i="9" s="1"/>
  <c r="AO143" i="9"/>
  <c r="AN143" i="9"/>
  <c r="AA143" i="9"/>
  <c r="Z143" i="9"/>
  <c r="Y143" i="9"/>
  <c r="AW143" i="9" s="1"/>
  <c r="BC143" i="9" s="1"/>
  <c r="X143" i="9"/>
  <c r="W143" i="9"/>
  <c r="V143" i="9"/>
  <c r="Q143" i="9"/>
  <c r="N143" i="9"/>
  <c r="P143" i="9" s="1"/>
  <c r="M143" i="9"/>
  <c r="O143" i="9" s="1"/>
  <c r="AS142" i="9"/>
  <c r="AR142" i="9"/>
  <c r="AQ142" i="9"/>
  <c r="AW142" i="9" s="1"/>
  <c r="BC142" i="9" s="1"/>
  <c r="AP142" i="9"/>
  <c r="AO142" i="9"/>
  <c r="AN142" i="9"/>
  <c r="AA142" i="9"/>
  <c r="Z142" i="9"/>
  <c r="Y142" i="9"/>
  <c r="X142" i="9"/>
  <c r="W142" i="9"/>
  <c r="V142" i="9"/>
  <c r="T142" i="9"/>
  <c r="S142" i="9"/>
  <c r="R142" i="9"/>
  <c r="Q142" i="9"/>
  <c r="U142" i="9" s="1"/>
  <c r="N142" i="9"/>
  <c r="P142" i="9" s="1"/>
  <c r="M142" i="9"/>
  <c r="O142" i="9" s="1"/>
  <c r="AS141" i="9"/>
  <c r="AR141" i="9"/>
  <c r="AQ141" i="9"/>
  <c r="AP141" i="9"/>
  <c r="AO141" i="9"/>
  <c r="AN141" i="9"/>
  <c r="AA141" i="9"/>
  <c r="Z141" i="9"/>
  <c r="AX141" i="9" s="1"/>
  <c r="BD141" i="9" s="1"/>
  <c r="Y141" i="9"/>
  <c r="AW141" i="9" s="1"/>
  <c r="BC141" i="9" s="1"/>
  <c r="X141" i="9"/>
  <c r="W141" i="9"/>
  <c r="AU141" i="9" s="1"/>
  <c r="BA141" i="9" s="1"/>
  <c r="V141" i="9"/>
  <c r="O141" i="9"/>
  <c r="N141" i="9"/>
  <c r="P141" i="9" s="1"/>
  <c r="M141" i="9"/>
  <c r="AS140" i="9"/>
  <c r="AR140" i="9"/>
  <c r="AQ140" i="9"/>
  <c r="AP140" i="9"/>
  <c r="AO140" i="9"/>
  <c r="AN140" i="9"/>
  <c r="AA140" i="9"/>
  <c r="Z140" i="9"/>
  <c r="Y140" i="9"/>
  <c r="X140" i="9"/>
  <c r="W140" i="9"/>
  <c r="V140" i="9"/>
  <c r="R140" i="9"/>
  <c r="Q140" i="9"/>
  <c r="U140" i="9" s="1"/>
  <c r="N140" i="9"/>
  <c r="P140" i="9" s="1"/>
  <c r="M140" i="9"/>
  <c r="O140" i="9" s="1"/>
  <c r="AS139" i="9"/>
  <c r="AR139" i="9"/>
  <c r="AX139" i="9" s="1"/>
  <c r="BD139" i="9" s="1"/>
  <c r="AQ139" i="9"/>
  <c r="AW139" i="9" s="1"/>
  <c r="BC139" i="9" s="1"/>
  <c r="AP139" i="9"/>
  <c r="AO139" i="9"/>
  <c r="AN139" i="9"/>
  <c r="AA139" i="9"/>
  <c r="Z139" i="9"/>
  <c r="Y139" i="9"/>
  <c r="X139" i="9"/>
  <c r="W139" i="9"/>
  <c r="AU139" i="9" s="1"/>
  <c r="BA139" i="9" s="1"/>
  <c r="V139" i="9"/>
  <c r="Q139" i="9" s="1"/>
  <c r="U139" i="9" s="1"/>
  <c r="T139" i="9"/>
  <c r="S139" i="9"/>
  <c r="R139" i="9"/>
  <c r="O139" i="9"/>
  <c r="N139" i="9"/>
  <c r="P139" i="9" s="1"/>
  <c r="M139" i="9"/>
  <c r="AS138" i="9"/>
  <c r="AR138" i="9"/>
  <c r="AX138" i="9" s="1"/>
  <c r="BD138" i="9" s="1"/>
  <c r="AQ138" i="9"/>
  <c r="AP138" i="9"/>
  <c r="AO138" i="9"/>
  <c r="AN138" i="9"/>
  <c r="AA138" i="9"/>
  <c r="AY138" i="9" s="1"/>
  <c r="BE138" i="9" s="1"/>
  <c r="Z138" i="9"/>
  <c r="Y138" i="9"/>
  <c r="X138" i="9"/>
  <c r="W138" i="9"/>
  <c r="V138" i="9"/>
  <c r="Q138" i="9" s="1"/>
  <c r="N138" i="9"/>
  <c r="P138" i="9" s="1"/>
  <c r="M138" i="9"/>
  <c r="O138" i="9" s="1"/>
  <c r="AU137" i="9"/>
  <c r="BA137" i="9" s="1"/>
  <c r="AS137" i="9"/>
  <c r="AY137" i="9" s="1"/>
  <c r="BE137" i="9" s="1"/>
  <c r="AR137" i="9"/>
  <c r="AQ137" i="9"/>
  <c r="AP137" i="9"/>
  <c r="AO137" i="9"/>
  <c r="AN137" i="9"/>
  <c r="AA137" i="9"/>
  <c r="Z137" i="9"/>
  <c r="Y137" i="9"/>
  <c r="X137" i="9"/>
  <c r="W137" i="9"/>
  <c r="V137" i="9"/>
  <c r="S137" i="9"/>
  <c r="N137" i="9"/>
  <c r="P137" i="9" s="1"/>
  <c r="M137" i="9"/>
  <c r="O137" i="9" s="1"/>
  <c r="AS136" i="9"/>
  <c r="AR136" i="9"/>
  <c r="AQ136" i="9"/>
  <c r="AW136" i="9" s="1"/>
  <c r="BC136" i="9" s="1"/>
  <c r="AP136" i="9"/>
  <c r="AO136" i="9"/>
  <c r="AN136" i="9"/>
  <c r="AA136" i="9"/>
  <c r="Z136" i="9"/>
  <c r="Y136" i="9"/>
  <c r="X136" i="9"/>
  <c r="W136" i="9"/>
  <c r="AU136" i="9" s="1"/>
  <c r="BA136" i="9" s="1"/>
  <c r="V136" i="9"/>
  <c r="U136" i="9"/>
  <c r="T136" i="9"/>
  <c r="S136" i="9"/>
  <c r="R136" i="9"/>
  <c r="Q136" i="9"/>
  <c r="N136" i="9"/>
  <c r="P136" i="9" s="1"/>
  <c r="M136" i="9"/>
  <c r="O136" i="9" s="1"/>
  <c r="AS135" i="9"/>
  <c r="AR135" i="9"/>
  <c r="AQ135" i="9"/>
  <c r="AW135" i="9" s="1"/>
  <c r="BC135" i="9" s="1"/>
  <c r="AP135" i="9"/>
  <c r="AO135" i="9"/>
  <c r="AN135" i="9"/>
  <c r="AA135" i="9"/>
  <c r="Z135" i="9"/>
  <c r="Y135" i="9"/>
  <c r="X135" i="9"/>
  <c r="W135" i="9"/>
  <c r="V135" i="9"/>
  <c r="Q135" i="9" s="1"/>
  <c r="O135" i="9"/>
  <c r="N135" i="9"/>
  <c r="P135" i="9" s="1"/>
  <c r="M135" i="9"/>
  <c r="AW134" i="9"/>
  <c r="BC134" i="9" s="1"/>
  <c r="AV134" i="9"/>
  <c r="BB134" i="9" s="1"/>
  <c r="AS134" i="9"/>
  <c r="AY134" i="9" s="1"/>
  <c r="BE134" i="9" s="1"/>
  <c r="AR134" i="9"/>
  <c r="AQ134" i="9"/>
  <c r="AP134" i="9"/>
  <c r="AO134" i="9"/>
  <c r="AN134" i="9"/>
  <c r="AA134" i="9"/>
  <c r="Z134" i="9"/>
  <c r="Y134" i="9"/>
  <c r="X134" i="9"/>
  <c r="W134" i="9"/>
  <c r="AU134" i="9" s="1"/>
  <c r="BA134" i="9" s="1"/>
  <c r="V134" i="9"/>
  <c r="S134" i="9"/>
  <c r="P134" i="9"/>
  <c r="N134" i="9"/>
  <c r="M134" i="9"/>
  <c r="O134" i="9" s="1"/>
  <c r="AS133" i="9"/>
  <c r="AR133" i="9"/>
  <c r="AQ133" i="9"/>
  <c r="AP133" i="9"/>
  <c r="AO133" i="9"/>
  <c r="AN133" i="9"/>
  <c r="AA133" i="9"/>
  <c r="AY133" i="9" s="1"/>
  <c r="BE133" i="9" s="1"/>
  <c r="Z133" i="9"/>
  <c r="Y133" i="9"/>
  <c r="X133" i="9"/>
  <c r="W133" i="9"/>
  <c r="V133" i="9"/>
  <c r="T133" i="9"/>
  <c r="S133" i="9"/>
  <c r="N133" i="9"/>
  <c r="P133" i="9" s="1"/>
  <c r="M133" i="9"/>
  <c r="O133" i="9" s="1"/>
  <c r="AS132" i="9"/>
  <c r="AR132" i="9"/>
  <c r="AQ132" i="9"/>
  <c r="AP132" i="9"/>
  <c r="AO132" i="9"/>
  <c r="AN132" i="9"/>
  <c r="AA132" i="9"/>
  <c r="Z132" i="9"/>
  <c r="Y132" i="9"/>
  <c r="X132" i="9"/>
  <c r="W132" i="9"/>
  <c r="V132" i="9"/>
  <c r="P132" i="9"/>
  <c r="N132" i="9"/>
  <c r="M132" i="9"/>
  <c r="O132" i="9" s="1"/>
  <c r="AS131" i="9"/>
  <c r="AY131" i="9" s="1"/>
  <c r="BE131" i="9" s="1"/>
  <c r="AR131" i="9"/>
  <c r="AQ131" i="9"/>
  <c r="AP131" i="9"/>
  <c r="AO131" i="9"/>
  <c r="AN131" i="9"/>
  <c r="AA131" i="9"/>
  <c r="Z131" i="9"/>
  <c r="Y131" i="9"/>
  <c r="X131" i="9"/>
  <c r="W131" i="9"/>
  <c r="V131" i="9"/>
  <c r="Q131" i="9" s="1"/>
  <c r="R131" i="9"/>
  <c r="N131" i="9"/>
  <c r="P131" i="9" s="1"/>
  <c r="M131" i="9"/>
  <c r="O131" i="9" s="1"/>
  <c r="AS130" i="9"/>
  <c r="AR130" i="9"/>
  <c r="AQ130" i="9"/>
  <c r="AP130" i="9"/>
  <c r="AO130" i="9"/>
  <c r="AU130" i="9" s="1"/>
  <c r="BA130" i="9" s="1"/>
  <c r="AN130" i="9"/>
  <c r="AA130" i="9"/>
  <c r="Z130" i="9"/>
  <c r="AX130" i="9" s="1"/>
  <c r="BD130" i="9" s="1"/>
  <c r="Y130" i="9"/>
  <c r="X130" i="9"/>
  <c r="AV130" i="9" s="1"/>
  <c r="BB130" i="9" s="1"/>
  <c r="W130" i="9"/>
  <c r="V130" i="9"/>
  <c r="T130" i="9" s="1"/>
  <c r="S130" i="9"/>
  <c r="R130" i="9"/>
  <c r="Q130" i="9"/>
  <c r="N130" i="9"/>
  <c r="P130" i="9" s="1"/>
  <c r="M130" i="9"/>
  <c r="O130" i="9" s="1"/>
  <c r="AW129" i="9"/>
  <c r="BC129" i="9" s="1"/>
  <c r="AS129" i="9"/>
  <c r="AR129" i="9"/>
  <c r="AQ129" i="9"/>
  <c r="AP129" i="9"/>
  <c r="AO129" i="9"/>
  <c r="AN129" i="9"/>
  <c r="AA129" i="9"/>
  <c r="Z129" i="9"/>
  <c r="Y129" i="9"/>
  <c r="X129" i="9"/>
  <c r="W129" i="9"/>
  <c r="V129" i="9"/>
  <c r="N129" i="9"/>
  <c r="P129" i="9" s="1"/>
  <c r="M129" i="9"/>
  <c r="O129" i="9" s="1"/>
  <c r="AS128" i="9"/>
  <c r="AR128" i="9"/>
  <c r="AX128" i="9" s="1"/>
  <c r="BD128" i="9" s="1"/>
  <c r="AQ128" i="9"/>
  <c r="AW128" i="9" s="1"/>
  <c r="BC128" i="9" s="1"/>
  <c r="AP128" i="9"/>
  <c r="AO128" i="9"/>
  <c r="AN128" i="9"/>
  <c r="AA128" i="9"/>
  <c r="Z128" i="9"/>
  <c r="Y128" i="9"/>
  <c r="X128" i="9"/>
  <c r="W128" i="9"/>
  <c r="AU128" i="9" s="1"/>
  <c r="BA128" i="9" s="1"/>
  <c r="V128" i="9"/>
  <c r="T128" i="9" s="1"/>
  <c r="S128" i="9"/>
  <c r="O128" i="9"/>
  <c r="N128" i="9"/>
  <c r="P128" i="9" s="1"/>
  <c r="M128" i="9"/>
  <c r="AS127" i="9"/>
  <c r="AR127" i="9"/>
  <c r="AQ127" i="9"/>
  <c r="AP127" i="9"/>
  <c r="AO127" i="9"/>
  <c r="AN127" i="9"/>
  <c r="AA127" i="9"/>
  <c r="Z127" i="9"/>
  <c r="Y127" i="9"/>
  <c r="X127" i="9"/>
  <c r="AV127" i="9" s="1"/>
  <c r="BB127" i="9" s="1"/>
  <c r="W127" i="9"/>
  <c r="V127" i="9"/>
  <c r="N127" i="9"/>
  <c r="P127" i="9" s="1"/>
  <c r="M127" i="9"/>
  <c r="O127" i="9" s="1"/>
  <c r="AS126" i="9"/>
  <c r="AR126" i="9"/>
  <c r="AQ126" i="9"/>
  <c r="AP126" i="9"/>
  <c r="AO126" i="9"/>
  <c r="AN126" i="9"/>
  <c r="AA126" i="9"/>
  <c r="AY126" i="9" s="1"/>
  <c r="BE126" i="9" s="1"/>
  <c r="Z126" i="9"/>
  <c r="Y126" i="9"/>
  <c r="X126" i="9"/>
  <c r="W126" i="9"/>
  <c r="V126" i="9"/>
  <c r="Q126" i="9" s="1"/>
  <c r="N126" i="9"/>
  <c r="P126" i="9" s="1"/>
  <c r="M126" i="9"/>
  <c r="O126" i="9" s="1"/>
  <c r="AY125" i="9"/>
  <c r="BE125" i="9" s="1"/>
  <c r="AS125" i="9"/>
  <c r="AR125" i="9"/>
  <c r="AQ125" i="9"/>
  <c r="AW125" i="9" s="1"/>
  <c r="BC125" i="9" s="1"/>
  <c r="AP125" i="9"/>
  <c r="AO125" i="9"/>
  <c r="AN125" i="9"/>
  <c r="AA125" i="9"/>
  <c r="Z125" i="9"/>
  <c r="Y125" i="9"/>
  <c r="X125" i="9"/>
  <c r="W125" i="9"/>
  <c r="AU125" i="9" s="1"/>
  <c r="BA125" i="9" s="1"/>
  <c r="V125" i="9"/>
  <c r="Q125" i="9" s="1"/>
  <c r="R125" i="9"/>
  <c r="N125" i="9"/>
  <c r="P125" i="9" s="1"/>
  <c r="M125" i="9"/>
  <c r="O125" i="9" s="1"/>
  <c r="AX124" i="9"/>
  <c r="BD124" i="9" s="1"/>
  <c r="AS124" i="9"/>
  <c r="AR124" i="9"/>
  <c r="AQ124" i="9"/>
  <c r="AW124" i="9" s="1"/>
  <c r="BC124" i="9" s="1"/>
  <c r="AP124" i="9"/>
  <c r="AO124" i="9"/>
  <c r="AN124" i="9"/>
  <c r="AA124" i="9"/>
  <c r="Z124" i="9"/>
  <c r="Y124" i="9"/>
  <c r="X124" i="9"/>
  <c r="W124" i="9"/>
  <c r="AU124" i="9" s="1"/>
  <c r="BA124" i="9" s="1"/>
  <c r="V124" i="9"/>
  <c r="S124" i="9"/>
  <c r="R124" i="9"/>
  <c r="Q124" i="9"/>
  <c r="U124" i="9" s="1"/>
  <c r="N124" i="9"/>
  <c r="P124" i="9" s="1"/>
  <c r="M124" i="9"/>
  <c r="O124" i="9" s="1"/>
  <c r="AS123" i="9"/>
  <c r="AR123" i="9"/>
  <c r="AX123" i="9" s="1"/>
  <c r="BD123" i="9" s="1"/>
  <c r="AQ123" i="9"/>
  <c r="AW123" i="9" s="1"/>
  <c r="BC123" i="9" s="1"/>
  <c r="AP123" i="9"/>
  <c r="AO123" i="9"/>
  <c r="AN123" i="9"/>
  <c r="AA123" i="9"/>
  <c r="Z123" i="9"/>
  <c r="Y123" i="9"/>
  <c r="X123" i="9"/>
  <c r="W123" i="9"/>
  <c r="V123" i="9"/>
  <c r="R123" i="9" s="1"/>
  <c r="T123" i="9"/>
  <c r="N123" i="9"/>
  <c r="P123" i="9" s="1"/>
  <c r="M123" i="9"/>
  <c r="O123" i="9" s="1"/>
  <c r="AS122" i="9"/>
  <c r="AR122" i="9"/>
  <c r="AQ122" i="9"/>
  <c r="AP122" i="9"/>
  <c r="AO122" i="9"/>
  <c r="AN122" i="9"/>
  <c r="AA122" i="9"/>
  <c r="Z122" i="9"/>
  <c r="Y122" i="9"/>
  <c r="X122" i="9"/>
  <c r="AV122" i="9" s="1"/>
  <c r="BB122" i="9" s="1"/>
  <c r="W122" i="9"/>
  <c r="V122" i="9"/>
  <c r="T122" i="9"/>
  <c r="N122" i="9"/>
  <c r="P122" i="9" s="1"/>
  <c r="M122" i="9"/>
  <c r="O122" i="9" s="1"/>
  <c r="AS121" i="9"/>
  <c r="AR121" i="9"/>
  <c r="AQ121" i="9"/>
  <c r="AW121" i="9" s="1"/>
  <c r="BC121" i="9" s="1"/>
  <c r="AP121" i="9"/>
  <c r="AO121" i="9"/>
  <c r="AN121" i="9"/>
  <c r="AA121" i="9"/>
  <c r="Z121" i="9"/>
  <c r="AX121" i="9" s="1"/>
  <c r="BD121" i="9" s="1"/>
  <c r="Y121" i="9"/>
  <c r="X121" i="9"/>
  <c r="AV121" i="9" s="1"/>
  <c r="BB121" i="9" s="1"/>
  <c r="W121" i="9"/>
  <c r="V121" i="9"/>
  <c r="Q121" i="9" s="1"/>
  <c r="P121" i="9"/>
  <c r="N121" i="9"/>
  <c r="M121" i="9"/>
  <c r="O121" i="9" s="1"/>
  <c r="AS120" i="9"/>
  <c r="AR120" i="9"/>
  <c r="AQ120" i="9"/>
  <c r="AW120" i="9" s="1"/>
  <c r="BC120" i="9" s="1"/>
  <c r="AP120" i="9"/>
  <c r="AO120" i="9"/>
  <c r="AU120" i="9" s="1"/>
  <c r="BA120" i="9" s="1"/>
  <c r="AN120" i="9"/>
  <c r="AA120" i="9"/>
  <c r="AY120" i="9" s="1"/>
  <c r="BE120" i="9" s="1"/>
  <c r="Z120" i="9"/>
  <c r="Y120" i="9"/>
  <c r="X120" i="9"/>
  <c r="W120" i="9"/>
  <c r="V120" i="9"/>
  <c r="S120" i="9" s="1"/>
  <c r="R120" i="9"/>
  <c r="Q120" i="9"/>
  <c r="U120" i="9" s="1"/>
  <c r="N120" i="9"/>
  <c r="P120" i="9" s="1"/>
  <c r="M120" i="9"/>
  <c r="O120" i="9" s="1"/>
  <c r="AW119" i="9"/>
  <c r="BC119" i="9" s="1"/>
  <c r="AS119" i="9"/>
  <c r="AR119" i="9"/>
  <c r="AX119" i="9" s="1"/>
  <c r="BD119" i="9" s="1"/>
  <c r="AQ119" i="9"/>
  <c r="AP119" i="9"/>
  <c r="AO119" i="9"/>
  <c r="AN119" i="9"/>
  <c r="AA119" i="9"/>
  <c r="Z119" i="9"/>
  <c r="Y119" i="9"/>
  <c r="X119" i="9"/>
  <c r="W119" i="9"/>
  <c r="V119" i="9"/>
  <c r="R119" i="9" s="1"/>
  <c r="T119" i="9"/>
  <c r="S119" i="9"/>
  <c r="Q119" i="9"/>
  <c r="U119" i="9" s="1"/>
  <c r="N119" i="9"/>
  <c r="P119" i="9" s="1"/>
  <c r="M119" i="9"/>
  <c r="O119" i="9" s="1"/>
  <c r="AS118" i="9"/>
  <c r="AR118" i="9"/>
  <c r="AQ118" i="9"/>
  <c r="AW118" i="9" s="1"/>
  <c r="BC118" i="9" s="1"/>
  <c r="AP118" i="9"/>
  <c r="AO118" i="9"/>
  <c r="AN118" i="9"/>
  <c r="AA118" i="9"/>
  <c r="Z118" i="9"/>
  <c r="Y118" i="9"/>
  <c r="X118" i="9"/>
  <c r="W118" i="9"/>
  <c r="V118" i="9"/>
  <c r="T118" i="9"/>
  <c r="Q118" i="9"/>
  <c r="N118" i="9"/>
  <c r="P118" i="9" s="1"/>
  <c r="M118" i="9"/>
  <c r="O118" i="9" s="1"/>
  <c r="AW117" i="9"/>
  <c r="BC117" i="9" s="1"/>
  <c r="AS117" i="9"/>
  <c r="AR117" i="9"/>
  <c r="AX117" i="9" s="1"/>
  <c r="BD117" i="9" s="1"/>
  <c r="AQ117" i="9"/>
  <c r="AP117" i="9"/>
  <c r="AO117" i="9"/>
  <c r="AN117" i="9"/>
  <c r="AA117" i="9"/>
  <c r="Z117" i="9"/>
  <c r="Y117" i="9"/>
  <c r="X117" i="9"/>
  <c r="AV117" i="9" s="1"/>
  <c r="BB117" i="9" s="1"/>
  <c r="W117" i="9"/>
  <c r="V117" i="9"/>
  <c r="T117" i="9"/>
  <c r="P117" i="9"/>
  <c r="N117" i="9"/>
  <c r="M117" i="9"/>
  <c r="O117" i="9" s="1"/>
  <c r="AS116" i="9"/>
  <c r="AR116" i="9"/>
  <c r="AQ116" i="9"/>
  <c r="AP116" i="9"/>
  <c r="AO116" i="9"/>
  <c r="AN116" i="9"/>
  <c r="AA116" i="9"/>
  <c r="AY116" i="9" s="1"/>
  <c r="BE116" i="9" s="1"/>
  <c r="Z116" i="9"/>
  <c r="Y116" i="9"/>
  <c r="AW116" i="9" s="1"/>
  <c r="BC116" i="9" s="1"/>
  <c r="X116" i="9"/>
  <c r="AV116" i="9" s="1"/>
  <c r="BB116" i="9" s="1"/>
  <c r="W116" i="9"/>
  <c r="V116" i="9"/>
  <c r="T116" i="9"/>
  <c r="S116" i="9"/>
  <c r="R116" i="9"/>
  <c r="Q116" i="9"/>
  <c r="U116" i="9" s="1"/>
  <c r="P116" i="9"/>
  <c r="N116" i="9"/>
  <c r="M116" i="9"/>
  <c r="O116" i="9" s="1"/>
  <c r="AS115" i="9"/>
  <c r="AR115" i="9"/>
  <c r="AQ115" i="9"/>
  <c r="AP115" i="9"/>
  <c r="AO115" i="9"/>
  <c r="AU115" i="9" s="1"/>
  <c r="BA115" i="9" s="1"/>
  <c r="AN115" i="9"/>
  <c r="AA115" i="9"/>
  <c r="Z115" i="9"/>
  <c r="Y115" i="9"/>
  <c r="X115" i="9"/>
  <c r="AV115" i="9" s="1"/>
  <c r="BB115" i="9" s="1"/>
  <c r="W115" i="9"/>
  <c r="V115" i="9"/>
  <c r="R115" i="9" s="1"/>
  <c r="S115" i="9"/>
  <c r="Q115" i="9"/>
  <c r="U115" i="9" s="1"/>
  <c r="N115" i="9"/>
  <c r="P115" i="9" s="1"/>
  <c r="M115" i="9"/>
  <c r="O115" i="9" s="1"/>
  <c r="AS114" i="9"/>
  <c r="AR114" i="9"/>
  <c r="AQ114" i="9"/>
  <c r="AW114" i="9" s="1"/>
  <c r="BC114" i="9" s="1"/>
  <c r="AP114" i="9"/>
  <c r="AO114" i="9"/>
  <c r="AN114" i="9"/>
  <c r="AA114" i="9"/>
  <c r="AY114" i="9" s="1"/>
  <c r="BE114" i="9" s="1"/>
  <c r="Z114" i="9"/>
  <c r="Y114" i="9"/>
  <c r="X114" i="9"/>
  <c r="W114" i="9"/>
  <c r="V114" i="9"/>
  <c r="T114" i="9"/>
  <c r="S114" i="9"/>
  <c r="R114" i="9"/>
  <c r="N114" i="9"/>
  <c r="P114" i="9" s="1"/>
  <c r="M114" i="9"/>
  <c r="O114" i="9" s="1"/>
  <c r="AS113" i="9"/>
  <c r="AR113" i="9"/>
  <c r="AQ113" i="9"/>
  <c r="AP113" i="9"/>
  <c r="AO113" i="9"/>
  <c r="AN113" i="9"/>
  <c r="AA113" i="9"/>
  <c r="Z113" i="9"/>
  <c r="Y113" i="9"/>
  <c r="X113" i="9"/>
  <c r="W113" i="9"/>
  <c r="V113" i="9"/>
  <c r="AT113" i="9" s="1"/>
  <c r="AZ113" i="9" s="1"/>
  <c r="T113" i="9"/>
  <c r="Q113" i="9"/>
  <c r="N113" i="9"/>
  <c r="P113" i="9" s="1"/>
  <c r="M113" i="9"/>
  <c r="O113" i="9" s="1"/>
  <c r="AS112" i="9"/>
  <c r="AR112" i="9"/>
  <c r="AQ112" i="9"/>
  <c r="AP112" i="9"/>
  <c r="AO112" i="9"/>
  <c r="AN112" i="9"/>
  <c r="AA112" i="9"/>
  <c r="Z112" i="9"/>
  <c r="AX112" i="9" s="1"/>
  <c r="BD112" i="9" s="1"/>
  <c r="Y112" i="9"/>
  <c r="X112" i="9"/>
  <c r="AV112" i="9" s="1"/>
  <c r="BB112" i="9" s="1"/>
  <c r="W112" i="9"/>
  <c r="V112" i="9"/>
  <c r="T112" i="9" s="1"/>
  <c r="O112" i="9"/>
  <c r="N112" i="9"/>
  <c r="P112" i="9" s="1"/>
  <c r="M112" i="9"/>
  <c r="AS111" i="9"/>
  <c r="AR111" i="9"/>
  <c r="AQ111" i="9"/>
  <c r="AP111" i="9"/>
  <c r="AV111" i="9" s="1"/>
  <c r="BB111" i="9" s="1"/>
  <c r="AO111" i="9"/>
  <c r="AU111" i="9" s="1"/>
  <c r="BA111" i="9" s="1"/>
  <c r="AN111" i="9"/>
  <c r="AA111" i="9"/>
  <c r="Z111" i="9"/>
  <c r="Y111" i="9"/>
  <c r="AW111" i="9" s="1"/>
  <c r="BC111" i="9" s="1"/>
  <c r="X111" i="9"/>
  <c r="W111" i="9"/>
  <c r="V111" i="9"/>
  <c r="T111" i="9"/>
  <c r="S111" i="9"/>
  <c r="R111" i="9"/>
  <c r="Q111" i="9"/>
  <c r="U111" i="9" s="1"/>
  <c r="O111" i="9"/>
  <c r="N111" i="9"/>
  <c r="P111" i="9" s="1"/>
  <c r="M111" i="9"/>
  <c r="AX110" i="9"/>
  <c r="BD110" i="9" s="1"/>
  <c r="AS110" i="9"/>
  <c r="AY110" i="9" s="1"/>
  <c r="BE110" i="9" s="1"/>
  <c r="AR110" i="9"/>
  <c r="AQ110" i="9"/>
  <c r="AW110" i="9" s="1"/>
  <c r="BC110" i="9" s="1"/>
  <c r="AP110" i="9"/>
  <c r="AO110" i="9"/>
  <c r="AN110" i="9"/>
  <c r="AA110" i="9"/>
  <c r="Z110" i="9"/>
  <c r="Y110" i="9"/>
  <c r="X110" i="9"/>
  <c r="W110" i="9"/>
  <c r="AU110" i="9" s="1"/>
  <c r="BA110" i="9" s="1"/>
  <c r="V110" i="9"/>
  <c r="T110" i="9"/>
  <c r="Q110" i="9"/>
  <c r="O110" i="9"/>
  <c r="N110" i="9"/>
  <c r="P110" i="9" s="1"/>
  <c r="M110" i="9"/>
  <c r="AS109" i="9"/>
  <c r="AR109" i="9"/>
  <c r="AQ109" i="9"/>
  <c r="AP109" i="9"/>
  <c r="AO109" i="9"/>
  <c r="AN109" i="9"/>
  <c r="AA109" i="9"/>
  <c r="Z109" i="9"/>
  <c r="AX109" i="9" s="1"/>
  <c r="BD109" i="9" s="1"/>
  <c r="Y109" i="9"/>
  <c r="X109" i="9"/>
  <c r="W109" i="9"/>
  <c r="V109" i="9"/>
  <c r="R109" i="9"/>
  <c r="Q109" i="9"/>
  <c r="U109" i="9" s="1"/>
  <c r="N109" i="9"/>
  <c r="P109" i="9" s="1"/>
  <c r="M109" i="9"/>
  <c r="O109" i="9" s="1"/>
  <c r="AS108" i="9"/>
  <c r="AR108" i="9"/>
  <c r="AX108" i="9" s="1"/>
  <c r="BD108" i="9" s="1"/>
  <c r="AQ108" i="9"/>
  <c r="AP108" i="9"/>
  <c r="AO108" i="9"/>
  <c r="AN108" i="9"/>
  <c r="AA108" i="9"/>
  <c r="Z108" i="9"/>
  <c r="Y108" i="9"/>
  <c r="X108" i="9"/>
  <c r="W108" i="9"/>
  <c r="AU108" i="9" s="1"/>
  <c r="BA108" i="9" s="1"/>
  <c r="V108" i="9"/>
  <c r="T108" i="9"/>
  <c r="S108" i="9"/>
  <c r="R108" i="9"/>
  <c r="O108" i="9"/>
  <c r="N108" i="9"/>
  <c r="P108" i="9" s="1"/>
  <c r="M108" i="9"/>
  <c r="AS107" i="9"/>
  <c r="AR107" i="9"/>
  <c r="AQ107" i="9"/>
  <c r="AP107" i="9"/>
  <c r="AO107" i="9"/>
  <c r="AU107" i="9" s="1"/>
  <c r="BA107" i="9" s="1"/>
  <c r="AN107" i="9"/>
  <c r="AA107" i="9"/>
  <c r="Z107" i="9"/>
  <c r="AX107" i="9" s="1"/>
  <c r="BD107" i="9" s="1"/>
  <c r="Y107" i="9"/>
  <c r="X107" i="9"/>
  <c r="AV107" i="9" s="1"/>
  <c r="BB107" i="9" s="1"/>
  <c r="W107" i="9"/>
  <c r="V107" i="9"/>
  <c r="T107" i="9"/>
  <c r="S107" i="9"/>
  <c r="R107" i="9"/>
  <c r="Q107" i="9"/>
  <c r="U107" i="9" s="1"/>
  <c r="P107" i="9"/>
  <c r="N107" i="9"/>
  <c r="M107" i="9"/>
  <c r="O107" i="9" s="1"/>
  <c r="AS106" i="9"/>
  <c r="AR106" i="9"/>
  <c r="AQ106" i="9"/>
  <c r="AP106" i="9"/>
  <c r="AO106" i="9"/>
  <c r="AN106" i="9"/>
  <c r="AA106" i="9"/>
  <c r="Z106" i="9"/>
  <c r="Y106" i="9"/>
  <c r="X106" i="9"/>
  <c r="W106" i="9"/>
  <c r="V106" i="9"/>
  <c r="AT106" i="9" s="1"/>
  <c r="AZ106" i="9" s="1"/>
  <c r="T106" i="9"/>
  <c r="Q106" i="9"/>
  <c r="N106" i="9"/>
  <c r="P106" i="9" s="1"/>
  <c r="M106" i="9"/>
  <c r="O106" i="9" s="1"/>
  <c r="AS105" i="9"/>
  <c r="AR105" i="9"/>
  <c r="AQ105" i="9"/>
  <c r="AP105" i="9"/>
  <c r="AO105" i="9"/>
  <c r="AN105" i="9"/>
  <c r="AA105" i="9"/>
  <c r="AY105" i="9" s="1"/>
  <c r="BE105" i="9" s="1"/>
  <c r="Z105" i="9"/>
  <c r="Y105" i="9"/>
  <c r="AW105" i="9" s="1"/>
  <c r="BC105" i="9" s="1"/>
  <c r="X105" i="9"/>
  <c r="W105" i="9"/>
  <c r="AU105" i="9" s="1"/>
  <c r="BA105" i="9" s="1"/>
  <c r="V105" i="9"/>
  <c r="R105" i="9" s="1"/>
  <c r="Q105" i="9"/>
  <c r="U105" i="9" s="1"/>
  <c r="N105" i="9"/>
  <c r="P105" i="9" s="1"/>
  <c r="M105" i="9"/>
  <c r="O105" i="9" s="1"/>
  <c r="AS104" i="9"/>
  <c r="AR104" i="9"/>
  <c r="AQ104" i="9"/>
  <c r="AP104" i="9"/>
  <c r="AO104" i="9"/>
  <c r="AN104" i="9"/>
  <c r="AA104" i="9"/>
  <c r="Z104" i="9"/>
  <c r="AX104" i="9" s="1"/>
  <c r="BD104" i="9" s="1"/>
  <c r="Y104" i="9"/>
  <c r="X104" i="9"/>
  <c r="W104" i="9"/>
  <c r="V104" i="9"/>
  <c r="T104" i="9"/>
  <c r="S104" i="9"/>
  <c r="R104" i="9"/>
  <c r="N104" i="9"/>
  <c r="P104" i="9" s="1"/>
  <c r="M104" i="9"/>
  <c r="O104" i="9" s="1"/>
  <c r="AU103" i="9"/>
  <c r="BA103" i="9" s="1"/>
  <c r="AS103" i="9"/>
  <c r="AR103" i="9"/>
  <c r="AQ103" i="9"/>
  <c r="AP103" i="9"/>
  <c r="AV103" i="9" s="1"/>
  <c r="BB103" i="9" s="1"/>
  <c r="AO103" i="9"/>
  <c r="AN103" i="9"/>
  <c r="AA103" i="9"/>
  <c r="Z103" i="9"/>
  <c r="Y103" i="9"/>
  <c r="AW103" i="9" s="1"/>
  <c r="BC103" i="9" s="1"/>
  <c r="X103" i="9"/>
  <c r="W103" i="9"/>
  <c r="V103" i="9"/>
  <c r="T103" i="9"/>
  <c r="S103" i="9"/>
  <c r="R103" i="9"/>
  <c r="Q103" i="9"/>
  <c r="U103" i="9" s="1"/>
  <c r="N103" i="9"/>
  <c r="P103" i="9" s="1"/>
  <c r="M103" i="9"/>
  <c r="O103" i="9" s="1"/>
  <c r="AS102" i="9"/>
  <c r="AR102" i="9"/>
  <c r="AX102" i="9" s="1"/>
  <c r="BD102" i="9" s="1"/>
  <c r="AQ102" i="9"/>
  <c r="AP102" i="9"/>
  <c r="AO102" i="9"/>
  <c r="AN102" i="9"/>
  <c r="AA102" i="9"/>
  <c r="Z102" i="9"/>
  <c r="Y102" i="9"/>
  <c r="X102" i="9"/>
  <c r="W102" i="9"/>
  <c r="V102" i="9"/>
  <c r="T102" i="9"/>
  <c r="Q102" i="9"/>
  <c r="N102" i="9"/>
  <c r="P102" i="9" s="1"/>
  <c r="M102" i="9"/>
  <c r="O102" i="9" s="1"/>
  <c r="AS101" i="9"/>
  <c r="AR101" i="9"/>
  <c r="AQ101" i="9"/>
  <c r="AP101" i="9"/>
  <c r="AO101" i="9"/>
  <c r="AN101" i="9"/>
  <c r="AA101" i="9"/>
  <c r="Z101" i="9"/>
  <c r="Y101" i="9"/>
  <c r="X101" i="9"/>
  <c r="AV101" i="9" s="1"/>
  <c r="BB101" i="9" s="1"/>
  <c r="W101" i="9"/>
  <c r="AU101" i="9" s="1"/>
  <c r="BA101" i="9" s="1"/>
  <c r="V101" i="9"/>
  <c r="R101" i="9" s="1"/>
  <c r="N101" i="9"/>
  <c r="P101" i="9" s="1"/>
  <c r="M101" i="9"/>
  <c r="O101" i="9" s="1"/>
  <c r="AY100" i="9"/>
  <c r="BE100" i="9" s="1"/>
  <c r="AS100" i="9"/>
  <c r="AR100" i="9"/>
  <c r="AQ100" i="9"/>
  <c r="AP100" i="9"/>
  <c r="AO100" i="9"/>
  <c r="AU100" i="9" s="1"/>
  <c r="BA100" i="9" s="1"/>
  <c r="AN100" i="9"/>
  <c r="AA100" i="9"/>
  <c r="Z100" i="9"/>
  <c r="Y100" i="9"/>
  <c r="AW100" i="9" s="1"/>
  <c r="BC100" i="9" s="1"/>
  <c r="X100" i="9"/>
  <c r="W100" i="9"/>
  <c r="V100" i="9"/>
  <c r="T100" i="9"/>
  <c r="S100" i="9"/>
  <c r="R100" i="9"/>
  <c r="N100" i="9"/>
  <c r="P100" i="9" s="1"/>
  <c r="M100" i="9"/>
  <c r="O100" i="9" s="1"/>
  <c r="AV99" i="9"/>
  <c r="BB99" i="9" s="1"/>
  <c r="AU99" i="9"/>
  <c r="BA99" i="9" s="1"/>
  <c r="AS99" i="9"/>
  <c r="AR99" i="9"/>
  <c r="AQ99" i="9"/>
  <c r="AP99" i="9"/>
  <c r="AO99" i="9"/>
  <c r="AN99" i="9"/>
  <c r="AA99" i="9"/>
  <c r="Z99" i="9"/>
  <c r="AX99" i="9" s="1"/>
  <c r="BD99" i="9" s="1"/>
  <c r="Y99" i="9"/>
  <c r="AW99" i="9" s="1"/>
  <c r="BC99" i="9" s="1"/>
  <c r="X99" i="9"/>
  <c r="W99" i="9"/>
  <c r="V99" i="9"/>
  <c r="T99" i="9"/>
  <c r="S99" i="9"/>
  <c r="R99" i="9"/>
  <c r="Q99" i="9"/>
  <c r="N99" i="9"/>
  <c r="P99" i="9" s="1"/>
  <c r="M99" i="9"/>
  <c r="O99" i="9" s="1"/>
  <c r="AV98" i="9"/>
  <c r="BB98" i="9" s="1"/>
  <c r="AS98" i="9"/>
  <c r="AY98" i="9" s="1"/>
  <c r="BE98" i="9" s="1"/>
  <c r="AR98" i="9"/>
  <c r="AQ98" i="9"/>
  <c r="AP98" i="9"/>
  <c r="AO98" i="9"/>
  <c r="AN98" i="9"/>
  <c r="AA98" i="9"/>
  <c r="Z98" i="9"/>
  <c r="Y98" i="9"/>
  <c r="X98" i="9"/>
  <c r="W98" i="9"/>
  <c r="V98" i="9"/>
  <c r="T98" i="9"/>
  <c r="Q98" i="9"/>
  <c r="U98" i="9" s="1"/>
  <c r="O98" i="9"/>
  <c r="N98" i="9"/>
  <c r="P98" i="9" s="1"/>
  <c r="M98" i="9"/>
  <c r="AS97" i="9"/>
  <c r="AR97" i="9"/>
  <c r="AQ97" i="9"/>
  <c r="AP97" i="9"/>
  <c r="AO97" i="9"/>
  <c r="AN97" i="9"/>
  <c r="AA97" i="9"/>
  <c r="Z97" i="9"/>
  <c r="AX97" i="9" s="1"/>
  <c r="BD97" i="9" s="1"/>
  <c r="Y97" i="9"/>
  <c r="X97" i="9"/>
  <c r="AV97" i="9" s="1"/>
  <c r="BB97" i="9" s="1"/>
  <c r="W97" i="9"/>
  <c r="V97" i="9"/>
  <c r="T97" i="9" s="1"/>
  <c r="S97" i="9"/>
  <c r="R97" i="9"/>
  <c r="Q97" i="9"/>
  <c r="U97" i="9" s="1"/>
  <c r="N97" i="9"/>
  <c r="P97" i="9" s="1"/>
  <c r="M97" i="9"/>
  <c r="O97" i="9" s="1"/>
  <c r="AU96" i="9"/>
  <c r="BA96" i="9" s="1"/>
  <c r="AS96" i="9"/>
  <c r="AY96" i="9" s="1"/>
  <c r="BE96" i="9" s="1"/>
  <c r="AR96" i="9"/>
  <c r="AX96" i="9" s="1"/>
  <c r="BD96" i="9" s="1"/>
  <c r="AQ96" i="9"/>
  <c r="AP96" i="9"/>
  <c r="AO96" i="9"/>
  <c r="AN96" i="9"/>
  <c r="AA96" i="9"/>
  <c r="Z96" i="9"/>
  <c r="Y96" i="9"/>
  <c r="X96" i="9"/>
  <c r="W96" i="9"/>
  <c r="V96" i="9"/>
  <c r="AT96" i="9" s="1"/>
  <c r="AZ96" i="9" s="1"/>
  <c r="T96" i="9"/>
  <c r="S96" i="9"/>
  <c r="R96" i="9"/>
  <c r="P96" i="9"/>
  <c r="N96" i="9"/>
  <c r="M96" i="9"/>
  <c r="O96" i="9" s="1"/>
  <c r="AS95" i="9"/>
  <c r="AY95" i="9" s="1"/>
  <c r="BE95" i="9" s="1"/>
  <c r="AR95" i="9"/>
  <c r="AQ95" i="9"/>
  <c r="AW95" i="9" s="1"/>
  <c r="BC95" i="9" s="1"/>
  <c r="AP95" i="9"/>
  <c r="AO95" i="9"/>
  <c r="AU95" i="9" s="1"/>
  <c r="BA95" i="9" s="1"/>
  <c r="AN95" i="9"/>
  <c r="AA95" i="9"/>
  <c r="Z95" i="9"/>
  <c r="Y95" i="9"/>
  <c r="X95" i="9"/>
  <c r="W95" i="9"/>
  <c r="V95" i="9"/>
  <c r="T95" i="9"/>
  <c r="S95" i="9"/>
  <c r="R95" i="9"/>
  <c r="Q95" i="9"/>
  <c r="N95" i="9"/>
  <c r="P95" i="9" s="1"/>
  <c r="M95" i="9"/>
  <c r="O95" i="9" s="1"/>
  <c r="AS94" i="9"/>
  <c r="AY94" i="9" s="1"/>
  <c r="BE94" i="9" s="1"/>
  <c r="AR94" i="9"/>
  <c r="AQ94" i="9"/>
  <c r="AW94" i="9" s="1"/>
  <c r="BC94" i="9" s="1"/>
  <c r="AP94" i="9"/>
  <c r="AO94" i="9"/>
  <c r="AN94" i="9"/>
  <c r="AA94" i="9"/>
  <c r="Z94" i="9"/>
  <c r="Y94" i="9"/>
  <c r="X94" i="9"/>
  <c r="W94" i="9"/>
  <c r="V94" i="9"/>
  <c r="T94" i="9"/>
  <c r="Q94" i="9"/>
  <c r="N94" i="9"/>
  <c r="P94" i="9" s="1"/>
  <c r="M94" i="9"/>
  <c r="O94" i="9" s="1"/>
  <c r="AS93" i="9"/>
  <c r="AR93" i="9"/>
  <c r="AQ93" i="9"/>
  <c r="AP93" i="9"/>
  <c r="AO93" i="9"/>
  <c r="AN93" i="9"/>
  <c r="AA93" i="9"/>
  <c r="Z93" i="9"/>
  <c r="Y93" i="9"/>
  <c r="X93" i="9"/>
  <c r="W93" i="9"/>
  <c r="AU93" i="9" s="1"/>
  <c r="BA93" i="9" s="1"/>
  <c r="V93" i="9"/>
  <c r="T93" i="9" s="1"/>
  <c r="S93" i="9"/>
  <c r="R93" i="9"/>
  <c r="Q93" i="9"/>
  <c r="U93" i="9" s="1"/>
  <c r="N93" i="9"/>
  <c r="P93" i="9" s="1"/>
  <c r="M93" i="9"/>
  <c r="O93" i="9" s="1"/>
  <c r="AS92" i="9"/>
  <c r="AY92" i="9" s="1"/>
  <c r="BE92" i="9" s="1"/>
  <c r="AR92" i="9"/>
  <c r="AX92" i="9" s="1"/>
  <c r="BD92" i="9" s="1"/>
  <c r="AQ92" i="9"/>
  <c r="AP92" i="9"/>
  <c r="AO92" i="9"/>
  <c r="AU92" i="9" s="1"/>
  <c r="BA92" i="9" s="1"/>
  <c r="AN92" i="9"/>
  <c r="AA92" i="9"/>
  <c r="Z92" i="9"/>
  <c r="Y92" i="9"/>
  <c r="X92" i="9"/>
  <c r="W92" i="9"/>
  <c r="V92" i="9"/>
  <c r="S92" i="9" s="1"/>
  <c r="T92" i="9"/>
  <c r="P92" i="9"/>
  <c r="N92" i="9"/>
  <c r="M92" i="9"/>
  <c r="O92" i="9" s="1"/>
  <c r="AS91" i="9"/>
  <c r="AY91" i="9" s="1"/>
  <c r="BE91" i="9" s="1"/>
  <c r="AR91" i="9"/>
  <c r="AQ91" i="9"/>
  <c r="AP91" i="9"/>
  <c r="AV91" i="9" s="1"/>
  <c r="BB91" i="9" s="1"/>
  <c r="AO91" i="9"/>
  <c r="AN91" i="9"/>
  <c r="AA91" i="9"/>
  <c r="Z91" i="9"/>
  <c r="AX91" i="9" s="1"/>
  <c r="BD91" i="9" s="1"/>
  <c r="Y91" i="9"/>
  <c r="AW91" i="9" s="1"/>
  <c r="BC91" i="9" s="1"/>
  <c r="X91" i="9"/>
  <c r="W91" i="9"/>
  <c r="AU91" i="9" s="1"/>
  <c r="BA91" i="9" s="1"/>
  <c r="V91" i="9"/>
  <c r="T91" i="9"/>
  <c r="S91" i="9"/>
  <c r="R91" i="9"/>
  <c r="Q91" i="9"/>
  <c r="U91" i="9" s="1"/>
  <c r="N91" i="9"/>
  <c r="P91" i="9" s="1"/>
  <c r="M91" i="9"/>
  <c r="O91" i="9" s="1"/>
  <c r="AS90" i="9"/>
  <c r="AY90" i="9" s="1"/>
  <c r="BE90" i="9" s="1"/>
  <c r="AR90" i="9"/>
  <c r="AQ90" i="9"/>
  <c r="AP90" i="9"/>
  <c r="AV90" i="9" s="1"/>
  <c r="BB90" i="9" s="1"/>
  <c r="AO90" i="9"/>
  <c r="AN90" i="9"/>
  <c r="AA90" i="9"/>
  <c r="Z90" i="9"/>
  <c r="Y90" i="9"/>
  <c r="X90" i="9"/>
  <c r="W90" i="9"/>
  <c r="V90" i="9"/>
  <c r="T90" i="9"/>
  <c r="Q90" i="9"/>
  <c r="P90" i="9"/>
  <c r="N90" i="9"/>
  <c r="M90" i="9"/>
  <c r="O90" i="9" s="1"/>
  <c r="AS89" i="9"/>
  <c r="AR89" i="9"/>
  <c r="AQ89" i="9"/>
  <c r="AP89" i="9"/>
  <c r="AO89" i="9"/>
  <c r="AN89" i="9"/>
  <c r="AA89" i="9"/>
  <c r="Z89" i="9"/>
  <c r="AX89" i="9" s="1"/>
  <c r="BD89" i="9" s="1"/>
  <c r="Y89" i="9"/>
  <c r="X89" i="9"/>
  <c r="W89" i="9"/>
  <c r="AU89" i="9" s="1"/>
  <c r="BA89" i="9" s="1"/>
  <c r="V89" i="9"/>
  <c r="S89" i="9" s="1"/>
  <c r="N89" i="9"/>
  <c r="P89" i="9" s="1"/>
  <c r="M89" i="9"/>
  <c r="O89" i="9" s="1"/>
  <c r="AS88" i="9"/>
  <c r="AR88" i="9"/>
  <c r="AQ88" i="9"/>
  <c r="AP88" i="9"/>
  <c r="AO88" i="9"/>
  <c r="AN88" i="9"/>
  <c r="AA88" i="9"/>
  <c r="Z88" i="9"/>
  <c r="AX88" i="9" s="1"/>
  <c r="BD88" i="9" s="1"/>
  <c r="Y88" i="9"/>
  <c r="X88" i="9"/>
  <c r="W88" i="9"/>
  <c r="V88" i="9"/>
  <c r="T88" i="9"/>
  <c r="S88" i="9"/>
  <c r="R88" i="9"/>
  <c r="Q88" i="9"/>
  <c r="U88" i="9" s="1"/>
  <c r="O88" i="9"/>
  <c r="N88" i="9"/>
  <c r="P88" i="9" s="1"/>
  <c r="M88" i="9"/>
  <c r="AS87" i="9"/>
  <c r="AR87" i="9"/>
  <c r="AX87" i="9" s="1"/>
  <c r="BD87" i="9" s="1"/>
  <c r="AQ87" i="9"/>
  <c r="AW87" i="9" s="1"/>
  <c r="BC87" i="9" s="1"/>
  <c r="AP87" i="9"/>
  <c r="AV87" i="9" s="1"/>
  <c r="BB87" i="9" s="1"/>
  <c r="AO87" i="9"/>
  <c r="AU87" i="9" s="1"/>
  <c r="BA87" i="9" s="1"/>
  <c r="AN87" i="9"/>
  <c r="AA87" i="9"/>
  <c r="Z87" i="9"/>
  <c r="Y87" i="9"/>
  <c r="X87" i="9"/>
  <c r="W87" i="9"/>
  <c r="V87" i="9"/>
  <c r="AT87" i="9" s="1"/>
  <c r="AZ87" i="9" s="1"/>
  <c r="T87" i="9"/>
  <c r="S87" i="9"/>
  <c r="R87" i="9"/>
  <c r="Q87" i="9"/>
  <c r="U87" i="9" s="1"/>
  <c r="N87" i="9"/>
  <c r="P87" i="9" s="1"/>
  <c r="M87" i="9"/>
  <c r="O87" i="9" s="1"/>
  <c r="AS86" i="9"/>
  <c r="AR86" i="9"/>
  <c r="AQ86" i="9"/>
  <c r="AP86" i="9"/>
  <c r="AO86" i="9"/>
  <c r="AN86" i="9"/>
  <c r="AA86" i="9"/>
  <c r="AY86" i="9" s="1"/>
  <c r="BE86" i="9" s="1"/>
  <c r="Z86" i="9"/>
  <c r="Y86" i="9"/>
  <c r="X86" i="9"/>
  <c r="W86" i="9"/>
  <c r="V86" i="9"/>
  <c r="T86" i="9"/>
  <c r="Q86" i="9"/>
  <c r="N86" i="9"/>
  <c r="P86" i="9" s="1"/>
  <c r="M86" i="9"/>
  <c r="O86" i="9" s="1"/>
  <c r="AS85" i="9"/>
  <c r="AR85" i="9"/>
  <c r="AQ85" i="9"/>
  <c r="AP85" i="9"/>
  <c r="AO85" i="9"/>
  <c r="AN85" i="9"/>
  <c r="AA85" i="9"/>
  <c r="Z85" i="9"/>
  <c r="Y85" i="9"/>
  <c r="X85" i="9"/>
  <c r="W85" i="9"/>
  <c r="AU85" i="9" s="1"/>
  <c r="BA85" i="9" s="1"/>
  <c r="V85" i="9"/>
  <c r="R85" i="9" s="1"/>
  <c r="N85" i="9"/>
  <c r="P85" i="9" s="1"/>
  <c r="M85" i="9"/>
  <c r="O85" i="9" s="1"/>
  <c r="AS84" i="9"/>
  <c r="AR84" i="9"/>
  <c r="AQ84" i="9"/>
  <c r="AP84" i="9"/>
  <c r="AO84" i="9"/>
  <c r="AN84" i="9"/>
  <c r="AA84" i="9"/>
  <c r="Z84" i="9"/>
  <c r="Y84" i="9"/>
  <c r="X84" i="9"/>
  <c r="W84" i="9"/>
  <c r="AU84" i="9" s="1"/>
  <c r="BA84" i="9" s="1"/>
  <c r="V84" i="9"/>
  <c r="O84" i="9"/>
  <c r="N84" i="9"/>
  <c r="P84" i="9" s="1"/>
  <c r="M84" i="9"/>
  <c r="AS83" i="9"/>
  <c r="AY83" i="9" s="1"/>
  <c r="BE83" i="9" s="1"/>
  <c r="AR83" i="9"/>
  <c r="AQ83" i="9"/>
  <c r="AW83" i="9" s="1"/>
  <c r="BC83" i="9" s="1"/>
  <c r="AP83" i="9"/>
  <c r="AV83" i="9" s="1"/>
  <c r="BB83" i="9" s="1"/>
  <c r="AO83" i="9"/>
  <c r="AU83" i="9" s="1"/>
  <c r="BA83" i="9" s="1"/>
  <c r="AN83" i="9"/>
  <c r="AA83" i="9"/>
  <c r="Z83" i="9"/>
  <c r="AX83" i="9" s="1"/>
  <c r="BD83" i="9" s="1"/>
  <c r="Y83" i="9"/>
  <c r="X83" i="9"/>
  <c r="W83" i="9"/>
  <c r="V83" i="9"/>
  <c r="T83" i="9"/>
  <c r="S83" i="9"/>
  <c r="R83" i="9"/>
  <c r="Q83" i="9"/>
  <c r="U83" i="9" s="1"/>
  <c r="N83" i="9"/>
  <c r="P83" i="9" s="1"/>
  <c r="M83" i="9"/>
  <c r="O83" i="9" s="1"/>
  <c r="AS82" i="9"/>
  <c r="AR82" i="9"/>
  <c r="AQ82" i="9"/>
  <c r="AP82" i="9"/>
  <c r="AO82" i="9"/>
  <c r="AN82" i="9"/>
  <c r="AA82" i="9"/>
  <c r="Z82" i="9"/>
  <c r="Y82" i="9"/>
  <c r="X82" i="9"/>
  <c r="W82" i="9"/>
  <c r="AU82" i="9" s="1"/>
  <c r="BA82" i="9" s="1"/>
  <c r="V82" i="9"/>
  <c r="T82" i="9"/>
  <c r="Q82" i="9"/>
  <c r="U82" i="9" s="1"/>
  <c r="N82" i="9"/>
  <c r="P82" i="9" s="1"/>
  <c r="M82" i="9"/>
  <c r="O82" i="9" s="1"/>
  <c r="AS81" i="9"/>
  <c r="AR81" i="9"/>
  <c r="AQ81" i="9"/>
  <c r="AP81" i="9"/>
  <c r="AO81" i="9"/>
  <c r="AN81" i="9"/>
  <c r="AA81" i="9"/>
  <c r="Z81" i="9"/>
  <c r="AX81" i="9" s="1"/>
  <c r="BD81" i="9" s="1"/>
  <c r="Y81" i="9"/>
  <c r="AW81" i="9" s="1"/>
  <c r="BC81" i="9" s="1"/>
  <c r="X81" i="9"/>
  <c r="AV81" i="9" s="1"/>
  <c r="BB81" i="9" s="1"/>
  <c r="W81" i="9"/>
  <c r="AU81" i="9" s="1"/>
  <c r="BA81" i="9" s="1"/>
  <c r="V81" i="9"/>
  <c r="Q81" i="9" s="1"/>
  <c r="U81" i="9" s="1"/>
  <c r="T81" i="9"/>
  <c r="N81" i="9"/>
  <c r="P81" i="9" s="1"/>
  <c r="M81" i="9"/>
  <c r="O81" i="9" s="1"/>
  <c r="AS80" i="9"/>
  <c r="AY80" i="9" s="1"/>
  <c r="BE80" i="9" s="1"/>
  <c r="AR80" i="9"/>
  <c r="AQ80" i="9"/>
  <c r="AP80" i="9"/>
  <c r="AO80" i="9"/>
  <c r="AN80" i="9"/>
  <c r="AA80" i="9"/>
  <c r="Z80" i="9"/>
  <c r="Y80" i="9"/>
  <c r="X80" i="9"/>
  <c r="W80" i="9"/>
  <c r="V80" i="9"/>
  <c r="R80" i="9"/>
  <c r="N80" i="9"/>
  <c r="P80" i="9" s="1"/>
  <c r="M80" i="9"/>
  <c r="O80" i="9" s="1"/>
  <c r="AS79" i="9"/>
  <c r="AR79" i="9"/>
  <c r="AQ79" i="9"/>
  <c r="AP79" i="9"/>
  <c r="AO79" i="9"/>
  <c r="AN79" i="9"/>
  <c r="AA79" i="9"/>
  <c r="Z79" i="9"/>
  <c r="Y79" i="9"/>
  <c r="X79" i="9"/>
  <c r="W79" i="9"/>
  <c r="AU79" i="9" s="1"/>
  <c r="BA79" i="9" s="1"/>
  <c r="V79" i="9"/>
  <c r="Q79" i="9" s="1"/>
  <c r="U79" i="9" s="1"/>
  <c r="T79" i="9"/>
  <c r="N79" i="9"/>
  <c r="P79" i="9" s="1"/>
  <c r="M79" i="9"/>
  <c r="O79" i="9" s="1"/>
  <c r="AS78" i="9"/>
  <c r="AR78" i="9"/>
  <c r="AQ78" i="9"/>
  <c r="AP78" i="9"/>
  <c r="AO78" i="9"/>
  <c r="AN78" i="9"/>
  <c r="AA78" i="9"/>
  <c r="AY78" i="9" s="1"/>
  <c r="BE78" i="9" s="1"/>
  <c r="Z78" i="9"/>
  <c r="Y78" i="9"/>
  <c r="AW78" i="9" s="1"/>
  <c r="BC78" i="9" s="1"/>
  <c r="X78" i="9"/>
  <c r="AV78" i="9" s="1"/>
  <c r="BB78" i="9" s="1"/>
  <c r="W78" i="9"/>
  <c r="AU78" i="9" s="1"/>
  <c r="BA78" i="9" s="1"/>
  <c r="V78" i="9"/>
  <c r="R78" i="9" s="1"/>
  <c r="T78" i="9"/>
  <c r="S78" i="9"/>
  <c r="Q78" i="9"/>
  <c r="U78" i="9" s="1"/>
  <c r="N78" i="9"/>
  <c r="P78" i="9" s="1"/>
  <c r="M78" i="9"/>
  <c r="O78" i="9" s="1"/>
  <c r="AS77" i="9"/>
  <c r="AR77" i="9"/>
  <c r="AQ77" i="9"/>
  <c r="AP77" i="9"/>
  <c r="AO77" i="9"/>
  <c r="AN77" i="9"/>
  <c r="AA77" i="9"/>
  <c r="Z77" i="9"/>
  <c r="Y77" i="9"/>
  <c r="X77" i="9"/>
  <c r="W77" i="9"/>
  <c r="V77" i="9"/>
  <c r="T77" i="9" s="1"/>
  <c r="S77" i="9"/>
  <c r="N77" i="9"/>
  <c r="P77" i="9" s="1"/>
  <c r="M77" i="9"/>
  <c r="O77" i="9" s="1"/>
  <c r="BE76" i="9"/>
  <c r="AS76" i="9"/>
  <c r="AY76" i="9" s="1"/>
  <c r="AR76" i="9"/>
  <c r="AQ76" i="9"/>
  <c r="AP76" i="9"/>
  <c r="AO76" i="9"/>
  <c r="AN76" i="9"/>
  <c r="AA76" i="9"/>
  <c r="Z76" i="9"/>
  <c r="Y76" i="9"/>
  <c r="AW76" i="9" s="1"/>
  <c r="BC76" i="9" s="1"/>
  <c r="X76" i="9"/>
  <c r="W76" i="9"/>
  <c r="AU76" i="9" s="1"/>
  <c r="BA76" i="9" s="1"/>
  <c r="V76" i="9"/>
  <c r="AT76" i="9" s="1"/>
  <c r="AZ76" i="9" s="1"/>
  <c r="T76" i="9"/>
  <c r="S76" i="9"/>
  <c r="R76" i="9"/>
  <c r="U76" i="9" s="1"/>
  <c r="Q76" i="9"/>
  <c r="N76" i="9"/>
  <c r="P76" i="9" s="1"/>
  <c r="M76" i="9"/>
  <c r="O76" i="9" s="1"/>
  <c r="AS75" i="9"/>
  <c r="AR75" i="9"/>
  <c r="AQ75" i="9"/>
  <c r="AP75" i="9"/>
  <c r="AO75" i="9"/>
  <c r="AN75" i="9"/>
  <c r="AA75" i="9"/>
  <c r="AY75" i="9" s="1"/>
  <c r="BE75" i="9" s="1"/>
  <c r="Z75" i="9"/>
  <c r="Y75" i="9"/>
  <c r="X75" i="9"/>
  <c r="W75" i="9"/>
  <c r="V75" i="9"/>
  <c r="N75" i="9"/>
  <c r="P75" i="9" s="1"/>
  <c r="M75" i="9"/>
  <c r="O75" i="9" s="1"/>
  <c r="AS74" i="9"/>
  <c r="AR74" i="9"/>
  <c r="AQ74" i="9"/>
  <c r="AP74" i="9"/>
  <c r="AO74" i="9"/>
  <c r="AN74" i="9"/>
  <c r="AA74" i="9"/>
  <c r="Z74" i="9"/>
  <c r="Y74" i="9"/>
  <c r="X74" i="9"/>
  <c r="W74" i="9"/>
  <c r="V74" i="9"/>
  <c r="R74" i="9" s="1"/>
  <c r="N74" i="9"/>
  <c r="P74" i="9" s="1"/>
  <c r="M74" i="9"/>
  <c r="O74" i="9" s="1"/>
  <c r="AS73" i="9"/>
  <c r="AR73" i="9"/>
  <c r="AQ73" i="9"/>
  <c r="AP73" i="9"/>
  <c r="AO73" i="9"/>
  <c r="AN73" i="9"/>
  <c r="AA73" i="9"/>
  <c r="Z73" i="9"/>
  <c r="Y73" i="9"/>
  <c r="X73" i="9"/>
  <c r="W73" i="9"/>
  <c r="AU73" i="9" s="1"/>
  <c r="BA73" i="9" s="1"/>
  <c r="V73" i="9"/>
  <c r="AT73" i="9" s="1"/>
  <c r="AZ73" i="9" s="1"/>
  <c r="U73" i="9"/>
  <c r="T73" i="9"/>
  <c r="S73" i="9"/>
  <c r="R73" i="9"/>
  <c r="Q73" i="9"/>
  <c r="N73" i="9"/>
  <c r="P73" i="9" s="1"/>
  <c r="M73" i="9"/>
  <c r="O73" i="9" s="1"/>
  <c r="AS72" i="9"/>
  <c r="AR72" i="9"/>
  <c r="AQ72" i="9"/>
  <c r="AP72" i="9"/>
  <c r="AO72" i="9"/>
  <c r="AN72" i="9"/>
  <c r="AA72" i="9"/>
  <c r="AY72" i="9" s="1"/>
  <c r="BE72" i="9" s="1"/>
  <c r="Z72" i="9"/>
  <c r="Y72" i="9"/>
  <c r="X72" i="9"/>
  <c r="W72" i="9"/>
  <c r="V72" i="9"/>
  <c r="T72" i="9"/>
  <c r="S72" i="9"/>
  <c r="R72" i="9"/>
  <c r="Q72" i="9"/>
  <c r="U72" i="9" s="1"/>
  <c r="N72" i="9"/>
  <c r="P72" i="9" s="1"/>
  <c r="M72" i="9"/>
  <c r="O72" i="9" s="1"/>
  <c r="AS71" i="9"/>
  <c r="AR71" i="9"/>
  <c r="AQ71" i="9"/>
  <c r="AP71" i="9"/>
  <c r="AO71" i="9"/>
  <c r="AN71" i="9"/>
  <c r="AA71" i="9"/>
  <c r="AY71" i="9" s="1"/>
  <c r="BE71" i="9" s="1"/>
  <c r="Z71" i="9"/>
  <c r="AX71" i="9" s="1"/>
  <c r="BD71" i="9" s="1"/>
  <c r="Y71" i="9"/>
  <c r="AW71" i="9" s="1"/>
  <c r="BC71" i="9" s="1"/>
  <c r="X71" i="9"/>
  <c r="AV71" i="9" s="1"/>
  <c r="BB71" i="9" s="1"/>
  <c r="W71" i="9"/>
  <c r="AU71" i="9" s="1"/>
  <c r="BA71" i="9" s="1"/>
  <c r="V71" i="9"/>
  <c r="S71" i="9" s="1"/>
  <c r="T71" i="9"/>
  <c r="Q71" i="9"/>
  <c r="N71" i="9"/>
  <c r="P71" i="9" s="1"/>
  <c r="M71" i="9"/>
  <c r="O71" i="9" s="1"/>
  <c r="AS70" i="9"/>
  <c r="AR70" i="9"/>
  <c r="AQ70" i="9"/>
  <c r="AP70" i="9"/>
  <c r="AO70" i="9"/>
  <c r="AN70" i="9"/>
  <c r="AA70" i="9"/>
  <c r="AY70" i="9" s="1"/>
  <c r="BE70" i="9" s="1"/>
  <c r="Z70" i="9"/>
  <c r="AX70" i="9" s="1"/>
  <c r="BD70" i="9" s="1"/>
  <c r="Y70" i="9"/>
  <c r="X70" i="9"/>
  <c r="W70" i="9"/>
  <c r="V70" i="9"/>
  <c r="R70" i="9" s="1"/>
  <c r="N70" i="9"/>
  <c r="P70" i="9" s="1"/>
  <c r="M70" i="9"/>
  <c r="O70" i="9" s="1"/>
  <c r="AS69" i="9"/>
  <c r="AR69" i="9"/>
  <c r="AQ69" i="9"/>
  <c r="AP69" i="9"/>
  <c r="AO69" i="9"/>
  <c r="AN69" i="9"/>
  <c r="AA69" i="9"/>
  <c r="Z69" i="9"/>
  <c r="Y69" i="9"/>
  <c r="X69" i="9"/>
  <c r="W69" i="9"/>
  <c r="V69" i="9"/>
  <c r="T69" i="9"/>
  <c r="S69" i="9"/>
  <c r="R69" i="9"/>
  <c r="U69" i="9" s="1"/>
  <c r="Q69" i="9"/>
  <c r="N69" i="9"/>
  <c r="P69" i="9" s="1"/>
  <c r="M69" i="9"/>
  <c r="O69" i="9" s="1"/>
  <c r="AS68" i="9"/>
  <c r="AR68" i="9"/>
  <c r="AQ68" i="9"/>
  <c r="AP68" i="9"/>
  <c r="AO68" i="9"/>
  <c r="AN68" i="9"/>
  <c r="AA68" i="9"/>
  <c r="AY68" i="9" s="1"/>
  <c r="BE68" i="9" s="1"/>
  <c r="Z68" i="9"/>
  <c r="AX68" i="9" s="1"/>
  <c r="BD68" i="9" s="1"/>
  <c r="Y68" i="9"/>
  <c r="AW68" i="9" s="1"/>
  <c r="BC68" i="9" s="1"/>
  <c r="X68" i="9"/>
  <c r="AV68" i="9" s="1"/>
  <c r="BB68" i="9" s="1"/>
  <c r="W68" i="9"/>
  <c r="AU68" i="9" s="1"/>
  <c r="BA68" i="9" s="1"/>
  <c r="V68" i="9"/>
  <c r="T68" i="9"/>
  <c r="S68" i="9"/>
  <c r="R68" i="9"/>
  <c r="Q68" i="9"/>
  <c r="U68" i="9" s="1"/>
  <c r="N68" i="9"/>
  <c r="P68" i="9" s="1"/>
  <c r="M68" i="9"/>
  <c r="O68" i="9" s="1"/>
  <c r="AS67" i="9"/>
  <c r="AR67" i="9"/>
  <c r="AQ67" i="9"/>
  <c r="AP67" i="9"/>
  <c r="AO67" i="9"/>
  <c r="AN67" i="9"/>
  <c r="AA67" i="9"/>
  <c r="Z67" i="9"/>
  <c r="Y67" i="9"/>
  <c r="X67" i="9"/>
  <c r="W67" i="9"/>
  <c r="V67" i="9"/>
  <c r="S67" i="9" s="1"/>
  <c r="T67" i="9"/>
  <c r="Q67" i="9"/>
  <c r="U67" i="9" s="1"/>
  <c r="N67" i="9"/>
  <c r="P67" i="9" s="1"/>
  <c r="M67" i="9"/>
  <c r="O67" i="9" s="1"/>
  <c r="AS66" i="9"/>
  <c r="AR66" i="9"/>
  <c r="AQ66" i="9"/>
  <c r="AP66" i="9"/>
  <c r="AO66" i="9"/>
  <c r="AN66" i="9"/>
  <c r="AA66" i="9"/>
  <c r="Z66" i="9"/>
  <c r="AX66" i="9" s="1"/>
  <c r="BD66" i="9" s="1"/>
  <c r="Y66" i="9"/>
  <c r="AW66" i="9" s="1"/>
  <c r="BC66" i="9" s="1"/>
  <c r="X66" i="9"/>
  <c r="AV66" i="9" s="1"/>
  <c r="BB66" i="9" s="1"/>
  <c r="W66" i="9"/>
  <c r="AU66" i="9" s="1"/>
  <c r="BA66" i="9" s="1"/>
  <c r="V66" i="9"/>
  <c r="R66" i="9" s="1"/>
  <c r="N66" i="9"/>
  <c r="P66" i="9" s="1"/>
  <c r="M66" i="9"/>
  <c r="O66" i="9" s="1"/>
  <c r="AS65" i="9"/>
  <c r="AR65" i="9"/>
  <c r="AQ65" i="9"/>
  <c r="AP65" i="9"/>
  <c r="AO65" i="9"/>
  <c r="AN65" i="9"/>
  <c r="AA65" i="9"/>
  <c r="AY65" i="9" s="1"/>
  <c r="BE65" i="9" s="1"/>
  <c r="Z65" i="9"/>
  <c r="AX65" i="9" s="1"/>
  <c r="BD65" i="9" s="1"/>
  <c r="Y65" i="9"/>
  <c r="AW65" i="9" s="1"/>
  <c r="BC65" i="9" s="1"/>
  <c r="X65" i="9"/>
  <c r="W65" i="9"/>
  <c r="V65" i="9"/>
  <c r="T65" i="9"/>
  <c r="S65" i="9"/>
  <c r="R65" i="9"/>
  <c r="U65" i="9" s="1"/>
  <c r="Q65" i="9"/>
  <c r="N65" i="9"/>
  <c r="P65" i="9" s="1"/>
  <c r="M65" i="9"/>
  <c r="O65" i="9" s="1"/>
  <c r="AS64" i="9"/>
  <c r="AR64" i="9"/>
  <c r="AQ64" i="9"/>
  <c r="AP64" i="9"/>
  <c r="AO64" i="9"/>
  <c r="AN64" i="9"/>
  <c r="AA64" i="9"/>
  <c r="Z64" i="9"/>
  <c r="Y64" i="9"/>
  <c r="X64" i="9"/>
  <c r="W64" i="9"/>
  <c r="AU64" i="9" s="1"/>
  <c r="BA64" i="9" s="1"/>
  <c r="V64" i="9"/>
  <c r="AT64" i="9" s="1"/>
  <c r="AZ64" i="9" s="1"/>
  <c r="T64" i="9"/>
  <c r="R64" i="9"/>
  <c r="Q64" i="9"/>
  <c r="U64" i="9" s="1"/>
  <c r="P64" i="9"/>
  <c r="O64" i="9"/>
  <c r="N64" i="9"/>
  <c r="M64" i="9"/>
  <c r="AS63" i="9"/>
  <c r="AR63" i="9"/>
  <c r="AQ63" i="9"/>
  <c r="AP63" i="9"/>
  <c r="AO63" i="9"/>
  <c r="AN63" i="9"/>
  <c r="AA63" i="9"/>
  <c r="AY63" i="9" s="1"/>
  <c r="BE63" i="9" s="1"/>
  <c r="Z63" i="9"/>
  <c r="Y63" i="9"/>
  <c r="X63" i="9"/>
  <c r="W63" i="9"/>
  <c r="V63" i="9"/>
  <c r="S63" i="9" s="1"/>
  <c r="T63" i="9"/>
  <c r="Q63" i="9"/>
  <c r="U63" i="9" s="1"/>
  <c r="N63" i="9"/>
  <c r="P63" i="9" s="1"/>
  <c r="M63" i="9"/>
  <c r="O63" i="9" s="1"/>
  <c r="AS62" i="9"/>
  <c r="AR62" i="9"/>
  <c r="AQ62" i="9"/>
  <c r="AP62" i="9"/>
  <c r="AO62" i="9"/>
  <c r="AN62" i="9"/>
  <c r="AA62" i="9"/>
  <c r="Z62" i="9"/>
  <c r="Y62" i="9"/>
  <c r="X62" i="9"/>
  <c r="W62" i="9"/>
  <c r="V62" i="9"/>
  <c r="R62" i="9" s="1"/>
  <c r="N62" i="9"/>
  <c r="P62" i="9" s="1"/>
  <c r="M62" i="9"/>
  <c r="O62" i="9" s="1"/>
  <c r="AS61" i="9"/>
  <c r="AR61" i="9"/>
  <c r="AQ61" i="9"/>
  <c r="AP61" i="9"/>
  <c r="AO61" i="9"/>
  <c r="AN61" i="9"/>
  <c r="AA61" i="9"/>
  <c r="Z61" i="9"/>
  <c r="Y61" i="9"/>
  <c r="X61" i="9"/>
  <c r="AV61" i="9" s="1"/>
  <c r="BB61" i="9" s="1"/>
  <c r="W61" i="9"/>
  <c r="AU61" i="9" s="1"/>
  <c r="BA61" i="9" s="1"/>
  <c r="V61" i="9"/>
  <c r="AT61" i="9" s="1"/>
  <c r="AZ61" i="9" s="1"/>
  <c r="T61" i="9"/>
  <c r="S61" i="9"/>
  <c r="R61" i="9"/>
  <c r="O61" i="9"/>
  <c r="N61" i="9"/>
  <c r="P61" i="9" s="1"/>
  <c r="M61" i="9"/>
  <c r="AS60" i="9"/>
  <c r="AR60" i="9"/>
  <c r="AQ60" i="9"/>
  <c r="AP60" i="9"/>
  <c r="AO60" i="9"/>
  <c r="AN60" i="9"/>
  <c r="AA60" i="9"/>
  <c r="AY60" i="9" s="1"/>
  <c r="BE60" i="9" s="1"/>
  <c r="Z60" i="9"/>
  <c r="Y60" i="9"/>
  <c r="X60" i="9"/>
  <c r="W60" i="9"/>
  <c r="V60" i="9"/>
  <c r="T60" i="9"/>
  <c r="S60" i="9"/>
  <c r="R60" i="9"/>
  <c r="Q60" i="9"/>
  <c r="U60" i="9" s="1"/>
  <c r="N60" i="9"/>
  <c r="P60" i="9" s="1"/>
  <c r="M60" i="9"/>
  <c r="O60" i="9" s="1"/>
  <c r="AS59" i="9"/>
  <c r="AR59" i="9"/>
  <c r="AQ59" i="9"/>
  <c r="AP59" i="9"/>
  <c r="AO59" i="9"/>
  <c r="AN59" i="9"/>
  <c r="AA59" i="9"/>
  <c r="Z59" i="9"/>
  <c r="Y59" i="9"/>
  <c r="X59" i="9"/>
  <c r="AV59" i="9" s="1"/>
  <c r="BB59" i="9" s="1"/>
  <c r="W59" i="9"/>
  <c r="AU59" i="9" s="1"/>
  <c r="BA59" i="9" s="1"/>
  <c r="V59" i="9"/>
  <c r="S59" i="9" s="1"/>
  <c r="T59" i="9"/>
  <c r="Q59" i="9"/>
  <c r="U59" i="9" s="1"/>
  <c r="N59" i="9"/>
  <c r="P59" i="9" s="1"/>
  <c r="M59" i="9"/>
  <c r="O59" i="9" s="1"/>
  <c r="AS58" i="9"/>
  <c r="AR58" i="9"/>
  <c r="AQ58" i="9"/>
  <c r="AP58" i="9"/>
  <c r="AO58" i="9"/>
  <c r="AN58" i="9"/>
  <c r="AA58" i="9"/>
  <c r="AY58" i="9" s="1"/>
  <c r="BE58" i="9" s="1"/>
  <c r="Z58" i="9"/>
  <c r="Y58" i="9"/>
  <c r="X58" i="9"/>
  <c r="W58" i="9"/>
  <c r="V58" i="9"/>
  <c r="R58" i="9" s="1"/>
  <c r="N58" i="9"/>
  <c r="P58" i="9" s="1"/>
  <c r="M58" i="9"/>
  <c r="O58" i="9" s="1"/>
  <c r="AS57" i="9"/>
  <c r="AR57" i="9"/>
  <c r="AQ57" i="9"/>
  <c r="AP57" i="9"/>
  <c r="AO57" i="9"/>
  <c r="AN57" i="9"/>
  <c r="AA57" i="9"/>
  <c r="Z57" i="9"/>
  <c r="Y57" i="9"/>
  <c r="X57" i="9"/>
  <c r="W57" i="9"/>
  <c r="V57" i="9"/>
  <c r="T57" i="9"/>
  <c r="S57" i="9"/>
  <c r="R57" i="9"/>
  <c r="N57" i="9"/>
  <c r="P57" i="9" s="1"/>
  <c r="M57" i="9"/>
  <c r="O57" i="9" s="1"/>
  <c r="AS56" i="9"/>
  <c r="AR56" i="9"/>
  <c r="AQ56" i="9"/>
  <c r="AP56" i="9"/>
  <c r="AO56" i="9"/>
  <c r="AN56" i="9"/>
  <c r="AA56" i="9"/>
  <c r="Z56" i="9"/>
  <c r="Y56" i="9"/>
  <c r="X56" i="9"/>
  <c r="W56" i="9"/>
  <c r="AU56" i="9" s="1"/>
  <c r="BA56" i="9" s="1"/>
  <c r="V56" i="9"/>
  <c r="T56" i="9"/>
  <c r="S56" i="9"/>
  <c r="R56" i="9"/>
  <c r="Q56" i="9"/>
  <c r="U56" i="9" s="1"/>
  <c r="O56" i="9"/>
  <c r="N56" i="9"/>
  <c r="P56" i="9" s="1"/>
  <c r="M56" i="9"/>
  <c r="AS55" i="9"/>
  <c r="AR55" i="9"/>
  <c r="AQ55" i="9"/>
  <c r="AP55" i="9"/>
  <c r="AO55" i="9"/>
  <c r="AN55" i="9"/>
  <c r="AA55" i="9"/>
  <c r="Z55" i="9"/>
  <c r="Y55" i="9"/>
  <c r="X55" i="9"/>
  <c r="W55" i="9"/>
  <c r="V55" i="9"/>
  <c r="S55" i="9" s="1"/>
  <c r="T55" i="9"/>
  <c r="Q55" i="9"/>
  <c r="N55" i="9"/>
  <c r="P55" i="9" s="1"/>
  <c r="M55" i="9"/>
  <c r="O55" i="9" s="1"/>
  <c r="AS54" i="9"/>
  <c r="AR54" i="9"/>
  <c r="AQ54" i="9"/>
  <c r="AP54" i="9"/>
  <c r="AO54" i="9"/>
  <c r="AN54" i="9"/>
  <c r="AA54" i="9"/>
  <c r="Z54" i="9"/>
  <c r="Y54" i="9"/>
  <c r="X54" i="9"/>
  <c r="W54" i="9"/>
  <c r="V54" i="9"/>
  <c r="R54" i="9" s="1"/>
  <c r="N54" i="9"/>
  <c r="P54" i="9" s="1"/>
  <c r="M54" i="9"/>
  <c r="O54" i="9" s="1"/>
  <c r="AS53" i="9"/>
  <c r="AR53" i="9"/>
  <c r="AQ53" i="9"/>
  <c r="AP53" i="9"/>
  <c r="AO53" i="9"/>
  <c r="AN53" i="9"/>
  <c r="AA53" i="9"/>
  <c r="Z53" i="9"/>
  <c r="Y53" i="9"/>
  <c r="X53" i="9"/>
  <c r="W53" i="9"/>
  <c r="V53" i="9"/>
  <c r="T53" i="9"/>
  <c r="S53" i="9"/>
  <c r="R53" i="9"/>
  <c r="O53" i="9"/>
  <c r="N53" i="9"/>
  <c r="P53" i="9" s="1"/>
  <c r="M53" i="9"/>
  <c r="AS52" i="9"/>
  <c r="AR52" i="9"/>
  <c r="AQ52" i="9"/>
  <c r="AP52" i="9"/>
  <c r="AO52" i="9"/>
  <c r="AN52" i="9"/>
  <c r="AA52" i="9"/>
  <c r="Z52" i="9"/>
  <c r="Y52" i="9"/>
  <c r="X52" i="9"/>
  <c r="W52" i="9"/>
  <c r="V52" i="9"/>
  <c r="T52" i="9"/>
  <c r="S52" i="9"/>
  <c r="R52" i="9"/>
  <c r="Q52" i="9"/>
  <c r="U52" i="9" s="1"/>
  <c r="P52" i="9"/>
  <c r="N52" i="9"/>
  <c r="M52" i="9"/>
  <c r="O52" i="9" s="1"/>
  <c r="AS51" i="9"/>
  <c r="AR51" i="9"/>
  <c r="AQ51" i="9"/>
  <c r="AP51" i="9"/>
  <c r="AO51" i="9"/>
  <c r="AN51" i="9"/>
  <c r="AA51" i="9"/>
  <c r="Z51" i="9"/>
  <c r="Y51" i="9"/>
  <c r="X51" i="9"/>
  <c r="W51" i="9"/>
  <c r="V51" i="9"/>
  <c r="S51" i="9" s="1"/>
  <c r="T51" i="9"/>
  <c r="Q51" i="9"/>
  <c r="N51" i="9"/>
  <c r="P51" i="9" s="1"/>
  <c r="M51" i="9"/>
  <c r="O51" i="9" s="1"/>
  <c r="AS50" i="9"/>
  <c r="AR50" i="9"/>
  <c r="AQ50" i="9"/>
  <c r="AP50" i="9"/>
  <c r="AO50" i="9"/>
  <c r="AN50" i="9"/>
  <c r="AA50" i="9"/>
  <c r="Z50" i="9"/>
  <c r="Y50" i="9"/>
  <c r="X50" i="9"/>
  <c r="W50" i="9"/>
  <c r="V50" i="9"/>
  <c r="R50" i="9" s="1"/>
  <c r="N50" i="9"/>
  <c r="P50" i="9" s="1"/>
  <c r="M50" i="9"/>
  <c r="O50" i="9" s="1"/>
  <c r="AS49" i="9"/>
  <c r="AR49" i="9"/>
  <c r="AQ49" i="9"/>
  <c r="AP49" i="9"/>
  <c r="AO49" i="9"/>
  <c r="AN49" i="9"/>
  <c r="AA49" i="9"/>
  <c r="Z49" i="9"/>
  <c r="Y49" i="9"/>
  <c r="X49" i="9"/>
  <c r="W49" i="9"/>
  <c r="V49" i="9"/>
  <c r="T49" i="9"/>
  <c r="S49" i="9"/>
  <c r="R49" i="9"/>
  <c r="N49" i="9"/>
  <c r="P49" i="9" s="1"/>
  <c r="M49" i="9"/>
  <c r="O49" i="9" s="1"/>
  <c r="AS48" i="9"/>
  <c r="AR48" i="9"/>
  <c r="AQ48" i="9"/>
  <c r="AP48" i="9"/>
  <c r="AO48" i="9"/>
  <c r="AN48" i="9"/>
  <c r="AA48" i="9"/>
  <c r="Z48" i="9"/>
  <c r="Y48" i="9"/>
  <c r="X48" i="9"/>
  <c r="W48" i="9"/>
  <c r="V48" i="9"/>
  <c r="T48" i="9"/>
  <c r="S48" i="9"/>
  <c r="R48" i="9"/>
  <c r="Q48" i="9"/>
  <c r="U48" i="9" s="1"/>
  <c r="N48" i="9"/>
  <c r="P48" i="9" s="1"/>
  <c r="M48" i="9"/>
  <c r="O48" i="9" s="1"/>
  <c r="AS47" i="9"/>
  <c r="AR47" i="9"/>
  <c r="AQ47" i="9"/>
  <c r="AP47" i="9"/>
  <c r="AO47" i="9"/>
  <c r="AN47" i="9"/>
  <c r="AA47" i="9"/>
  <c r="AY47" i="9" s="1"/>
  <c r="BE47" i="9" s="1"/>
  <c r="Z47" i="9"/>
  <c r="Y47" i="9"/>
  <c r="X47" i="9"/>
  <c r="W47" i="9"/>
  <c r="V47" i="9"/>
  <c r="S47" i="9" s="1"/>
  <c r="T47" i="9"/>
  <c r="Q47" i="9"/>
  <c r="N47" i="9"/>
  <c r="P47" i="9" s="1"/>
  <c r="M47" i="9"/>
  <c r="O47" i="9" s="1"/>
  <c r="AS46" i="9"/>
  <c r="AR46" i="9"/>
  <c r="AQ46" i="9"/>
  <c r="AP46" i="9"/>
  <c r="AO46" i="9"/>
  <c r="AN46" i="9"/>
  <c r="AA46" i="9"/>
  <c r="Z46" i="9"/>
  <c r="Y46" i="9"/>
  <c r="X46" i="9"/>
  <c r="W46" i="9"/>
  <c r="V46" i="9"/>
  <c r="R46" i="9" s="1"/>
  <c r="N46" i="9"/>
  <c r="P46" i="9" s="1"/>
  <c r="M46" i="9"/>
  <c r="O46" i="9" s="1"/>
  <c r="AS45" i="9"/>
  <c r="AR45" i="9"/>
  <c r="AQ45" i="9"/>
  <c r="AP45" i="9"/>
  <c r="AO45" i="9"/>
  <c r="AN45" i="9"/>
  <c r="AA45" i="9"/>
  <c r="Z45" i="9"/>
  <c r="Y45" i="9"/>
  <c r="X45" i="9"/>
  <c r="W45" i="9"/>
  <c r="V45" i="9"/>
  <c r="AT45" i="9" s="1"/>
  <c r="AZ45" i="9" s="1"/>
  <c r="T45" i="9"/>
  <c r="S45" i="9"/>
  <c r="R45" i="9"/>
  <c r="N45" i="9"/>
  <c r="P45" i="9" s="1"/>
  <c r="M45" i="9"/>
  <c r="O45" i="9" s="1"/>
  <c r="AY44" i="9"/>
  <c r="BE44" i="9" s="1"/>
  <c r="AX44" i="9"/>
  <c r="BD44" i="9" s="1"/>
  <c r="AW44" i="9"/>
  <c r="BC44" i="9" s="1"/>
  <c r="AV44" i="9"/>
  <c r="BB44" i="9" s="1"/>
  <c r="AU44" i="9"/>
  <c r="BA44" i="9" s="1"/>
  <c r="AT44" i="9"/>
  <c r="AZ44" i="9" s="1"/>
  <c r="AS44" i="9"/>
  <c r="AR44" i="9"/>
  <c r="AQ44" i="9"/>
  <c r="AP44" i="9"/>
  <c r="AO44" i="9"/>
  <c r="AN44" i="9"/>
  <c r="U44" i="9"/>
  <c r="T44" i="9"/>
  <c r="S44" i="9"/>
  <c r="R44" i="9"/>
  <c r="Q44" i="9"/>
  <c r="N44" i="9"/>
  <c r="P44" i="9" s="1"/>
  <c r="M44" i="9"/>
  <c r="O44" i="9" s="1"/>
  <c r="AY43" i="9"/>
  <c r="BE43" i="9" s="1"/>
  <c r="AX43" i="9"/>
  <c r="BD43" i="9" s="1"/>
  <c r="AW43" i="9"/>
  <c r="BC43" i="9" s="1"/>
  <c r="AV43" i="9"/>
  <c r="BB43" i="9" s="1"/>
  <c r="AU43" i="9"/>
  <c r="BA43" i="9" s="1"/>
  <c r="AT43" i="9"/>
  <c r="AZ43" i="9" s="1"/>
  <c r="AS43" i="9"/>
  <c r="AR43" i="9"/>
  <c r="AQ43" i="9"/>
  <c r="AP43" i="9"/>
  <c r="AO43" i="9"/>
  <c r="AN43" i="9"/>
  <c r="T43" i="9"/>
  <c r="S43" i="9"/>
  <c r="R43" i="9"/>
  <c r="Q43" i="9"/>
  <c r="U43" i="9" s="1"/>
  <c r="N43" i="9"/>
  <c r="P43" i="9" s="1"/>
  <c r="M43" i="9"/>
  <c r="O43" i="9" s="1"/>
  <c r="AY42" i="9"/>
  <c r="BE42" i="9" s="1"/>
  <c r="AX42" i="9"/>
  <c r="BD42" i="9" s="1"/>
  <c r="AW42" i="9"/>
  <c r="BC42" i="9" s="1"/>
  <c r="AV42" i="9"/>
  <c r="BB42" i="9" s="1"/>
  <c r="AU42" i="9"/>
  <c r="BA42" i="9" s="1"/>
  <c r="AT42" i="9"/>
  <c r="AZ42" i="9" s="1"/>
  <c r="AS42" i="9"/>
  <c r="AR42" i="9"/>
  <c r="AQ42" i="9"/>
  <c r="AP42" i="9"/>
  <c r="AO42" i="9"/>
  <c r="AN42" i="9"/>
  <c r="T42" i="9"/>
  <c r="S42" i="9"/>
  <c r="R42" i="9"/>
  <c r="Q42" i="9"/>
  <c r="U42" i="9" s="1"/>
  <c r="N42" i="9"/>
  <c r="P42" i="9" s="1"/>
  <c r="M42" i="9"/>
  <c r="O42" i="9" s="1"/>
  <c r="AY41" i="9"/>
  <c r="BE41" i="9" s="1"/>
  <c r="AX41" i="9"/>
  <c r="BD41" i="9" s="1"/>
  <c r="AW41" i="9"/>
  <c r="BC41" i="9" s="1"/>
  <c r="AV41" i="9"/>
  <c r="BB41" i="9" s="1"/>
  <c r="AU41" i="9"/>
  <c r="BA41" i="9" s="1"/>
  <c r="AT41" i="9"/>
  <c r="AZ41" i="9" s="1"/>
  <c r="AS41" i="9"/>
  <c r="AR41" i="9"/>
  <c r="AQ41" i="9"/>
  <c r="AP41" i="9"/>
  <c r="AO41" i="9"/>
  <c r="AN41" i="9"/>
  <c r="T41" i="9"/>
  <c r="S41" i="9"/>
  <c r="R41" i="9"/>
  <c r="Q41" i="9"/>
  <c r="U41" i="9" s="1"/>
  <c r="N41" i="9"/>
  <c r="P41" i="9" s="1"/>
  <c r="M41" i="9"/>
  <c r="O41" i="9" s="1"/>
  <c r="BA40" i="9"/>
  <c r="AY40" i="9"/>
  <c r="BE40" i="9" s="1"/>
  <c r="AX40" i="9"/>
  <c r="BD40" i="9" s="1"/>
  <c r="AW40" i="9"/>
  <c r="BC40" i="9" s="1"/>
  <c r="AV40" i="9"/>
  <c r="BB40" i="9" s="1"/>
  <c r="AU40" i="9"/>
  <c r="AT40" i="9"/>
  <c r="AZ40" i="9" s="1"/>
  <c r="AS40" i="9"/>
  <c r="AR40" i="9"/>
  <c r="AQ40" i="9"/>
  <c r="AP40" i="9"/>
  <c r="AO40" i="9"/>
  <c r="AN40" i="9"/>
  <c r="T40" i="9"/>
  <c r="S40" i="9"/>
  <c r="U40" i="9" s="1"/>
  <c r="R40" i="9"/>
  <c r="Q40" i="9"/>
  <c r="N40" i="9"/>
  <c r="P40" i="9" s="1"/>
  <c r="M40" i="9"/>
  <c r="O40" i="9" s="1"/>
  <c r="BE39" i="9"/>
  <c r="BC39" i="9"/>
  <c r="BB39" i="9"/>
  <c r="BA39" i="9"/>
  <c r="AY39" i="9"/>
  <c r="AX39" i="9"/>
  <c r="BD39" i="9" s="1"/>
  <c r="AW39" i="9"/>
  <c r="AV39" i="9"/>
  <c r="AU39" i="9"/>
  <c r="AT39" i="9"/>
  <c r="AZ39" i="9" s="1"/>
  <c r="AS39" i="9"/>
  <c r="AR39" i="9"/>
  <c r="AQ39" i="9"/>
  <c r="AP39" i="9"/>
  <c r="AO39" i="9"/>
  <c r="AN39" i="9"/>
  <c r="T39" i="9"/>
  <c r="S39" i="9"/>
  <c r="R39" i="9"/>
  <c r="U39" i="9" s="1"/>
  <c r="Q39" i="9"/>
  <c r="N39" i="9"/>
  <c r="P39" i="9" s="1"/>
  <c r="M39" i="9"/>
  <c r="O39" i="9" s="1"/>
  <c r="AY38" i="9"/>
  <c r="BE38" i="9" s="1"/>
  <c r="AX38" i="9"/>
  <c r="BD38" i="9" s="1"/>
  <c r="AW38" i="9"/>
  <c r="BC38" i="9" s="1"/>
  <c r="AV38" i="9"/>
  <c r="BB38" i="9" s="1"/>
  <c r="AU38" i="9"/>
  <c r="BA38" i="9" s="1"/>
  <c r="AT38" i="9"/>
  <c r="AZ38" i="9" s="1"/>
  <c r="AS38" i="9"/>
  <c r="AR38" i="9"/>
  <c r="AQ38" i="9"/>
  <c r="AP38" i="9"/>
  <c r="AO38" i="9"/>
  <c r="AN38" i="9"/>
  <c r="T38" i="9"/>
  <c r="S38" i="9"/>
  <c r="R38" i="9"/>
  <c r="Q38" i="9"/>
  <c r="U38" i="9" s="1"/>
  <c r="N38" i="9"/>
  <c r="P38" i="9" s="1"/>
  <c r="M38" i="9"/>
  <c r="O38" i="9" s="1"/>
  <c r="AY37" i="9"/>
  <c r="BE37" i="9" s="1"/>
  <c r="AX37" i="9"/>
  <c r="BD37" i="9" s="1"/>
  <c r="AW37" i="9"/>
  <c r="BC37" i="9" s="1"/>
  <c r="AV37" i="9"/>
  <c r="BB37" i="9" s="1"/>
  <c r="AU37" i="9"/>
  <c r="BA37" i="9" s="1"/>
  <c r="AT37" i="9"/>
  <c r="AZ37" i="9" s="1"/>
  <c r="AS37" i="9"/>
  <c r="AR37" i="9"/>
  <c r="AQ37" i="9"/>
  <c r="AP37" i="9"/>
  <c r="AO37" i="9"/>
  <c r="AN37" i="9"/>
  <c r="T37" i="9"/>
  <c r="S37" i="9"/>
  <c r="R37" i="9"/>
  <c r="Q37" i="9"/>
  <c r="N37" i="9"/>
  <c r="P37" i="9" s="1"/>
  <c r="M37" i="9"/>
  <c r="O37" i="9" s="1"/>
  <c r="BB36" i="9"/>
  <c r="BA36" i="9"/>
  <c r="AY36" i="9"/>
  <c r="BE36" i="9" s="1"/>
  <c r="AX36" i="9"/>
  <c r="BD36" i="9" s="1"/>
  <c r="AW36" i="9"/>
  <c r="BC36" i="9" s="1"/>
  <c r="AV36" i="9"/>
  <c r="AU36" i="9"/>
  <c r="AT36" i="9"/>
  <c r="AZ36" i="9" s="1"/>
  <c r="AS36" i="9"/>
  <c r="AR36" i="9"/>
  <c r="AQ36" i="9"/>
  <c r="AP36" i="9"/>
  <c r="AO36" i="9"/>
  <c r="AN36" i="9"/>
  <c r="U36" i="9"/>
  <c r="T36" i="9"/>
  <c r="S36" i="9"/>
  <c r="R36" i="9"/>
  <c r="Q36" i="9"/>
  <c r="N36" i="9"/>
  <c r="P36" i="9" s="1"/>
  <c r="M36" i="9"/>
  <c r="O36" i="9" s="1"/>
  <c r="BA35" i="9"/>
  <c r="AY35" i="9"/>
  <c r="BE35" i="9" s="1"/>
  <c r="AX35" i="9"/>
  <c r="BD35" i="9" s="1"/>
  <c r="AW35" i="9"/>
  <c r="BC35" i="9" s="1"/>
  <c r="AV35" i="9"/>
  <c r="BB35" i="9" s="1"/>
  <c r="AU35" i="9"/>
  <c r="AT35" i="9"/>
  <c r="AZ35" i="9" s="1"/>
  <c r="AS35" i="9"/>
  <c r="AR35" i="9"/>
  <c r="AQ35" i="9"/>
  <c r="AP35" i="9"/>
  <c r="AO35" i="9"/>
  <c r="AN35" i="9"/>
  <c r="T35" i="9"/>
  <c r="S35" i="9"/>
  <c r="R35" i="9"/>
  <c r="U35" i="9" s="1"/>
  <c r="Q35" i="9"/>
  <c r="N35" i="9"/>
  <c r="P35" i="9" s="1"/>
  <c r="M35" i="9"/>
  <c r="O35" i="9" s="1"/>
  <c r="BE34" i="9"/>
  <c r="AY34" i="9"/>
  <c r="AX34" i="9"/>
  <c r="BD34" i="9" s="1"/>
  <c r="AW34" i="9"/>
  <c r="BC34" i="9" s="1"/>
  <c r="AV34" i="9"/>
  <c r="BB34" i="9" s="1"/>
  <c r="AU34" i="9"/>
  <c r="BA34" i="9" s="1"/>
  <c r="AT34" i="9"/>
  <c r="AZ34" i="9" s="1"/>
  <c r="AS34" i="9"/>
  <c r="AR34" i="9"/>
  <c r="AQ34" i="9"/>
  <c r="AP34" i="9"/>
  <c r="AO34" i="9"/>
  <c r="AN34" i="9"/>
  <c r="T34" i="9"/>
  <c r="S34" i="9"/>
  <c r="R34" i="9"/>
  <c r="Q34" i="9"/>
  <c r="U34" i="9" s="1"/>
  <c r="N34" i="9"/>
  <c r="P34" i="9" s="1"/>
  <c r="M34" i="9"/>
  <c r="O34" i="9" s="1"/>
  <c r="AY33" i="9"/>
  <c r="BE33" i="9" s="1"/>
  <c r="AX33" i="9"/>
  <c r="BD33" i="9" s="1"/>
  <c r="AW33" i="9"/>
  <c r="BC33" i="9" s="1"/>
  <c r="AV33" i="9"/>
  <c r="BB33" i="9" s="1"/>
  <c r="AU33" i="9"/>
  <c r="BA33" i="9" s="1"/>
  <c r="AT33" i="9"/>
  <c r="AZ33" i="9" s="1"/>
  <c r="AS33" i="9"/>
  <c r="AR33" i="9"/>
  <c r="AQ33" i="9"/>
  <c r="AP33" i="9"/>
  <c r="AO33" i="9"/>
  <c r="AN33" i="9"/>
  <c r="T33" i="9"/>
  <c r="S33" i="9"/>
  <c r="R33" i="9"/>
  <c r="Q33" i="9"/>
  <c r="N33" i="9"/>
  <c r="P33" i="9" s="1"/>
  <c r="M33" i="9"/>
  <c r="O33" i="9" s="1"/>
  <c r="AY32" i="9"/>
  <c r="BE32" i="9" s="1"/>
  <c r="AX32" i="9"/>
  <c r="BD32" i="9" s="1"/>
  <c r="AW32" i="9"/>
  <c r="BC32" i="9" s="1"/>
  <c r="AV32" i="9"/>
  <c r="BB32" i="9" s="1"/>
  <c r="AU32" i="9"/>
  <c r="BA32" i="9" s="1"/>
  <c r="AT32" i="9"/>
  <c r="AZ32" i="9" s="1"/>
  <c r="AS32" i="9"/>
  <c r="AR32" i="9"/>
  <c r="AQ32" i="9"/>
  <c r="AP32" i="9"/>
  <c r="AO32" i="9"/>
  <c r="AN32" i="9"/>
  <c r="T32" i="9"/>
  <c r="S32" i="9"/>
  <c r="U32" i="9" s="1"/>
  <c r="R32" i="9"/>
  <c r="Q32" i="9"/>
  <c r="O32" i="9"/>
  <c r="N32" i="9"/>
  <c r="P32" i="9" s="1"/>
  <c r="M32" i="9"/>
  <c r="BE31" i="9"/>
  <c r="AY31" i="9"/>
  <c r="AX31" i="9"/>
  <c r="BD31" i="9" s="1"/>
  <c r="AW31" i="9"/>
  <c r="BC31" i="9" s="1"/>
  <c r="AV31" i="9"/>
  <c r="BB31" i="9" s="1"/>
  <c r="AU31" i="9"/>
  <c r="BA31" i="9" s="1"/>
  <c r="AT31" i="9"/>
  <c r="AZ31" i="9" s="1"/>
  <c r="AS31" i="9"/>
  <c r="AR31" i="9"/>
  <c r="AQ31" i="9"/>
  <c r="AP31" i="9"/>
  <c r="AO31" i="9"/>
  <c r="AN31" i="9"/>
  <c r="T31" i="9"/>
  <c r="S31" i="9"/>
  <c r="R31" i="9"/>
  <c r="U31" i="9" s="1"/>
  <c r="Q31" i="9"/>
  <c r="N31" i="9"/>
  <c r="P31" i="9" s="1"/>
  <c r="M31" i="9"/>
  <c r="O31" i="9" s="1"/>
  <c r="BE30" i="9"/>
  <c r="AY30" i="9"/>
  <c r="AX30" i="9"/>
  <c r="BD30" i="9" s="1"/>
  <c r="AW30" i="9"/>
  <c r="BC30" i="9" s="1"/>
  <c r="AV30" i="9"/>
  <c r="BB30" i="9" s="1"/>
  <c r="AU30" i="9"/>
  <c r="BA30" i="9" s="1"/>
  <c r="AT30" i="9"/>
  <c r="AZ30" i="9" s="1"/>
  <c r="AS30" i="9"/>
  <c r="AR30" i="9"/>
  <c r="AQ30" i="9"/>
  <c r="AP30" i="9"/>
  <c r="AO30" i="9"/>
  <c r="AN30" i="9"/>
  <c r="T30" i="9"/>
  <c r="S30" i="9"/>
  <c r="R30" i="9"/>
  <c r="Q30" i="9"/>
  <c r="U30" i="9" s="1"/>
  <c r="N30" i="9"/>
  <c r="P30" i="9" s="1"/>
  <c r="M30" i="9"/>
  <c r="O30" i="9" s="1"/>
  <c r="AY29" i="9"/>
  <c r="BE29" i="9" s="1"/>
  <c r="AX29" i="9"/>
  <c r="BD29" i="9" s="1"/>
  <c r="AW29" i="9"/>
  <c r="BC29" i="9" s="1"/>
  <c r="AV29" i="9"/>
  <c r="BB29" i="9" s="1"/>
  <c r="AU29" i="9"/>
  <c r="BA29" i="9" s="1"/>
  <c r="AT29" i="9"/>
  <c r="AZ29" i="9" s="1"/>
  <c r="AS29" i="9"/>
  <c r="AR29" i="9"/>
  <c r="AQ29" i="9"/>
  <c r="AP29" i="9"/>
  <c r="AO29" i="9"/>
  <c r="AN29" i="9"/>
  <c r="T29" i="9"/>
  <c r="S29" i="9"/>
  <c r="R29" i="9"/>
  <c r="Q29" i="9"/>
  <c r="U29" i="9" s="1"/>
  <c r="P29" i="9"/>
  <c r="N29" i="9"/>
  <c r="M29" i="9"/>
  <c r="O29" i="9" s="1"/>
  <c r="AY28" i="9"/>
  <c r="BE28" i="9" s="1"/>
  <c r="AX28" i="9"/>
  <c r="BD28" i="9" s="1"/>
  <c r="AW28" i="9"/>
  <c r="BC28" i="9" s="1"/>
  <c r="AV28" i="9"/>
  <c r="BB28" i="9" s="1"/>
  <c r="AU28" i="9"/>
  <c r="BA28" i="9" s="1"/>
  <c r="AT28" i="9"/>
  <c r="AZ28" i="9" s="1"/>
  <c r="AS28" i="9"/>
  <c r="AR28" i="9"/>
  <c r="AQ28" i="9"/>
  <c r="AP28" i="9"/>
  <c r="AO28" i="9"/>
  <c r="AN28" i="9"/>
  <c r="T28" i="9"/>
  <c r="S28" i="9"/>
  <c r="U28" i="9" s="1"/>
  <c r="R28" i="9"/>
  <c r="Q28" i="9"/>
  <c r="N28" i="9"/>
  <c r="P28" i="9" s="1"/>
  <c r="M28" i="9"/>
  <c r="O28" i="9" s="1"/>
  <c r="BD27" i="9"/>
  <c r="AY27" i="9"/>
  <c r="BE27" i="9" s="1"/>
  <c r="AX27" i="9"/>
  <c r="AW27" i="9"/>
  <c r="BC27" i="9" s="1"/>
  <c r="AV27" i="9"/>
  <c r="BB27" i="9" s="1"/>
  <c r="AU27" i="9"/>
  <c r="BA27" i="9" s="1"/>
  <c r="AT27" i="9"/>
  <c r="AZ27" i="9" s="1"/>
  <c r="AS27" i="9"/>
  <c r="AR27" i="9"/>
  <c r="AQ27" i="9"/>
  <c r="AP27" i="9"/>
  <c r="AO27" i="9"/>
  <c r="AN27" i="9"/>
  <c r="T27" i="9"/>
  <c r="S27" i="9"/>
  <c r="R27" i="9"/>
  <c r="U27" i="9" s="1"/>
  <c r="Q27" i="9"/>
  <c r="N27" i="9"/>
  <c r="P27" i="9" s="1"/>
  <c r="M27" i="9"/>
  <c r="O27" i="9" s="1"/>
  <c r="AY26" i="9"/>
  <c r="BE26" i="9" s="1"/>
  <c r="AX26" i="9"/>
  <c r="BD26" i="9" s="1"/>
  <c r="AW26" i="9"/>
  <c r="BC26" i="9" s="1"/>
  <c r="AV26" i="9"/>
  <c r="BB26" i="9" s="1"/>
  <c r="AU26" i="9"/>
  <c r="BA26" i="9" s="1"/>
  <c r="AT26" i="9"/>
  <c r="AZ26" i="9" s="1"/>
  <c r="AS26" i="9"/>
  <c r="AR26" i="9"/>
  <c r="AQ26" i="9"/>
  <c r="AP26" i="9"/>
  <c r="AO26" i="9"/>
  <c r="AN26" i="9"/>
  <c r="T26" i="9"/>
  <c r="S26" i="9"/>
  <c r="R26" i="9"/>
  <c r="Q26" i="9"/>
  <c r="U26" i="9" s="1"/>
  <c r="N26" i="9"/>
  <c r="P26" i="9" s="1"/>
  <c r="M26" i="9"/>
  <c r="O26" i="9" s="1"/>
  <c r="AY25" i="9"/>
  <c r="BE25" i="9" s="1"/>
  <c r="AX25" i="9"/>
  <c r="BD25" i="9" s="1"/>
  <c r="AW25" i="9"/>
  <c r="BC25" i="9" s="1"/>
  <c r="AV25" i="9"/>
  <c r="BB25" i="9" s="1"/>
  <c r="AU25" i="9"/>
  <c r="BA25" i="9" s="1"/>
  <c r="AT25" i="9"/>
  <c r="AZ25" i="9" s="1"/>
  <c r="AS25" i="9"/>
  <c r="AR25" i="9"/>
  <c r="AQ25" i="9"/>
  <c r="AP25" i="9"/>
  <c r="AO25" i="9"/>
  <c r="AN25" i="9"/>
  <c r="T25" i="9"/>
  <c r="S25" i="9"/>
  <c r="R25" i="9"/>
  <c r="Q25" i="9"/>
  <c r="U25" i="9" s="1"/>
  <c r="N25" i="9"/>
  <c r="P25" i="9" s="1"/>
  <c r="M25" i="9"/>
  <c r="O25" i="9" s="1"/>
  <c r="BB24" i="9"/>
  <c r="BA24" i="9"/>
  <c r="AZ24" i="9"/>
  <c r="AY24" i="9"/>
  <c r="BE24" i="9" s="1"/>
  <c r="AX24" i="9"/>
  <c r="BD24" i="9" s="1"/>
  <c r="AW24" i="9"/>
  <c r="BC24" i="9" s="1"/>
  <c r="AV24" i="9"/>
  <c r="AU24" i="9"/>
  <c r="AT24" i="9"/>
  <c r="AS24" i="9"/>
  <c r="AR24" i="9"/>
  <c r="AQ24" i="9"/>
  <c r="AP24" i="9"/>
  <c r="AO24" i="9"/>
  <c r="AN24" i="9"/>
  <c r="T24" i="9"/>
  <c r="S24" i="9"/>
  <c r="U24" i="9" s="1"/>
  <c r="R24" i="9"/>
  <c r="Q24" i="9"/>
  <c r="N24" i="9"/>
  <c r="P24" i="9" s="1"/>
  <c r="M24" i="9"/>
  <c r="O24" i="9" s="1"/>
  <c r="BB23" i="9"/>
  <c r="AZ23" i="9"/>
  <c r="AY23" i="9"/>
  <c r="BE23" i="9" s="1"/>
  <c r="AX23" i="9"/>
  <c r="BD23" i="9" s="1"/>
  <c r="AW23" i="9"/>
  <c r="BC23" i="9" s="1"/>
  <c r="AV23" i="9"/>
  <c r="AU23" i="9"/>
  <c r="BA23" i="9" s="1"/>
  <c r="AT23" i="9"/>
  <c r="AS23" i="9"/>
  <c r="AR23" i="9"/>
  <c r="AQ23" i="9"/>
  <c r="AP23" i="9"/>
  <c r="AO23" i="9"/>
  <c r="AN23" i="9"/>
  <c r="T23" i="9"/>
  <c r="S23" i="9"/>
  <c r="R23" i="9"/>
  <c r="U23" i="9" s="1"/>
  <c r="Q23" i="9"/>
  <c r="N23" i="9"/>
  <c r="P23" i="9" s="1"/>
  <c r="M23" i="9"/>
  <c r="O23" i="9" s="1"/>
  <c r="AY22" i="9"/>
  <c r="BE22" i="9" s="1"/>
  <c r="AX22" i="9"/>
  <c r="BD22" i="9" s="1"/>
  <c r="AW22" i="9"/>
  <c r="BC22" i="9" s="1"/>
  <c r="AV22" i="9"/>
  <c r="BB22" i="9" s="1"/>
  <c r="AU22" i="9"/>
  <c r="BA22" i="9" s="1"/>
  <c r="AT22" i="9"/>
  <c r="AZ22" i="9" s="1"/>
  <c r="AS22" i="9"/>
  <c r="AR22" i="9"/>
  <c r="AQ22" i="9"/>
  <c r="AP22" i="9"/>
  <c r="AO22" i="9"/>
  <c r="AN22" i="9"/>
  <c r="T22" i="9"/>
  <c r="S22" i="9"/>
  <c r="R22" i="9"/>
  <c r="Q22" i="9"/>
  <c r="U22" i="9" s="1"/>
  <c r="N22" i="9"/>
  <c r="P22" i="9" s="1"/>
  <c r="M22" i="9"/>
  <c r="O22" i="9" s="1"/>
  <c r="AY21" i="9"/>
  <c r="BE21" i="9" s="1"/>
  <c r="AX21" i="9"/>
  <c r="BD21" i="9" s="1"/>
  <c r="AW21" i="9"/>
  <c r="BC21" i="9" s="1"/>
  <c r="AV21" i="9"/>
  <c r="BB21" i="9" s="1"/>
  <c r="AU21" i="9"/>
  <c r="BA21" i="9" s="1"/>
  <c r="AT21" i="9"/>
  <c r="AZ21" i="9" s="1"/>
  <c r="AS21" i="9"/>
  <c r="AR21" i="9"/>
  <c r="AQ21" i="9"/>
  <c r="AP21" i="9"/>
  <c r="AO21" i="9"/>
  <c r="AN21" i="9"/>
  <c r="T21" i="9"/>
  <c r="S21" i="9"/>
  <c r="R21" i="9"/>
  <c r="Q21" i="9"/>
  <c r="U21" i="9" s="1"/>
  <c r="N21" i="9"/>
  <c r="P21" i="9" s="1"/>
  <c r="M21" i="9"/>
  <c r="O21" i="9" s="1"/>
  <c r="BA20" i="9"/>
  <c r="AY20" i="9"/>
  <c r="BE20" i="9" s="1"/>
  <c r="AX20" i="9"/>
  <c r="BD20" i="9" s="1"/>
  <c r="AW20" i="9"/>
  <c r="BC20" i="9" s="1"/>
  <c r="AV20" i="9"/>
  <c r="BB20" i="9" s="1"/>
  <c r="AU20" i="9"/>
  <c r="AT20" i="9"/>
  <c r="AZ20" i="9" s="1"/>
  <c r="AS20" i="9"/>
  <c r="AR20" i="9"/>
  <c r="AQ20" i="9"/>
  <c r="AP20" i="9"/>
  <c r="AO20" i="9"/>
  <c r="AN20" i="9"/>
  <c r="T20" i="9"/>
  <c r="U20" i="9" s="1"/>
  <c r="S20" i="9"/>
  <c r="R20" i="9"/>
  <c r="Q20" i="9"/>
  <c r="N20" i="9"/>
  <c r="P20" i="9" s="1"/>
  <c r="M20" i="9"/>
  <c r="O20" i="9" s="1"/>
  <c r="AY19" i="9"/>
  <c r="BE19" i="9" s="1"/>
  <c r="AX19" i="9"/>
  <c r="BD19" i="9" s="1"/>
  <c r="AW19" i="9"/>
  <c r="BC19" i="9" s="1"/>
  <c r="AV19" i="9"/>
  <c r="BB19" i="9" s="1"/>
  <c r="AU19" i="9"/>
  <c r="BA19" i="9" s="1"/>
  <c r="AT19" i="9"/>
  <c r="AZ19" i="9" s="1"/>
  <c r="AS19" i="9"/>
  <c r="AR19" i="9"/>
  <c r="AQ19" i="9"/>
  <c r="AP19" i="9"/>
  <c r="AO19" i="9"/>
  <c r="AN19" i="9"/>
  <c r="T19" i="9"/>
  <c r="S19" i="9"/>
  <c r="R19" i="9"/>
  <c r="U19" i="9" s="1"/>
  <c r="Q19" i="9"/>
  <c r="N19" i="9"/>
  <c r="P19" i="9" s="1"/>
  <c r="M19" i="9"/>
  <c r="O19" i="9" s="1"/>
  <c r="BE18" i="9"/>
  <c r="BD18" i="9"/>
  <c r="BC18" i="9"/>
  <c r="AY18" i="9"/>
  <c r="AX18" i="9"/>
  <c r="AW18" i="9"/>
  <c r="AV18" i="9"/>
  <c r="BB18" i="9" s="1"/>
  <c r="AU18" i="9"/>
  <c r="BA18" i="9" s="1"/>
  <c r="AT18" i="9"/>
  <c r="AZ18" i="9" s="1"/>
  <c r="AS18" i="9"/>
  <c r="AR18" i="9"/>
  <c r="AQ18" i="9"/>
  <c r="AP18" i="9"/>
  <c r="AO18" i="9"/>
  <c r="AN18" i="9"/>
  <c r="T18" i="9"/>
  <c r="S18" i="9"/>
  <c r="R18" i="9"/>
  <c r="Q18" i="9"/>
  <c r="U18" i="9" s="1"/>
  <c r="N18" i="9"/>
  <c r="P18" i="9" s="1"/>
  <c r="M18" i="9"/>
  <c r="O18" i="9" s="1"/>
  <c r="AY17" i="9"/>
  <c r="BE17" i="9" s="1"/>
  <c r="AX17" i="9"/>
  <c r="BD17" i="9" s="1"/>
  <c r="AW17" i="9"/>
  <c r="BC17" i="9" s="1"/>
  <c r="AV17" i="9"/>
  <c r="BB17" i="9" s="1"/>
  <c r="AU17" i="9"/>
  <c r="BA17" i="9" s="1"/>
  <c r="AT17" i="9"/>
  <c r="AZ17" i="9" s="1"/>
  <c r="AS17" i="9"/>
  <c r="AR17" i="9"/>
  <c r="AQ17" i="9"/>
  <c r="AP17" i="9"/>
  <c r="AO17" i="9"/>
  <c r="AN17" i="9"/>
  <c r="T17" i="9"/>
  <c r="S17" i="9"/>
  <c r="R17" i="9"/>
  <c r="Q17" i="9"/>
  <c r="U17" i="9" s="1"/>
  <c r="N17" i="9"/>
  <c r="P17" i="9" s="1"/>
  <c r="M17" i="9"/>
  <c r="O17" i="9" s="1"/>
  <c r="AS16" i="9"/>
  <c r="AY16" i="9" s="1"/>
  <c r="BE16" i="9" s="1"/>
  <c r="AR16" i="9"/>
  <c r="AX16" i="9" s="1"/>
  <c r="BD16" i="9" s="1"/>
  <c r="AQ16" i="9"/>
  <c r="AW16" i="9" s="1"/>
  <c r="BC16" i="9" s="1"/>
  <c r="AP16" i="9"/>
  <c r="AV16" i="9" s="1"/>
  <c r="BB16" i="9" s="1"/>
  <c r="AO16" i="9"/>
  <c r="AU16" i="9" s="1"/>
  <c r="BA16" i="9" s="1"/>
  <c r="AN16" i="9"/>
  <c r="AT16" i="9" s="1"/>
  <c r="AZ16" i="9" s="1"/>
  <c r="U16" i="9"/>
  <c r="T16" i="9"/>
  <c r="S16" i="9"/>
  <c r="R16" i="9"/>
  <c r="Q16" i="9"/>
  <c r="N16" i="9"/>
  <c r="P16" i="9" s="1"/>
  <c r="M16" i="9"/>
  <c r="O16" i="9" s="1"/>
  <c r="AS15" i="9"/>
  <c r="AY15" i="9" s="1"/>
  <c r="BE15" i="9" s="1"/>
  <c r="AR15" i="9"/>
  <c r="AX15" i="9" s="1"/>
  <c r="BD15" i="9" s="1"/>
  <c r="AQ15" i="9"/>
  <c r="AW15" i="9" s="1"/>
  <c r="BC15" i="9" s="1"/>
  <c r="AP15" i="9"/>
  <c r="AV15" i="9" s="1"/>
  <c r="BB15" i="9" s="1"/>
  <c r="AO15" i="9"/>
  <c r="AU15" i="9" s="1"/>
  <c r="BA15" i="9" s="1"/>
  <c r="AN15" i="9"/>
  <c r="AT15" i="9" s="1"/>
  <c r="AZ15" i="9" s="1"/>
  <c r="T15" i="9"/>
  <c r="S15" i="9"/>
  <c r="R15" i="9"/>
  <c r="U15" i="9" s="1"/>
  <c r="Q15" i="9"/>
  <c r="N15" i="9"/>
  <c r="P15" i="9" s="1"/>
  <c r="M15" i="9"/>
  <c r="O15" i="9" s="1"/>
  <c r="AY14" i="9"/>
  <c r="BE14" i="9" s="1"/>
  <c r="AX14" i="9"/>
  <c r="BD14" i="9" s="1"/>
  <c r="AW14" i="9"/>
  <c r="BC14" i="9" s="1"/>
  <c r="AV14" i="9"/>
  <c r="BB14" i="9" s="1"/>
  <c r="AU14" i="9"/>
  <c r="BA14" i="9" s="1"/>
  <c r="AT14" i="9"/>
  <c r="AZ14" i="9" s="1"/>
  <c r="AS14" i="9"/>
  <c r="AR14" i="9"/>
  <c r="AQ14" i="9"/>
  <c r="AP14" i="9"/>
  <c r="AO14" i="9"/>
  <c r="AN14" i="9"/>
  <c r="T14" i="9"/>
  <c r="S14" i="9"/>
  <c r="R14" i="9"/>
  <c r="Q14" i="9"/>
  <c r="U14" i="9" s="1"/>
  <c r="N14" i="9"/>
  <c r="P14" i="9" s="1"/>
  <c r="M14" i="9"/>
  <c r="O14" i="9" s="1"/>
  <c r="AY13" i="9"/>
  <c r="BE13" i="9" s="1"/>
  <c r="AX13" i="9"/>
  <c r="BD13" i="9" s="1"/>
  <c r="AW13" i="9"/>
  <c r="BC13" i="9" s="1"/>
  <c r="AV13" i="9"/>
  <c r="BB13" i="9" s="1"/>
  <c r="AU13" i="9"/>
  <c r="BA13" i="9" s="1"/>
  <c r="AT13" i="9"/>
  <c r="AZ13" i="9" s="1"/>
  <c r="AS13" i="9"/>
  <c r="AR13" i="9"/>
  <c r="AQ13" i="9"/>
  <c r="AP13" i="9"/>
  <c r="AO13" i="9"/>
  <c r="AN13" i="9"/>
  <c r="T13" i="9"/>
  <c r="S13" i="9"/>
  <c r="R13" i="9"/>
  <c r="Q13" i="9"/>
  <c r="N13" i="9"/>
  <c r="P13" i="9" s="1"/>
  <c r="M13" i="9"/>
  <c r="O13" i="9" s="1"/>
  <c r="AS12" i="9"/>
  <c r="AY12" i="9" s="1"/>
  <c r="BE12" i="9" s="1"/>
  <c r="AR12" i="9"/>
  <c r="AX12" i="9" s="1"/>
  <c r="BD12" i="9" s="1"/>
  <c r="AQ12" i="9"/>
  <c r="AW12" i="9" s="1"/>
  <c r="BC12" i="9" s="1"/>
  <c r="AP12" i="9"/>
  <c r="AV12" i="9" s="1"/>
  <c r="BB12" i="9" s="1"/>
  <c r="AO12" i="9"/>
  <c r="AU12" i="9" s="1"/>
  <c r="BA12" i="9" s="1"/>
  <c r="AN12" i="9"/>
  <c r="AT12" i="9" s="1"/>
  <c r="AZ12" i="9" s="1"/>
  <c r="T12" i="9"/>
  <c r="S12" i="9"/>
  <c r="U12" i="9" s="1"/>
  <c r="R12" i="9"/>
  <c r="Q12" i="9"/>
  <c r="N12" i="9"/>
  <c r="P12" i="9" s="1"/>
  <c r="M12" i="9"/>
  <c r="O12" i="9" s="1"/>
  <c r="AS11" i="9"/>
  <c r="AY11" i="9" s="1"/>
  <c r="BE11" i="9" s="1"/>
  <c r="AR11" i="9"/>
  <c r="AX11" i="9" s="1"/>
  <c r="BD11" i="9" s="1"/>
  <c r="AQ11" i="9"/>
  <c r="AW11" i="9" s="1"/>
  <c r="BC11" i="9" s="1"/>
  <c r="AP11" i="9"/>
  <c r="AV11" i="9" s="1"/>
  <c r="BB11" i="9" s="1"/>
  <c r="AO11" i="9"/>
  <c r="AU11" i="9" s="1"/>
  <c r="BA11" i="9" s="1"/>
  <c r="AN11" i="9"/>
  <c r="AT11" i="9" s="1"/>
  <c r="AZ11" i="9" s="1"/>
  <c r="T11" i="9"/>
  <c r="S11" i="9"/>
  <c r="R11" i="9"/>
  <c r="U11" i="9" s="1"/>
  <c r="Q11" i="9"/>
  <c r="N11" i="9"/>
  <c r="P11" i="9" s="1"/>
  <c r="M11" i="9"/>
  <c r="O11" i="9" s="1"/>
  <c r="AY10" i="9"/>
  <c r="BE10" i="9" s="1"/>
  <c r="AX10" i="9"/>
  <c r="BD10" i="9" s="1"/>
  <c r="AW10" i="9"/>
  <c r="BC10" i="9" s="1"/>
  <c r="AV10" i="9"/>
  <c r="BB10" i="9" s="1"/>
  <c r="AU10" i="9"/>
  <c r="BA10" i="9" s="1"/>
  <c r="AT10" i="9"/>
  <c r="AZ10" i="9" s="1"/>
  <c r="AS10" i="9"/>
  <c r="AR10" i="9"/>
  <c r="AQ10" i="9"/>
  <c r="AP10" i="9"/>
  <c r="AO10" i="9"/>
  <c r="AN10" i="9"/>
  <c r="T10" i="9"/>
  <c r="S10" i="9"/>
  <c r="R10" i="9"/>
  <c r="Q10" i="9"/>
  <c r="U10" i="9" s="1"/>
  <c r="N10" i="9"/>
  <c r="P10" i="9" s="1"/>
  <c r="M10" i="9"/>
  <c r="O10" i="9" s="1"/>
  <c r="AY9" i="9"/>
  <c r="BE9" i="9" s="1"/>
  <c r="AX9" i="9"/>
  <c r="BD9" i="9" s="1"/>
  <c r="AW9" i="9"/>
  <c r="BC9" i="9" s="1"/>
  <c r="AV9" i="9"/>
  <c r="BB9" i="9" s="1"/>
  <c r="AU9" i="9"/>
  <c r="BA9" i="9" s="1"/>
  <c r="AT9" i="9"/>
  <c r="AZ9" i="9" s="1"/>
  <c r="AS9" i="9"/>
  <c r="AR9" i="9"/>
  <c r="AQ9" i="9"/>
  <c r="AP9" i="9"/>
  <c r="AO9" i="9"/>
  <c r="AN9" i="9"/>
  <c r="T9" i="9"/>
  <c r="S9" i="9"/>
  <c r="R9" i="9"/>
  <c r="Q9" i="9"/>
  <c r="N9" i="9"/>
  <c r="P9" i="9" s="1"/>
  <c r="M9" i="9"/>
  <c r="O9" i="9" s="1"/>
  <c r="AS8" i="9"/>
  <c r="AY8" i="9" s="1"/>
  <c r="BE8" i="9" s="1"/>
  <c r="AR8" i="9"/>
  <c r="AX8" i="9" s="1"/>
  <c r="BD8" i="9" s="1"/>
  <c r="AQ8" i="9"/>
  <c r="AW8" i="9" s="1"/>
  <c r="BC8" i="9" s="1"/>
  <c r="AP8" i="9"/>
  <c r="AV8" i="9" s="1"/>
  <c r="BB8" i="9" s="1"/>
  <c r="AO8" i="9"/>
  <c r="AU8" i="9" s="1"/>
  <c r="BA8" i="9" s="1"/>
  <c r="AN8" i="9"/>
  <c r="AT8" i="9" s="1"/>
  <c r="AZ8" i="9" s="1"/>
  <c r="U8" i="9"/>
  <c r="T8" i="9"/>
  <c r="S8" i="9"/>
  <c r="R8" i="9"/>
  <c r="Q8" i="9"/>
  <c r="N8" i="9"/>
  <c r="P8" i="9" s="1"/>
  <c r="M8" i="9"/>
  <c r="O8" i="9" s="1"/>
  <c r="BB7" i="9"/>
  <c r="AS7" i="9"/>
  <c r="AY7" i="9" s="1"/>
  <c r="BE7" i="9" s="1"/>
  <c r="AR7" i="9"/>
  <c r="AX7" i="9" s="1"/>
  <c r="BD7" i="9" s="1"/>
  <c r="AQ7" i="9"/>
  <c r="AW7" i="9" s="1"/>
  <c r="BC7" i="9" s="1"/>
  <c r="AP7" i="9"/>
  <c r="AV7" i="9" s="1"/>
  <c r="AO7" i="9"/>
  <c r="AU7" i="9" s="1"/>
  <c r="BA7" i="9" s="1"/>
  <c r="AN7" i="9"/>
  <c r="AT7" i="9" s="1"/>
  <c r="AZ7" i="9" s="1"/>
  <c r="T7" i="9"/>
  <c r="S7" i="9"/>
  <c r="R7" i="9"/>
  <c r="U7" i="9" s="1"/>
  <c r="Q7" i="9"/>
  <c r="N7" i="9"/>
  <c r="P7" i="9" s="1"/>
  <c r="M7" i="9"/>
  <c r="O7" i="9" s="1"/>
  <c r="AS6" i="9"/>
  <c r="AY6" i="9" s="1"/>
  <c r="BE6" i="9" s="1"/>
  <c r="AR6" i="9"/>
  <c r="AX6" i="9" s="1"/>
  <c r="BD6" i="9" s="1"/>
  <c r="AQ6" i="9"/>
  <c r="AW6" i="9" s="1"/>
  <c r="BC6" i="9" s="1"/>
  <c r="AP6" i="9"/>
  <c r="AV6" i="9" s="1"/>
  <c r="BB6" i="9" s="1"/>
  <c r="AO6" i="9"/>
  <c r="AU6" i="9" s="1"/>
  <c r="BA6" i="9" s="1"/>
  <c r="AN6" i="9"/>
  <c r="AT6" i="9" s="1"/>
  <c r="AZ6" i="9" s="1"/>
  <c r="T6" i="9"/>
  <c r="S6" i="9"/>
  <c r="R6" i="9"/>
  <c r="Q6" i="9"/>
  <c r="U6" i="9" s="1"/>
  <c r="N6" i="9"/>
  <c r="P6" i="9" s="1"/>
  <c r="M6" i="9"/>
  <c r="O6" i="9" s="1"/>
  <c r="AS5" i="9"/>
  <c r="AY5" i="9" s="1"/>
  <c r="BE5" i="9" s="1"/>
  <c r="AR5" i="9"/>
  <c r="AX5" i="9" s="1"/>
  <c r="BD5" i="9" s="1"/>
  <c r="AQ5" i="9"/>
  <c r="AW5" i="9" s="1"/>
  <c r="BC5" i="9" s="1"/>
  <c r="AP5" i="9"/>
  <c r="AV5" i="9" s="1"/>
  <c r="BB5" i="9" s="1"/>
  <c r="AO5" i="9"/>
  <c r="AU5" i="9" s="1"/>
  <c r="BA5" i="9" s="1"/>
  <c r="AN5" i="9"/>
  <c r="AT5" i="9" s="1"/>
  <c r="AZ5" i="9" s="1"/>
  <c r="T5" i="9"/>
  <c r="S5" i="9"/>
  <c r="R5" i="9"/>
  <c r="Q5" i="9"/>
  <c r="U5" i="9" s="1"/>
  <c r="N5" i="9"/>
  <c r="P5" i="9" s="1"/>
  <c r="M5" i="9"/>
  <c r="O5" i="9" s="1"/>
  <c r="AZ4" i="9"/>
  <c r="AY4" i="9"/>
  <c r="BE4" i="9" s="1"/>
  <c r="AX4" i="9"/>
  <c r="BD4" i="9" s="1"/>
  <c r="AW4" i="9"/>
  <c r="BC4" i="9" s="1"/>
  <c r="AV4" i="9"/>
  <c r="BB4" i="9" s="1"/>
  <c r="AU4" i="9"/>
  <c r="BA4" i="9" s="1"/>
  <c r="AT4" i="9"/>
  <c r="AS4" i="9"/>
  <c r="AR4" i="9"/>
  <c r="AQ4" i="9"/>
  <c r="AP4" i="9"/>
  <c r="AO4" i="9"/>
  <c r="AN4" i="9"/>
  <c r="T4" i="9"/>
  <c r="S4" i="9"/>
  <c r="U4" i="9" s="1"/>
  <c r="R4" i="9"/>
  <c r="Q4" i="9"/>
  <c r="N4" i="9"/>
  <c r="P4" i="9" s="1"/>
  <c r="M4" i="9"/>
  <c r="O4" i="9" s="1"/>
  <c r="AZ3" i="9"/>
  <c r="AY3" i="9"/>
  <c r="BE3" i="9" s="1"/>
  <c r="AX3" i="9"/>
  <c r="BD3" i="9" s="1"/>
  <c r="AW3" i="9"/>
  <c r="BC3" i="9" s="1"/>
  <c r="AV3" i="9"/>
  <c r="BB3" i="9" s="1"/>
  <c r="AU3" i="9"/>
  <c r="BA3" i="9" s="1"/>
  <c r="AT3" i="9"/>
  <c r="AS3" i="9"/>
  <c r="AR3" i="9"/>
  <c r="AQ3" i="9"/>
  <c r="AP3" i="9"/>
  <c r="AO3" i="9"/>
  <c r="AN3" i="9"/>
  <c r="T3" i="9"/>
  <c r="S3" i="9"/>
  <c r="R3" i="9"/>
  <c r="Q3" i="9"/>
  <c r="U3" i="9" s="1"/>
  <c r="N3" i="9"/>
  <c r="P3" i="9" s="1"/>
  <c r="M3" i="9"/>
  <c r="O3" i="9" s="1"/>
  <c r="AY48" i="9" l="1"/>
  <c r="BE48" i="9" s="1"/>
  <c r="AY51" i="9"/>
  <c r="BE51" i="9" s="1"/>
  <c r="AW53" i="9"/>
  <c r="BC53" i="9" s="1"/>
  <c r="AU54" i="9"/>
  <c r="BA54" i="9" s="1"/>
  <c r="AV56" i="9"/>
  <c r="BB56" i="9" s="1"/>
  <c r="AW59" i="9"/>
  <c r="BC59" i="9" s="1"/>
  <c r="AW61" i="9"/>
  <c r="BC61" i="9" s="1"/>
  <c r="AU62" i="9"/>
  <c r="BA62" i="9" s="1"/>
  <c r="AV64" i="9"/>
  <c r="BB64" i="9" s="1"/>
  <c r="AY66" i="9"/>
  <c r="BE66" i="9" s="1"/>
  <c r="AU67" i="9"/>
  <c r="BA67" i="9" s="1"/>
  <c r="AW82" i="9"/>
  <c r="BC82" i="9" s="1"/>
  <c r="AX84" i="9"/>
  <c r="BD84" i="9" s="1"/>
  <c r="AV94" i="9"/>
  <c r="BB94" i="9" s="1"/>
  <c r="AX101" i="9"/>
  <c r="BD101" i="9" s="1"/>
  <c r="AT102" i="9"/>
  <c r="AZ102" i="9" s="1"/>
  <c r="AW106" i="9"/>
  <c r="BC106" i="9" s="1"/>
  <c r="AY112" i="9"/>
  <c r="BE112" i="9" s="1"/>
  <c r="AU113" i="9"/>
  <c r="BA113" i="9" s="1"/>
  <c r="AW122" i="9"/>
  <c r="BC122" i="9" s="1"/>
  <c r="AX131" i="9"/>
  <c r="BD131" i="9" s="1"/>
  <c r="AX136" i="9"/>
  <c r="BD136" i="9" s="1"/>
  <c r="AX152" i="9"/>
  <c r="BD152" i="9" s="1"/>
  <c r="AT49" i="9"/>
  <c r="AZ49" i="9" s="1"/>
  <c r="AX53" i="9"/>
  <c r="BD53" i="9" s="1"/>
  <c r="AV54" i="9"/>
  <c r="BB54" i="9" s="1"/>
  <c r="AW56" i="9"/>
  <c r="BC56" i="9" s="1"/>
  <c r="AX59" i="9"/>
  <c r="BD59" i="9" s="1"/>
  <c r="AX61" i="9"/>
  <c r="BD61" i="9" s="1"/>
  <c r="AV62" i="9"/>
  <c r="BB62" i="9" s="1"/>
  <c r="AW64" i="9"/>
  <c r="BC64" i="9" s="1"/>
  <c r="AV67" i="9"/>
  <c r="BB67" i="9" s="1"/>
  <c r="AW85" i="9"/>
  <c r="BC85" i="9" s="1"/>
  <c r="AY103" i="9"/>
  <c r="BE103" i="9" s="1"/>
  <c r="AX115" i="9"/>
  <c r="BD115" i="9" s="1"/>
  <c r="AY117" i="9"/>
  <c r="BE117" i="9" s="1"/>
  <c r="AY119" i="9"/>
  <c r="BE119" i="9" s="1"/>
  <c r="AU123" i="9"/>
  <c r="BA123" i="9" s="1"/>
  <c r="AV129" i="9"/>
  <c r="BB129" i="9" s="1"/>
  <c r="AV132" i="9"/>
  <c r="BB132" i="9" s="1"/>
  <c r="AU145" i="9"/>
  <c r="BA145" i="9" s="1"/>
  <c r="AW147" i="9"/>
  <c r="BC147" i="9" s="1"/>
  <c r="AU155" i="9"/>
  <c r="BA155" i="9" s="1"/>
  <c r="AV157" i="9"/>
  <c r="BB157" i="9" s="1"/>
  <c r="AY46" i="9"/>
  <c r="BE46" i="9" s="1"/>
  <c r="AU47" i="9"/>
  <c r="BA47" i="9" s="1"/>
  <c r="AU49" i="9"/>
  <c r="BA49" i="9" s="1"/>
  <c r="AY53" i="9"/>
  <c r="BE53" i="9" s="1"/>
  <c r="AW54" i="9"/>
  <c r="BC54" i="9" s="1"/>
  <c r="AX56" i="9"/>
  <c r="BD56" i="9" s="1"/>
  <c r="AY59" i="9"/>
  <c r="BE59" i="9" s="1"/>
  <c r="AU90" i="9"/>
  <c r="BA90" i="9" s="1"/>
  <c r="AX94" i="9"/>
  <c r="BD94" i="9" s="1"/>
  <c r="AW96" i="9"/>
  <c r="BC96" i="9" s="1"/>
  <c r="AX98" i="9"/>
  <c r="BD98" i="9" s="1"/>
  <c r="AV102" i="9"/>
  <c r="BB102" i="9" s="1"/>
  <c r="AY106" i="9"/>
  <c r="BE106" i="9" s="1"/>
  <c r="AW113" i="9"/>
  <c r="BC113" i="9" s="1"/>
  <c r="AT118" i="9"/>
  <c r="AZ118" i="9" s="1"/>
  <c r="AV47" i="9"/>
  <c r="BB47" i="9" s="1"/>
  <c r="AV49" i="9"/>
  <c r="BB49" i="9" s="1"/>
  <c r="AT52" i="9"/>
  <c r="AZ52" i="9" s="1"/>
  <c r="AX54" i="9"/>
  <c r="BD54" i="9" s="1"/>
  <c r="AY56" i="9"/>
  <c r="BE56" i="9" s="1"/>
  <c r="AT57" i="9"/>
  <c r="AZ57" i="9" s="1"/>
  <c r="AU86" i="9"/>
  <c r="BA86" i="9" s="1"/>
  <c r="AU104" i="9"/>
  <c r="BA104" i="9" s="1"/>
  <c r="AY108" i="9"/>
  <c r="BE108" i="9" s="1"/>
  <c r="AU109" i="9"/>
  <c r="BA109" i="9" s="1"/>
  <c r="AV126" i="9"/>
  <c r="BB126" i="9" s="1"/>
  <c r="AX132" i="9"/>
  <c r="BD132" i="9" s="1"/>
  <c r="AX137" i="9"/>
  <c r="BD137" i="9" s="1"/>
  <c r="AY147" i="9"/>
  <c r="BE147" i="9" s="1"/>
  <c r="AW148" i="9"/>
  <c r="BC148" i="9" s="1"/>
  <c r="AX157" i="9"/>
  <c r="BD157" i="9" s="1"/>
  <c r="AU159" i="9"/>
  <c r="BA159" i="9" s="1"/>
  <c r="AW47" i="9"/>
  <c r="BC47" i="9" s="1"/>
  <c r="AW49" i="9"/>
  <c r="BC49" i="9" s="1"/>
  <c r="AU50" i="9"/>
  <c r="BA50" i="9" s="1"/>
  <c r="AU52" i="9"/>
  <c r="BA52" i="9" s="1"/>
  <c r="AY54" i="9"/>
  <c r="BE54" i="9" s="1"/>
  <c r="AU55" i="9"/>
  <c r="BA55" i="9" s="1"/>
  <c r="AT107" i="9"/>
  <c r="AZ107" i="9" s="1"/>
  <c r="AV109" i="9"/>
  <c r="BB109" i="9" s="1"/>
  <c r="AY113" i="9"/>
  <c r="BE113" i="9" s="1"/>
  <c r="AV118" i="9"/>
  <c r="BB118" i="9" s="1"/>
  <c r="AY129" i="9"/>
  <c r="BE129" i="9" s="1"/>
  <c r="AU133" i="9"/>
  <c r="BA133" i="9" s="1"/>
  <c r="AX135" i="9"/>
  <c r="BD135" i="9" s="1"/>
  <c r="AU143" i="9"/>
  <c r="BA143" i="9" s="1"/>
  <c r="AX145" i="9"/>
  <c r="BD145" i="9" s="1"/>
  <c r="AY150" i="9"/>
  <c r="BE150" i="9" s="1"/>
  <c r="AV153" i="9"/>
  <c r="BB153" i="9" s="1"/>
  <c r="AV159" i="9"/>
  <c r="BB159" i="9" s="1"/>
  <c r="AX47" i="9"/>
  <c r="BD47" i="9" s="1"/>
  <c r="AX49" i="9"/>
  <c r="BD49" i="9" s="1"/>
  <c r="AV50" i="9"/>
  <c r="BB50" i="9" s="1"/>
  <c r="AV52" i="9"/>
  <c r="BB52" i="9" s="1"/>
  <c r="AV55" i="9"/>
  <c r="BB55" i="9" s="1"/>
  <c r="AX72" i="9"/>
  <c r="BD72" i="9" s="1"/>
  <c r="AX75" i="9"/>
  <c r="BD75" i="9" s="1"/>
  <c r="AX80" i="9"/>
  <c r="BD80" i="9" s="1"/>
  <c r="AW86" i="9"/>
  <c r="BC86" i="9" s="1"/>
  <c r="AT88" i="9"/>
  <c r="AZ88" i="9" s="1"/>
  <c r="AX90" i="9"/>
  <c r="BD90" i="9" s="1"/>
  <c r="AY102" i="9"/>
  <c r="BE102" i="9" s="1"/>
  <c r="AU114" i="9"/>
  <c r="BA114" i="9" s="1"/>
  <c r="AX126" i="9"/>
  <c r="BD126" i="9" s="1"/>
  <c r="AU127" i="9"/>
  <c r="BA127" i="9" s="1"/>
  <c r="AV138" i="9"/>
  <c r="BB138" i="9" s="1"/>
  <c r="AW140" i="9"/>
  <c r="BC140" i="9" s="1"/>
  <c r="AV45" i="9"/>
  <c r="BB45" i="9" s="1"/>
  <c r="AT48" i="9"/>
  <c r="AZ48" i="9" s="1"/>
  <c r="AX50" i="9"/>
  <c r="BD50" i="9" s="1"/>
  <c r="AX52" i="9"/>
  <c r="BD52" i="9" s="1"/>
  <c r="AX55" i="9"/>
  <c r="BD55" i="9" s="1"/>
  <c r="AV57" i="9"/>
  <c r="BB57" i="9" s="1"/>
  <c r="AT60" i="9"/>
  <c r="AZ60" i="9" s="1"/>
  <c r="AX62" i="9"/>
  <c r="BD62" i="9" s="1"/>
  <c r="AY64" i="9"/>
  <c r="BE64" i="9" s="1"/>
  <c r="AX67" i="9"/>
  <c r="BD67" i="9" s="1"/>
  <c r="AU69" i="9"/>
  <c r="BA69" i="9" s="1"/>
  <c r="AW73" i="9"/>
  <c r="BC73" i="9" s="1"/>
  <c r="AU74" i="9"/>
  <c r="BA74" i="9" s="1"/>
  <c r="AV84" i="9"/>
  <c r="BB84" i="9" s="1"/>
  <c r="AW45" i="9"/>
  <c r="BC45" i="9" s="1"/>
  <c r="AU46" i="9"/>
  <c r="BA46" i="9" s="1"/>
  <c r="AU48" i="9"/>
  <c r="BA48" i="9" s="1"/>
  <c r="AY50" i="9"/>
  <c r="BE50" i="9" s="1"/>
  <c r="AU51" i="9"/>
  <c r="BA51" i="9" s="1"/>
  <c r="AY52" i="9"/>
  <c r="BE52" i="9" s="1"/>
  <c r="AY55" i="9"/>
  <c r="BE55" i="9" s="1"/>
  <c r="AW57" i="9"/>
  <c r="BC57" i="9" s="1"/>
  <c r="AU58" i="9"/>
  <c r="BA58" i="9" s="1"/>
  <c r="AU60" i="9"/>
  <c r="BA60" i="9" s="1"/>
  <c r="AY62" i="9"/>
  <c r="BE62" i="9" s="1"/>
  <c r="AU63" i="9"/>
  <c r="BA63" i="9" s="1"/>
  <c r="AY67" i="9"/>
  <c r="BE67" i="9" s="1"/>
  <c r="AV69" i="9"/>
  <c r="BB69" i="9" s="1"/>
  <c r="AT72" i="9"/>
  <c r="AZ72" i="9" s="1"/>
  <c r="AX73" i="9"/>
  <c r="BD73" i="9" s="1"/>
  <c r="AV74" i="9"/>
  <c r="BB74" i="9" s="1"/>
  <c r="AT75" i="9"/>
  <c r="AZ75" i="9" s="1"/>
  <c r="AX45" i="9"/>
  <c r="BD45" i="9" s="1"/>
  <c r="AV46" i="9"/>
  <c r="BB46" i="9" s="1"/>
  <c r="AV48" i="9"/>
  <c r="BB48" i="9" s="1"/>
  <c r="AV51" i="9"/>
  <c r="BB51" i="9" s="1"/>
  <c r="AT53" i="9"/>
  <c r="AZ53" i="9" s="1"/>
  <c r="AX57" i="9"/>
  <c r="BD57" i="9" s="1"/>
  <c r="AV58" i="9"/>
  <c r="BB58" i="9" s="1"/>
  <c r="AV60" i="9"/>
  <c r="BB60" i="9" s="1"/>
  <c r="AV63" i="9"/>
  <c r="BB63" i="9" s="1"/>
  <c r="AT65" i="9"/>
  <c r="AZ65" i="9" s="1"/>
  <c r="AW69" i="9"/>
  <c r="BC69" i="9" s="1"/>
  <c r="AU70" i="9"/>
  <c r="BA70" i="9" s="1"/>
  <c r="AU72" i="9"/>
  <c r="BA72" i="9" s="1"/>
  <c r="AY73" i="9"/>
  <c r="BE73" i="9" s="1"/>
  <c r="AW74" i="9"/>
  <c r="BC74" i="9" s="1"/>
  <c r="AU75" i="9"/>
  <c r="BA75" i="9" s="1"/>
  <c r="AV77" i="9"/>
  <c r="BB77" i="9" s="1"/>
  <c r="AW79" i="9"/>
  <c r="BC79" i="9" s="1"/>
  <c r="AT80" i="9"/>
  <c r="AZ80" i="9" s="1"/>
  <c r="AX82" i="9"/>
  <c r="BD82" i="9" s="1"/>
  <c r="AY45" i="9"/>
  <c r="BE45" i="9" s="1"/>
  <c r="AW46" i="9"/>
  <c r="BC46" i="9" s="1"/>
  <c r="AW48" i="9"/>
  <c r="BC48" i="9" s="1"/>
  <c r="AW51" i="9"/>
  <c r="BC51" i="9" s="1"/>
  <c r="AU53" i="9"/>
  <c r="BA53" i="9" s="1"/>
  <c r="AY57" i="9"/>
  <c r="BE57" i="9" s="1"/>
  <c r="AW58" i="9"/>
  <c r="BC58" i="9" s="1"/>
  <c r="AW60" i="9"/>
  <c r="BC60" i="9" s="1"/>
  <c r="AW63" i="9"/>
  <c r="BC63" i="9" s="1"/>
  <c r="AU65" i="9"/>
  <c r="BA65" i="9" s="1"/>
  <c r="AX69" i="9"/>
  <c r="BD69" i="9" s="1"/>
  <c r="AV70" i="9"/>
  <c r="BB70" i="9" s="1"/>
  <c r="AV72" i="9"/>
  <c r="BB72" i="9" s="1"/>
  <c r="AW77" i="9"/>
  <c r="BC77" i="9" s="1"/>
  <c r="AX79" i="9"/>
  <c r="BD79" i="9" s="1"/>
  <c r="AU80" i="9"/>
  <c r="BA80" i="9" s="1"/>
  <c r="AW89" i="9"/>
  <c r="BC89" i="9" s="1"/>
  <c r="AX46" i="9"/>
  <c r="BD46" i="9" s="1"/>
  <c r="AX48" i="9"/>
  <c r="BD48" i="9" s="1"/>
  <c r="AX51" i="9"/>
  <c r="BD51" i="9" s="1"/>
  <c r="AV53" i="9"/>
  <c r="BB53" i="9" s="1"/>
  <c r="AT56" i="9"/>
  <c r="AZ56" i="9" s="1"/>
  <c r="AX58" i="9"/>
  <c r="BD58" i="9" s="1"/>
  <c r="AX60" i="9"/>
  <c r="BD60" i="9" s="1"/>
  <c r="AX63" i="9"/>
  <c r="BD63" i="9" s="1"/>
  <c r="AV65" i="9"/>
  <c r="BB65" i="9" s="1"/>
  <c r="AT68" i="9"/>
  <c r="AZ68" i="9" s="1"/>
  <c r="AY69" i="9"/>
  <c r="BE69" i="9" s="1"/>
  <c r="AW70" i="9"/>
  <c r="BC70" i="9" s="1"/>
  <c r="AW72" i="9"/>
  <c r="BC72" i="9" s="1"/>
  <c r="AY74" i="9"/>
  <c r="BE74" i="9" s="1"/>
  <c r="AW75" i="9"/>
  <c r="BC75" i="9" s="1"/>
  <c r="AX77" i="9"/>
  <c r="BD77" i="9" s="1"/>
  <c r="AY79" i="9"/>
  <c r="BE79" i="9" s="1"/>
  <c r="AU45" i="9"/>
  <c r="BA45" i="9" s="1"/>
  <c r="AY49" i="9"/>
  <c r="BE49" i="9" s="1"/>
  <c r="AW50" i="9"/>
  <c r="BC50" i="9" s="1"/>
  <c r="AW52" i="9"/>
  <c r="BC52" i="9" s="1"/>
  <c r="AW55" i="9"/>
  <c r="BC55" i="9" s="1"/>
  <c r="AU57" i="9"/>
  <c r="BA57" i="9" s="1"/>
  <c r="AY61" i="9"/>
  <c r="BE61" i="9" s="1"/>
  <c r="AW62" i="9"/>
  <c r="BC62" i="9" s="1"/>
  <c r="AX64" i="9"/>
  <c r="BD64" i="9" s="1"/>
  <c r="AW67" i="9"/>
  <c r="BC67" i="9" s="1"/>
  <c r="AT69" i="9"/>
  <c r="AZ69" i="9" s="1"/>
  <c r="AV73" i="9"/>
  <c r="BB73" i="9" s="1"/>
  <c r="AX76" i="9"/>
  <c r="BD76" i="9" s="1"/>
  <c r="AX78" i="9"/>
  <c r="BD78" i="9" s="1"/>
  <c r="AY82" i="9"/>
  <c r="BE82" i="9" s="1"/>
  <c r="AU88" i="9"/>
  <c r="BA88" i="9" s="1"/>
  <c r="AW90" i="9"/>
  <c r="BC90" i="9" s="1"/>
  <c r="AU97" i="9"/>
  <c r="BA97" i="9" s="1"/>
  <c r="AT100" i="9"/>
  <c r="AZ100" i="9" s="1"/>
  <c r="AV106" i="9"/>
  <c r="BB106" i="9" s="1"/>
  <c r="AT108" i="9"/>
  <c r="AZ108" i="9" s="1"/>
  <c r="AY111" i="9"/>
  <c r="BE111" i="9" s="1"/>
  <c r="AT114" i="9"/>
  <c r="AZ114" i="9" s="1"/>
  <c r="AV119" i="9"/>
  <c r="BB119" i="9" s="1"/>
  <c r="AU121" i="9"/>
  <c r="BA121" i="9" s="1"/>
  <c r="AY123" i="9"/>
  <c r="BE123" i="9" s="1"/>
  <c r="AV150" i="9"/>
  <c r="BB150" i="9" s="1"/>
  <c r="AW152" i="9"/>
  <c r="BC152" i="9" s="1"/>
  <c r="AU157" i="9"/>
  <c r="BA157" i="9" s="1"/>
  <c r="AW80" i="9"/>
  <c r="BC80" i="9" s="1"/>
  <c r="AT83" i="9"/>
  <c r="AZ83" i="9" s="1"/>
  <c r="AY84" i="9"/>
  <c r="BE84" i="9" s="1"/>
  <c r="AV85" i="9"/>
  <c r="BB85" i="9" s="1"/>
  <c r="AW88" i="9"/>
  <c r="BC88" i="9" s="1"/>
  <c r="AW97" i="9"/>
  <c r="BC97" i="9" s="1"/>
  <c r="AV100" i="9"/>
  <c r="BB100" i="9" s="1"/>
  <c r="AT104" i="9"/>
  <c r="AZ104" i="9" s="1"/>
  <c r="AX106" i="9"/>
  <c r="BD106" i="9" s="1"/>
  <c r="AV108" i="9"/>
  <c r="BB108" i="9" s="1"/>
  <c r="AU112" i="9"/>
  <c r="BA112" i="9" s="1"/>
  <c r="AV114" i="9"/>
  <c r="BB114" i="9" s="1"/>
  <c r="AT124" i="9"/>
  <c r="AZ124" i="9" s="1"/>
  <c r="AU126" i="9"/>
  <c r="BA126" i="9" s="1"/>
  <c r="AY128" i="9"/>
  <c r="BE128" i="9" s="1"/>
  <c r="AW130" i="9"/>
  <c r="BC130" i="9" s="1"/>
  <c r="AV133" i="9"/>
  <c r="BB133" i="9" s="1"/>
  <c r="AY136" i="9"/>
  <c r="BE136" i="9" s="1"/>
  <c r="AX140" i="9"/>
  <c r="BD140" i="9" s="1"/>
  <c r="AY142" i="9"/>
  <c r="BE142" i="9" s="1"/>
  <c r="AY144" i="9"/>
  <c r="BE144" i="9" s="1"/>
  <c r="AX150" i="9"/>
  <c r="BD150" i="9" s="1"/>
  <c r="AY152" i="9"/>
  <c r="BE152" i="9" s="1"/>
  <c r="AY154" i="9"/>
  <c r="BE154" i="9" s="1"/>
  <c r="AW157" i="9"/>
  <c r="BC157" i="9" s="1"/>
  <c r="AX85" i="9"/>
  <c r="BD85" i="9" s="1"/>
  <c r="AY87" i="9"/>
  <c r="BE87" i="9" s="1"/>
  <c r="AY88" i="9"/>
  <c r="BE88" i="9" s="1"/>
  <c r="AV89" i="9"/>
  <c r="BB89" i="9" s="1"/>
  <c r="AW92" i="9"/>
  <c r="BC92" i="9" s="1"/>
  <c r="AT98" i="9"/>
  <c r="AZ98" i="9" s="1"/>
  <c r="AX100" i="9"/>
  <c r="BD100" i="9" s="1"/>
  <c r="AV104" i="9"/>
  <c r="BB104" i="9" s="1"/>
  <c r="AW112" i="9"/>
  <c r="BC112" i="9" s="1"/>
  <c r="AX114" i="9"/>
  <c r="BD114" i="9" s="1"/>
  <c r="AU116" i="9"/>
  <c r="BA116" i="9" s="1"/>
  <c r="AU118" i="9"/>
  <c r="BA118" i="9" s="1"/>
  <c r="AY121" i="9"/>
  <c r="BE121" i="9" s="1"/>
  <c r="AU122" i="9"/>
  <c r="BA122" i="9" s="1"/>
  <c r="AV124" i="9"/>
  <c r="BB124" i="9" s="1"/>
  <c r="AW126" i="9"/>
  <c r="BC126" i="9" s="1"/>
  <c r="AU129" i="9"/>
  <c r="BA129" i="9" s="1"/>
  <c r="AY130" i="9"/>
  <c r="BE130" i="9" s="1"/>
  <c r="AY135" i="9"/>
  <c r="BE135" i="9" s="1"/>
  <c r="AV137" i="9"/>
  <c r="BB137" i="9" s="1"/>
  <c r="AV141" i="9"/>
  <c r="BB141" i="9" s="1"/>
  <c r="AY157" i="9"/>
  <c r="BE157" i="9" s="1"/>
  <c r="AT159" i="9"/>
  <c r="AZ159" i="9" s="1"/>
  <c r="AV86" i="9"/>
  <c r="BB86" i="9" s="1"/>
  <c r="AY89" i="9"/>
  <c r="BE89" i="9" s="1"/>
  <c r="AT95" i="9"/>
  <c r="AZ95" i="9" s="1"/>
  <c r="AW98" i="9"/>
  <c r="BC98" i="9" s="1"/>
  <c r="AY99" i="9"/>
  <c r="BE99" i="9" s="1"/>
  <c r="AW101" i="9"/>
  <c r="BC101" i="9" s="1"/>
  <c r="AY104" i="9"/>
  <c r="BE104" i="9" s="1"/>
  <c r="AV105" i="9"/>
  <c r="BB105" i="9" s="1"/>
  <c r="AW109" i="9"/>
  <c r="BC109" i="9" s="1"/>
  <c r="AT111" i="9"/>
  <c r="AZ111" i="9" s="1"/>
  <c r="AV113" i="9"/>
  <c r="BB113" i="9" s="1"/>
  <c r="AX116" i="9"/>
  <c r="BD116" i="9" s="1"/>
  <c r="AX118" i="9"/>
  <c r="BD118" i="9" s="1"/>
  <c r="AV120" i="9"/>
  <c r="BB120" i="9" s="1"/>
  <c r="AX122" i="9"/>
  <c r="BD122" i="9" s="1"/>
  <c r="AY124" i="9"/>
  <c r="BE124" i="9" s="1"/>
  <c r="AW127" i="9"/>
  <c r="BC127" i="9" s="1"/>
  <c r="AX129" i="9"/>
  <c r="BD129" i="9" s="1"/>
  <c r="AU132" i="9"/>
  <c r="BA132" i="9" s="1"/>
  <c r="AY141" i="9"/>
  <c r="BE141" i="9" s="1"/>
  <c r="AX147" i="9"/>
  <c r="BD147" i="9" s="1"/>
  <c r="AW149" i="9"/>
  <c r="BC149" i="9" s="1"/>
  <c r="AU151" i="9"/>
  <c r="BA151" i="9" s="1"/>
  <c r="AW153" i="9"/>
  <c r="BC153" i="9" s="1"/>
  <c r="AV155" i="9"/>
  <c r="BB155" i="9" s="1"/>
  <c r="AW159" i="9"/>
  <c r="BC159" i="9" s="1"/>
  <c r="AX74" i="9"/>
  <c r="BD74" i="9" s="1"/>
  <c r="AV75" i="9"/>
  <c r="BB75" i="9" s="1"/>
  <c r="AU77" i="9"/>
  <c r="BA77" i="9" s="1"/>
  <c r="AV79" i="9"/>
  <c r="BB79" i="9" s="1"/>
  <c r="AV82" i="9"/>
  <c r="BB82" i="9" s="1"/>
  <c r="AT84" i="9"/>
  <c r="AZ84" i="9" s="1"/>
  <c r="AX86" i="9"/>
  <c r="BD86" i="9" s="1"/>
  <c r="AV93" i="9"/>
  <c r="BB93" i="9" s="1"/>
  <c r="AV95" i="9"/>
  <c r="BB95" i="9" s="1"/>
  <c r="AY101" i="9"/>
  <c r="BE101" i="9" s="1"/>
  <c r="AU102" i="9"/>
  <c r="BA102" i="9" s="1"/>
  <c r="AX103" i="9"/>
  <c r="BD103" i="9" s="1"/>
  <c r="AX105" i="9"/>
  <c r="BD105" i="9" s="1"/>
  <c r="AW107" i="9"/>
  <c r="BC107" i="9" s="1"/>
  <c r="AY109" i="9"/>
  <c r="BE109" i="9" s="1"/>
  <c r="AT110" i="9"/>
  <c r="AZ110" i="9" s="1"/>
  <c r="AX113" i="9"/>
  <c r="BD113" i="9" s="1"/>
  <c r="AW115" i="9"/>
  <c r="BC115" i="9" s="1"/>
  <c r="AU117" i="9"/>
  <c r="BA117" i="9" s="1"/>
  <c r="AX120" i="9"/>
  <c r="BD120" i="9" s="1"/>
  <c r="AV123" i="9"/>
  <c r="BB123" i="9" s="1"/>
  <c r="AW132" i="9"/>
  <c r="BC132" i="9" s="1"/>
  <c r="AX134" i="9"/>
  <c r="BD134" i="9" s="1"/>
  <c r="AU138" i="9"/>
  <c r="BA138" i="9" s="1"/>
  <c r="AY145" i="9"/>
  <c r="BE145" i="9" s="1"/>
  <c r="AV146" i="9"/>
  <c r="BB146" i="9" s="1"/>
  <c r="AV148" i="9"/>
  <c r="BB148" i="9" s="1"/>
  <c r="AY149" i="9"/>
  <c r="BE149" i="9" s="1"/>
  <c r="AY153" i="9"/>
  <c r="BE153" i="9" s="1"/>
  <c r="AV158" i="9"/>
  <c r="BB158" i="9" s="1"/>
  <c r="AX93" i="9"/>
  <c r="BD93" i="9" s="1"/>
  <c r="AX95" i="9"/>
  <c r="BD95" i="9" s="1"/>
  <c r="AW102" i="9"/>
  <c r="BC102" i="9" s="1"/>
  <c r="AU106" i="9"/>
  <c r="BA106" i="9" s="1"/>
  <c r="AY107" i="9"/>
  <c r="BE107" i="9" s="1"/>
  <c r="AV110" i="9"/>
  <c r="BB110" i="9" s="1"/>
  <c r="AX111" i="9"/>
  <c r="BD111" i="9" s="1"/>
  <c r="AY115" i="9"/>
  <c r="BE115" i="9" s="1"/>
  <c r="AU119" i="9"/>
  <c r="BA119" i="9" s="1"/>
  <c r="AX125" i="9"/>
  <c r="BD125" i="9" s="1"/>
  <c r="AV128" i="9"/>
  <c r="BB128" i="9" s="1"/>
  <c r="AY132" i="9"/>
  <c r="BE132" i="9" s="1"/>
  <c r="AV136" i="9"/>
  <c r="BB136" i="9" s="1"/>
  <c r="AW138" i="9"/>
  <c r="BC138" i="9" s="1"/>
  <c r="AV142" i="9"/>
  <c r="BB142" i="9" s="1"/>
  <c r="AU150" i="9"/>
  <c r="BA150" i="9" s="1"/>
  <c r="AV152" i="9"/>
  <c r="BB152" i="9" s="1"/>
  <c r="AV154" i="9"/>
  <c r="BB154" i="9" s="1"/>
  <c r="E62" i="6"/>
  <c r="U37" i="9"/>
  <c r="U13" i="9"/>
  <c r="U125" i="9"/>
  <c r="U47" i="9"/>
  <c r="U51" i="9"/>
  <c r="U135" i="9"/>
  <c r="U33" i="9"/>
  <c r="U126" i="9"/>
  <c r="U9" i="9"/>
  <c r="S46" i="9"/>
  <c r="AT47" i="9"/>
  <c r="AZ47" i="9" s="1"/>
  <c r="S50" i="9"/>
  <c r="AT51" i="9"/>
  <c r="AZ51" i="9" s="1"/>
  <c r="S54" i="9"/>
  <c r="AT55" i="9"/>
  <c r="AZ55" i="9" s="1"/>
  <c r="S58" i="9"/>
  <c r="AT59" i="9"/>
  <c r="AZ59" i="9" s="1"/>
  <c r="S62" i="9"/>
  <c r="AT63" i="9"/>
  <c r="AZ63" i="9" s="1"/>
  <c r="S66" i="9"/>
  <c r="AT67" i="9"/>
  <c r="AZ67" i="9" s="1"/>
  <c r="S70" i="9"/>
  <c r="AT71" i="9"/>
  <c r="AZ71" i="9" s="1"/>
  <c r="S74" i="9"/>
  <c r="R79" i="9"/>
  <c r="R81" i="9"/>
  <c r="S85" i="9"/>
  <c r="T89" i="9"/>
  <c r="R92" i="9"/>
  <c r="R141" i="9"/>
  <c r="Q141" i="9"/>
  <c r="U141" i="9" s="1"/>
  <c r="T141" i="9"/>
  <c r="S141" i="9"/>
  <c r="AT141" i="9"/>
  <c r="AZ141" i="9" s="1"/>
  <c r="Q45" i="9"/>
  <c r="U45" i="9" s="1"/>
  <c r="T46" i="9"/>
  <c r="Q49" i="9"/>
  <c r="U49" i="9" s="1"/>
  <c r="T50" i="9"/>
  <c r="Q53" i="9"/>
  <c r="U53" i="9" s="1"/>
  <c r="T54" i="9"/>
  <c r="Q57" i="9"/>
  <c r="U57" i="9" s="1"/>
  <c r="T58" i="9"/>
  <c r="Q61" i="9"/>
  <c r="U61" i="9" s="1"/>
  <c r="T62" i="9"/>
  <c r="T66" i="9"/>
  <c r="T70" i="9"/>
  <c r="T74" i="9"/>
  <c r="AT77" i="9"/>
  <c r="AZ77" i="9" s="1"/>
  <c r="S79" i="9"/>
  <c r="AV80" i="9"/>
  <c r="BB80" i="9" s="1"/>
  <c r="S81" i="9"/>
  <c r="AW84" i="9"/>
  <c r="BC84" i="9" s="1"/>
  <c r="T85" i="9"/>
  <c r="AW104" i="9"/>
  <c r="BC104" i="9" s="1"/>
  <c r="AY122" i="9"/>
  <c r="BE122" i="9" s="1"/>
  <c r="AV125" i="9"/>
  <c r="BB125" i="9" s="1"/>
  <c r="AX142" i="9"/>
  <c r="BD142" i="9" s="1"/>
  <c r="AT89" i="9"/>
  <c r="AZ89" i="9" s="1"/>
  <c r="Q112" i="9"/>
  <c r="U112" i="9" s="1"/>
  <c r="S112" i="9"/>
  <c r="R112" i="9"/>
  <c r="AT112" i="9"/>
  <c r="AZ112" i="9" s="1"/>
  <c r="AT46" i="9"/>
  <c r="AZ46" i="9" s="1"/>
  <c r="AT50" i="9"/>
  <c r="AZ50" i="9" s="1"/>
  <c r="AT54" i="9"/>
  <c r="AZ54" i="9" s="1"/>
  <c r="AT58" i="9"/>
  <c r="AZ58" i="9" s="1"/>
  <c r="AT62" i="9"/>
  <c r="AZ62" i="9" s="1"/>
  <c r="AT66" i="9"/>
  <c r="AZ66" i="9" s="1"/>
  <c r="AT70" i="9"/>
  <c r="AZ70" i="9" s="1"/>
  <c r="AT74" i="9"/>
  <c r="AZ74" i="9" s="1"/>
  <c r="AT79" i="9"/>
  <c r="AZ79" i="9" s="1"/>
  <c r="AT85" i="9"/>
  <c r="AZ85" i="9" s="1"/>
  <c r="S131" i="9"/>
  <c r="U131" i="9" s="1"/>
  <c r="T131" i="9"/>
  <c r="AT131" i="9"/>
  <c r="AZ131" i="9" s="1"/>
  <c r="AT81" i="9"/>
  <c r="AZ81" i="9" s="1"/>
  <c r="AT92" i="9"/>
  <c r="AZ92" i="9" s="1"/>
  <c r="Q92" i="9"/>
  <c r="S109" i="9"/>
  <c r="T109" i="9"/>
  <c r="AT109" i="9"/>
  <c r="AZ109" i="9" s="1"/>
  <c r="T157" i="9"/>
  <c r="Q157" i="9"/>
  <c r="U157" i="9" s="1"/>
  <c r="AT157" i="9"/>
  <c r="AZ157" i="9" s="1"/>
  <c r="Q84" i="9"/>
  <c r="S64" i="9"/>
  <c r="Q75" i="9"/>
  <c r="U75" i="9" s="1"/>
  <c r="AY77" i="9"/>
  <c r="BE77" i="9" s="1"/>
  <c r="Q80" i="9"/>
  <c r="U80" i="9" s="1"/>
  <c r="R84" i="9"/>
  <c r="S90" i="9"/>
  <c r="R90" i="9"/>
  <c r="U90" i="9" s="1"/>
  <c r="AT90" i="9"/>
  <c r="AZ90" i="9" s="1"/>
  <c r="AV92" i="9"/>
  <c r="BB92" i="9" s="1"/>
  <c r="AT93" i="9"/>
  <c r="AZ93" i="9" s="1"/>
  <c r="AV96" i="9"/>
  <c r="BB96" i="9" s="1"/>
  <c r="AT97" i="9"/>
  <c r="AZ97" i="9" s="1"/>
  <c r="U99" i="9"/>
  <c r="R127" i="9"/>
  <c r="Q127" i="9"/>
  <c r="U127" i="9" s="1"/>
  <c r="T127" i="9"/>
  <c r="S127" i="9"/>
  <c r="AT127" i="9"/>
  <c r="AZ127" i="9" s="1"/>
  <c r="S143" i="9"/>
  <c r="R143" i="9"/>
  <c r="U143" i="9" s="1"/>
  <c r="T143" i="9"/>
  <c r="AT143" i="9"/>
  <c r="AZ143" i="9" s="1"/>
  <c r="R75" i="9"/>
  <c r="S84" i="9"/>
  <c r="S105" i="9"/>
  <c r="T105" i="9"/>
  <c r="AT105" i="9"/>
  <c r="AZ105" i="9" s="1"/>
  <c r="Q117" i="9"/>
  <c r="U117" i="9" s="1"/>
  <c r="S117" i="9"/>
  <c r="R117" i="9"/>
  <c r="AT117" i="9"/>
  <c r="AZ117" i="9" s="1"/>
  <c r="R47" i="9"/>
  <c r="R51" i="9"/>
  <c r="R55" i="9"/>
  <c r="U55" i="9" s="1"/>
  <c r="R59" i="9"/>
  <c r="R63" i="9"/>
  <c r="R67" i="9"/>
  <c r="R71" i="9"/>
  <c r="U71" i="9" s="1"/>
  <c r="S75" i="9"/>
  <c r="AV76" i="9"/>
  <c r="BB76" i="9" s="1"/>
  <c r="Q77" i="9"/>
  <c r="U77" i="9" s="1"/>
  <c r="AT78" i="9"/>
  <c r="AZ78" i="9" s="1"/>
  <c r="S80" i="9"/>
  <c r="T84" i="9"/>
  <c r="AY85" i="9"/>
  <c r="BE85" i="9" s="1"/>
  <c r="S86" i="9"/>
  <c r="R86" i="9"/>
  <c r="U86" i="9" s="1"/>
  <c r="AT86" i="9"/>
  <c r="AZ86" i="9" s="1"/>
  <c r="S94" i="9"/>
  <c r="R94" i="9"/>
  <c r="U94" i="9" s="1"/>
  <c r="AT94" i="9"/>
  <c r="AZ94" i="9" s="1"/>
  <c r="U95" i="9"/>
  <c r="AU98" i="9"/>
  <c r="BA98" i="9" s="1"/>
  <c r="Q101" i="9"/>
  <c r="U101" i="9" s="1"/>
  <c r="AT116" i="9"/>
  <c r="AZ116" i="9" s="1"/>
  <c r="Q122" i="9"/>
  <c r="U122" i="9" s="1"/>
  <c r="S122" i="9"/>
  <c r="R122" i="9"/>
  <c r="AT122" i="9"/>
  <c r="AZ122" i="9" s="1"/>
  <c r="AW137" i="9"/>
  <c r="BC137" i="9" s="1"/>
  <c r="AV140" i="9"/>
  <c r="BB140" i="9" s="1"/>
  <c r="AX146" i="9"/>
  <c r="BD146" i="9" s="1"/>
  <c r="T75" i="9"/>
  <c r="R77" i="9"/>
  <c r="T80" i="9"/>
  <c r="AY81" i="9"/>
  <c r="BE81" i="9" s="1"/>
  <c r="S82" i="9"/>
  <c r="R82" i="9"/>
  <c r="AT82" i="9"/>
  <c r="AZ82" i="9" s="1"/>
  <c r="Q89" i="9"/>
  <c r="U89" i="9" s="1"/>
  <c r="AW93" i="9"/>
  <c r="BC93" i="9" s="1"/>
  <c r="AU94" i="9"/>
  <c r="BA94" i="9" s="1"/>
  <c r="T126" i="9"/>
  <c r="S126" i="9"/>
  <c r="R126" i="9"/>
  <c r="AT126" i="9"/>
  <c r="AZ126" i="9" s="1"/>
  <c r="R132" i="9"/>
  <c r="Q132" i="9"/>
  <c r="U132" i="9" s="1"/>
  <c r="T132" i="9"/>
  <c r="S132" i="9"/>
  <c r="AT132" i="9"/>
  <c r="AZ132" i="9" s="1"/>
  <c r="AU153" i="9"/>
  <c r="BA153" i="9" s="1"/>
  <c r="Q46" i="9"/>
  <c r="Q50" i="9"/>
  <c r="Q54" i="9"/>
  <c r="Q58" i="9"/>
  <c r="U58" i="9" s="1"/>
  <c r="Q62" i="9"/>
  <c r="U62" i="9" s="1"/>
  <c r="Q66" i="9"/>
  <c r="U66" i="9" s="1"/>
  <c r="Q70" i="9"/>
  <c r="U70" i="9" s="1"/>
  <c r="Q74" i="9"/>
  <c r="U74" i="9" s="1"/>
  <c r="Q85" i="9"/>
  <c r="U85" i="9" s="1"/>
  <c r="R89" i="9"/>
  <c r="AT99" i="9"/>
  <c r="AZ99" i="9" s="1"/>
  <c r="S101" i="9"/>
  <c r="T101" i="9"/>
  <c r="AT101" i="9"/>
  <c r="AZ101" i="9" s="1"/>
  <c r="AT103" i="9"/>
  <c r="AZ103" i="9" s="1"/>
  <c r="AW108" i="9"/>
  <c r="BC108" i="9" s="1"/>
  <c r="AY118" i="9"/>
  <c r="BE118" i="9" s="1"/>
  <c r="T121" i="9"/>
  <c r="S121" i="9"/>
  <c r="R121" i="9"/>
  <c r="U121" i="9" s="1"/>
  <c r="AT121" i="9"/>
  <c r="AZ121" i="9" s="1"/>
  <c r="R129" i="9"/>
  <c r="Q129" i="9"/>
  <c r="U129" i="9" s="1"/>
  <c r="T129" i="9"/>
  <c r="S129" i="9"/>
  <c r="AT129" i="9"/>
  <c r="AZ129" i="9" s="1"/>
  <c r="T135" i="9"/>
  <c r="S135" i="9"/>
  <c r="R135" i="9"/>
  <c r="AT135" i="9"/>
  <c r="AZ135" i="9" s="1"/>
  <c r="R152" i="9"/>
  <c r="Q152" i="9"/>
  <c r="T152" i="9"/>
  <c r="S152" i="9"/>
  <c r="AT152" i="9"/>
  <c r="AZ152" i="9" s="1"/>
  <c r="AV88" i="9"/>
  <c r="BB88" i="9" s="1"/>
  <c r="AT91" i="9"/>
  <c r="AZ91" i="9" s="1"/>
  <c r="AY93" i="9"/>
  <c r="BE93" i="9" s="1"/>
  <c r="AY97" i="9"/>
  <c r="BE97" i="9" s="1"/>
  <c r="S125" i="9"/>
  <c r="T125" i="9"/>
  <c r="AT125" i="9"/>
  <c r="AZ125" i="9" s="1"/>
  <c r="AX133" i="9"/>
  <c r="BD133" i="9" s="1"/>
  <c r="AU135" i="9"/>
  <c r="BA135" i="9" s="1"/>
  <c r="Q96" i="9"/>
  <c r="U96" i="9" s="1"/>
  <c r="Q100" i="9"/>
  <c r="U100" i="9" s="1"/>
  <c r="Q104" i="9"/>
  <c r="U104" i="9" s="1"/>
  <c r="Q108" i="9"/>
  <c r="U108" i="9" s="1"/>
  <c r="T120" i="9"/>
  <c r="AT136" i="9"/>
  <c r="AZ136" i="9" s="1"/>
  <c r="AY140" i="9"/>
  <c r="BE140" i="9" s="1"/>
  <c r="AU142" i="9"/>
  <c r="BA142" i="9" s="1"/>
  <c r="S145" i="9"/>
  <c r="U158" i="9"/>
  <c r="Q114" i="9"/>
  <c r="U114" i="9" s="1"/>
  <c r="AT115" i="9"/>
  <c r="AZ115" i="9" s="1"/>
  <c r="AT120" i="9"/>
  <c r="AZ120" i="9" s="1"/>
  <c r="R137" i="9"/>
  <c r="Q137" i="9"/>
  <c r="U137" i="9" s="1"/>
  <c r="AT137" i="9"/>
  <c r="AZ137" i="9" s="1"/>
  <c r="T138" i="9"/>
  <c r="S138" i="9"/>
  <c r="R138" i="9"/>
  <c r="U138" i="9" s="1"/>
  <c r="AT138" i="9"/>
  <c r="AZ138" i="9" s="1"/>
  <c r="Q144" i="9"/>
  <c r="S144" i="9"/>
  <c r="R144" i="9"/>
  <c r="AT144" i="9"/>
  <c r="AZ144" i="9" s="1"/>
  <c r="AT145" i="9"/>
  <c r="AZ145" i="9" s="1"/>
  <c r="T124" i="9"/>
  <c r="AW131" i="9"/>
  <c r="BC131" i="9" s="1"/>
  <c r="R133" i="9"/>
  <c r="Q133" i="9"/>
  <c r="U133" i="9" s="1"/>
  <c r="AT133" i="9"/>
  <c r="AZ133" i="9" s="1"/>
  <c r="T134" i="9"/>
  <c r="R134" i="9"/>
  <c r="Q134" i="9"/>
  <c r="AT134" i="9"/>
  <c r="AZ134" i="9" s="1"/>
  <c r="T150" i="9"/>
  <c r="S150" i="9"/>
  <c r="Q150" i="9"/>
  <c r="U150" i="9" s="1"/>
  <c r="AT150" i="9"/>
  <c r="AZ150" i="9" s="1"/>
  <c r="AT119" i="9"/>
  <c r="AZ119" i="9" s="1"/>
  <c r="R128" i="9"/>
  <c r="Q128" i="9"/>
  <c r="U128" i="9" s="1"/>
  <c r="AT128" i="9"/>
  <c r="AZ128" i="9" s="1"/>
  <c r="AT139" i="9"/>
  <c r="AZ139" i="9" s="1"/>
  <c r="AT151" i="9"/>
  <c r="AZ151" i="9" s="1"/>
  <c r="R98" i="9"/>
  <c r="R102" i="9"/>
  <c r="R106" i="9"/>
  <c r="U106" i="9" s="1"/>
  <c r="R110" i="9"/>
  <c r="U110" i="9" s="1"/>
  <c r="R113" i="9"/>
  <c r="R118" i="9"/>
  <c r="Q123" i="9"/>
  <c r="U123" i="9" s="1"/>
  <c r="AX127" i="9"/>
  <c r="BD127" i="9" s="1"/>
  <c r="T140" i="9"/>
  <c r="S140" i="9"/>
  <c r="AT140" i="9"/>
  <c r="AZ140" i="9" s="1"/>
  <c r="AX159" i="9"/>
  <c r="BD159" i="9" s="1"/>
  <c r="S98" i="9"/>
  <c r="S102" i="9"/>
  <c r="S106" i="9"/>
  <c r="S110" i="9"/>
  <c r="S113" i="9"/>
  <c r="S118" i="9"/>
  <c r="S123" i="9"/>
  <c r="AY127" i="9"/>
  <c r="BE127" i="9" s="1"/>
  <c r="AW133" i="9"/>
  <c r="BC133" i="9" s="1"/>
  <c r="AV139" i="9"/>
  <c r="BB139" i="9" s="1"/>
  <c r="AU140" i="9"/>
  <c r="BA140" i="9" s="1"/>
  <c r="T115" i="9"/>
  <c r="AT123" i="9"/>
  <c r="AZ123" i="9" s="1"/>
  <c r="T137" i="9"/>
  <c r="AY139" i="9"/>
  <c r="BE139" i="9" s="1"/>
  <c r="S146" i="9"/>
  <c r="R146" i="9"/>
  <c r="U146" i="9" s="1"/>
  <c r="AT146" i="9"/>
  <c r="AZ146" i="9" s="1"/>
  <c r="AY151" i="9"/>
  <c r="BE151" i="9" s="1"/>
  <c r="AU154" i="9"/>
  <c r="BA154" i="9" s="1"/>
  <c r="AT155" i="9"/>
  <c r="AZ155" i="9" s="1"/>
  <c r="AU131" i="9"/>
  <c r="BA131" i="9" s="1"/>
  <c r="AV135" i="9"/>
  <c r="BB135" i="9" s="1"/>
  <c r="AY143" i="9"/>
  <c r="BE143" i="9" s="1"/>
  <c r="AU146" i="9"/>
  <c r="BA146" i="9" s="1"/>
  <c r="AW151" i="9"/>
  <c r="BC151" i="9" s="1"/>
  <c r="AT153" i="9"/>
  <c r="AZ153" i="9" s="1"/>
  <c r="AT158" i="9"/>
  <c r="AZ158" i="9" s="1"/>
  <c r="U130" i="9"/>
  <c r="AV131" i="9"/>
  <c r="BB131" i="9" s="1"/>
  <c r="AT142" i="9"/>
  <c r="AZ142" i="9" s="1"/>
  <c r="AW145" i="9"/>
  <c r="BC145" i="9" s="1"/>
  <c r="R148" i="9"/>
  <c r="Q148" i="9"/>
  <c r="U148" i="9" s="1"/>
  <c r="T148" i="9"/>
  <c r="S148" i="9"/>
  <c r="AT148" i="9"/>
  <c r="AZ148" i="9" s="1"/>
  <c r="U149" i="9"/>
  <c r="T154" i="9"/>
  <c r="R154" i="9"/>
  <c r="U154" i="9" s="1"/>
  <c r="AT154" i="9"/>
  <c r="AZ154" i="9" s="1"/>
  <c r="Q155" i="9"/>
  <c r="U155" i="9" s="1"/>
  <c r="AU158" i="9"/>
  <c r="BA158" i="9" s="1"/>
  <c r="AT130" i="9"/>
  <c r="AZ130" i="9" s="1"/>
  <c r="AV147" i="9"/>
  <c r="BB147" i="9" s="1"/>
  <c r="AT149" i="9"/>
  <c r="AZ149" i="9" s="1"/>
  <c r="AX155" i="9"/>
  <c r="BD155" i="9" s="1"/>
  <c r="AY159" i="9"/>
  <c r="BE159" i="9" s="1"/>
  <c r="AX143" i="9"/>
  <c r="BD143" i="9" s="1"/>
  <c r="AX151" i="9"/>
  <c r="BD151" i="9" s="1"/>
  <c r="AY155" i="9"/>
  <c r="BE155" i="9" s="1"/>
  <c r="R156" i="9"/>
  <c r="Q156" i="9"/>
  <c r="U156" i="9" s="1"/>
  <c r="AT156" i="9"/>
  <c r="AZ156" i="9" s="1"/>
  <c r="U102" i="9" l="1"/>
  <c r="U92" i="9"/>
  <c r="U134" i="9"/>
  <c r="U144" i="9"/>
  <c r="U50" i="9"/>
  <c r="U54" i="9"/>
  <c r="U46" i="9"/>
  <c r="U84" i="9"/>
  <c r="U118" i="9"/>
  <c r="U113" i="9"/>
  <c r="U152" i="9"/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604" i="1"/>
  <c r="R604" i="1"/>
  <c r="S604" i="1"/>
  <c r="T604" i="1"/>
  <c r="Q605" i="1"/>
  <c r="R605" i="1"/>
  <c r="S605" i="1"/>
  <c r="T605" i="1"/>
  <c r="Q606" i="1"/>
  <c r="R606" i="1"/>
  <c r="S606" i="1"/>
  <c r="T606" i="1"/>
  <c r="Q607" i="1"/>
  <c r="R607" i="1"/>
  <c r="S607" i="1"/>
  <c r="T607" i="1"/>
  <c r="Q608" i="1"/>
  <c r="R608" i="1"/>
  <c r="S608" i="1"/>
  <c r="T608" i="1"/>
  <c r="Q609" i="1"/>
  <c r="R609" i="1"/>
  <c r="S609" i="1"/>
  <c r="T609" i="1"/>
  <c r="Q610" i="1"/>
  <c r="R610" i="1"/>
  <c r="S610" i="1"/>
  <c r="T610" i="1"/>
  <c r="Q611" i="1"/>
  <c r="R611" i="1"/>
  <c r="S611" i="1"/>
  <c r="T611" i="1"/>
  <c r="Q612" i="1"/>
  <c r="R612" i="1"/>
  <c r="S612" i="1"/>
  <c r="T612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616" i="1"/>
  <c r="R616" i="1"/>
  <c r="S616" i="1"/>
  <c r="T616" i="1"/>
  <c r="Q617" i="1"/>
  <c r="R617" i="1"/>
  <c r="S617" i="1"/>
  <c r="T617" i="1"/>
  <c r="Q618" i="1"/>
  <c r="R618" i="1"/>
  <c r="S618" i="1"/>
  <c r="T618" i="1"/>
  <c r="Q619" i="1"/>
  <c r="R619" i="1"/>
  <c r="S619" i="1"/>
  <c r="T619" i="1"/>
  <c r="Q620" i="1"/>
  <c r="R620" i="1"/>
  <c r="S620" i="1"/>
  <c r="T620" i="1"/>
  <c r="Q621" i="1"/>
  <c r="R621" i="1"/>
  <c r="S621" i="1"/>
  <c r="T621" i="1"/>
  <c r="Q622" i="1"/>
  <c r="R622" i="1"/>
  <c r="S622" i="1"/>
  <c r="T622" i="1"/>
  <c r="Q623" i="1"/>
  <c r="R623" i="1"/>
  <c r="S623" i="1"/>
  <c r="T623" i="1"/>
  <c r="Q624" i="1"/>
  <c r="R624" i="1"/>
  <c r="S624" i="1"/>
  <c r="T624" i="1"/>
  <c r="Q625" i="1"/>
  <c r="R625" i="1"/>
  <c r="S625" i="1"/>
  <c r="T62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629" i="1"/>
  <c r="R629" i="1"/>
  <c r="S629" i="1"/>
  <c r="T629" i="1"/>
  <c r="Q630" i="1"/>
  <c r="R630" i="1"/>
  <c r="S630" i="1"/>
  <c r="T630" i="1"/>
  <c r="Q631" i="1"/>
  <c r="R631" i="1"/>
  <c r="S631" i="1"/>
  <c r="T631" i="1"/>
  <c r="Q632" i="1"/>
  <c r="R632" i="1"/>
  <c r="S632" i="1"/>
  <c r="T632" i="1"/>
  <c r="Q633" i="1"/>
  <c r="R633" i="1"/>
  <c r="S633" i="1"/>
  <c r="T633" i="1"/>
  <c r="Q634" i="1"/>
  <c r="R634" i="1"/>
  <c r="S634" i="1"/>
  <c r="T634" i="1"/>
  <c r="Q635" i="1"/>
  <c r="R635" i="1"/>
  <c r="S635" i="1"/>
  <c r="T635" i="1"/>
  <c r="Q636" i="1"/>
  <c r="R636" i="1"/>
  <c r="S636" i="1"/>
  <c r="T636" i="1"/>
  <c r="Q637" i="1"/>
  <c r="R637" i="1"/>
  <c r="S637" i="1"/>
  <c r="T637" i="1"/>
  <c r="Q638" i="1"/>
  <c r="R638" i="1"/>
  <c r="S638" i="1"/>
  <c r="T638" i="1"/>
  <c r="Q639" i="1"/>
  <c r="R639" i="1"/>
  <c r="S639" i="1"/>
  <c r="T639" i="1"/>
  <c r="Q640" i="1"/>
  <c r="R640" i="1"/>
  <c r="S640" i="1"/>
  <c r="T640" i="1"/>
  <c r="Q641" i="1"/>
  <c r="R641" i="1"/>
  <c r="S641" i="1"/>
  <c r="T641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645" i="1"/>
  <c r="R645" i="1"/>
  <c r="S645" i="1"/>
  <c r="T645" i="1"/>
  <c r="Q646" i="1"/>
  <c r="R646" i="1"/>
  <c r="S646" i="1"/>
  <c r="T646" i="1"/>
  <c r="Q647" i="1"/>
  <c r="R647" i="1"/>
  <c r="S647" i="1"/>
  <c r="T647" i="1"/>
  <c r="Q648" i="1"/>
  <c r="R648" i="1"/>
  <c r="S648" i="1"/>
  <c r="T648" i="1"/>
  <c r="Q649" i="1"/>
  <c r="R649" i="1"/>
  <c r="S649" i="1"/>
  <c r="T649" i="1"/>
  <c r="Q650" i="1"/>
  <c r="R650" i="1"/>
  <c r="S650" i="1"/>
  <c r="T650" i="1"/>
  <c r="Q651" i="1"/>
  <c r="R651" i="1"/>
  <c r="S651" i="1"/>
  <c r="T651" i="1"/>
  <c r="Q652" i="1"/>
  <c r="R652" i="1"/>
  <c r="S652" i="1"/>
  <c r="T652" i="1"/>
  <c r="Q653" i="1"/>
  <c r="R653" i="1"/>
  <c r="S653" i="1"/>
  <c r="T653" i="1"/>
  <c r="Q654" i="1"/>
  <c r="R654" i="1"/>
  <c r="S654" i="1"/>
  <c r="T654" i="1"/>
  <c r="Q655" i="1"/>
  <c r="R655" i="1"/>
  <c r="S655" i="1"/>
  <c r="T655" i="1"/>
  <c r="Q656" i="1"/>
  <c r="R656" i="1"/>
  <c r="S656" i="1"/>
  <c r="T656" i="1"/>
  <c r="Q657" i="1"/>
  <c r="R657" i="1"/>
  <c r="S657" i="1"/>
  <c r="T657" i="1"/>
  <c r="Q658" i="1"/>
  <c r="R658" i="1"/>
  <c r="S658" i="1"/>
  <c r="T658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AF62" i="6" l="1"/>
  <c r="M3" i="1" l="1"/>
  <c r="O3" i="1" s="1"/>
  <c r="N3" i="1"/>
  <c r="P3" i="1" s="1"/>
  <c r="M4" i="1"/>
  <c r="O4" i="1" s="1"/>
  <c r="N4" i="1"/>
  <c r="P4" i="1" s="1"/>
  <c r="M5" i="1"/>
  <c r="O5" i="1" s="1"/>
  <c r="N5" i="1"/>
  <c r="P5" i="1" s="1"/>
  <c r="M6" i="1"/>
  <c r="O6" i="1" s="1"/>
  <c r="N6" i="1"/>
  <c r="P6" i="1" s="1"/>
  <c r="M7" i="1"/>
  <c r="O7" i="1" s="1"/>
  <c r="N7" i="1"/>
  <c r="P7" i="1" s="1"/>
  <c r="M8" i="1"/>
  <c r="O8" i="1" s="1"/>
  <c r="N8" i="1"/>
  <c r="P8" i="1" s="1"/>
  <c r="M9" i="1"/>
  <c r="O9" i="1" s="1"/>
  <c r="N9" i="1"/>
  <c r="P9" i="1" s="1"/>
  <c r="M10" i="1"/>
  <c r="O10" i="1" s="1"/>
  <c r="N10" i="1"/>
  <c r="P10" i="1" s="1"/>
  <c r="M11" i="1"/>
  <c r="O11" i="1" s="1"/>
  <c r="N11" i="1"/>
  <c r="P11" i="1" s="1"/>
  <c r="M12" i="1"/>
  <c r="O12" i="1" s="1"/>
  <c r="N12" i="1"/>
  <c r="P12" i="1" s="1"/>
  <c r="M13" i="1"/>
  <c r="O13" i="1" s="1"/>
  <c r="N13" i="1"/>
  <c r="P13" i="1" s="1"/>
  <c r="M14" i="1"/>
  <c r="O14" i="1" s="1"/>
  <c r="N14" i="1"/>
  <c r="P14" i="1" s="1"/>
  <c r="M15" i="1"/>
  <c r="O15" i="1" s="1"/>
  <c r="N15" i="1"/>
  <c r="P15" i="1" s="1"/>
  <c r="M16" i="1"/>
  <c r="O16" i="1" s="1"/>
  <c r="N16" i="1"/>
  <c r="P16" i="1" s="1"/>
  <c r="M17" i="1"/>
  <c r="O17" i="1" s="1"/>
  <c r="N17" i="1"/>
  <c r="P17" i="1" s="1"/>
  <c r="M18" i="1"/>
  <c r="O18" i="1" s="1"/>
  <c r="N18" i="1"/>
  <c r="P18" i="1" s="1"/>
  <c r="M19" i="1"/>
  <c r="O19" i="1" s="1"/>
  <c r="N19" i="1"/>
  <c r="P19" i="1" s="1"/>
  <c r="M20" i="1"/>
  <c r="O20" i="1" s="1"/>
  <c r="N20" i="1"/>
  <c r="P20" i="1" s="1"/>
  <c r="M21" i="1"/>
  <c r="O21" i="1" s="1"/>
  <c r="N21" i="1"/>
  <c r="P21" i="1" s="1"/>
  <c r="M22" i="1"/>
  <c r="O22" i="1" s="1"/>
  <c r="N22" i="1"/>
  <c r="P22" i="1" s="1"/>
  <c r="M23" i="1"/>
  <c r="O23" i="1" s="1"/>
  <c r="N23" i="1"/>
  <c r="P23" i="1" s="1"/>
  <c r="M24" i="1"/>
  <c r="O24" i="1" s="1"/>
  <c r="N24" i="1"/>
  <c r="P24" i="1" s="1"/>
  <c r="M25" i="1"/>
  <c r="O25" i="1" s="1"/>
  <c r="N25" i="1"/>
  <c r="P25" i="1" s="1"/>
  <c r="M26" i="1"/>
  <c r="O26" i="1" s="1"/>
  <c r="N26" i="1"/>
  <c r="P26" i="1" s="1"/>
  <c r="M27" i="1"/>
  <c r="O27" i="1" s="1"/>
  <c r="N27" i="1"/>
  <c r="P27" i="1" s="1"/>
  <c r="M28" i="1"/>
  <c r="O28" i="1" s="1"/>
  <c r="N28" i="1"/>
  <c r="P28" i="1" s="1"/>
  <c r="M29" i="1"/>
  <c r="O29" i="1" s="1"/>
  <c r="N29" i="1"/>
  <c r="P29" i="1" s="1"/>
  <c r="M30" i="1"/>
  <c r="O30" i="1" s="1"/>
  <c r="N30" i="1"/>
  <c r="P30" i="1" s="1"/>
  <c r="M31" i="1"/>
  <c r="O31" i="1" s="1"/>
  <c r="N31" i="1"/>
  <c r="P31" i="1" s="1"/>
  <c r="M32" i="1"/>
  <c r="O32" i="1" s="1"/>
  <c r="N32" i="1"/>
  <c r="P32" i="1" s="1"/>
  <c r="M33" i="1"/>
  <c r="O33" i="1" s="1"/>
  <c r="N33" i="1"/>
  <c r="P33" i="1" s="1"/>
  <c r="M34" i="1"/>
  <c r="O34" i="1" s="1"/>
  <c r="N34" i="1"/>
  <c r="P34" i="1" s="1"/>
  <c r="M35" i="1"/>
  <c r="O35" i="1" s="1"/>
  <c r="N35" i="1"/>
  <c r="P35" i="1" s="1"/>
  <c r="M36" i="1"/>
  <c r="O36" i="1" s="1"/>
  <c r="N36" i="1"/>
  <c r="P36" i="1" s="1"/>
  <c r="M37" i="1"/>
  <c r="O37" i="1" s="1"/>
  <c r="N37" i="1"/>
  <c r="P37" i="1" s="1"/>
  <c r="M38" i="1"/>
  <c r="O38" i="1" s="1"/>
  <c r="N38" i="1"/>
  <c r="P38" i="1" s="1"/>
  <c r="M39" i="1"/>
  <c r="O39" i="1" s="1"/>
  <c r="N39" i="1"/>
  <c r="P39" i="1" s="1"/>
  <c r="M40" i="1"/>
  <c r="O40" i="1" s="1"/>
  <c r="N40" i="1"/>
  <c r="P40" i="1" s="1"/>
  <c r="M41" i="1"/>
  <c r="O41" i="1" s="1"/>
  <c r="N41" i="1"/>
  <c r="P41" i="1" s="1"/>
  <c r="M42" i="1"/>
  <c r="O42" i="1" s="1"/>
  <c r="N42" i="1"/>
  <c r="P42" i="1" s="1"/>
  <c r="M43" i="1"/>
  <c r="O43" i="1" s="1"/>
  <c r="N43" i="1"/>
  <c r="P43" i="1" s="1"/>
  <c r="M44" i="1"/>
  <c r="O44" i="1" s="1"/>
  <c r="N44" i="1"/>
  <c r="P44" i="1" s="1"/>
  <c r="M45" i="1"/>
  <c r="O45" i="1" s="1"/>
  <c r="N45" i="1"/>
  <c r="P45" i="1" s="1"/>
  <c r="M46" i="1"/>
  <c r="O46" i="1" s="1"/>
  <c r="N46" i="1"/>
  <c r="P46" i="1" s="1"/>
  <c r="M47" i="1"/>
  <c r="O47" i="1" s="1"/>
  <c r="N47" i="1"/>
  <c r="P47" i="1" s="1"/>
  <c r="M48" i="1"/>
  <c r="O48" i="1" s="1"/>
  <c r="N48" i="1"/>
  <c r="P48" i="1" s="1"/>
  <c r="M49" i="1"/>
  <c r="O49" i="1" s="1"/>
  <c r="N49" i="1"/>
  <c r="P49" i="1" s="1"/>
  <c r="M50" i="1"/>
  <c r="O50" i="1" s="1"/>
  <c r="N50" i="1"/>
  <c r="P50" i="1" s="1"/>
  <c r="M51" i="1"/>
  <c r="O51" i="1" s="1"/>
  <c r="N51" i="1"/>
  <c r="P51" i="1" s="1"/>
  <c r="M52" i="1"/>
  <c r="O52" i="1" s="1"/>
  <c r="N52" i="1"/>
  <c r="P52" i="1" s="1"/>
  <c r="M53" i="1"/>
  <c r="O53" i="1" s="1"/>
  <c r="N53" i="1"/>
  <c r="P53" i="1" s="1"/>
  <c r="M54" i="1"/>
  <c r="O54" i="1" s="1"/>
  <c r="N54" i="1"/>
  <c r="P54" i="1" s="1"/>
  <c r="M55" i="1"/>
  <c r="O55" i="1" s="1"/>
  <c r="N55" i="1"/>
  <c r="P55" i="1" s="1"/>
  <c r="M56" i="1"/>
  <c r="O56" i="1" s="1"/>
  <c r="N56" i="1"/>
  <c r="P56" i="1" s="1"/>
  <c r="M57" i="1"/>
  <c r="O57" i="1" s="1"/>
  <c r="N57" i="1"/>
  <c r="P57" i="1" s="1"/>
  <c r="M58" i="1"/>
  <c r="O58" i="1" s="1"/>
  <c r="N58" i="1"/>
  <c r="P58" i="1" s="1"/>
  <c r="M59" i="1"/>
  <c r="O59" i="1" s="1"/>
  <c r="N59" i="1"/>
  <c r="P59" i="1" s="1"/>
  <c r="M60" i="1"/>
  <c r="O60" i="1" s="1"/>
  <c r="N60" i="1"/>
  <c r="P60" i="1" s="1"/>
  <c r="M61" i="1"/>
  <c r="O61" i="1" s="1"/>
  <c r="N61" i="1"/>
  <c r="P61" i="1" s="1"/>
  <c r="M62" i="1"/>
  <c r="O62" i="1" s="1"/>
  <c r="N62" i="1"/>
  <c r="P62" i="1" s="1"/>
  <c r="M63" i="1"/>
  <c r="O63" i="1" s="1"/>
  <c r="N63" i="1"/>
  <c r="P63" i="1" s="1"/>
  <c r="M64" i="1"/>
  <c r="O64" i="1" s="1"/>
  <c r="N64" i="1"/>
  <c r="P64" i="1" s="1"/>
  <c r="M65" i="1"/>
  <c r="O65" i="1" s="1"/>
  <c r="N65" i="1"/>
  <c r="P65" i="1" s="1"/>
  <c r="M66" i="1"/>
  <c r="O66" i="1" s="1"/>
  <c r="N66" i="1"/>
  <c r="P66" i="1" s="1"/>
  <c r="M67" i="1"/>
  <c r="O67" i="1" s="1"/>
  <c r="N67" i="1"/>
  <c r="P67" i="1" s="1"/>
  <c r="M68" i="1"/>
  <c r="O68" i="1" s="1"/>
  <c r="N68" i="1"/>
  <c r="P68" i="1" s="1"/>
  <c r="M69" i="1"/>
  <c r="O69" i="1" s="1"/>
  <c r="N69" i="1"/>
  <c r="P69" i="1" s="1"/>
  <c r="M70" i="1"/>
  <c r="O70" i="1" s="1"/>
  <c r="N70" i="1"/>
  <c r="P70" i="1" s="1"/>
  <c r="M71" i="1"/>
  <c r="O71" i="1" s="1"/>
  <c r="N71" i="1"/>
  <c r="P71" i="1" s="1"/>
  <c r="M72" i="1"/>
  <c r="O72" i="1" s="1"/>
  <c r="N72" i="1"/>
  <c r="P72" i="1" s="1"/>
  <c r="M73" i="1"/>
  <c r="O73" i="1" s="1"/>
  <c r="N73" i="1"/>
  <c r="P73" i="1" s="1"/>
  <c r="M74" i="1"/>
  <c r="O74" i="1" s="1"/>
  <c r="N74" i="1"/>
  <c r="P74" i="1" s="1"/>
  <c r="M75" i="1"/>
  <c r="O75" i="1" s="1"/>
  <c r="N75" i="1"/>
  <c r="P75" i="1" s="1"/>
  <c r="M76" i="1"/>
  <c r="O76" i="1" s="1"/>
  <c r="N76" i="1"/>
  <c r="P76" i="1" s="1"/>
  <c r="M77" i="1"/>
  <c r="O77" i="1" s="1"/>
  <c r="N77" i="1"/>
  <c r="P77" i="1" s="1"/>
  <c r="M78" i="1"/>
  <c r="O78" i="1" s="1"/>
  <c r="N78" i="1"/>
  <c r="P78" i="1" s="1"/>
  <c r="M79" i="1"/>
  <c r="O79" i="1" s="1"/>
  <c r="N79" i="1"/>
  <c r="P79" i="1" s="1"/>
  <c r="M80" i="1"/>
  <c r="O80" i="1" s="1"/>
  <c r="N80" i="1"/>
  <c r="P80" i="1" s="1"/>
  <c r="M81" i="1"/>
  <c r="O81" i="1" s="1"/>
  <c r="N81" i="1"/>
  <c r="P81" i="1" s="1"/>
  <c r="M82" i="1"/>
  <c r="O82" i="1" s="1"/>
  <c r="N82" i="1"/>
  <c r="P82" i="1" s="1"/>
  <c r="M83" i="1"/>
  <c r="O83" i="1" s="1"/>
  <c r="N83" i="1"/>
  <c r="P83" i="1" s="1"/>
  <c r="M84" i="1"/>
  <c r="O84" i="1" s="1"/>
  <c r="N84" i="1"/>
  <c r="P84" i="1" s="1"/>
  <c r="M85" i="1"/>
  <c r="O85" i="1" s="1"/>
  <c r="N85" i="1"/>
  <c r="P85" i="1" s="1"/>
  <c r="M86" i="1"/>
  <c r="O86" i="1" s="1"/>
  <c r="N86" i="1"/>
  <c r="P86" i="1" s="1"/>
  <c r="M87" i="1"/>
  <c r="O87" i="1" s="1"/>
  <c r="N87" i="1"/>
  <c r="P87" i="1" s="1"/>
  <c r="M88" i="1"/>
  <c r="O88" i="1" s="1"/>
  <c r="N88" i="1"/>
  <c r="P88" i="1" s="1"/>
  <c r="M89" i="1"/>
  <c r="O89" i="1" s="1"/>
  <c r="N89" i="1"/>
  <c r="P89" i="1" s="1"/>
  <c r="M90" i="1"/>
  <c r="O90" i="1" s="1"/>
  <c r="N90" i="1"/>
  <c r="P90" i="1" s="1"/>
  <c r="M91" i="1"/>
  <c r="O91" i="1" s="1"/>
  <c r="N91" i="1"/>
  <c r="P91" i="1" s="1"/>
  <c r="M92" i="1"/>
  <c r="O92" i="1" s="1"/>
  <c r="N92" i="1"/>
  <c r="P92" i="1" s="1"/>
  <c r="M93" i="1"/>
  <c r="O93" i="1" s="1"/>
  <c r="N93" i="1"/>
  <c r="P93" i="1" s="1"/>
  <c r="M94" i="1"/>
  <c r="O94" i="1" s="1"/>
  <c r="N94" i="1"/>
  <c r="P94" i="1" s="1"/>
  <c r="M95" i="1"/>
  <c r="O95" i="1" s="1"/>
  <c r="N95" i="1"/>
  <c r="P95" i="1" s="1"/>
  <c r="M96" i="1"/>
  <c r="O96" i="1" s="1"/>
  <c r="N96" i="1"/>
  <c r="P96" i="1" s="1"/>
  <c r="M97" i="1"/>
  <c r="O97" i="1" s="1"/>
  <c r="N97" i="1"/>
  <c r="P97" i="1" s="1"/>
  <c r="M98" i="1"/>
  <c r="O98" i="1" s="1"/>
  <c r="N98" i="1"/>
  <c r="P98" i="1" s="1"/>
  <c r="M99" i="1"/>
  <c r="O99" i="1" s="1"/>
  <c r="N99" i="1"/>
  <c r="P99" i="1" s="1"/>
  <c r="M100" i="1"/>
  <c r="O100" i="1" s="1"/>
  <c r="N100" i="1"/>
  <c r="P100" i="1" s="1"/>
  <c r="M101" i="1"/>
  <c r="O101" i="1" s="1"/>
  <c r="N101" i="1"/>
  <c r="P101" i="1" s="1"/>
  <c r="M102" i="1"/>
  <c r="O102" i="1" s="1"/>
  <c r="N102" i="1"/>
  <c r="P102" i="1" s="1"/>
  <c r="M103" i="1"/>
  <c r="O103" i="1" s="1"/>
  <c r="N103" i="1"/>
  <c r="P103" i="1" s="1"/>
  <c r="M104" i="1"/>
  <c r="O104" i="1" s="1"/>
  <c r="N104" i="1"/>
  <c r="P104" i="1" s="1"/>
  <c r="M105" i="1"/>
  <c r="O105" i="1" s="1"/>
  <c r="N105" i="1"/>
  <c r="P105" i="1" s="1"/>
  <c r="M106" i="1"/>
  <c r="O106" i="1" s="1"/>
  <c r="N106" i="1"/>
  <c r="P106" i="1" s="1"/>
  <c r="M107" i="1"/>
  <c r="O107" i="1" s="1"/>
  <c r="N107" i="1"/>
  <c r="P107" i="1" s="1"/>
  <c r="M108" i="1"/>
  <c r="O108" i="1" s="1"/>
  <c r="N108" i="1"/>
  <c r="P108" i="1" s="1"/>
  <c r="M109" i="1"/>
  <c r="O109" i="1" s="1"/>
  <c r="N109" i="1"/>
  <c r="P109" i="1" s="1"/>
  <c r="M110" i="1"/>
  <c r="O110" i="1" s="1"/>
  <c r="N110" i="1"/>
  <c r="P110" i="1" s="1"/>
  <c r="M111" i="1"/>
  <c r="O111" i="1" s="1"/>
  <c r="N111" i="1"/>
  <c r="P111" i="1" s="1"/>
  <c r="M112" i="1"/>
  <c r="O112" i="1" s="1"/>
  <c r="N112" i="1"/>
  <c r="P112" i="1" s="1"/>
  <c r="M113" i="1"/>
  <c r="O113" i="1" s="1"/>
  <c r="N113" i="1"/>
  <c r="P113" i="1" s="1"/>
  <c r="M114" i="1"/>
  <c r="O114" i="1" s="1"/>
  <c r="N114" i="1"/>
  <c r="P114" i="1" s="1"/>
  <c r="M115" i="1"/>
  <c r="O115" i="1" s="1"/>
  <c r="N115" i="1"/>
  <c r="P115" i="1" s="1"/>
  <c r="M116" i="1"/>
  <c r="O116" i="1" s="1"/>
  <c r="N116" i="1"/>
  <c r="P116" i="1" s="1"/>
  <c r="M117" i="1"/>
  <c r="O117" i="1" s="1"/>
  <c r="N117" i="1"/>
  <c r="P117" i="1" s="1"/>
  <c r="M118" i="1"/>
  <c r="O118" i="1" s="1"/>
  <c r="N118" i="1"/>
  <c r="P118" i="1" s="1"/>
  <c r="M119" i="1"/>
  <c r="O119" i="1" s="1"/>
  <c r="N119" i="1"/>
  <c r="P119" i="1" s="1"/>
  <c r="M120" i="1"/>
  <c r="O120" i="1" s="1"/>
  <c r="N120" i="1"/>
  <c r="P120" i="1" s="1"/>
  <c r="M121" i="1"/>
  <c r="O121" i="1" s="1"/>
  <c r="N121" i="1"/>
  <c r="P121" i="1" s="1"/>
  <c r="M122" i="1"/>
  <c r="O122" i="1" s="1"/>
  <c r="N122" i="1"/>
  <c r="P122" i="1" s="1"/>
  <c r="M123" i="1"/>
  <c r="O123" i="1" s="1"/>
  <c r="N123" i="1"/>
  <c r="P123" i="1" s="1"/>
  <c r="M124" i="1"/>
  <c r="O124" i="1" s="1"/>
  <c r="N124" i="1"/>
  <c r="P124" i="1" s="1"/>
  <c r="M125" i="1"/>
  <c r="O125" i="1" s="1"/>
  <c r="N125" i="1"/>
  <c r="P125" i="1" s="1"/>
  <c r="M126" i="1"/>
  <c r="O126" i="1" s="1"/>
  <c r="N126" i="1"/>
  <c r="P126" i="1" s="1"/>
  <c r="M127" i="1"/>
  <c r="O127" i="1" s="1"/>
  <c r="N127" i="1"/>
  <c r="P127" i="1" s="1"/>
  <c r="M128" i="1"/>
  <c r="O128" i="1" s="1"/>
  <c r="N128" i="1"/>
  <c r="P128" i="1" s="1"/>
  <c r="M129" i="1"/>
  <c r="O129" i="1" s="1"/>
  <c r="N129" i="1"/>
  <c r="P129" i="1" s="1"/>
  <c r="M130" i="1"/>
  <c r="O130" i="1" s="1"/>
  <c r="N130" i="1"/>
  <c r="P130" i="1" s="1"/>
  <c r="M131" i="1"/>
  <c r="O131" i="1" s="1"/>
  <c r="N131" i="1"/>
  <c r="P131" i="1" s="1"/>
  <c r="M132" i="1"/>
  <c r="O132" i="1" s="1"/>
  <c r="N132" i="1"/>
  <c r="P132" i="1" s="1"/>
  <c r="M133" i="1"/>
  <c r="O133" i="1" s="1"/>
  <c r="N133" i="1"/>
  <c r="P133" i="1" s="1"/>
  <c r="M134" i="1"/>
  <c r="O134" i="1" s="1"/>
  <c r="N134" i="1"/>
  <c r="P134" i="1" s="1"/>
  <c r="M135" i="1"/>
  <c r="O135" i="1" s="1"/>
  <c r="N135" i="1"/>
  <c r="P135" i="1" s="1"/>
  <c r="M136" i="1"/>
  <c r="O136" i="1" s="1"/>
  <c r="N136" i="1"/>
  <c r="P136" i="1" s="1"/>
  <c r="M137" i="1"/>
  <c r="O137" i="1" s="1"/>
  <c r="N137" i="1"/>
  <c r="P137" i="1" s="1"/>
  <c r="M138" i="1"/>
  <c r="O138" i="1" s="1"/>
  <c r="N138" i="1"/>
  <c r="P138" i="1" s="1"/>
  <c r="M139" i="1"/>
  <c r="O139" i="1" s="1"/>
  <c r="N139" i="1"/>
  <c r="P139" i="1" s="1"/>
  <c r="M140" i="1"/>
  <c r="O140" i="1" s="1"/>
  <c r="N140" i="1"/>
  <c r="P140" i="1" s="1"/>
  <c r="M141" i="1"/>
  <c r="O141" i="1" s="1"/>
  <c r="N141" i="1"/>
  <c r="P141" i="1" s="1"/>
  <c r="M142" i="1"/>
  <c r="O142" i="1" s="1"/>
  <c r="N142" i="1"/>
  <c r="P142" i="1" s="1"/>
  <c r="M143" i="1"/>
  <c r="O143" i="1" s="1"/>
  <c r="N143" i="1"/>
  <c r="P143" i="1" s="1"/>
  <c r="M144" i="1"/>
  <c r="O144" i="1" s="1"/>
  <c r="N144" i="1"/>
  <c r="P144" i="1" s="1"/>
  <c r="M145" i="1"/>
  <c r="O145" i="1" s="1"/>
  <c r="N145" i="1"/>
  <c r="P145" i="1" s="1"/>
  <c r="M146" i="1"/>
  <c r="O146" i="1" s="1"/>
  <c r="N146" i="1"/>
  <c r="P146" i="1" s="1"/>
  <c r="M147" i="1"/>
  <c r="O147" i="1" s="1"/>
  <c r="N147" i="1"/>
  <c r="P147" i="1" s="1"/>
  <c r="M148" i="1"/>
  <c r="O148" i="1" s="1"/>
  <c r="N148" i="1"/>
  <c r="P148" i="1" s="1"/>
  <c r="M149" i="1"/>
  <c r="O149" i="1" s="1"/>
  <c r="N149" i="1"/>
  <c r="P149" i="1" s="1"/>
  <c r="M150" i="1"/>
  <c r="O150" i="1" s="1"/>
  <c r="N150" i="1"/>
  <c r="P150" i="1" s="1"/>
  <c r="M151" i="1"/>
  <c r="O151" i="1" s="1"/>
  <c r="N151" i="1"/>
  <c r="P151" i="1" s="1"/>
  <c r="M152" i="1"/>
  <c r="O152" i="1" s="1"/>
  <c r="N152" i="1"/>
  <c r="P152" i="1" s="1"/>
  <c r="M153" i="1"/>
  <c r="O153" i="1" s="1"/>
  <c r="N153" i="1"/>
  <c r="P153" i="1" s="1"/>
  <c r="M154" i="1"/>
  <c r="O154" i="1" s="1"/>
  <c r="N154" i="1"/>
  <c r="P154" i="1" s="1"/>
  <c r="M155" i="1"/>
  <c r="O155" i="1" s="1"/>
  <c r="N155" i="1"/>
  <c r="P155" i="1" s="1"/>
  <c r="M156" i="1"/>
  <c r="O156" i="1" s="1"/>
  <c r="N156" i="1"/>
  <c r="P156" i="1" s="1"/>
  <c r="M157" i="1"/>
  <c r="O157" i="1" s="1"/>
  <c r="N157" i="1"/>
  <c r="P157" i="1" s="1"/>
  <c r="M158" i="1"/>
  <c r="O158" i="1" s="1"/>
  <c r="N158" i="1"/>
  <c r="P158" i="1" s="1"/>
  <c r="M159" i="1"/>
  <c r="O159" i="1" s="1"/>
  <c r="N159" i="1"/>
  <c r="P159" i="1" s="1"/>
  <c r="M160" i="1"/>
  <c r="O160" i="1" s="1"/>
  <c r="N160" i="1"/>
  <c r="P160" i="1" s="1"/>
  <c r="M161" i="1"/>
  <c r="O161" i="1" s="1"/>
  <c r="N161" i="1"/>
  <c r="P161" i="1" s="1"/>
  <c r="M162" i="1"/>
  <c r="O162" i="1" s="1"/>
  <c r="N162" i="1"/>
  <c r="P162" i="1" s="1"/>
  <c r="M163" i="1"/>
  <c r="O163" i="1" s="1"/>
  <c r="N163" i="1"/>
  <c r="P163" i="1" s="1"/>
  <c r="M164" i="1"/>
  <c r="O164" i="1" s="1"/>
  <c r="N164" i="1"/>
  <c r="P164" i="1" s="1"/>
  <c r="M165" i="1"/>
  <c r="O165" i="1" s="1"/>
  <c r="N165" i="1"/>
  <c r="P165" i="1" s="1"/>
  <c r="M166" i="1"/>
  <c r="O166" i="1" s="1"/>
  <c r="N166" i="1"/>
  <c r="P166" i="1" s="1"/>
  <c r="M167" i="1"/>
  <c r="O167" i="1" s="1"/>
  <c r="N167" i="1"/>
  <c r="P167" i="1" s="1"/>
  <c r="M168" i="1"/>
  <c r="O168" i="1" s="1"/>
  <c r="N168" i="1"/>
  <c r="P168" i="1" s="1"/>
  <c r="M169" i="1"/>
  <c r="O169" i="1" s="1"/>
  <c r="N169" i="1"/>
  <c r="P169" i="1" s="1"/>
  <c r="M170" i="1"/>
  <c r="O170" i="1" s="1"/>
  <c r="N170" i="1"/>
  <c r="P170" i="1" s="1"/>
  <c r="M171" i="1"/>
  <c r="O171" i="1" s="1"/>
  <c r="N171" i="1"/>
  <c r="P171" i="1" s="1"/>
  <c r="M172" i="1"/>
  <c r="O172" i="1" s="1"/>
  <c r="N172" i="1"/>
  <c r="P172" i="1" s="1"/>
  <c r="M173" i="1"/>
  <c r="O173" i="1" s="1"/>
  <c r="N173" i="1"/>
  <c r="P173" i="1" s="1"/>
  <c r="M174" i="1"/>
  <c r="O174" i="1" s="1"/>
  <c r="N174" i="1"/>
  <c r="P174" i="1" s="1"/>
  <c r="M175" i="1"/>
  <c r="O175" i="1" s="1"/>
  <c r="N175" i="1"/>
  <c r="P175" i="1" s="1"/>
  <c r="M176" i="1"/>
  <c r="O176" i="1" s="1"/>
  <c r="N176" i="1"/>
  <c r="P176" i="1" s="1"/>
  <c r="M177" i="1"/>
  <c r="O177" i="1" s="1"/>
  <c r="N177" i="1"/>
  <c r="P177" i="1" s="1"/>
  <c r="M178" i="1"/>
  <c r="O178" i="1" s="1"/>
  <c r="N178" i="1"/>
  <c r="P178" i="1" s="1"/>
  <c r="M179" i="1"/>
  <c r="O179" i="1" s="1"/>
  <c r="N179" i="1"/>
  <c r="P179" i="1" s="1"/>
  <c r="M180" i="1"/>
  <c r="O180" i="1" s="1"/>
  <c r="N180" i="1"/>
  <c r="P180" i="1" s="1"/>
  <c r="M181" i="1"/>
  <c r="O181" i="1" s="1"/>
  <c r="N181" i="1"/>
  <c r="P181" i="1" s="1"/>
  <c r="M182" i="1"/>
  <c r="O182" i="1" s="1"/>
  <c r="N182" i="1"/>
  <c r="P182" i="1" s="1"/>
  <c r="M183" i="1"/>
  <c r="O183" i="1" s="1"/>
  <c r="N183" i="1"/>
  <c r="P183" i="1" s="1"/>
  <c r="M184" i="1"/>
  <c r="O184" i="1" s="1"/>
  <c r="N184" i="1"/>
  <c r="P184" i="1" s="1"/>
  <c r="M185" i="1"/>
  <c r="O185" i="1" s="1"/>
  <c r="N185" i="1"/>
  <c r="P185" i="1" s="1"/>
  <c r="M186" i="1"/>
  <c r="O186" i="1" s="1"/>
  <c r="N186" i="1"/>
  <c r="P186" i="1" s="1"/>
  <c r="M187" i="1"/>
  <c r="O187" i="1" s="1"/>
  <c r="N187" i="1"/>
  <c r="P187" i="1" s="1"/>
  <c r="M188" i="1"/>
  <c r="O188" i="1" s="1"/>
  <c r="N188" i="1"/>
  <c r="P188" i="1" s="1"/>
  <c r="M189" i="1"/>
  <c r="O189" i="1" s="1"/>
  <c r="N189" i="1"/>
  <c r="P189" i="1" s="1"/>
  <c r="M190" i="1"/>
  <c r="O190" i="1" s="1"/>
  <c r="N190" i="1"/>
  <c r="P190" i="1" s="1"/>
  <c r="M191" i="1"/>
  <c r="O191" i="1" s="1"/>
  <c r="N191" i="1"/>
  <c r="P191" i="1" s="1"/>
  <c r="M192" i="1"/>
  <c r="O192" i="1" s="1"/>
  <c r="N192" i="1"/>
  <c r="P192" i="1" s="1"/>
  <c r="M193" i="1"/>
  <c r="O193" i="1" s="1"/>
  <c r="N193" i="1"/>
  <c r="P193" i="1" s="1"/>
  <c r="M194" i="1"/>
  <c r="O194" i="1" s="1"/>
  <c r="N194" i="1"/>
  <c r="P194" i="1" s="1"/>
  <c r="M195" i="1"/>
  <c r="O195" i="1" s="1"/>
  <c r="N195" i="1"/>
  <c r="P195" i="1" s="1"/>
  <c r="M196" i="1"/>
  <c r="O196" i="1" s="1"/>
  <c r="N196" i="1"/>
  <c r="P196" i="1" s="1"/>
  <c r="M197" i="1"/>
  <c r="O197" i="1" s="1"/>
  <c r="N197" i="1"/>
  <c r="P197" i="1" s="1"/>
  <c r="M198" i="1"/>
  <c r="O198" i="1" s="1"/>
  <c r="N198" i="1"/>
  <c r="P198" i="1" s="1"/>
  <c r="M199" i="1"/>
  <c r="O199" i="1" s="1"/>
  <c r="N199" i="1"/>
  <c r="P199" i="1" s="1"/>
  <c r="M200" i="1"/>
  <c r="O200" i="1" s="1"/>
  <c r="N200" i="1"/>
  <c r="P200" i="1" s="1"/>
  <c r="M201" i="1"/>
  <c r="O201" i="1" s="1"/>
  <c r="N201" i="1"/>
  <c r="P201" i="1" s="1"/>
  <c r="M202" i="1"/>
  <c r="O202" i="1" s="1"/>
  <c r="N202" i="1"/>
  <c r="P202" i="1" s="1"/>
  <c r="M203" i="1"/>
  <c r="O203" i="1" s="1"/>
  <c r="N203" i="1"/>
  <c r="P203" i="1" s="1"/>
  <c r="M204" i="1"/>
  <c r="O204" i="1" s="1"/>
  <c r="N204" i="1"/>
  <c r="P204" i="1" s="1"/>
  <c r="M205" i="1"/>
  <c r="O205" i="1" s="1"/>
  <c r="N205" i="1"/>
  <c r="P205" i="1" s="1"/>
  <c r="M206" i="1"/>
  <c r="O206" i="1" s="1"/>
  <c r="N206" i="1"/>
  <c r="P206" i="1" s="1"/>
  <c r="M207" i="1"/>
  <c r="O207" i="1" s="1"/>
  <c r="N207" i="1"/>
  <c r="P207" i="1" s="1"/>
  <c r="M208" i="1"/>
  <c r="O208" i="1" s="1"/>
  <c r="N208" i="1"/>
  <c r="P208" i="1" s="1"/>
  <c r="M209" i="1"/>
  <c r="O209" i="1" s="1"/>
  <c r="N209" i="1"/>
  <c r="P209" i="1" s="1"/>
  <c r="M210" i="1"/>
  <c r="O210" i="1" s="1"/>
  <c r="N210" i="1"/>
  <c r="P210" i="1" s="1"/>
  <c r="M211" i="1"/>
  <c r="O211" i="1" s="1"/>
  <c r="N211" i="1"/>
  <c r="P211" i="1" s="1"/>
  <c r="M212" i="1"/>
  <c r="O212" i="1" s="1"/>
  <c r="N212" i="1"/>
  <c r="P212" i="1" s="1"/>
  <c r="M213" i="1"/>
  <c r="O213" i="1" s="1"/>
  <c r="N213" i="1"/>
  <c r="P213" i="1" s="1"/>
  <c r="M214" i="1"/>
  <c r="O214" i="1" s="1"/>
  <c r="N214" i="1"/>
  <c r="P214" i="1" s="1"/>
  <c r="M215" i="1"/>
  <c r="O215" i="1" s="1"/>
  <c r="N215" i="1"/>
  <c r="P215" i="1" s="1"/>
  <c r="M216" i="1"/>
  <c r="O216" i="1" s="1"/>
  <c r="N216" i="1"/>
  <c r="P216" i="1" s="1"/>
  <c r="M217" i="1"/>
  <c r="O217" i="1" s="1"/>
  <c r="N217" i="1"/>
  <c r="P217" i="1" s="1"/>
  <c r="M218" i="1"/>
  <c r="O218" i="1" s="1"/>
  <c r="N218" i="1"/>
  <c r="P218" i="1" s="1"/>
  <c r="M219" i="1"/>
  <c r="O219" i="1" s="1"/>
  <c r="N219" i="1"/>
  <c r="P219" i="1" s="1"/>
  <c r="M220" i="1"/>
  <c r="O220" i="1" s="1"/>
  <c r="N220" i="1"/>
  <c r="P220" i="1" s="1"/>
  <c r="M221" i="1"/>
  <c r="O221" i="1" s="1"/>
  <c r="N221" i="1"/>
  <c r="P221" i="1" s="1"/>
  <c r="M222" i="1"/>
  <c r="O222" i="1" s="1"/>
  <c r="N222" i="1"/>
  <c r="P222" i="1" s="1"/>
  <c r="M223" i="1"/>
  <c r="O223" i="1" s="1"/>
  <c r="N223" i="1"/>
  <c r="P223" i="1" s="1"/>
  <c r="M224" i="1"/>
  <c r="O224" i="1" s="1"/>
  <c r="N224" i="1"/>
  <c r="P224" i="1" s="1"/>
  <c r="M225" i="1"/>
  <c r="O225" i="1" s="1"/>
  <c r="N225" i="1"/>
  <c r="P225" i="1" s="1"/>
  <c r="M226" i="1"/>
  <c r="O226" i="1" s="1"/>
  <c r="N226" i="1"/>
  <c r="P226" i="1" s="1"/>
  <c r="M227" i="1"/>
  <c r="O227" i="1" s="1"/>
  <c r="N227" i="1"/>
  <c r="P227" i="1" s="1"/>
  <c r="M228" i="1"/>
  <c r="O228" i="1" s="1"/>
  <c r="N228" i="1"/>
  <c r="P228" i="1" s="1"/>
  <c r="M229" i="1"/>
  <c r="O229" i="1" s="1"/>
  <c r="N229" i="1"/>
  <c r="P229" i="1" s="1"/>
  <c r="M230" i="1"/>
  <c r="O230" i="1" s="1"/>
  <c r="N230" i="1"/>
  <c r="P230" i="1" s="1"/>
  <c r="M231" i="1"/>
  <c r="O231" i="1" s="1"/>
  <c r="N231" i="1"/>
  <c r="P231" i="1" s="1"/>
  <c r="M232" i="1"/>
  <c r="O232" i="1" s="1"/>
  <c r="N232" i="1"/>
  <c r="P232" i="1" s="1"/>
  <c r="M233" i="1"/>
  <c r="O233" i="1" s="1"/>
  <c r="N233" i="1"/>
  <c r="P233" i="1" s="1"/>
  <c r="M234" i="1"/>
  <c r="O234" i="1" s="1"/>
  <c r="N234" i="1"/>
  <c r="P234" i="1" s="1"/>
  <c r="M235" i="1"/>
  <c r="O235" i="1" s="1"/>
  <c r="N235" i="1"/>
  <c r="P235" i="1" s="1"/>
  <c r="M236" i="1"/>
  <c r="O236" i="1" s="1"/>
  <c r="N236" i="1"/>
  <c r="P236" i="1" s="1"/>
  <c r="M237" i="1"/>
  <c r="O237" i="1" s="1"/>
  <c r="N237" i="1"/>
  <c r="P237" i="1" s="1"/>
  <c r="M238" i="1"/>
  <c r="O238" i="1" s="1"/>
  <c r="N238" i="1"/>
  <c r="P238" i="1" s="1"/>
  <c r="M239" i="1"/>
  <c r="O239" i="1" s="1"/>
  <c r="N239" i="1"/>
  <c r="P239" i="1" s="1"/>
  <c r="M240" i="1"/>
  <c r="O240" i="1" s="1"/>
  <c r="N240" i="1"/>
  <c r="P240" i="1" s="1"/>
  <c r="M241" i="1"/>
  <c r="O241" i="1" s="1"/>
  <c r="N241" i="1"/>
  <c r="P241" i="1" s="1"/>
  <c r="M242" i="1"/>
  <c r="O242" i="1" s="1"/>
  <c r="N242" i="1"/>
  <c r="P242" i="1" s="1"/>
  <c r="M243" i="1"/>
  <c r="O243" i="1" s="1"/>
  <c r="N243" i="1"/>
  <c r="P243" i="1" s="1"/>
  <c r="M244" i="1"/>
  <c r="O244" i="1" s="1"/>
  <c r="N244" i="1"/>
  <c r="P244" i="1" s="1"/>
  <c r="M245" i="1"/>
  <c r="O245" i="1" s="1"/>
  <c r="N245" i="1"/>
  <c r="P245" i="1" s="1"/>
  <c r="M246" i="1"/>
  <c r="O246" i="1" s="1"/>
  <c r="N246" i="1"/>
  <c r="P246" i="1" s="1"/>
  <c r="M247" i="1"/>
  <c r="O247" i="1" s="1"/>
  <c r="N247" i="1"/>
  <c r="P247" i="1" s="1"/>
  <c r="M248" i="1"/>
  <c r="O248" i="1" s="1"/>
  <c r="N248" i="1"/>
  <c r="P248" i="1" s="1"/>
  <c r="M249" i="1"/>
  <c r="O249" i="1" s="1"/>
  <c r="N249" i="1"/>
  <c r="P249" i="1" s="1"/>
  <c r="M250" i="1"/>
  <c r="O250" i="1" s="1"/>
  <c r="N250" i="1"/>
  <c r="P250" i="1" s="1"/>
  <c r="M251" i="1"/>
  <c r="O251" i="1" s="1"/>
  <c r="N251" i="1"/>
  <c r="P251" i="1" s="1"/>
  <c r="M252" i="1"/>
  <c r="O252" i="1" s="1"/>
  <c r="N252" i="1"/>
  <c r="P252" i="1" s="1"/>
  <c r="M253" i="1"/>
  <c r="O253" i="1" s="1"/>
  <c r="N253" i="1"/>
  <c r="P253" i="1" s="1"/>
  <c r="M254" i="1"/>
  <c r="O254" i="1" s="1"/>
  <c r="N254" i="1"/>
  <c r="P254" i="1" s="1"/>
  <c r="M255" i="1"/>
  <c r="O255" i="1" s="1"/>
  <c r="N255" i="1"/>
  <c r="P255" i="1" s="1"/>
  <c r="M256" i="1"/>
  <c r="O256" i="1" s="1"/>
  <c r="N256" i="1"/>
  <c r="P256" i="1" s="1"/>
  <c r="M257" i="1"/>
  <c r="O257" i="1" s="1"/>
  <c r="N257" i="1"/>
  <c r="P257" i="1" s="1"/>
  <c r="M258" i="1"/>
  <c r="O258" i="1" s="1"/>
  <c r="N258" i="1"/>
  <c r="P258" i="1" s="1"/>
  <c r="M259" i="1"/>
  <c r="O259" i="1" s="1"/>
  <c r="N259" i="1"/>
  <c r="P259" i="1" s="1"/>
  <c r="M260" i="1"/>
  <c r="O260" i="1" s="1"/>
  <c r="N260" i="1"/>
  <c r="P260" i="1" s="1"/>
  <c r="M261" i="1"/>
  <c r="O261" i="1" s="1"/>
  <c r="N261" i="1"/>
  <c r="P261" i="1" s="1"/>
  <c r="M262" i="1"/>
  <c r="O262" i="1" s="1"/>
  <c r="N262" i="1"/>
  <c r="P262" i="1" s="1"/>
  <c r="M263" i="1"/>
  <c r="O263" i="1" s="1"/>
  <c r="N263" i="1"/>
  <c r="P263" i="1" s="1"/>
  <c r="M264" i="1"/>
  <c r="O264" i="1" s="1"/>
  <c r="N264" i="1"/>
  <c r="P264" i="1" s="1"/>
  <c r="M265" i="1"/>
  <c r="O265" i="1" s="1"/>
  <c r="N265" i="1"/>
  <c r="P265" i="1" s="1"/>
  <c r="M266" i="1"/>
  <c r="O266" i="1" s="1"/>
  <c r="N266" i="1"/>
  <c r="P266" i="1" s="1"/>
  <c r="M267" i="1"/>
  <c r="O267" i="1" s="1"/>
  <c r="N267" i="1"/>
  <c r="P267" i="1" s="1"/>
  <c r="M268" i="1"/>
  <c r="O268" i="1" s="1"/>
  <c r="N268" i="1"/>
  <c r="P268" i="1" s="1"/>
  <c r="M269" i="1"/>
  <c r="O269" i="1" s="1"/>
  <c r="N269" i="1"/>
  <c r="P269" i="1" s="1"/>
  <c r="M270" i="1"/>
  <c r="O270" i="1" s="1"/>
  <c r="N270" i="1"/>
  <c r="P270" i="1" s="1"/>
  <c r="M271" i="1"/>
  <c r="O271" i="1" s="1"/>
  <c r="N271" i="1"/>
  <c r="P271" i="1" s="1"/>
  <c r="M272" i="1"/>
  <c r="O272" i="1" s="1"/>
  <c r="N272" i="1"/>
  <c r="P272" i="1" s="1"/>
  <c r="M273" i="1"/>
  <c r="O273" i="1" s="1"/>
  <c r="N273" i="1"/>
  <c r="P273" i="1" s="1"/>
  <c r="M274" i="1"/>
  <c r="O274" i="1" s="1"/>
  <c r="N274" i="1"/>
  <c r="P274" i="1" s="1"/>
  <c r="M275" i="1"/>
  <c r="O275" i="1" s="1"/>
  <c r="N275" i="1"/>
  <c r="P275" i="1" s="1"/>
  <c r="M276" i="1"/>
  <c r="O276" i="1" s="1"/>
  <c r="N276" i="1"/>
  <c r="P276" i="1" s="1"/>
  <c r="M277" i="1"/>
  <c r="O277" i="1" s="1"/>
  <c r="N277" i="1"/>
  <c r="P277" i="1" s="1"/>
  <c r="M278" i="1"/>
  <c r="O278" i="1" s="1"/>
  <c r="N278" i="1"/>
  <c r="P278" i="1" s="1"/>
  <c r="M279" i="1"/>
  <c r="O279" i="1" s="1"/>
  <c r="N279" i="1"/>
  <c r="P279" i="1" s="1"/>
  <c r="M280" i="1"/>
  <c r="O280" i="1" s="1"/>
  <c r="N280" i="1"/>
  <c r="P280" i="1" s="1"/>
  <c r="M281" i="1"/>
  <c r="O281" i="1" s="1"/>
  <c r="N281" i="1"/>
  <c r="P281" i="1" s="1"/>
  <c r="M282" i="1"/>
  <c r="O282" i="1" s="1"/>
  <c r="N282" i="1"/>
  <c r="P282" i="1" s="1"/>
  <c r="M283" i="1"/>
  <c r="O283" i="1" s="1"/>
  <c r="N283" i="1"/>
  <c r="P283" i="1" s="1"/>
  <c r="M284" i="1"/>
  <c r="O284" i="1" s="1"/>
  <c r="N284" i="1"/>
  <c r="P284" i="1" s="1"/>
  <c r="M285" i="1"/>
  <c r="O285" i="1" s="1"/>
  <c r="N285" i="1"/>
  <c r="P285" i="1" s="1"/>
  <c r="M286" i="1"/>
  <c r="O286" i="1" s="1"/>
  <c r="N286" i="1"/>
  <c r="P286" i="1" s="1"/>
  <c r="M287" i="1"/>
  <c r="O287" i="1" s="1"/>
  <c r="N287" i="1"/>
  <c r="P287" i="1" s="1"/>
  <c r="M288" i="1"/>
  <c r="O288" i="1" s="1"/>
  <c r="N288" i="1"/>
  <c r="P288" i="1" s="1"/>
  <c r="M289" i="1"/>
  <c r="O289" i="1" s="1"/>
  <c r="N289" i="1"/>
  <c r="P289" i="1" s="1"/>
  <c r="M290" i="1"/>
  <c r="O290" i="1" s="1"/>
  <c r="N290" i="1"/>
  <c r="P290" i="1" s="1"/>
  <c r="M291" i="1"/>
  <c r="O291" i="1" s="1"/>
  <c r="N291" i="1"/>
  <c r="P291" i="1" s="1"/>
  <c r="M292" i="1"/>
  <c r="O292" i="1" s="1"/>
  <c r="N292" i="1"/>
  <c r="P292" i="1" s="1"/>
  <c r="M293" i="1"/>
  <c r="O293" i="1" s="1"/>
  <c r="N293" i="1"/>
  <c r="P293" i="1" s="1"/>
  <c r="M294" i="1"/>
  <c r="O294" i="1" s="1"/>
  <c r="N294" i="1"/>
  <c r="P294" i="1" s="1"/>
  <c r="M295" i="1"/>
  <c r="O295" i="1" s="1"/>
  <c r="N295" i="1"/>
  <c r="P295" i="1" s="1"/>
  <c r="M296" i="1"/>
  <c r="O296" i="1" s="1"/>
  <c r="N296" i="1"/>
  <c r="P296" i="1" s="1"/>
  <c r="M297" i="1"/>
  <c r="O297" i="1" s="1"/>
  <c r="N297" i="1"/>
  <c r="P297" i="1" s="1"/>
  <c r="M298" i="1"/>
  <c r="O298" i="1" s="1"/>
  <c r="N298" i="1"/>
  <c r="P298" i="1" s="1"/>
  <c r="M299" i="1"/>
  <c r="O299" i="1" s="1"/>
  <c r="N299" i="1"/>
  <c r="P299" i="1" s="1"/>
  <c r="M300" i="1"/>
  <c r="O300" i="1" s="1"/>
  <c r="N300" i="1"/>
  <c r="P300" i="1" s="1"/>
  <c r="M301" i="1"/>
  <c r="O301" i="1" s="1"/>
  <c r="N301" i="1"/>
  <c r="P301" i="1" s="1"/>
  <c r="M302" i="1"/>
  <c r="O302" i="1" s="1"/>
  <c r="N302" i="1"/>
  <c r="P302" i="1" s="1"/>
  <c r="M303" i="1"/>
  <c r="O303" i="1" s="1"/>
  <c r="N303" i="1"/>
  <c r="P303" i="1" s="1"/>
  <c r="M304" i="1"/>
  <c r="O304" i="1" s="1"/>
  <c r="N304" i="1"/>
  <c r="P304" i="1" s="1"/>
  <c r="M305" i="1"/>
  <c r="O305" i="1" s="1"/>
  <c r="N305" i="1"/>
  <c r="P305" i="1" s="1"/>
  <c r="M306" i="1"/>
  <c r="O306" i="1" s="1"/>
  <c r="N306" i="1"/>
  <c r="P306" i="1" s="1"/>
  <c r="M307" i="1"/>
  <c r="O307" i="1" s="1"/>
  <c r="N307" i="1"/>
  <c r="P307" i="1" s="1"/>
  <c r="M308" i="1"/>
  <c r="O308" i="1" s="1"/>
  <c r="N308" i="1"/>
  <c r="P308" i="1" s="1"/>
  <c r="M309" i="1"/>
  <c r="O309" i="1" s="1"/>
  <c r="N309" i="1"/>
  <c r="P309" i="1" s="1"/>
  <c r="M310" i="1"/>
  <c r="O310" i="1" s="1"/>
  <c r="N310" i="1"/>
  <c r="P310" i="1" s="1"/>
  <c r="M311" i="1"/>
  <c r="O311" i="1" s="1"/>
  <c r="N311" i="1"/>
  <c r="P311" i="1" s="1"/>
  <c r="M312" i="1"/>
  <c r="O312" i="1" s="1"/>
  <c r="N312" i="1"/>
  <c r="P312" i="1" s="1"/>
  <c r="M313" i="1"/>
  <c r="O313" i="1" s="1"/>
  <c r="N313" i="1"/>
  <c r="P313" i="1" s="1"/>
  <c r="M314" i="1"/>
  <c r="O314" i="1" s="1"/>
  <c r="N314" i="1"/>
  <c r="P314" i="1" s="1"/>
  <c r="M315" i="1"/>
  <c r="O315" i="1" s="1"/>
  <c r="N315" i="1"/>
  <c r="P315" i="1" s="1"/>
  <c r="M316" i="1"/>
  <c r="O316" i="1" s="1"/>
  <c r="N316" i="1"/>
  <c r="P316" i="1" s="1"/>
  <c r="M317" i="1"/>
  <c r="O317" i="1" s="1"/>
  <c r="N317" i="1"/>
  <c r="P317" i="1" s="1"/>
  <c r="M318" i="1"/>
  <c r="O318" i="1" s="1"/>
  <c r="N318" i="1"/>
  <c r="P318" i="1" s="1"/>
  <c r="M319" i="1"/>
  <c r="O319" i="1" s="1"/>
  <c r="N319" i="1"/>
  <c r="P319" i="1" s="1"/>
  <c r="M320" i="1"/>
  <c r="O320" i="1" s="1"/>
  <c r="N320" i="1"/>
  <c r="P320" i="1" s="1"/>
  <c r="M321" i="1"/>
  <c r="O321" i="1" s="1"/>
  <c r="N321" i="1"/>
  <c r="P321" i="1" s="1"/>
  <c r="M322" i="1"/>
  <c r="O322" i="1" s="1"/>
  <c r="N322" i="1"/>
  <c r="P322" i="1" s="1"/>
  <c r="M323" i="1"/>
  <c r="O323" i="1" s="1"/>
  <c r="N323" i="1"/>
  <c r="P323" i="1" s="1"/>
  <c r="M324" i="1"/>
  <c r="O324" i="1" s="1"/>
  <c r="N324" i="1"/>
  <c r="P324" i="1" s="1"/>
  <c r="M325" i="1"/>
  <c r="O325" i="1" s="1"/>
  <c r="N325" i="1"/>
  <c r="P325" i="1" s="1"/>
  <c r="M326" i="1"/>
  <c r="O326" i="1" s="1"/>
  <c r="N326" i="1"/>
  <c r="P326" i="1" s="1"/>
  <c r="M327" i="1"/>
  <c r="O327" i="1" s="1"/>
  <c r="N327" i="1"/>
  <c r="P327" i="1" s="1"/>
  <c r="M328" i="1"/>
  <c r="O328" i="1" s="1"/>
  <c r="N328" i="1"/>
  <c r="P328" i="1" s="1"/>
  <c r="M329" i="1"/>
  <c r="O329" i="1" s="1"/>
  <c r="N329" i="1"/>
  <c r="P329" i="1" s="1"/>
  <c r="M330" i="1"/>
  <c r="O330" i="1" s="1"/>
  <c r="N330" i="1"/>
  <c r="P330" i="1" s="1"/>
  <c r="M331" i="1"/>
  <c r="O331" i="1" s="1"/>
  <c r="N331" i="1"/>
  <c r="P331" i="1" s="1"/>
  <c r="M332" i="1"/>
  <c r="O332" i="1" s="1"/>
  <c r="N332" i="1"/>
  <c r="P332" i="1" s="1"/>
  <c r="M333" i="1"/>
  <c r="O333" i="1" s="1"/>
  <c r="N333" i="1"/>
  <c r="P333" i="1" s="1"/>
  <c r="M334" i="1"/>
  <c r="O334" i="1" s="1"/>
  <c r="N334" i="1"/>
  <c r="P334" i="1" s="1"/>
  <c r="M335" i="1"/>
  <c r="O335" i="1" s="1"/>
  <c r="N335" i="1"/>
  <c r="P335" i="1" s="1"/>
  <c r="M336" i="1"/>
  <c r="O336" i="1" s="1"/>
  <c r="N336" i="1"/>
  <c r="P336" i="1" s="1"/>
  <c r="M337" i="1"/>
  <c r="O337" i="1" s="1"/>
  <c r="N337" i="1"/>
  <c r="P337" i="1" s="1"/>
  <c r="M338" i="1"/>
  <c r="O338" i="1" s="1"/>
  <c r="N338" i="1"/>
  <c r="P338" i="1" s="1"/>
  <c r="M339" i="1"/>
  <c r="O339" i="1" s="1"/>
  <c r="N339" i="1"/>
  <c r="P339" i="1" s="1"/>
  <c r="M340" i="1"/>
  <c r="O340" i="1" s="1"/>
  <c r="N340" i="1"/>
  <c r="P340" i="1" s="1"/>
  <c r="M341" i="1"/>
  <c r="O341" i="1" s="1"/>
  <c r="N341" i="1"/>
  <c r="P341" i="1" s="1"/>
  <c r="M342" i="1"/>
  <c r="O342" i="1" s="1"/>
  <c r="N342" i="1"/>
  <c r="P342" i="1" s="1"/>
  <c r="M343" i="1"/>
  <c r="O343" i="1" s="1"/>
  <c r="N343" i="1"/>
  <c r="P343" i="1" s="1"/>
  <c r="M344" i="1"/>
  <c r="O344" i="1" s="1"/>
  <c r="N344" i="1"/>
  <c r="P344" i="1" s="1"/>
  <c r="M345" i="1"/>
  <c r="O345" i="1" s="1"/>
  <c r="N345" i="1"/>
  <c r="P345" i="1" s="1"/>
  <c r="M346" i="1"/>
  <c r="O346" i="1" s="1"/>
  <c r="N346" i="1"/>
  <c r="P346" i="1" s="1"/>
  <c r="M347" i="1"/>
  <c r="O347" i="1" s="1"/>
  <c r="N347" i="1"/>
  <c r="P347" i="1" s="1"/>
  <c r="M348" i="1"/>
  <c r="O348" i="1" s="1"/>
  <c r="N348" i="1"/>
  <c r="P348" i="1" s="1"/>
  <c r="M349" i="1"/>
  <c r="O349" i="1" s="1"/>
  <c r="N349" i="1"/>
  <c r="P349" i="1" s="1"/>
  <c r="M350" i="1"/>
  <c r="O350" i="1" s="1"/>
  <c r="N350" i="1"/>
  <c r="P350" i="1" s="1"/>
  <c r="M351" i="1"/>
  <c r="O351" i="1" s="1"/>
  <c r="N351" i="1"/>
  <c r="P351" i="1" s="1"/>
  <c r="M352" i="1"/>
  <c r="O352" i="1" s="1"/>
  <c r="N352" i="1"/>
  <c r="P352" i="1" s="1"/>
  <c r="M353" i="1"/>
  <c r="O353" i="1" s="1"/>
  <c r="N353" i="1"/>
  <c r="P353" i="1" s="1"/>
  <c r="M354" i="1"/>
  <c r="O354" i="1" s="1"/>
  <c r="N354" i="1"/>
  <c r="P354" i="1" s="1"/>
  <c r="M355" i="1"/>
  <c r="O355" i="1" s="1"/>
  <c r="N355" i="1"/>
  <c r="P355" i="1" s="1"/>
  <c r="M356" i="1"/>
  <c r="O356" i="1" s="1"/>
  <c r="N356" i="1"/>
  <c r="P356" i="1" s="1"/>
  <c r="M357" i="1"/>
  <c r="O357" i="1" s="1"/>
  <c r="N357" i="1"/>
  <c r="P357" i="1" s="1"/>
  <c r="M358" i="1"/>
  <c r="O358" i="1" s="1"/>
  <c r="N358" i="1"/>
  <c r="P358" i="1" s="1"/>
  <c r="M359" i="1"/>
  <c r="O359" i="1" s="1"/>
  <c r="N359" i="1"/>
  <c r="P359" i="1" s="1"/>
  <c r="M360" i="1"/>
  <c r="O360" i="1" s="1"/>
  <c r="N360" i="1"/>
  <c r="P360" i="1" s="1"/>
  <c r="M361" i="1"/>
  <c r="O361" i="1" s="1"/>
  <c r="N361" i="1"/>
  <c r="P361" i="1" s="1"/>
  <c r="M362" i="1"/>
  <c r="O362" i="1" s="1"/>
  <c r="N362" i="1"/>
  <c r="P362" i="1" s="1"/>
  <c r="M363" i="1"/>
  <c r="O363" i="1" s="1"/>
  <c r="N363" i="1"/>
  <c r="P363" i="1" s="1"/>
  <c r="M364" i="1"/>
  <c r="O364" i="1" s="1"/>
  <c r="N364" i="1"/>
  <c r="P364" i="1" s="1"/>
  <c r="M365" i="1"/>
  <c r="O365" i="1" s="1"/>
  <c r="N365" i="1"/>
  <c r="P365" i="1" s="1"/>
  <c r="M366" i="1"/>
  <c r="O366" i="1" s="1"/>
  <c r="N366" i="1"/>
  <c r="P366" i="1" s="1"/>
  <c r="M367" i="1"/>
  <c r="O367" i="1" s="1"/>
  <c r="N367" i="1"/>
  <c r="P367" i="1" s="1"/>
  <c r="M368" i="1"/>
  <c r="O368" i="1" s="1"/>
  <c r="N368" i="1"/>
  <c r="P368" i="1" s="1"/>
  <c r="M369" i="1"/>
  <c r="O369" i="1" s="1"/>
  <c r="N369" i="1"/>
  <c r="P369" i="1" s="1"/>
  <c r="M370" i="1"/>
  <c r="O370" i="1" s="1"/>
  <c r="N370" i="1"/>
  <c r="P370" i="1" s="1"/>
  <c r="M371" i="1"/>
  <c r="O371" i="1" s="1"/>
  <c r="N371" i="1"/>
  <c r="P371" i="1" s="1"/>
  <c r="M372" i="1"/>
  <c r="O372" i="1" s="1"/>
  <c r="N372" i="1"/>
  <c r="P372" i="1" s="1"/>
  <c r="M373" i="1"/>
  <c r="O373" i="1" s="1"/>
  <c r="N373" i="1"/>
  <c r="P373" i="1" s="1"/>
  <c r="M374" i="1"/>
  <c r="O374" i="1" s="1"/>
  <c r="N374" i="1"/>
  <c r="P374" i="1" s="1"/>
  <c r="M375" i="1"/>
  <c r="O375" i="1" s="1"/>
  <c r="N375" i="1"/>
  <c r="P375" i="1" s="1"/>
  <c r="M376" i="1"/>
  <c r="O376" i="1" s="1"/>
  <c r="N376" i="1"/>
  <c r="P376" i="1" s="1"/>
  <c r="M377" i="1"/>
  <c r="O377" i="1" s="1"/>
  <c r="N377" i="1"/>
  <c r="P377" i="1" s="1"/>
  <c r="M378" i="1"/>
  <c r="O378" i="1" s="1"/>
  <c r="N378" i="1"/>
  <c r="P378" i="1" s="1"/>
  <c r="M379" i="1"/>
  <c r="O379" i="1" s="1"/>
  <c r="N379" i="1"/>
  <c r="P379" i="1" s="1"/>
  <c r="M380" i="1"/>
  <c r="O380" i="1" s="1"/>
  <c r="N380" i="1"/>
  <c r="P380" i="1" s="1"/>
  <c r="M381" i="1"/>
  <c r="O381" i="1" s="1"/>
  <c r="N381" i="1"/>
  <c r="P381" i="1" s="1"/>
  <c r="M382" i="1"/>
  <c r="O382" i="1" s="1"/>
  <c r="N382" i="1"/>
  <c r="P382" i="1" s="1"/>
  <c r="M383" i="1"/>
  <c r="O383" i="1" s="1"/>
  <c r="N383" i="1"/>
  <c r="P383" i="1" s="1"/>
  <c r="M384" i="1"/>
  <c r="O384" i="1" s="1"/>
  <c r="N384" i="1"/>
  <c r="P384" i="1" s="1"/>
  <c r="M385" i="1"/>
  <c r="O385" i="1" s="1"/>
  <c r="N385" i="1"/>
  <c r="P385" i="1" s="1"/>
  <c r="M386" i="1"/>
  <c r="O386" i="1" s="1"/>
  <c r="N386" i="1"/>
  <c r="P386" i="1" s="1"/>
  <c r="M387" i="1"/>
  <c r="O387" i="1" s="1"/>
  <c r="N387" i="1"/>
  <c r="P387" i="1" s="1"/>
  <c r="M388" i="1"/>
  <c r="O388" i="1" s="1"/>
  <c r="N388" i="1"/>
  <c r="P388" i="1" s="1"/>
  <c r="M389" i="1"/>
  <c r="O389" i="1" s="1"/>
  <c r="N389" i="1"/>
  <c r="P389" i="1" s="1"/>
  <c r="M390" i="1"/>
  <c r="O390" i="1" s="1"/>
  <c r="N390" i="1"/>
  <c r="P390" i="1" s="1"/>
  <c r="M391" i="1"/>
  <c r="O391" i="1" s="1"/>
  <c r="N391" i="1"/>
  <c r="P391" i="1" s="1"/>
  <c r="M392" i="1"/>
  <c r="O392" i="1" s="1"/>
  <c r="N392" i="1"/>
  <c r="P392" i="1" s="1"/>
  <c r="M393" i="1"/>
  <c r="O393" i="1" s="1"/>
  <c r="N393" i="1"/>
  <c r="P393" i="1" s="1"/>
  <c r="M394" i="1"/>
  <c r="O394" i="1" s="1"/>
  <c r="N394" i="1"/>
  <c r="P394" i="1" s="1"/>
  <c r="M395" i="1"/>
  <c r="O395" i="1" s="1"/>
  <c r="N395" i="1"/>
  <c r="P395" i="1" s="1"/>
  <c r="M396" i="1"/>
  <c r="O396" i="1" s="1"/>
  <c r="N396" i="1"/>
  <c r="P396" i="1" s="1"/>
  <c r="M397" i="1"/>
  <c r="O397" i="1" s="1"/>
  <c r="N397" i="1"/>
  <c r="P397" i="1" s="1"/>
  <c r="M398" i="1"/>
  <c r="O398" i="1" s="1"/>
  <c r="N398" i="1"/>
  <c r="P398" i="1" s="1"/>
  <c r="M399" i="1"/>
  <c r="O399" i="1" s="1"/>
  <c r="N399" i="1"/>
  <c r="P399" i="1" s="1"/>
  <c r="M400" i="1"/>
  <c r="O400" i="1" s="1"/>
  <c r="N400" i="1"/>
  <c r="P400" i="1" s="1"/>
  <c r="M401" i="1"/>
  <c r="O401" i="1" s="1"/>
  <c r="N401" i="1"/>
  <c r="P401" i="1" s="1"/>
  <c r="M402" i="1"/>
  <c r="O402" i="1" s="1"/>
  <c r="N402" i="1"/>
  <c r="P402" i="1" s="1"/>
  <c r="M403" i="1"/>
  <c r="O403" i="1" s="1"/>
  <c r="N403" i="1"/>
  <c r="P403" i="1" s="1"/>
  <c r="M404" i="1"/>
  <c r="O404" i="1" s="1"/>
  <c r="N404" i="1"/>
  <c r="P404" i="1" s="1"/>
  <c r="M405" i="1"/>
  <c r="O405" i="1" s="1"/>
  <c r="N405" i="1"/>
  <c r="P405" i="1" s="1"/>
  <c r="M406" i="1"/>
  <c r="O406" i="1" s="1"/>
  <c r="N406" i="1"/>
  <c r="P406" i="1" s="1"/>
  <c r="M407" i="1"/>
  <c r="O407" i="1" s="1"/>
  <c r="N407" i="1"/>
  <c r="P407" i="1" s="1"/>
  <c r="M408" i="1"/>
  <c r="O408" i="1" s="1"/>
  <c r="N408" i="1"/>
  <c r="P408" i="1" s="1"/>
  <c r="M409" i="1"/>
  <c r="O409" i="1" s="1"/>
  <c r="N409" i="1"/>
  <c r="P409" i="1" s="1"/>
  <c r="M410" i="1"/>
  <c r="O410" i="1" s="1"/>
  <c r="N410" i="1"/>
  <c r="P410" i="1" s="1"/>
  <c r="M411" i="1"/>
  <c r="O411" i="1" s="1"/>
  <c r="N411" i="1"/>
  <c r="P411" i="1" s="1"/>
  <c r="M412" i="1"/>
  <c r="O412" i="1" s="1"/>
  <c r="N412" i="1"/>
  <c r="P412" i="1" s="1"/>
  <c r="M413" i="1"/>
  <c r="O413" i="1" s="1"/>
  <c r="N413" i="1"/>
  <c r="P413" i="1" s="1"/>
  <c r="M414" i="1"/>
  <c r="O414" i="1" s="1"/>
  <c r="N414" i="1"/>
  <c r="P414" i="1" s="1"/>
  <c r="M415" i="1"/>
  <c r="O415" i="1" s="1"/>
  <c r="N415" i="1"/>
  <c r="P415" i="1" s="1"/>
  <c r="M416" i="1"/>
  <c r="O416" i="1" s="1"/>
  <c r="N416" i="1"/>
  <c r="P416" i="1" s="1"/>
  <c r="M417" i="1"/>
  <c r="O417" i="1" s="1"/>
  <c r="N417" i="1"/>
  <c r="P417" i="1" s="1"/>
  <c r="M418" i="1"/>
  <c r="O418" i="1" s="1"/>
  <c r="N418" i="1"/>
  <c r="P418" i="1" s="1"/>
  <c r="M419" i="1"/>
  <c r="O419" i="1" s="1"/>
  <c r="N419" i="1"/>
  <c r="P419" i="1" s="1"/>
  <c r="M420" i="1"/>
  <c r="O420" i="1" s="1"/>
  <c r="N420" i="1"/>
  <c r="P420" i="1" s="1"/>
  <c r="M421" i="1"/>
  <c r="O421" i="1" s="1"/>
  <c r="N421" i="1"/>
  <c r="P421" i="1" s="1"/>
  <c r="M422" i="1"/>
  <c r="O422" i="1" s="1"/>
  <c r="N422" i="1"/>
  <c r="P422" i="1" s="1"/>
  <c r="M423" i="1"/>
  <c r="O423" i="1" s="1"/>
  <c r="N423" i="1"/>
  <c r="P423" i="1" s="1"/>
  <c r="M424" i="1"/>
  <c r="O424" i="1" s="1"/>
  <c r="N424" i="1"/>
  <c r="P424" i="1" s="1"/>
  <c r="M425" i="1"/>
  <c r="O425" i="1" s="1"/>
  <c r="N425" i="1"/>
  <c r="P425" i="1" s="1"/>
  <c r="M426" i="1"/>
  <c r="O426" i="1" s="1"/>
  <c r="N426" i="1"/>
  <c r="P426" i="1" s="1"/>
  <c r="M427" i="1"/>
  <c r="O427" i="1" s="1"/>
  <c r="N427" i="1"/>
  <c r="P427" i="1" s="1"/>
  <c r="M428" i="1"/>
  <c r="O428" i="1" s="1"/>
  <c r="N428" i="1"/>
  <c r="P428" i="1" s="1"/>
  <c r="M429" i="1"/>
  <c r="O429" i="1" s="1"/>
  <c r="N429" i="1"/>
  <c r="P429" i="1" s="1"/>
  <c r="M430" i="1"/>
  <c r="O430" i="1" s="1"/>
  <c r="N430" i="1"/>
  <c r="P430" i="1" s="1"/>
  <c r="M431" i="1"/>
  <c r="O431" i="1" s="1"/>
  <c r="N431" i="1"/>
  <c r="P431" i="1" s="1"/>
  <c r="M432" i="1"/>
  <c r="O432" i="1" s="1"/>
  <c r="N432" i="1"/>
  <c r="P432" i="1" s="1"/>
  <c r="M433" i="1"/>
  <c r="O433" i="1" s="1"/>
  <c r="N433" i="1"/>
  <c r="P433" i="1" s="1"/>
  <c r="M434" i="1"/>
  <c r="O434" i="1" s="1"/>
  <c r="N434" i="1"/>
  <c r="P434" i="1" s="1"/>
  <c r="M435" i="1"/>
  <c r="O435" i="1" s="1"/>
  <c r="N435" i="1"/>
  <c r="P435" i="1" s="1"/>
  <c r="M436" i="1"/>
  <c r="O436" i="1" s="1"/>
  <c r="N436" i="1"/>
  <c r="P436" i="1" s="1"/>
  <c r="M437" i="1"/>
  <c r="O437" i="1" s="1"/>
  <c r="N437" i="1"/>
  <c r="P437" i="1" s="1"/>
  <c r="M438" i="1"/>
  <c r="O438" i="1" s="1"/>
  <c r="N438" i="1"/>
  <c r="P438" i="1" s="1"/>
  <c r="M439" i="1"/>
  <c r="O439" i="1" s="1"/>
  <c r="N439" i="1"/>
  <c r="P439" i="1" s="1"/>
  <c r="M440" i="1"/>
  <c r="O440" i="1" s="1"/>
  <c r="N440" i="1"/>
  <c r="P440" i="1" s="1"/>
  <c r="M441" i="1"/>
  <c r="O441" i="1" s="1"/>
  <c r="N441" i="1"/>
  <c r="P441" i="1" s="1"/>
  <c r="M442" i="1"/>
  <c r="O442" i="1" s="1"/>
  <c r="N442" i="1"/>
  <c r="P442" i="1" s="1"/>
  <c r="M443" i="1"/>
  <c r="O443" i="1" s="1"/>
  <c r="N443" i="1"/>
  <c r="P443" i="1" s="1"/>
  <c r="M444" i="1"/>
  <c r="O444" i="1" s="1"/>
  <c r="N444" i="1"/>
  <c r="P444" i="1" s="1"/>
  <c r="M445" i="1"/>
  <c r="O445" i="1" s="1"/>
  <c r="N445" i="1"/>
  <c r="P445" i="1" s="1"/>
  <c r="M446" i="1"/>
  <c r="O446" i="1" s="1"/>
  <c r="N446" i="1"/>
  <c r="P446" i="1" s="1"/>
  <c r="M447" i="1"/>
  <c r="O447" i="1" s="1"/>
  <c r="N447" i="1"/>
  <c r="P447" i="1" s="1"/>
  <c r="M448" i="1"/>
  <c r="O448" i="1" s="1"/>
  <c r="N448" i="1"/>
  <c r="P448" i="1" s="1"/>
  <c r="M449" i="1"/>
  <c r="O449" i="1" s="1"/>
  <c r="N449" i="1"/>
  <c r="P449" i="1" s="1"/>
  <c r="M450" i="1"/>
  <c r="O450" i="1" s="1"/>
  <c r="N450" i="1"/>
  <c r="P450" i="1" s="1"/>
  <c r="M451" i="1"/>
  <c r="O451" i="1" s="1"/>
  <c r="N451" i="1"/>
  <c r="P451" i="1" s="1"/>
  <c r="M452" i="1"/>
  <c r="O452" i="1" s="1"/>
  <c r="N452" i="1"/>
  <c r="P452" i="1" s="1"/>
  <c r="M453" i="1"/>
  <c r="O453" i="1" s="1"/>
  <c r="N453" i="1"/>
  <c r="P453" i="1" s="1"/>
  <c r="M454" i="1"/>
  <c r="O454" i="1" s="1"/>
  <c r="N454" i="1"/>
  <c r="P454" i="1" s="1"/>
  <c r="M455" i="1"/>
  <c r="O455" i="1" s="1"/>
  <c r="N455" i="1"/>
  <c r="P455" i="1" s="1"/>
  <c r="M456" i="1"/>
  <c r="O456" i="1" s="1"/>
  <c r="N456" i="1"/>
  <c r="P456" i="1" s="1"/>
  <c r="M457" i="1"/>
  <c r="O457" i="1" s="1"/>
  <c r="N457" i="1"/>
  <c r="P457" i="1" s="1"/>
  <c r="M458" i="1"/>
  <c r="O458" i="1" s="1"/>
  <c r="N458" i="1"/>
  <c r="P458" i="1" s="1"/>
  <c r="M459" i="1"/>
  <c r="O459" i="1" s="1"/>
  <c r="N459" i="1"/>
  <c r="P459" i="1" s="1"/>
  <c r="M460" i="1"/>
  <c r="O460" i="1" s="1"/>
  <c r="N460" i="1"/>
  <c r="P460" i="1" s="1"/>
  <c r="M461" i="1"/>
  <c r="O461" i="1" s="1"/>
  <c r="N461" i="1"/>
  <c r="P461" i="1" s="1"/>
  <c r="M462" i="1"/>
  <c r="O462" i="1" s="1"/>
  <c r="N462" i="1"/>
  <c r="P462" i="1" s="1"/>
  <c r="M463" i="1"/>
  <c r="O463" i="1" s="1"/>
  <c r="N463" i="1"/>
  <c r="P463" i="1" s="1"/>
  <c r="M464" i="1"/>
  <c r="O464" i="1" s="1"/>
  <c r="N464" i="1"/>
  <c r="P464" i="1" s="1"/>
  <c r="M465" i="1"/>
  <c r="O465" i="1" s="1"/>
  <c r="N465" i="1"/>
  <c r="P465" i="1" s="1"/>
  <c r="M466" i="1"/>
  <c r="O466" i="1" s="1"/>
  <c r="N466" i="1"/>
  <c r="P466" i="1" s="1"/>
  <c r="M467" i="1"/>
  <c r="O467" i="1" s="1"/>
  <c r="N467" i="1"/>
  <c r="P467" i="1" s="1"/>
  <c r="M468" i="1"/>
  <c r="O468" i="1" s="1"/>
  <c r="N468" i="1"/>
  <c r="P468" i="1" s="1"/>
  <c r="M469" i="1"/>
  <c r="O469" i="1" s="1"/>
  <c r="N469" i="1"/>
  <c r="P469" i="1" s="1"/>
  <c r="M470" i="1"/>
  <c r="O470" i="1" s="1"/>
  <c r="N470" i="1"/>
  <c r="P470" i="1" s="1"/>
  <c r="M471" i="1"/>
  <c r="O471" i="1" s="1"/>
  <c r="N471" i="1"/>
  <c r="P471" i="1" s="1"/>
  <c r="M472" i="1"/>
  <c r="O472" i="1" s="1"/>
  <c r="N472" i="1"/>
  <c r="P472" i="1" s="1"/>
  <c r="M473" i="1"/>
  <c r="O473" i="1" s="1"/>
  <c r="N473" i="1"/>
  <c r="P473" i="1" s="1"/>
  <c r="M474" i="1"/>
  <c r="O474" i="1" s="1"/>
  <c r="N474" i="1"/>
  <c r="P474" i="1" s="1"/>
  <c r="M475" i="1"/>
  <c r="O475" i="1" s="1"/>
  <c r="N475" i="1"/>
  <c r="P475" i="1" s="1"/>
  <c r="M476" i="1"/>
  <c r="O476" i="1" s="1"/>
  <c r="N476" i="1"/>
  <c r="P476" i="1" s="1"/>
  <c r="M477" i="1"/>
  <c r="O477" i="1" s="1"/>
  <c r="N477" i="1"/>
  <c r="P477" i="1" s="1"/>
  <c r="M478" i="1"/>
  <c r="O478" i="1" s="1"/>
  <c r="N478" i="1"/>
  <c r="P478" i="1" s="1"/>
  <c r="M479" i="1"/>
  <c r="O479" i="1" s="1"/>
  <c r="N479" i="1"/>
  <c r="P479" i="1" s="1"/>
  <c r="M480" i="1"/>
  <c r="O480" i="1" s="1"/>
  <c r="N480" i="1"/>
  <c r="P480" i="1" s="1"/>
  <c r="M481" i="1"/>
  <c r="O481" i="1" s="1"/>
  <c r="N481" i="1"/>
  <c r="P481" i="1" s="1"/>
  <c r="M482" i="1"/>
  <c r="O482" i="1" s="1"/>
  <c r="N482" i="1"/>
  <c r="P482" i="1" s="1"/>
  <c r="M483" i="1"/>
  <c r="O483" i="1" s="1"/>
  <c r="N483" i="1"/>
  <c r="P483" i="1" s="1"/>
  <c r="M484" i="1"/>
  <c r="O484" i="1" s="1"/>
  <c r="N484" i="1"/>
  <c r="P484" i="1" s="1"/>
  <c r="M485" i="1"/>
  <c r="O485" i="1" s="1"/>
  <c r="N485" i="1"/>
  <c r="P485" i="1" s="1"/>
  <c r="M486" i="1"/>
  <c r="O486" i="1" s="1"/>
  <c r="N486" i="1"/>
  <c r="P486" i="1" s="1"/>
  <c r="M487" i="1"/>
  <c r="O487" i="1" s="1"/>
  <c r="N487" i="1"/>
  <c r="P487" i="1" s="1"/>
  <c r="M488" i="1"/>
  <c r="O488" i="1" s="1"/>
  <c r="N488" i="1"/>
  <c r="P488" i="1" s="1"/>
  <c r="M489" i="1"/>
  <c r="O489" i="1" s="1"/>
  <c r="N489" i="1"/>
  <c r="P489" i="1" s="1"/>
  <c r="M490" i="1"/>
  <c r="O490" i="1" s="1"/>
  <c r="N490" i="1"/>
  <c r="P490" i="1" s="1"/>
  <c r="M491" i="1"/>
  <c r="O491" i="1" s="1"/>
  <c r="N491" i="1"/>
  <c r="P491" i="1" s="1"/>
  <c r="M492" i="1"/>
  <c r="O492" i="1" s="1"/>
  <c r="N492" i="1"/>
  <c r="P492" i="1" s="1"/>
  <c r="M493" i="1"/>
  <c r="O493" i="1" s="1"/>
  <c r="N493" i="1"/>
  <c r="P493" i="1" s="1"/>
  <c r="M494" i="1"/>
  <c r="O494" i="1" s="1"/>
  <c r="N494" i="1"/>
  <c r="P494" i="1" s="1"/>
  <c r="M495" i="1"/>
  <c r="O495" i="1" s="1"/>
  <c r="N495" i="1"/>
  <c r="P495" i="1" s="1"/>
  <c r="M496" i="1"/>
  <c r="O496" i="1" s="1"/>
  <c r="N496" i="1"/>
  <c r="P496" i="1" s="1"/>
  <c r="M497" i="1"/>
  <c r="O497" i="1" s="1"/>
  <c r="N497" i="1"/>
  <c r="P497" i="1" s="1"/>
  <c r="M498" i="1"/>
  <c r="O498" i="1" s="1"/>
  <c r="N498" i="1"/>
  <c r="P498" i="1" s="1"/>
  <c r="M499" i="1"/>
  <c r="O499" i="1" s="1"/>
  <c r="N499" i="1"/>
  <c r="P499" i="1" s="1"/>
  <c r="M500" i="1"/>
  <c r="O500" i="1" s="1"/>
  <c r="N500" i="1"/>
  <c r="P500" i="1" s="1"/>
  <c r="M501" i="1"/>
  <c r="O501" i="1" s="1"/>
  <c r="N501" i="1"/>
  <c r="P501" i="1" s="1"/>
  <c r="M502" i="1"/>
  <c r="O502" i="1" s="1"/>
  <c r="N502" i="1"/>
  <c r="P502" i="1" s="1"/>
  <c r="M503" i="1"/>
  <c r="O503" i="1" s="1"/>
  <c r="N503" i="1"/>
  <c r="P503" i="1" s="1"/>
  <c r="M504" i="1"/>
  <c r="O504" i="1" s="1"/>
  <c r="N504" i="1"/>
  <c r="P504" i="1" s="1"/>
  <c r="M505" i="1"/>
  <c r="O505" i="1" s="1"/>
  <c r="N505" i="1"/>
  <c r="P505" i="1" s="1"/>
  <c r="M506" i="1"/>
  <c r="O506" i="1" s="1"/>
  <c r="N506" i="1"/>
  <c r="P506" i="1" s="1"/>
  <c r="M507" i="1"/>
  <c r="O507" i="1" s="1"/>
  <c r="N507" i="1"/>
  <c r="P507" i="1" s="1"/>
  <c r="M508" i="1"/>
  <c r="O508" i="1" s="1"/>
  <c r="N508" i="1"/>
  <c r="P508" i="1" s="1"/>
  <c r="M509" i="1"/>
  <c r="O509" i="1" s="1"/>
  <c r="N509" i="1"/>
  <c r="P509" i="1" s="1"/>
  <c r="M510" i="1"/>
  <c r="O510" i="1" s="1"/>
  <c r="N510" i="1"/>
  <c r="P510" i="1" s="1"/>
  <c r="M511" i="1"/>
  <c r="O511" i="1" s="1"/>
  <c r="N511" i="1"/>
  <c r="P511" i="1" s="1"/>
  <c r="M512" i="1"/>
  <c r="O512" i="1" s="1"/>
  <c r="N512" i="1"/>
  <c r="P512" i="1" s="1"/>
  <c r="M513" i="1"/>
  <c r="O513" i="1" s="1"/>
  <c r="N513" i="1"/>
  <c r="P513" i="1" s="1"/>
  <c r="M514" i="1"/>
  <c r="O514" i="1" s="1"/>
  <c r="N514" i="1"/>
  <c r="P514" i="1" s="1"/>
  <c r="M515" i="1"/>
  <c r="O515" i="1" s="1"/>
  <c r="N515" i="1"/>
  <c r="P515" i="1" s="1"/>
  <c r="M516" i="1"/>
  <c r="O516" i="1" s="1"/>
  <c r="N516" i="1"/>
  <c r="P516" i="1" s="1"/>
  <c r="M517" i="1"/>
  <c r="O517" i="1" s="1"/>
  <c r="N517" i="1"/>
  <c r="P517" i="1" s="1"/>
  <c r="M518" i="1"/>
  <c r="O518" i="1" s="1"/>
  <c r="N518" i="1"/>
  <c r="P518" i="1" s="1"/>
  <c r="M519" i="1"/>
  <c r="O519" i="1" s="1"/>
  <c r="N519" i="1"/>
  <c r="P519" i="1" s="1"/>
  <c r="M520" i="1"/>
  <c r="O520" i="1" s="1"/>
  <c r="N520" i="1"/>
  <c r="P520" i="1" s="1"/>
  <c r="M521" i="1"/>
  <c r="O521" i="1" s="1"/>
  <c r="N521" i="1"/>
  <c r="P521" i="1" s="1"/>
  <c r="M522" i="1"/>
  <c r="O522" i="1" s="1"/>
  <c r="N522" i="1"/>
  <c r="P522" i="1" s="1"/>
  <c r="M523" i="1"/>
  <c r="O523" i="1" s="1"/>
  <c r="N523" i="1"/>
  <c r="P523" i="1" s="1"/>
  <c r="M524" i="1"/>
  <c r="O524" i="1" s="1"/>
  <c r="N524" i="1"/>
  <c r="P524" i="1" s="1"/>
  <c r="M525" i="1"/>
  <c r="O525" i="1" s="1"/>
  <c r="N525" i="1"/>
  <c r="P525" i="1" s="1"/>
  <c r="M526" i="1"/>
  <c r="O526" i="1" s="1"/>
  <c r="N526" i="1"/>
  <c r="P526" i="1" s="1"/>
  <c r="M527" i="1"/>
  <c r="O527" i="1" s="1"/>
  <c r="N527" i="1"/>
  <c r="P527" i="1" s="1"/>
  <c r="M528" i="1"/>
  <c r="O528" i="1" s="1"/>
  <c r="N528" i="1"/>
  <c r="P528" i="1" s="1"/>
  <c r="M529" i="1"/>
  <c r="O529" i="1" s="1"/>
  <c r="N529" i="1"/>
  <c r="P529" i="1" s="1"/>
  <c r="M530" i="1"/>
  <c r="O530" i="1" s="1"/>
  <c r="N530" i="1"/>
  <c r="P530" i="1" s="1"/>
  <c r="M531" i="1"/>
  <c r="O531" i="1" s="1"/>
  <c r="N531" i="1"/>
  <c r="P531" i="1" s="1"/>
  <c r="M532" i="1"/>
  <c r="O532" i="1" s="1"/>
  <c r="N532" i="1"/>
  <c r="P532" i="1" s="1"/>
  <c r="M533" i="1"/>
  <c r="O533" i="1" s="1"/>
  <c r="N533" i="1"/>
  <c r="P533" i="1" s="1"/>
  <c r="M534" i="1"/>
  <c r="O534" i="1" s="1"/>
  <c r="N534" i="1"/>
  <c r="P534" i="1" s="1"/>
  <c r="M535" i="1"/>
  <c r="O535" i="1" s="1"/>
  <c r="N535" i="1"/>
  <c r="P535" i="1" s="1"/>
  <c r="M536" i="1"/>
  <c r="O536" i="1" s="1"/>
  <c r="N536" i="1"/>
  <c r="P536" i="1" s="1"/>
  <c r="M537" i="1"/>
  <c r="O537" i="1" s="1"/>
  <c r="N537" i="1"/>
  <c r="P537" i="1" s="1"/>
  <c r="M538" i="1"/>
  <c r="O538" i="1" s="1"/>
  <c r="N538" i="1"/>
  <c r="P538" i="1" s="1"/>
  <c r="M539" i="1"/>
  <c r="O539" i="1" s="1"/>
  <c r="N539" i="1"/>
  <c r="P539" i="1" s="1"/>
  <c r="M540" i="1"/>
  <c r="O540" i="1" s="1"/>
  <c r="N540" i="1"/>
  <c r="P540" i="1" s="1"/>
  <c r="M541" i="1"/>
  <c r="O541" i="1" s="1"/>
  <c r="N541" i="1"/>
  <c r="P541" i="1" s="1"/>
  <c r="M542" i="1"/>
  <c r="O542" i="1" s="1"/>
  <c r="N542" i="1"/>
  <c r="P542" i="1" s="1"/>
  <c r="M543" i="1"/>
  <c r="O543" i="1" s="1"/>
  <c r="N543" i="1"/>
  <c r="P543" i="1" s="1"/>
  <c r="M544" i="1"/>
  <c r="O544" i="1" s="1"/>
  <c r="N544" i="1"/>
  <c r="P544" i="1" s="1"/>
  <c r="M545" i="1"/>
  <c r="O545" i="1" s="1"/>
  <c r="N545" i="1"/>
  <c r="P545" i="1" s="1"/>
  <c r="M546" i="1"/>
  <c r="O546" i="1" s="1"/>
  <c r="N546" i="1"/>
  <c r="P546" i="1" s="1"/>
  <c r="M547" i="1"/>
  <c r="O547" i="1" s="1"/>
  <c r="N547" i="1"/>
  <c r="P547" i="1" s="1"/>
  <c r="M548" i="1"/>
  <c r="O548" i="1" s="1"/>
  <c r="N548" i="1"/>
  <c r="P548" i="1" s="1"/>
  <c r="M549" i="1"/>
  <c r="O549" i="1" s="1"/>
  <c r="N549" i="1"/>
  <c r="P549" i="1" s="1"/>
  <c r="M550" i="1"/>
  <c r="O550" i="1" s="1"/>
  <c r="N550" i="1"/>
  <c r="P550" i="1" s="1"/>
  <c r="M551" i="1"/>
  <c r="O551" i="1" s="1"/>
  <c r="N551" i="1"/>
  <c r="P551" i="1" s="1"/>
  <c r="M552" i="1"/>
  <c r="O552" i="1" s="1"/>
  <c r="N552" i="1"/>
  <c r="P552" i="1" s="1"/>
  <c r="M553" i="1"/>
  <c r="O553" i="1" s="1"/>
  <c r="N553" i="1"/>
  <c r="P553" i="1" s="1"/>
  <c r="M554" i="1"/>
  <c r="O554" i="1" s="1"/>
  <c r="N554" i="1"/>
  <c r="P554" i="1" s="1"/>
  <c r="M555" i="1"/>
  <c r="O555" i="1" s="1"/>
  <c r="N555" i="1"/>
  <c r="P555" i="1" s="1"/>
  <c r="M556" i="1"/>
  <c r="O556" i="1" s="1"/>
  <c r="N556" i="1"/>
  <c r="P556" i="1" s="1"/>
  <c r="M557" i="1"/>
  <c r="O557" i="1" s="1"/>
  <c r="N557" i="1"/>
  <c r="P557" i="1" s="1"/>
  <c r="M558" i="1"/>
  <c r="O558" i="1" s="1"/>
  <c r="N558" i="1"/>
  <c r="P558" i="1" s="1"/>
  <c r="M559" i="1"/>
  <c r="O559" i="1" s="1"/>
  <c r="N559" i="1"/>
  <c r="P559" i="1" s="1"/>
  <c r="M560" i="1"/>
  <c r="O560" i="1" s="1"/>
  <c r="N560" i="1"/>
  <c r="P560" i="1" s="1"/>
  <c r="M561" i="1"/>
  <c r="O561" i="1" s="1"/>
  <c r="N561" i="1"/>
  <c r="P561" i="1" s="1"/>
  <c r="M562" i="1"/>
  <c r="O562" i="1" s="1"/>
  <c r="N562" i="1"/>
  <c r="P562" i="1" s="1"/>
  <c r="M563" i="1"/>
  <c r="O563" i="1" s="1"/>
  <c r="N563" i="1"/>
  <c r="P563" i="1" s="1"/>
  <c r="M564" i="1"/>
  <c r="O564" i="1" s="1"/>
  <c r="N564" i="1"/>
  <c r="P564" i="1" s="1"/>
  <c r="M565" i="1"/>
  <c r="O565" i="1" s="1"/>
  <c r="N565" i="1"/>
  <c r="P565" i="1" s="1"/>
  <c r="M566" i="1"/>
  <c r="O566" i="1" s="1"/>
  <c r="N566" i="1"/>
  <c r="P566" i="1" s="1"/>
  <c r="M567" i="1"/>
  <c r="O567" i="1" s="1"/>
  <c r="N567" i="1"/>
  <c r="P567" i="1" s="1"/>
  <c r="M568" i="1"/>
  <c r="O568" i="1" s="1"/>
  <c r="N568" i="1"/>
  <c r="P568" i="1" s="1"/>
  <c r="M569" i="1"/>
  <c r="O569" i="1" s="1"/>
  <c r="N569" i="1"/>
  <c r="P569" i="1" s="1"/>
  <c r="M570" i="1"/>
  <c r="O570" i="1" s="1"/>
  <c r="N570" i="1"/>
  <c r="P570" i="1" s="1"/>
  <c r="M571" i="1"/>
  <c r="O571" i="1" s="1"/>
  <c r="N571" i="1"/>
  <c r="P571" i="1" s="1"/>
  <c r="M572" i="1"/>
  <c r="O572" i="1" s="1"/>
  <c r="N572" i="1"/>
  <c r="P572" i="1" s="1"/>
  <c r="M573" i="1"/>
  <c r="O573" i="1" s="1"/>
  <c r="N573" i="1"/>
  <c r="P573" i="1" s="1"/>
  <c r="M574" i="1"/>
  <c r="O574" i="1" s="1"/>
  <c r="N574" i="1"/>
  <c r="P574" i="1" s="1"/>
  <c r="M575" i="1"/>
  <c r="O575" i="1" s="1"/>
  <c r="N575" i="1"/>
  <c r="P575" i="1" s="1"/>
  <c r="M576" i="1"/>
  <c r="O576" i="1" s="1"/>
  <c r="N576" i="1"/>
  <c r="P576" i="1" s="1"/>
  <c r="M577" i="1"/>
  <c r="O577" i="1" s="1"/>
  <c r="N577" i="1"/>
  <c r="P577" i="1" s="1"/>
  <c r="M578" i="1"/>
  <c r="O578" i="1" s="1"/>
  <c r="N578" i="1"/>
  <c r="P578" i="1" s="1"/>
  <c r="M579" i="1"/>
  <c r="O579" i="1" s="1"/>
  <c r="N579" i="1"/>
  <c r="P579" i="1" s="1"/>
  <c r="M580" i="1"/>
  <c r="O580" i="1" s="1"/>
  <c r="N580" i="1"/>
  <c r="P580" i="1" s="1"/>
  <c r="M581" i="1"/>
  <c r="O581" i="1" s="1"/>
  <c r="N581" i="1"/>
  <c r="P581" i="1" s="1"/>
  <c r="M582" i="1"/>
  <c r="O582" i="1" s="1"/>
  <c r="N582" i="1"/>
  <c r="P582" i="1" s="1"/>
  <c r="M583" i="1"/>
  <c r="O583" i="1" s="1"/>
  <c r="N583" i="1"/>
  <c r="P583" i="1" s="1"/>
  <c r="M584" i="1"/>
  <c r="O584" i="1" s="1"/>
  <c r="N584" i="1"/>
  <c r="P584" i="1" s="1"/>
  <c r="M585" i="1"/>
  <c r="O585" i="1" s="1"/>
  <c r="N585" i="1"/>
  <c r="P585" i="1" s="1"/>
  <c r="M586" i="1"/>
  <c r="O586" i="1" s="1"/>
  <c r="N586" i="1"/>
  <c r="P586" i="1" s="1"/>
  <c r="M587" i="1"/>
  <c r="O587" i="1" s="1"/>
  <c r="N587" i="1"/>
  <c r="P587" i="1" s="1"/>
  <c r="M588" i="1"/>
  <c r="O588" i="1" s="1"/>
  <c r="N588" i="1"/>
  <c r="P588" i="1" s="1"/>
  <c r="M589" i="1"/>
  <c r="O589" i="1" s="1"/>
  <c r="N589" i="1"/>
  <c r="P589" i="1" s="1"/>
  <c r="M590" i="1"/>
  <c r="O590" i="1" s="1"/>
  <c r="N590" i="1"/>
  <c r="P590" i="1" s="1"/>
  <c r="M591" i="1"/>
  <c r="O591" i="1" s="1"/>
  <c r="N591" i="1"/>
  <c r="P591" i="1" s="1"/>
  <c r="M592" i="1"/>
  <c r="O592" i="1" s="1"/>
  <c r="N592" i="1"/>
  <c r="P592" i="1" s="1"/>
  <c r="M593" i="1"/>
  <c r="O593" i="1" s="1"/>
  <c r="N593" i="1"/>
  <c r="P593" i="1" s="1"/>
  <c r="M594" i="1"/>
  <c r="O594" i="1" s="1"/>
  <c r="N594" i="1"/>
  <c r="P594" i="1" s="1"/>
  <c r="M595" i="1"/>
  <c r="O595" i="1" s="1"/>
  <c r="N595" i="1"/>
  <c r="P595" i="1" s="1"/>
  <c r="M596" i="1"/>
  <c r="O596" i="1" s="1"/>
  <c r="N596" i="1"/>
  <c r="P596" i="1" s="1"/>
  <c r="M597" i="1"/>
  <c r="O597" i="1" s="1"/>
  <c r="N597" i="1"/>
  <c r="P597" i="1" s="1"/>
  <c r="M598" i="1"/>
  <c r="O598" i="1" s="1"/>
  <c r="N598" i="1"/>
  <c r="P598" i="1" s="1"/>
  <c r="M599" i="1"/>
  <c r="O599" i="1" s="1"/>
  <c r="N599" i="1"/>
  <c r="P599" i="1" s="1"/>
  <c r="M600" i="1"/>
  <c r="O600" i="1" s="1"/>
  <c r="N600" i="1"/>
  <c r="P600" i="1" s="1"/>
  <c r="M601" i="1"/>
  <c r="O601" i="1" s="1"/>
  <c r="N601" i="1"/>
  <c r="P601" i="1" s="1"/>
  <c r="M602" i="1"/>
  <c r="O602" i="1" s="1"/>
  <c r="N602" i="1"/>
  <c r="P602" i="1" s="1"/>
  <c r="M603" i="1"/>
  <c r="O603" i="1" s="1"/>
  <c r="N603" i="1"/>
  <c r="P603" i="1" s="1"/>
  <c r="M604" i="1"/>
  <c r="O604" i="1" s="1"/>
  <c r="N604" i="1"/>
  <c r="P604" i="1" s="1"/>
  <c r="M605" i="1"/>
  <c r="O605" i="1" s="1"/>
  <c r="N605" i="1"/>
  <c r="P605" i="1" s="1"/>
  <c r="M606" i="1"/>
  <c r="O606" i="1" s="1"/>
  <c r="N606" i="1"/>
  <c r="P606" i="1" s="1"/>
  <c r="M607" i="1"/>
  <c r="O607" i="1" s="1"/>
  <c r="N607" i="1"/>
  <c r="P607" i="1" s="1"/>
  <c r="M608" i="1"/>
  <c r="O608" i="1" s="1"/>
  <c r="N608" i="1"/>
  <c r="P608" i="1" s="1"/>
  <c r="M609" i="1"/>
  <c r="O609" i="1" s="1"/>
  <c r="N609" i="1"/>
  <c r="P609" i="1" s="1"/>
  <c r="M610" i="1"/>
  <c r="O610" i="1" s="1"/>
  <c r="N610" i="1"/>
  <c r="P610" i="1" s="1"/>
  <c r="M611" i="1"/>
  <c r="O611" i="1" s="1"/>
  <c r="N611" i="1"/>
  <c r="P611" i="1" s="1"/>
  <c r="M612" i="1"/>
  <c r="O612" i="1" s="1"/>
  <c r="N612" i="1"/>
  <c r="P612" i="1" s="1"/>
  <c r="M613" i="1"/>
  <c r="O613" i="1" s="1"/>
  <c r="N613" i="1"/>
  <c r="P613" i="1" s="1"/>
  <c r="M614" i="1"/>
  <c r="O614" i="1" s="1"/>
  <c r="N614" i="1"/>
  <c r="P614" i="1" s="1"/>
  <c r="M615" i="1"/>
  <c r="O615" i="1" s="1"/>
  <c r="N615" i="1"/>
  <c r="P615" i="1" s="1"/>
  <c r="M616" i="1"/>
  <c r="O616" i="1" s="1"/>
  <c r="N616" i="1"/>
  <c r="P616" i="1" s="1"/>
  <c r="M617" i="1"/>
  <c r="O617" i="1" s="1"/>
  <c r="N617" i="1"/>
  <c r="P617" i="1" s="1"/>
  <c r="M618" i="1"/>
  <c r="O618" i="1" s="1"/>
  <c r="N618" i="1"/>
  <c r="P618" i="1" s="1"/>
  <c r="M619" i="1"/>
  <c r="O619" i="1" s="1"/>
  <c r="N619" i="1"/>
  <c r="P619" i="1" s="1"/>
  <c r="M620" i="1"/>
  <c r="O620" i="1" s="1"/>
  <c r="N620" i="1"/>
  <c r="P620" i="1" s="1"/>
  <c r="M621" i="1"/>
  <c r="O621" i="1" s="1"/>
  <c r="N621" i="1"/>
  <c r="P621" i="1" s="1"/>
  <c r="M622" i="1"/>
  <c r="O622" i="1" s="1"/>
  <c r="N622" i="1"/>
  <c r="P622" i="1" s="1"/>
  <c r="M623" i="1"/>
  <c r="O623" i="1" s="1"/>
  <c r="N623" i="1"/>
  <c r="P623" i="1" s="1"/>
  <c r="M624" i="1"/>
  <c r="O624" i="1" s="1"/>
  <c r="N624" i="1"/>
  <c r="P624" i="1" s="1"/>
  <c r="M625" i="1"/>
  <c r="O625" i="1" s="1"/>
  <c r="N625" i="1"/>
  <c r="P625" i="1" s="1"/>
  <c r="M626" i="1"/>
  <c r="O626" i="1" s="1"/>
  <c r="N626" i="1"/>
  <c r="P626" i="1" s="1"/>
  <c r="M627" i="1"/>
  <c r="O627" i="1" s="1"/>
  <c r="N627" i="1"/>
  <c r="P627" i="1" s="1"/>
  <c r="M628" i="1"/>
  <c r="O628" i="1" s="1"/>
  <c r="N628" i="1"/>
  <c r="P628" i="1" s="1"/>
  <c r="M629" i="1"/>
  <c r="O629" i="1" s="1"/>
  <c r="N629" i="1"/>
  <c r="P629" i="1" s="1"/>
  <c r="M630" i="1"/>
  <c r="O630" i="1" s="1"/>
  <c r="N630" i="1"/>
  <c r="P630" i="1" s="1"/>
  <c r="M631" i="1"/>
  <c r="O631" i="1" s="1"/>
  <c r="N631" i="1"/>
  <c r="P631" i="1" s="1"/>
  <c r="M632" i="1"/>
  <c r="O632" i="1" s="1"/>
  <c r="N632" i="1"/>
  <c r="P632" i="1" s="1"/>
  <c r="M633" i="1"/>
  <c r="O633" i="1" s="1"/>
  <c r="N633" i="1"/>
  <c r="P633" i="1" s="1"/>
  <c r="M634" i="1"/>
  <c r="O634" i="1" s="1"/>
  <c r="N634" i="1"/>
  <c r="P634" i="1" s="1"/>
  <c r="M635" i="1"/>
  <c r="O635" i="1" s="1"/>
  <c r="N635" i="1"/>
  <c r="P635" i="1" s="1"/>
  <c r="M636" i="1"/>
  <c r="O636" i="1" s="1"/>
  <c r="N636" i="1"/>
  <c r="P636" i="1" s="1"/>
  <c r="M637" i="1"/>
  <c r="O637" i="1" s="1"/>
  <c r="N637" i="1"/>
  <c r="P637" i="1" s="1"/>
  <c r="M638" i="1"/>
  <c r="O638" i="1" s="1"/>
  <c r="N638" i="1"/>
  <c r="P638" i="1" s="1"/>
  <c r="M639" i="1"/>
  <c r="O639" i="1" s="1"/>
  <c r="N639" i="1"/>
  <c r="P639" i="1" s="1"/>
  <c r="M640" i="1"/>
  <c r="O640" i="1" s="1"/>
  <c r="N640" i="1"/>
  <c r="P640" i="1" s="1"/>
  <c r="M641" i="1"/>
  <c r="O641" i="1" s="1"/>
  <c r="N641" i="1"/>
  <c r="P641" i="1" s="1"/>
  <c r="M642" i="1"/>
  <c r="O642" i="1" s="1"/>
  <c r="N642" i="1"/>
  <c r="P642" i="1" s="1"/>
  <c r="M643" i="1"/>
  <c r="O643" i="1" s="1"/>
  <c r="N643" i="1"/>
  <c r="P643" i="1" s="1"/>
  <c r="M644" i="1"/>
  <c r="O644" i="1" s="1"/>
  <c r="N644" i="1"/>
  <c r="P644" i="1" s="1"/>
  <c r="M645" i="1"/>
  <c r="O645" i="1" s="1"/>
  <c r="N645" i="1"/>
  <c r="P645" i="1" s="1"/>
  <c r="M646" i="1"/>
  <c r="O646" i="1" s="1"/>
  <c r="N646" i="1"/>
  <c r="P646" i="1" s="1"/>
  <c r="M647" i="1"/>
  <c r="O647" i="1" s="1"/>
  <c r="N647" i="1"/>
  <c r="P647" i="1" s="1"/>
  <c r="M648" i="1"/>
  <c r="O648" i="1" s="1"/>
  <c r="N648" i="1"/>
  <c r="P648" i="1" s="1"/>
  <c r="M649" i="1"/>
  <c r="O649" i="1" s="1"/>
  <c r="N649" i="1"/>
  <c r="P649" i="1" s="1"/>
  <c r="M650" i="1"/>
  <c r="O650" i="1" s="1"/>
  <c r="N650" i="1"/>
  <c r="P650" i="1" s="1"/>
  <c r="M651" i="1"/>
  <c r="O651" i="1" s="1"/>
  <c r="N651" i="1"/>
  <c r="P651" i="1" s="1"/>
  <c r="M652" i="1"/>
  <c r="O652" i="1" s="1"/>
  <c r="N652" i="1"/>
  <c r="P652" i="1" s="1"/>
  <c r="M653" i="1"/>
  <c r="O653" i="1" s="1"/>
  <c r="N653" i="1"/>
  <c r="P653" i="1" s="1"/>
  <c r="M654" i="1"/>
  <c r="O654" i="1" s="1"/>
  <c r="N654" i="1"/>
  <c r="P654" i="1" s="1"/>
  <c r="M655" i="1"/>
  <c r="O655" i="1" s="1"/>
  <c r="N655" i="1"/>
  <c r="P655" i="1" s="1"/>
  <c r="M656" i="1"/>
  <c r="O656" i="1" s="1"/>
  <c r="N656" i="1"/>
  <c r="P656" i="1" s="1"/>
  <c r="M657" i="1"/>
  <c r="O657" i="1" s="1"/>
  <c r="N657" i="1"/>
  <c r="P657" i="1" s="1"/>
  <c r="M658" i="1"/>
  <c r="O658" i="1" s="1"/>
  <c r="N658" i="1"/>
  <c r="P658" i="1" s="1"/>
  <c r="M659" i="1"/>
  <c r="O659" i="1" s="1"/>
  <c r="N659" i="1"/>
  <c r="P659" i="1" s="1"/>
  <c r="M660" i="1"/>
  <c r="O660" i="1" s="1"/>
  <c r="N660" i="1"/>
  <c r="P660" i="1" s="1"/>
  <c r="M661" i="1"/>
  <c r="O661" i="1" s="1"/>
  <c r="N661" i="1"/>
  <c r="P661" i="1" s="1"/>
  <c r="AN3" i="1"/>
  <c r="AO3" i="1"/>
  <c r="AP3" i="1"/>
  <c r="AQ3" i="1"/>
  <c r="AR3" i="1"/>
  <c r="AS3" i="1"/>
  <c r="AN4" i="1"/>
  <c r="AT4" i="1" s="1"/>
  <c r="AO4" i="1"/>
  <c r="AU4" i="1" s="1"/>
  <c r="AP4" i="1"/>
  <c r="AV4" i="1" s="1"/>
  <c r="AQ4" i="1"/>
  <c r="AW4" i="1" s="1"/>
  <c r="AR4" i="1"/>
  <c r="AX4" i="1" s="1"/>
  <c r="AS4" i="1"/>
  <c r="AY4" i="1" s="1"/>
  <c r="AN5" i="1"/>
  <c r="AT5" i="1" s="1"/>
  <c r="AO5" i="1"/>
  <c r="AU5" i="1" s="1"/>
  <c r="AP5" i="1"/>
  <c r="AV5" i="1" s="1"/>
  <c r="AQ5" i="1"/>
  <c r="AW5" i="1" s="1"/>
  <c r="AR5" i="1"/>
  <c r="AX5" i="1" s="1"/>
  <c r="AS5" i="1"/>
  <c r="AY5" i="1" s="1"/>
  <c r="AN6" i="1"/>
  <c r="AT6" i="1" s="1"/>
  <c r="AO6" i="1"/>
  <c r="AU6" i="1" s="1"/>
  <c r="AP6" i="1"/>
  <c r="AV6" i="1" s="1"/>
  <c r="AQ6" i="1"/>
  <c r="AW6" i="1" s="1"/>
  <c r="AR6" i="1"/>
  <c r="AX6" i="1" s="1"/>
  <c r="AS6" i="1"/>
  <c r="AY6" i="1" s="1"/>
  <c r="AN7" i="1"/>
  <c r="AT7" i="1" s="1"/>
  <c r="AO7" i="1"/>
  <c r="AU7" i="1" s="1"/>
  <c r="AP7" i="1"/>
  <c r="AV7" i="1" s="1"/>
  <c r="AQ7" i="1"/>
  <c r="AW7" i="1" s="1"/>
  <c r="AR7" i="1"/>
  <c r="AX7" i="1" s="1"/>
  <c r="AS7" i="1"/>
  <c r="AY7" i="1" s="1"/>
  <c r="AN8" i="1"/>
  <c r="AT8" i="1" s="1"/>
  <c r="AO8" i="1"/>
  <c r="AU8" i="1" s="1"/>
  <c r="AP8" i="1"/>
  <c r="AV8" i="1" s="1"/>
  <c r="AQ8" i="1"/>
  <c r="AW8" i="1" s="1"/>
  <c r="AR8" i="1"/>
  <c r="AX8" i="1" s="1"/>
  <c r="AS8" i="1"/>
  <c r="AY8" i="1" s="1"/>
  <c r="AN9" i="1"/>
  <c r="AO9" i="1"/>
  <c r="AP9" i="1"/>
  <c r="AQ9" i="1"/>
  <c r="AR9" i="1"/>
  <c r="AS9" i="1"/>
  <c r="AN10" i="1"/>
  <c r="AT10" i="1" s="1"/>
  <c r="AO10" i="1"/>
  <c r="AU10" i="1" s="1"/>
  <c r="AP10" i="1"/>
  <c r="AV10" i="1" s="1"/>
  <c r="AQ10" i="1"/>
  <c r="AW10" i="1" s="1"/>
  <c r="AR10" i="1"/>
  <c r="AX10" i="1" s="1"/>
  <c r="AS10" i="1"/>
  <c r="AY10" i="1" s="1"/>
  <c r="AN11" i="1"/>
  <c r="AO11" i="1"/>
  <c r="AP11" i="1"/>
  <c r="AQ11" i="1"/>
  <c r="AR11" i="1"/>
  <c r="AS11" i="1"/>
  <c r="AN12" i="1"/>
  <c r="AT12" i="1" s="1"/>
  <c r="AO12" i="1"/>
  <c r="AU12" i="1" s="1"/>
  <c r="AP12" i="1"/>
  <c r="AV12" i="1" s="1"/>
  <c r="AQ12" i="1"/>
  <c r="AW12" i="1" s="1"/>
  <c r="AR12" i="1"/>
  <c r="AX12" i="1" s="1"/>
  <c r="AS12" i="1"/>
  <c r="AY12" i="1" s="1"/>
  <c r="AN13" i="1"/>
  <c r="AT13" i="1" s="1"/>
  <c r="AO13" i="1"/>
  <c r="AU13" i="1" s="1"/>
  <c r="AP13" i="1"/>
  <c r="AV13" i="1" s="1"/>
  <c r="AQ13" i="1"/>
  <c r="AW13" i="1" s="1"/>
  <c r="AR13" i="1"/>
  <c r="AX13" i="1" s="1"/>
  <c r="AS13" i="1"/>
  <c r="AY13" i="1" s="1"/>
  <c r="AN14" i="1"/>
  <c r="AT14" i="1" s="1"/>
  <c r="AO14" i="1"/>
  <c r="AU14" i="1" s="1"/>
  <c r="AP14" i="1"/>
  <c r="AV14" i="1" s="1"/>
  <c r="AQ14" i="1"/>
  <c r="AW14" i="1" s="1"/>
  <c r="AR14" i="1"/>
  <c r="AX14" i="1" s="1"/>
  <c r="AS14" i="1"/>
  <c r="AY14" i="1" s="1"/>
  <c r="AN15" i="1"/>
  <c r="AT15" i="1" s="1"/>
  <c r="AO15" i="1"/>
  <c r="AU15" i="1" s="1"/>
  <c r="AP15" i="1"/>
  <c r="AV15" i="1" s="1"/>
  <c r="AQ15" i="1"/>
  <c r="AW15" i="1" s="1"/>
  <c r="AR15" i="1"/>
  <c r="AX15" i="1" s="1"/>
  <c r="AS15" i="1"/>
  <c r="AY15" i="1" s="1"/>
  <c r="AN16" i="1"/>
  <c r="AT16" i="1" s="1"/>
  <c r="AO16" i="1"/>
  <c r="AU16" i="1" s="1"/>
  <c r="AP16" i="1"/>
  <c r="AV16" i="1" s="1"/>
  <c r="AQ16" i="1"/>
  <c r="AW16" i="1" s="1"/>
  <c r="AR16" i="1"/>
  <c r="AX16" i="1" s="1"/>
  <c r="AS16" i="1"/>
  <c r="AY16" i="1" s="1"/>
  <c r="AN17" i="1"/>
  <c r="AT17" i="1" s="1"/>
  <c r="AO17" i="1"/>
  <c r="AU17" i="1" s="1"/>
  <c r="AP17" i="1"/>
  <c r="AV17" i="1" s="1"/>
  <c r="AQ17" i="1"/>
  <c r="AW17" i="1" s="1"/>
  <c r="AR17" i="1"/>
  <c r="AX17" i="1" s="1"/>
  <c r="AS17" i="1"/>
  <c r="AY17" i="1" s="1"/>
  <c r="AN18" i="1"/>
  <c r="AT18" i="1" s="1"/>
  <c r="AO18" i="1"/>
  <c r="AU18" i="1" s="1"/>
  <c r="AP18" i="1"/>
  <c r="AV18" i="1" s="1"/>
  <c r="AQ18" i="1"/>
  <c r="AW18" i="1" s="1"/>
  <c r="AR18" i="1"/>
  <c r="AX18" i="1" s="1"/>
  <c r="AS18" i="1"/>
  <c r="AY18" i="1" s="1"/>
  <c r="AN19" i="1"/>
  <c r="AT19" i="1" s="1"/>
  <c r="AO19" i="1"/>
  <c r="AU19" i="1" s="1"/>
  <c r="AP19" i="1"/>
  <c r="AV19" i="1" s="1"/>
  <c r="AQ19" i="1"/>
  <c r="AW19" i="1" s="1"/>
  <c r="AR19" i="1"/>
  <c r="AX19" i="1" s="1"/>
  <c r="AS19" i="1"/>
  <c r="AY19" i="1" s="1"/>
  <c r="AN20" i="1"/>
  <c r="AT20" i="1" s="1"/>
  <c r="AO20" i="1"/>
  <c r="AU20" i="1" s="1"/>
  <c r="AP20" i="1"/>
  <c r="AV20" i="1" s="1"/>
  <c r="AQ20" i="1"/>
  <c r="AW20" i="1" s="1"/>
  <c r="AR20" i="1"/>
  <c r="AX20" i="1" s="1"/>
  <c r="AS20" i="1"/>
  <c r="AY20" i="1" s="1"/>
  <c r="AN21" i="1"/>
  <c r="AT21" i="1" s="1"/>
  <c r="AO21" i="1"/>
  <c r="AU21" i="1" s="1"/>
  <c r="AP21" i="1"/>
  <c r="AV21" i="1" s="1"/>
  <c r="AQ21" i="1"/>
  <c r="AW21" i="1" s="1"/>
  <c r="AR21" i="1"/>
  <c r="AX21" i="1" s="1"/>
  <c r="AS21" i="1"/>
  <c r="AY21" i="1" s="1"/>
  <c r="AN22" i="1"/>
  <c r="AO22" i="1"/>
  <c r="AP22" i="1"/>
  <c r="AQ22" i="1"/>
  <c r="AR22" i="1"/>
  <c r="AS22" i="1"/>
  <c r="AN23" i="1"/>
  <c r="AT23" i="1" s="1"/>
  <c r="AO23" i="1"/>
  <c r="AU23" i="1" s="1"/>
  <c r="AP23" i="1"/>
  <c r="AV23" i="1" s="1"/>
  <c r="AQ23" i="1"/>
  <c r="AW23" i="1" s="1"/>
  <c r="AR23" i="1"/>
  <c r="AX23" i="1" s="1"/>
  <c r="AS23" i="1"/>
  <c r="AY23" i="1" s="1"/>
  <c r="AN24" i="1"/>
  <c r="AT24" i="1" s="1"/>
  <c r="AO24" i="1"/>
  <c r="AU24" i="1" s="1"/>
  <c r="AP24" i="1"/>
  <c r="AV24" i="1" s="1"/>
  <c r="AQ24" i="1"/>
  <c r="AW24" i="1" s="1"/>
  <c r="AR24" i="1"/>
  <c r="AX24" i="1" s="1"/>
  <c r="AS24" i="1"/>
  <c r="AY24" i="1" s="1"/>
  <c r="AN25" i="1"/>
  <c r="AT25" i="1" s="1"/>
  <c r="AO25" i="1"/>
  <c r="AU25" i="1" s="1"/>
  <c r="AP25" i="1"/>
  <c r="AV25" i="1" s="1"/>
  <c r="AQ25" i="1"/>
  <c r="AW25" i="1" s="1"/>
  <c r="AR25" i="1"/>
  <c r="AX25" i="1" s="1"/>
  <c r="AS25" i="1"/>
  <c r="AY25" i="1" s="1"/>
  <c r="AN26" i="1"/>
  <c r="AT26" i="1" s="1"/>
  <c r="AO26" i="1"/>
  <c r="AU26" i="1" s="1"/>
  <c r="AP26" i="1"/>
  <c r="AV26" i="1" s="1"/>
  <c r="AQ26" i="1"/>
  <c r="AW26" i="1" s="1"/>
  <c r="AR26" i="1"/>
  <c r="AX26" i="1" s="1"/>
  <c r="AS26" i="1"/>
  <c r="AY26" i="1" s="1"/>
  <c r="AN27" i="1"/>
  <c r="AT27" i="1" s="1"/>
  <c r="AO27" i="1"/>
  <c r="AU27" i="1" s="1"/>
  <c r="AP27" i="1"/>
  <c r="AV27" i="1" s="1"/>
  <c r="AQ27" i="1"/>
  <c r="AW27" i="1" s="1"/>
  <c r="AR27" i="1"/>
  <c r="AX27" i="1" s="1"/>
  <c r="AS27" i="1"/>
  <c r="AY27" i="1" s="1"/>
  <c r="AN28" i="1"/>
  <c r="AT28" i="1" s="1"/>
  <c r="AO28" i="1"/>
  <c r="AU28" i="1" s="1"/>
  <c r="AP28" i="1"/>
  <c r="AV28" i="1" s="1"/>
  <c r="AQ28" i="1"/>
  <c r="AW28" i="1" s="1"/>
  <c r="AR28" i="1"/>
  <c r="AX28" i="1" s="1"/>
  <c r="AS28" i="1"/>
  <c r="AY28" i="1" s="1"/>
  <c r="AN29" i="1"/>
  <c r="AT29" i="1" s="1"/>
  <c r="AO29" i="1"/>
  <c r="AU29" i="1" s="1"/>
  <c r="AP29" i="1"/>
  <c r="AV29" i="1" s="1"/>
  <c r="AQ29" i="1"/>
  <c r="AW29" i="1" s="1"/>
  <c r="AR29" i="1"/>
  <c r="AX29" i="1" s="1"/>
  <c r="AS29" i="1"/>
  <c r="AY29" i="1" s="1"/>
  <c r="AN30" i="1"/>
  <c r="AT30" i="1" s="1"/>
  <c r="AO30" i="1"/>
  <c r="AU30" i="1" s="1"/>
  <c r="AP30" i="1"/>
  <c r="AV30" i="1" s="1"/>
  <c r="AQ30" i="1"/>
  <c r="AW30" i="1" s="1"/>
  <c r="AR30" i="1"/>
  <c r="AX30" i="1" s="1"/>
  <c r="AS30" i="1"/>
  <c r="AY30" i="1" s="1"/>
  <c r="AN31" i="1"/>
  <c r="AO31" i="1"/>
  <c r="AP31" i="1"/>
  <c r="AQ31" i="1"/>
  <c r="AR31" i="1"/>
  <c r="AS31" i="1"/>
  <c r="AN32" i="1"/>
  <c r="AT32" i="1" s="1"/>
  <c r="AO32" i="1"/>
  <c r="AU32" i="1" s="1"/>
  <c r="AP32" i="1"/>
  <c r="AV32" i="1" s="1"/>
  <c r="AQ32" i="1"/>
  <c r="AW32" i="1" s="1"/>
  <c r="AR32" i="1"/>
  <c r="AX32" i="1" s="1"/>
  <c r="AS32" i="1"/>
  <c r="AY32" i="1" s="1"/>
  <c r="AN33" i="1"/>
  <c r="AT33" i="1" s="1"/>
  <c r="AO33" i="1"/>
  <c r="AU33" i="1" s="1"/>
  <c r="AP33" i="1"/>
  <c r="AV33" i="1" s="1"/>
  <c r="AQ33" i="1"/>
  <c r="AW33" i="1" s="1"/>
  <c r="AR33" i="1"/>
  <c r="AX33" i="1" s="1"/>
  <c r="AS33" i="1"/>
  <c r="AY33" i="1" s="1"/>
  <c r="AN34" i="1"/>
  <c r="AT34" i="1" s="1"/>
  <c r="AO34" i="1"/>
  <c r="AU34" i="1" s="1"/>
  <c r="AP34" i="1"/>
  <c r="AV34" i="1" s="1"/>
  <c r="AQ34" i="1"/>
  <c r="AW34" i="1" s="1"/>
  <c r="AR34" i="1"/>
  <c r="AX34" i="1" s="1"/>
  <c r="AS34" i="1"/>
  <c r="AY34" i="1" s="1"/>
  <c r="AN35" i="1"/>
  <c r="AT35" i="1" s="1"/>
  <c r="AO35" i="1"/>
  <c r="AU35" i="1" s="1"/>
  <c r="AP35" i="1"/>
  <c r="AV35" i="1" s="1"/>
  <c r="AQ35" i="1"/>
  <c r="AW35" i="1" s="1"/>
  <c r="AR35" i="1"/>
  <c r="AX35" i="1" s="1"/>
  <c r="AS35" i="1"/>
  <c r="AY35" i="1" s="1"/>
  <c r="AN36" i="1"/>
  <c r="AT36" i="1" s="1"/>
  <c r="AO36" i="1"/>
  <c r="AU36" i="1" s="1"/>
  <c r="AP36" i="1"/>
  <c r="AV36" i="1" s="1"/>
  <c r="AQ36" i="1"/>
  <c r="AW36" i="1" s="1"/>
  <c r="AR36" i="1"/>
  <c r="AX36" i="1" s="1"/>
  <c r="AS36" i="1"/>
  <c r="AY36" i="1" s="1"/>
  <c r="AN37" i="1"/>
  <c r="AT37" i="1" s="1"/>
  <c r="AO37" i="1"/>
  <c r="AU37" i="1" s="1"/>
  <c r="AP37" i="1"/>
  <c r="AV37" i="1" s="1"/>
  <c r="AQ37" i="1"/>
  <c r="AW37" i="1" s="1"/>
  <c r="AR37" i="1"/>
  <c r="AX37" i="1" s="1"/>
  <c r="AS37" i="1"/>
  <c r="AY37" i="1" s="1"/>
  <c r="AN38" i="1"/>
  <c r="AT38" i="1" s="1"/>
  <c r="AO38" i="1"/>
  <c r="AU38" i="1" s="1"/>
  <c r="AP38" i="1"/>
  <c r="AV38" i="1" s="1"/>
  <c r="AQ38" i="1"/>
  <c r="AW38" i="1" s="1"/>
  <c r="AR38" i="1"/>
  <c r="AX38" i="1" s="1"/>
  <c r="AS38" i="1"/>
  <c r="AY38" i="1" s="1"/>
  <c r="AN39" i="1"/>
  <c r="AT39" i="1" s="1"/>
  <c r="AO39" i="1"/>
  <c r="AU39" i="1" s="1"/>
  <c r="AP39" i="1"/>
  <c r="AV39" i="1" s="1"/>
  <c r="AQ39" i="1"/>
  <c r="AW39" i="1" s="1"/>
  <c r="AR39" i="1"/>
  <c r="AX39" i="1" s="1"/>
  <c r="AS39" i="1"/>
  <c r="AY39" i="1" s="1"/>
  <c r="AN40" i="1"/>
  <c r="AT40" i="1" s="1"/>
  <c r="AO40" i="1"/>
  <c r="AU40" i="1" s="1"/>
  <c r="AP40" i="1"/>
  <c r="AV40" i="1" s="1"/>
  <c r="AQ40" i="1"/>
  <c r="AW40" i="1" s="1"/>
  <c r="AR40" i="1"/>
  <c r="AX40" i="1" s="1"/>
  <c r="AS40" i="1"/>
  <c r="AY40" i="1" s="1"/>
  <c r="AN41" i="1"/>
  <c r="AT41" i="1" s="1"/>
  <c r="AO41" i="1"/>
  <c r="AU41" i="1" s="1"/>
  <c r="AP41" i="1"/>
  <c r="AV41" i="1" s="1"/>
  <c r="AQ41" i="1"/>
  <c r="AW41" i="1" s="1"/>
  <c r="AR41" i="1"/>
  <c r="AX41" i="1" s="1"/>
  <c r="AS41" i="1"/>
  <c r="AY41" i="1" s="1"/>
  <c r="AN42" i="1"/>
  <c r="AT42" i="1" s="1"/>
  <c r="AO42" i="1"/>
  <c r="AU42" i="1" s="1"/>
  <c r="AP42" i="1"/>
  <c r="AV42" i="1" s="1"/>
  <c r="AQ42" i="1"/>
  <c r="AW42" i="1" s="1"/>
  <c r="AR42" i="1"/>
  <c r="AX42" i="1" s="1"/>
  <c r="AS42" i="1"/>
  <c r="AY42" i="1" s="1"/>
  <c r="AN43" i="1"/>
  <c r="AT43" i="1" s="1"/>
  <c r="AO43" i="1"/>
  <c r="AU43" i="1" s="1"/>
  <c r="AP43" i="1"/>
  <c r="AV43" i="1" s="1"/>
  <c r="AQ43" i="1"/>
  <c r="AW43" i="1" s="1"/>
  <c r="AR43" i="1"/>
  <c r="AX43" i="1" s="1"/>
  <c r="AS43" i="1"/>
  <c r="AY43" i="1" s="1"/>
  <c r="AN44" i="1"/>
  <c r="AT44" i="1" s="1"/>
  <c r="AO44" i="1"/>
  <c r="AU44" i="1" s="1"/>
  <c r="AP44" i="1"/>
  <c r="AV44" i="1" s="1"/>
  <c r="AQ44" i="1"/>
  <c r="AW44" i="1" s="1"/>
  <c r="AR44" i="1"/>
  <c r="AX44" i="1" s="1"/>
  <c r="AS44" i="1"/>
  <c r="AY44" i="1" s="1"/>
  <c r="AN45" i="1"/>
  <c r="AT45" i="1" s="1"/>
  <c r="AO45" i="1"/>
  <c r="AU45" i="1" s="1"/>
  <c r="AP45" i="1"/>
  <c r="AV45" i="1" s="1"/>
  <c r="AQ45" i="1"/>
  <c r="AW45" i="1" s="1"/>
  <c r="AR45" i="1"/>
  <c r="AX45" i="1" s="1"/>
  <c r="AS45" i="1"/>
  <c r="AY45" i="1" s="1"/>
  <c r="AN46" i="1"/>
  <c r="AT46" i="1" s="1"/>
  <c r="AO46" i="1"/>
  <c r="AU46" i="1" s="1"/>
  <c r="AP46" i="1"/>
  <c r="AV46" i="1" s="1"/>
  <c r="AQ46" i="1"/>
  <c r="AW46" i="1" s="1"/>
  <c r="AR46" i="1"/>
  <c r="AX46" i="1" s="1"/>
  <c r="AS46" i="1"/>
  <c r="AY46" i="1" s="1"/>
  <c r="AN47" i="1"/>
  <c r="AT47" i="1" s="1"/>
  <c r="AO47" i="1"/>
  <c r="AU47" i="1" s="1"/>
  <c r="AP47" i="1"/>
  <c r="AV47" i="1" s="1"/>
  <c r="AQ47" i="1"/>
  <c r="AW47" i="1" s="1"/>
  <c r="AR47" i="1"/>
  <c r="AX47" i="1" s="1"/>
  <c r="AS47" i="1"/>
  <c r="AY47" i="1" s="1"/>
  <c r="AN48" i="1"/>
  <c r="AT48" i="1" s="1"/>
  <c r="AO48" i="1"/>
  <c r="AU48" i="1" s="1"/>
  <c r="AP48" i="1"/>
  <c r="AV48" i="1" s="1"/>
  <c r="AQ48" i="1"/>
  <c r="AW48" i="1" s="1"/>
  <c r="AR48" i="1"/>
  <c r="AX48" i="1" s="1"/>
  <c r="AS48" i="1"/>
  <c r="AY48" i="1" s="1"/>
  <c r="AN49" i="1"/>
  <c r="AT49" i="1" s="1"/>
  <c r="AO49" i="1"/>
  <c r="AU49" i="1" s="1"/>
  <c r="AP49" i="1"/>
  <c r="AV49" i="1" s="1"/>
  <c r="AQ49" i="1"/>
  <c r="AW49" i="1" s="1"/>
  <c r="AR49" i="1"/>
  <c r="AX49" i="1" s="1"/>
  <c r="AS49" i="1"/>
  <c r="AY49" i="1" s="1"/>
  <c r="AN50" i="1"/>
  <c r="AT50" i="1" s="1"/>
  <c r="AO50" i="1"/>
  <c r="AU50" i="1" s="1"/>
  <c r="AP50" i="1"/>
  <c r="AV50" i="1" s="1"/>
  <c r="AQ50" i="1"/>
  <c r="AW50" i="1" s="1"/>
  <c r="AR50" i="1"/>
  <c r="AX50" i="1" s="1"/>
  <c r="AS50" i="1"/>
  <c r="AY50" i="1" s="1"/>
  <c r="AN51" i="1"/>
  <c r="AT51" i="1" s="1"/>
  <c r="AO51" i="1"/>
  <c r="AU51" i="1" s="1"/>
  <c r="AP51" i="1"/>
  <c r="AV51" i="1" s="1"/>
  <c r="AQ51" i="1"/>
  <c r="AW51" i="1" s="1"/>
  <c r="AR51" i="1"/>
  <c r="AX51" i="1" s="1"/>
  <c r="AS51" i="1"/>
  <c r="AY51" i="1" s="1"/>
  <c r="AN52" i="1"/>
  <c r="AT52" i="1" s="1"/>
  <c r="AO52" i="1"/>
  <c r="AU52" i="1" s="1"/>
  <c r="AP52" i="1"/>
  <c r="AV52" i="1" s="1"/>
  <c r="AQ52" i="1"/>
  <c r="AW52" i="1" s="1"/>
  <c r="AR52" i="1"/>
  <c r="AX52" i="1" s="1"/>
  <c r="AS52" i="1"/>
  <c r="AY52" i="1" s="1"/>
  <c r="AN53" i="1"/>
  <c r="AT53" i="1" s="1"/>
  <c r="AO53" i="1"/>
  <c r="AU53" i="1" s="1"/>
  <c r="AP53" i="1"/>
  <c r="AV53" i="1" s="1"/>
  <c r="AQ53" i="1"/>
  <c r="AW53" i="1" s="1"/>
  <c r="AR53" i="1"/>
  <c r="AX53" i="1" s="1"/>
  <c r="AS53" i="1"/>
  <c r="AY53" i="1" s="1"/>
  <c r="AN54" i="1"/>
  <c r="AT54" i="1" s="1"/>
  <c r="AO54" i="1"/>
  <c r="AU54" i="1" s="1"/>
  <c r="AP54" i="1"/>
  <c r="AV54" i="1" s="1"/>
  <c r="AQ54" i="1"/>
  <c r="AW54" i="1" s="1"/>
  <c r="AR54" i="1"/>
  <c r="AX54" i="1" s="1"/>
  <c r="AS54" i="1"/>
  <c r="AY54" i="1" s="1"/>
  <c r="AN55" i="1"/>
  <c r="AT55" i="1" s="1"/>
  <c r="AO55" i="1"/>
  <c r="AU55" i="1" s="1"/>
  <c r="AP55" i="1"/>
  <c r="AV55" i="1" s="1"/>
  <c r="AQ55" i="1"/>
  <c r="AW55" i="1" s="1"/>
  <c r="AR55" i="1"/>
  <c r="AX55" i="1" s="1"/>
  <c r="AS55" i="1"/>
  <c r="AY55" i="1" s="1"/>
  <c r="AN56" i="1"/>
  <c r="AT56" i="1" s="1"/>
  <c r="AO56" i="1"/>
  <c r="AU56" i="1" s="1"/>
  <c r="AP56" i="1"/>
  <c r="AV56" i="1" s="1"/>
  <c r="AQ56" i="1"/>
  <c r="AW56" i="1" s="1"/>
  <c r="AR56" i="1"/>
  <c r="AX56" i="1" s="1"/>
  <c r="AS56" i="1"/>
  <c r="AY56" i="1" s="1"/>
  <c r="AN57" i="1"/>
  <c r="AT57" i="1" s="1"/>
  <c r="AO57" i="1"/>
  <c r="AU57" i="1" s="1"/>
  <c r="AP57" i="1"/>
  <c r="AV57" i="1" s="1"/>
  <c r="AQ57" i="1"/>
  <c r="AW57" i="1" s="1"/>
  <c r="AR57" i="1"/>
  <c r="AX57" i="1" s="1"/>
  <c r="AS57" i="1"/>
  <c r="AY57" i="1" s="1"/>
  <c r="AN58" i="1"/>
  <c r="AT58" i="1" s="1"/>
  <c r="AO58" i="1"/>
  <c r="AU58" i="1" s="1"/>
  <c r="AP58" i="1"/>
  <c r="AV58" i="1" s="1"/>
  <c r="AQ58" i="1"/>
  <c r="AW58" i="1" s="1"/>
  <c r="AR58" i="1"/>
  <c r="AX58" i="1" s="1"/>
  <c r="AS58" i="1"/>
  <c r="AY58" i="1" s="1"/>
  <c r="AN59" i="1"/>
  <c r="AT59" i="1" s="1"/>
  <c r="AO59" i="1"/>
  <c r="AU59" i="1" s="1"/>
  <c r="AP59" i="1"/>
  <c r="AV59" i="1" s="1"/>
  <c r="AQ59" i="1"/>
  <c r="AW59" i="1" s="1"/>
  <c r="AR59" i="1"/>
  <c r="AX59" i="1" s="1"/>
  <c r="AS59" i="1"/>
  <c r="AY59" i="1" s="1"/>
  <c r="AN60" i="1"/>
  <c r="AT60" i="1" s="1"/>
  <c r="AO60" i="1"/>
  <c r="AU60" i="1" s="1"/>
  <c r="AP60" i="1"/>
  <c r="AV60" i="1" s="1"/>
  <c r="AQ60" i="1"/>
  <c r="AW60" i="1" s="1"/>
  <c r="AR60" i="1"/>
  <c r="AX60" i="1" s="1"/>
  <c r="AS60" i="1"/>
  <c r="AY60" i="1" s="1"/>
  <c r="AN61" i="1"/>
  <c r="AT61" i="1" s="1"/>
  <c r="AO61" i="1"/>
  <c r="AU61" i="1" s="1"/>
  <c r="AP61" i="1"/>
  <c r="AV61" i="1" s="1"/>
  <c r="AQ61" i="1"/>
  <c r="AW61" i="1" s="1"/>
  <c r="AR61" i="1"/>
  <c r="AX61" i="1" s="1"/>
  <c r="AS61" i="1"/>
  <c r="AY61" i="1" s="1"/>
  <c r="AN62" i="1"/>
  <c r="AT62" i="1" s="1"/>
  <c r="AO62" i="1"/>
  <c r="AU62" i="1" s="1"/>
  <c r="AP62" i="1"/>
  <c r="AV62" i="1" s="1"/>
  <c r="AQ62" i="1"/>
  <c r="AW62" i="1" s="1"/>
  <c r="AR62" i="1"/>
  <c r="AX62" i="1" s="1"/>
  <c r="AS62" i="1"/>
  <c r="AY62" i="1" s="1"/>
  <c r="AN63" i="1"/>
  <c r="AT63" i="1" s="1"/>
  <c r="AO63" i="1"/>
  <c r="AU63" i="1" s="1"/>
  <c r="AP63" i="1"/>
  <c r="AV63" i="1" s="1"/>
  <c r="AQ63" i="1"/>
  <c r="AW63" i="1" s="1"/>
  <c r="AR63" i="1"/>
  <c r="AX63" i="1" s="1"/>
  <c r="AS63" i="1"/>
  <c r="AY63" i="1" s="1"/>
  <c r="AN64" i="1"/>
  <c r="AT64" i="1" s="1"/>
  <c r="AO64" i="1"/>
  <c r="AU64" i="1" s="1"/>
  <c r="AP64" i="1"/>
  <c r="AV64" i="1" s="1"/>
  <c r="AQ64" i="1"/>
  <c r="AW64" i="1" s="1"/>
  <c r="AR64" i="1"/>
  <c r="AX64" i="1" s="1"/>
  <c r="AS64" i="1"/>
  <c r="AY64" i="1" s="1"/>
  <c r="AN65" i="1"/>
  <c r="AT65" i="1" s="1"/>
  <c r="AO65" i="1"/>
  <c r="AU65" i="1" s="1"/>
  <c r="AP65" i="1"/>
  <c r="AV65" i="1" s="1"/>
  <c r="AQ65" i="1"/>
  <c r="AW65" i="1" s="1"/>
  <c r="AR65" i="1"/>
  <c r="AX65" i="1" s="1"/>
  <c r="AS65" i="1"/>
  <c r="AY65" i="1" s="1"/>
  <c r="AN66" i="1"/>
  <c r="AT66" i="1" s="1"/>
  <c r="AO66" i="1"/>
  <c r="AU66" i="1" s="1"/>
  <c r="AP66" i="1"/>
  <c r="AV66" i="1" s="1"/>
  <c r="AQ66" i="1"/>
  <c r="AW66" i="1" s="1"/>
  <c r="AR66" i="1"/>
  <c r="AX66" i="1" s="1"/>
  <c r="AS66" i="1"/>
  <c r="AY66" i="1" s="1"/>
  <c r="AN67" i="1"/>
  <c r="AT67" i="1" s="1"/>
  <c r="AO67" i="1"/>
  <c r="AU67" i="1" s="1"/>
  <c r="AP67" i="1"/>
  <c r="AV67" i="1" s="1"/>
  <c r="AQ67" i="1"/>
  <c r="AW67" i="1" s="1"/>
  <c r="AR67" i="1"/>
  <c r="AX67" i="1" s="1"/>
  <c r="AS67" i="1"/>
  <c r="AY67" i="1" s="1"/>
  <c r="AN68" i="1"/>
  <c r="AT68" i="1" s="1"/>
  <c r="AO68" i="1"/>
  <c r="AU68" i="1" s="1"/>
  <c r="AP68" i="1"/>
  <c r="AV68" i="1" s="1"/>
  <c r="AQ68" i="1"/>
  <c r="AW68" i="1" s="1"/>
  <c r="AR68" i="1"/>
  <c r="AX68" i="1" s="1"/>
  <c r="AS68" i="1"/>
  <c r="AY68" i="1" s="1"/>
  <c r="AN69" i="1"/>
  <c r="AT69" i="1" s="1"/>
  <c r="AO69" i="1"/>
  <c r="AU69" i="1" s="1"/>
  <c r="AP69" i="1"/>
  <c r="AV69" i="1" s="1"/>
  <c r="AQ69" i="1"/>
  <c r="AW69" i="1" s="1"/>
  <c r="AR69" i="1"/>
  <c r="AX69" i="1" s="1"/>
  <c r="AS69" i="1"/>
  <c r="AY69" i="1" s="1"/>
  <c r="AN70" i="1"/>
  <c r="AT70" i="1" s="1"/>
  <c r="AO70" i="1"/>
  <c r="AU70" i="1" s="1"/>
  <c r="AP70" i="1"/>
  <c r="AV70" i="1" s="1"/>
  <c r="AQ70" i="1"/>
  <c r="AW70" i="1" s="1"/>
  <c r="AR70" i="1"/>
  <c r="AX70" i="1" s="1"/>
  <c r="AS70" i="1"/>
  <c r="AY70" i="1" s="1"/>
  <c r="AN71" i="1"/>
  <c r="AT71" i="1" s="1"/>
  <c r="AO71" i="1"/>
  <c r="AU71" i="1" s="1"/>
  <c r="AP71" i="1"/>
  <c r="AV71" i="1" s="1"/>
  <c r="AQ71" i="1"/>
  <c r="AW71" i="1" s="1"/>
  <c r="AR71" i="1"/>
  <c r="AX71" i="1" s="1"/>
  <c r="AS71" i="1"/>
  <c r="AY71" i="1" s="1"/>
  <c r="AN72" i="1"/>
  <c r="AT72" i="1" s="1"/>
  <c r="AO72" i="1"/>
  <c r="AU72" i="1" s="1"/>
  <c r="AP72" i="1"/>
  <c r="AV72" i="1" s="1"/>
  <c r="AQ72" i="1"/>
  <c r="AW72" i="1" s="1"/>
  <c r="AR72" i="1"/>
  <c r="AX72" i="1" s="1"/>
  <c r="AS72" i="1"/>
  <c r="AY72" i="1" s="1"/>
  <c r="AN73" i="1"/>
  <c r="AT73" i="1" s="1"/>
  <c r="AO73" i="1"/>
  <c r="AU73" i="1" s="1"/>
  <c r="AP73" i="1"/>
  <c r="AV73" i="1" s="1"/>
  <c r="AQ73" i="1"/>
  <c r="AW73" i="1" s="1"/>
  <c r="AR73" i="1"/>
  <c r="AX73" i="1" s="1"/>
  <c r="AS73" i="1"/>
  <c r="AY73" i="1" s="1"/>
  <c r="AN74" i="1"/>
  <c r="AT74" i="1" s="1"/>
  <c r="AO74" i="1"/>
  <c r="AU74" i="1" s="1"/>
  <c r="AP74" i="1"/>
  <c r="AV74" i="1" s="1"/>
  <c r="AQ74" i="1"/>
  <c r="AW74" i="1" s="1"/>
  <c r="AR74" i="1"/>
  <c r="AX74" i="1" s="1"/>
  <c r="AS74" i="1"/>
  <c r="AY74" i="1" s="1"/>
  <c r="AN75" i="1"/>
  <c r="AT75" i="1" s="1"/>
  <c r="AO75" i="1"/>
  <c r="AU75" i="1" s="1"/>
  <c r="AP75" i="1"/>
  <c r="AV75" i="1" s="1"/>
  <c r="AQ75" i="1"/>
  <c r="AW75" i="1" s="1"/>
  <c r="AR75" i="1"/>
  <c r="AX75" i="1" s="1"/>
  <c r="AS75" i="1"/>
  <c r="AY75" i="1" s="1"/>
  <c r="AN76" i="1"/>
  <c r="AT76" i="1" s="1"/>
  <c r="AO76" i="1"/>
  <c r="AU76" i="1" s="1"/>
  <c r="AP76" i="1"/>
  <c r="AV76" i="1" s="1"/>
  <c r="AQ76" i="1"/>
  <c r="AW76" i="1" s="1"/>
  <c r="AR76" i="1"/>
  <c r="AX76" i="1" s="1"/>
  <c r="AS76" i="1"/>
  <c r="AY76" i="1" s="1"/>
  <c r="AN77" i="1"/>
  <c r="AT77" i="1" s="1"/>
  <c r="AO77" i="1"/>
  <c r="AU77" i="1" s="1"/>
  <c r="AP77" i="1"/>
  <c r="AV77" i="1" s="1"/>
  <c r="AQ77" i="1"/>
  <c r="AW77" i="1" s="1"/>
  <c r="AR77" i="1"/>
  <c r="AX77" i="1" s="1"/>
  <c r="AS77" i="1"/>
  <c r="AY77" i="1" s="1"/>
  <c r="AN78" i="1"/>
  <c r="AT78" i="1" s="1"/>
  <c r="AO78" i="1"/>
  <c r="AU78" i="1" s="1"/>
  <c r="AP78" i="1"/>
  <c r="AV78" i="1" s="1"/>
  <c r="AQ78" i="1"/>
  <c r="AW78" i="1" s="1"/>
  <c r="AR78" i="1"/>
  <c r="AX78" i="1" s="1"/>
  <c r="AS78" i="1"/>
  <c r="AY78" i="1" s="1"/>
  <c r="AN79" i="1"/>
  <c r="AT79" i="1" s="1"/>
  <c r="AO79" i="1"/>
  <c r="AU79" i="1" s="1"/>
  <c r="AP79" i="1"/>
  <c r="AV79" i="1" s="1"/>
  <c r="AQ79" i="1"/>
  <c r="AW79" i="1" s="1"/>
  <c r="AR79" i="1"/>
  <c r="AX79" i="1" s="1"/>
  <c r="AS79" i="1"/>
  <c r="AY79" i="1" s="1"/>
  <c r="AN80" i="1"/>
  <c r="AT80" i="1" s="1"/>
  <c r="AO80" i="1"/>
  <c r="AU80" i="1" s="1"/>
  <c r="AP80" i="1"/>
  <c r="AV80" i="1" s="1"/>
  <c r="AQ80" i="1"/>
  <c r="AW80" i="1" s="1"/>
  <c r="AR80" i="1"/>
  <c r="AX80" i="1" s="1"/>
  <c r="AS80" i="1"/>
  <c r="AY80" i="1" s="1"/>
  <c r="AN81" i="1"/>
  <c r="AT81" i="1" s="1"/>
  <c r="AO81" i="1"/>
  <c r="AU81" i="1" s="1"/>
  <c r="AP81" i="1"/>
  <c r="AV81" i="1" s="1"/>
  <c r="AQ81" i="1"/>
  <c r="AW81" i="1" s="1"/>
  <c r="AR81" i="1"/>
  <c r="AX81" i="1" s="1"/>
  <c r="AS81" i="1"/>
  <c r="AY81" i="1" s="1"/>
  <c r="AN82" i="1"/>
  <c r="AT82" i="1" s="1"/>
  <c r="AO82" i="1"/>
  <c r="AU82" i="1" s="1"/>
  <c r="AP82" i="1"/>
  <c r="AV82" i="1" s="1"/>
  <c r="AQ82" i="1"/>
  <c r="AW82" i="1" s="1"/>
  <c r="AR82" i="1"/>
  <c r="AX82" i="1" s="1"/>
  <c r="AS82" i="1"/>
  <c r="AY82" i="1" s="1"/>
  <c r="AN83" i="1"/>
  <c r="AT83" i="1" s="1"/>
  <c r="AO83" i="1"/>
  <c r="AU83" i="1" s="1"/>
  <c r="AP83" i="1"/>
  <c r="AV83" i="1" s="1"/>
  <c r="AQ83" i="1"/>
  <c r="AW83" i="1" s="1"/>
  <c r="AR83" i="1"/>
  <c r="AX83" i="1" s="1"/>
  <c r="AS83" i="1"/>
  <c r="AY83" i="1" s="1"/>
  <c r="AN84" i="1"/>
  <c r="AO84" i="1"/>
  <c r="AP84" i="1"/>
  <c r="AQ84" i="1"/>
  <c r="AR84" i="1"/>
  <c r="AS84" i="1"/>
  <c r="AN85" i="1"/>
  <c r="AT85" i="1" s="1"/>
  <c r="AO85" i="1"/>
  <c r="AU85" i="1" s="1"/>
  <c r="AP85" i="1"/>
  <c r="AV85" i="1" s="1"/>
  <c r="AQ85" i="1"/>
  <c r="AW85" i="1" s="1"/>
  <c r="AR85" i="1"/>
  <c r="AX85" i="1" s="1"/>
  <c r="AS85" i="1"/>
  <c r="AY85" i="1" s="1"/>
  <c r="AN86" i="1"/>
  <c r="AT86" i="1" s="1"/>
  <c r="AO86" i="1"/>
  <c r="AU86" i="1" s="1"/>
  <c r="AP86" i="1"/>
  <c r="AV86" i="1" s="1"/>
  <c r="AQ86" i="1"/>
  <c r="AW86" i="1" s="1"/>
  <c r="AR86" i="1"/>
  <c r="AX86" i="1" s="1"/>
  <c r="AS86" i="1"/>
  <c r="AY86" i="1" s="1"/>
  <c r="AN87" i="1"/>
  <c r="AT87" i="1" s="1"/>
  <c r="AO87" i="1"/>
  <c r="AU87" i="1" s="1"/>
  <c r="AP87" i="1"/>
  <c r="AV87" i="1" s="1"/>
  <c r="AQ87" i="1"/>
  <c r="AW87" i="1" s="1"/>
  <c r="AR87" i="1"/>
  <c r="AX87" i="1" s="1"/>
  <c r="AS87" i="1"/>
  <c r="AY87" i="1" s="1"/>
  <c r="AN88" i="1"/>
  <c r="AT88" i="1" s="1"/>
  <c r="AO88" i="1"/>
  <c r="AU88" i="1" s="1"/>
  <c r="AP88" i="1"/>
  <c r="AV88" i="1" s="1"/>
  <c r="AQ88" i="1"/>
  <c r="AW88" i="1" s="1"/>
  <c r="AR88" i="1"/>
  <c r="AX88" i="1" s="1"/>
  <c r="AS88" i="1"/>
  <c r="AY88" i="1" s="1"/>
  <c r="AN89" i="1"/>
  <c r="AT89" i="1" s="1"/>
  <c r="AO89" i="1"/>
  <c r="AU89" i="1" s="1"/>
  <c r="AP89" i="1"/>
  <c r="AV89" i="1" s="1"/>
  <c r="AQ89" i="1"/>
  <c r="AW89" i="1" s="1"/>
  <c r="AR89" i="1"/>
  <c r="AX89" i="1" s="1"/>
  <c r="AS89" i="1"/>
  <c r="AY89" i="1" s="1"/>
  <c r="AN90" i="1"/>
  <c r="AT90" i="1" s="1"/>
  <c r="AO90" i="1"/>
  <c r="AU90" i="1" s="1"/>
  <c r="AP90" i="1"/>
  <c r="AV90" i="1" s="1"/>
  <c r="AQ90" i="1"/>
  <c r="AW90" i="1" s="1"/>
  <c r="AR90" i="1"/>
  <c r="AX90" i="1" s="1"/>
  <c r="AS90" i="1"/>
  <c r="AY90" i="1" s="1"/>
  <c r="AN91" i="1"/>
  <c r="AT91" i="1" s="1"/>
  <c r="AO91" i="1"/>
  <c r="AU91" i="1" s="1"/>
  <c r="AP91" i="1"/>
  <c r="AV91" i="1" s="1"/>
  <c r="AQ91" i="1"/>
  <c r="AW91" i="1" s="1"/>
  <c r="AR91" i="1"/>
  <c r="AX91" i="1" s="1"/>
  <c r="AS91" i="1"/>
  <c r="AY91" i="1" s="1"/>
  <c r="AN92" i="1"/>
  <c r="AT92" i="1" s="1"/>
  <c r="AO92" i="1"/>
  <c r="AU92" i="1" s="1"/>
  <c r="AP92" i="1"/>
  <c r="AV92" i="1" s="1"/>
  <c r="AQ92" i="1"/>
  <c r="AW92" i="1" s="1"/>
  <c r="AR92" i="1"/>
  <c r="AX92" i="1" s="1"/>
  <c r="AS92" i="1"/>
  <c r="AY92" i="1" s="1"/>
  <c r="AN93" i="1"/>
  <c r="AT93" i="1" s="1"/>
  <c r="AO93" i="1"/>
  <c r="AU93" i="1" s="1"/>
  <c r="AP93" i="1"/>
  <c r="AV93" i="1" s="1"/>
  <c r="AQ93" i="1"/>
  <c r="AW93" i="1" s="1"/>
  <c r="AR93" i="1"/>
  <c r="AX93" i="1" s="1"/>
  <c r="AS93" i="1"/>
  <c r="AY93" i="1" s="1"/>
  <c r="AN94" i="1"/>
  <c r="AT94" i="1" s="1"/>
  <c r="AO94" i="1"/>
  <c r="AU94" i="1" s="1"/>
  <c r="AP94" i="1"/>
  <c r="AV94" i="1" s="1"/>
  <c r="AQ94" i="1"/>
  <c r="AW94" i="1" s="1"/>
  <c r="AR94" i="1"/>
  <c r="AX94" i="1" s="1"/>
  <c r="AS94" i="1"/>
  <c r="AY94" i="1" s="1"/>
  <c r="AN95" i="1"/>
  <c r="AT95" i="1" s="1"/>
  <c r="AO95" i="1"/>
  <c r="AU95" i="1" s="1"/>
  <c r="AP95" i="1"/>
  <c r="AV95" i="1" s="1"/>
  <c r="AQ95" i="1"/>
  <c r="AW95" i="1" s="1"/>
  <c r="AR95" i="1"/>
  <c r="AX95" i="1" s="1"/>
  <c r="AS95" i="1"/>
  <c r="AY95" i="1" s="1"/>
  <c r="AN96" i="1"/>
  <c r="AT96" i="1" s="1"/>
  <c r="AO96" i="1"/>
  <c r="AU96" i="1" s="1"/>
  <c r="AP96" i="1"/>
  <c r="AV96" i="1" s="1"/>
  <c r="AQ96" i="1"/>
  <c r="AW96" i="1" s="1"/>
  <c r="AR96" i="1"/>
  <c r="AX96" i="1" s="1"/>
  <c r="AS96" i="1"/>
  <c r="AY96" i="1" s="1"/>
  <c r="AN97" i="1"/>
  <c r="AT97" i="1" s="1"/>
  <c r="AO97" i="1"/>
  <c r="AU97" i="1" s="1"/>
  <c r="AP97" i="1"/>
  <c r="AV97" i="1" s="1"/>
  <c r="AQ97" i="1"/>
  <c r="AW97" i="1" s="1"/>
  <c r="AR97" i="1"/>
  <c r="AX97" i="1" s="1"/>
  <c r="AS97" i="1"/>
  <c r="AY97" i="1" s="1"/>
  <c r="AN98" i="1"/>
  <c r="AT98" i="1" s="1"/>
  <c r="AO98" i="1"/>
  <c r="AU98" i="1" s="1"/>
  <c r="AP98" i="1"/>
  <c r="AV98" i="1" s="1"/>
  <c r="AQ98" i="1"/>
  <c r="AW98" i="1" s="1"/>
  <c r="AR98" i="1"/>
  <c r="AX98" i="1" s="1"/>
  <c r="AS98" i="1"/>
  <c r="AY98" i="1" s="1"/>
  <c r="AN99" i="1"/>
  <c r="AT99" i="1" s="1"/>
  <c r="AO99" i="1"/>
  <c r="AU99" i="1" s="1"/>
  <c r="AP99" i="1"/>
  <c r="AV99" i="1" s="1"/>
  <c r="AQ99" i="1"/>
  <c r="AW99" i="1" s="1"/>
  <c r="AR99" i="1"/>
  <c r="AX99" i="1" s="1"/>
  <c r="AS99" i="1"/>
  <c r="AY99" i="1" s="1"/>
  <c r="AN100" i="1"/>
  <c r="AT100" i="1" s="1"/>
  <c r="AO100" i="1"/>
  <c r="AU100" i="1" s="1"/>
  <c r="AP100" i="1"/>
  <c r="AV100" i="1" s="1"/>
  <c r="AQ100" i="1"/>
  <c r="AW100" i="1" s="1"/>
  <c r="AR100" i="1"/>
  <c r="AX100" i="1" s="1"/>
  <c r="AS100" i="1"/>
  <c r="AY100" i="1" s="1"/>
  <c r="AN101" i="1"/>
  <c r="AT101" i="1" s="1"/>
  <c r="AO101" i="1"/>
  <c r="AU101" i="1" s="1"/>
  <c r="AP101" i="1"/>
  <c r="AV101" i="1" s="1"/>
  <c r="AQ101" i="1"/>
  <c r="AW101" i="1" s="1"/>
  <c r="AR101" i="1"/>
  <c r="AX101" i="1" s="1"/>
  <c r="AS101" i="1"/>
  <c r="AY101" i="1" s="1"/>
  <c r="AN102" i="1"/>
  <c r="AT102" i="1" s="1"/>
  <c r="AO102" i="1"/>
  <c r="AU102" i="1" s="1"/>
  <c r="AP102" i="1"/>
  <c r="AV102" i="1" s="1"/>
  <c r="AQ102" i="1"/>
  <c r="AW102" i="1" s="1"/>
  <c r="AR102" i="1"/>
  <c r="AX102" i="1" s="1"/>
  <c r="AS102" i="1"/>
  <c r="AY102" i="1" s="1"/>
  <c r="AN103" i="1"/>
  <c r="AT103" i="1" s="1"/>
  <c r="AO103" i="1"/>
  <c r="AU103" i="1" s="1"/>
  <c r="AP103" i="1"/>
  <c r="AV103" i="1" s="1"/>
  <c r="AQ103" i="1"/>
  <c r="AW103" i="1" s="1"/>
  <c r="AR103" i="1"/>
  <c r="AX103" i="1" s="1"/>
  <c r="AS103" i="1"/>
  <c r="AY103" i="1" s="1"/>
  <c r="AN104" i="1"/>
  <c r="AT104" i="1" s="1"/>
  <c r="AO104" i="1"/>
  <c r="AU104" i="1" s="1"/>
  <c r="AP104" i="1"/>
  <c r="AV104" i="1" s="1"/>
  <c r="AQ104" i="1"/>
  <c r="AW104" i="1" s="1"/>
  <c r="AR104" i="1"/>
  <c r="AX104" i="1" s="1"/>
  <c r="AS104" i="1"/>
  <c r="AY104" i="1" s="1"/>
  <c r="AN105" i="1"/>
  <c r="AT105" i="1" s="1"/>
  <c r="AO105" i="1"/>
  <c r="AU105" i="1" s="1"/>
  <c r="AP105" i="1"/>
  <c r="AV105" i="1" s="1"/>
  <c r="AQ105" i="1"/>
  <c r="AW105" i="1" s="1"/>
  <c r="AR105" i="1"/>
  <c r="AX105" i="1" s="1"/>
  <c r="AS105" i="1"/>
  <c r="AY105" i="1" s="1"/>
  <c r="AN106" i="1"/>
  <c r="AT106" i="1" s="1"/>
  <c r="AO106" i="1"/>
  <c r="AU106" i="1" s="1"/>
  <c r="AP106" i="1"/>
  <c r="AV106" i="1" s="1"/>
  <c r="AQ106" i="1"/>
  <c r="AW106" i="1" s="1"/>
  <c r="AR106" i="1"/>
  <c r="AX106" i="1" s="1"/>
  <c r="AS106" i="1"/>
  <c r="AY106" i="1" s="1"/>
  <c r="AN107" i="1"/>
  <c r="AT107" i="1" s="1"/>
  <c r="AO107" i="1"/>
  <c r="AU107" i="1" s="1"/>
  <c r="AP107" i="1"/>
  <c r="AV107" i="1" s="1"/>
  <c r="AQ107" i="1"/>
  <c r="AW107" i="1" s="1"/>
  <c r="AR107" i="1"/>
  <c r="AX107" i="1" s="1"/>
  <c r="AS107" i="1"/>
  <c r="AY107" i="1" s="1"/>
  <c r="AN108" i="1"/>
  <c r="AT108" i="1" s="1"/>
  <c r="AO108" i="1"/>
  <c r="AU108" i="1" s="1"/>
  <c r="AP108" i="1"/>
  <c r="AV108" i="1" s="1"/>
  <c r="AQ108" i="1"/>
  <c r="AW108" i="1" s="1"/>
  <c r="AR108" i="1"/>
  <c r="AX108" i="1" s="1"/>
  <c r="AS108" i="1"/>
  <c r="AY108" i="1" s="1"/>
  <c r="AN109" i="1"/>
  <c r="AT109" i="1" s="1"/>
  <c r="AO109" i="1"/>
  <c r="AU109" i="1" s="1"/>
  <c r="AP109" i="1"/>
  <c r="AV109" i="1" s="1"/>
  <c r="AQ109" i="1"/>
  <c r="AW109" i="1" s="1"/>
  <c r="AR109" i="1"/>
  <c r="AX109" i="1" s="1"/>
  <c r="AS109" i="1"/>
  <c r="AY109" i="1" s="1"/>
  <c r="AN110" i="1"/>
  <c r="AT110" i="1" s="1"/>
  <c r="AO110" i="1"/>
  <c r="AU110" i="1" s="1"/>
  <c r="AP110" i="1"/>
  <c r="AV110" i="1" s="1"/>
  <c r="AQ110" i="1"/>
  <c r="AW110" i="1" s="1"/>
  <c r="AR110" i="1"/>
  <c r="AX110" i="1" s="1"/>
  <c r="AS110" i="1"/>
  <c r="AY110" i="1" s="1"/>
  <c r="AN111" i="1"/>
  <c r="AT111" i="1" s="1"/>
  <c r="AO111" i="1"/>
  <c r="AU111" i="1" s="1"/>
  <c r="AP111" i="1"/>
  <c r="AV111" i="1" s="1"/>
  <c r="AQ111" i="1"/>
  <c r="AW111" i="1" s="1"/>
  <c r="AR111" i="1"/>
  <c r="AX111" i="1" s="1"/>
  <c r="AS111" i="1"/>
  <c r="AY111" i="1" s="1"/>
  <c r="AN112" i="1"/>
  <c r="AT112" i="1" s="1"/>
  <c r="AO112" i="1"/>
  <c r="AU112" i="1" s="1"/>
  <c r="AP112" i="1"/>
  <c r="AV112" i="1" s="1"/>
  <c r="AQ112" i="1"/>
  <c r="AW112" i="1" s="1"/>
  <c r="AR112" i="1"/>
  <c r="AX112" i="1" s="1"/>
  <c r="AS112" i="1"/>
  <c r="AY112" i="1" s="1"/>
  <c r="AN113" i="1"/>
  <c r="AT113" i="1" s="1"/>
  <c r="AO113" i="1"/>
  <c r="AU113" i="1" s="1"/>
  <c r="AP113" i="1"/>
  <c r="AV113" i="1" s="1"/>
  <c r="AQ113" i="1"/>
  <c r="AW113" i="1" s="1"/>
  <c r="AR113" i="1"/>
  <c r="AX113" i="1" s="1"/>
  <c r="AS113" i="1"/>
  <c r="AY113" i="1" s="1"/>
  <c r="AN114" i="1"/>
  <c r="AT114" i="1" s="1"/>
  <c r="AO114" i="1"/>
  <c r="AU114" i="1" s="1"/>
  <c r="AP114" i="1"/>
  <c r="AV114" i="1" s="1"/>
  <c r="AQ114" i="1"/>
  <c r="AW114" i="1" s="1"/>
  <c r="AR114" i="1"/>
  <c r="AX114" i="1" s="1"/>
  <c r="AS114" i="1"/>
  <c r="AY114" i="1" s="1"/>
  <c r="AN115" i="1"/>
  <c r="AT115" i="1" s="1"/>
  <c r="AO115" i="1"/>
  <c r="AU115" i="1" s="1"/>
  <c r="AP115" i="1"/>
  <c r="AV115" i="1" s="1"/>
  <c r="AQ115" i="1"/>
  <c r="AW115" i="1" s="1"/>
  <c r="AR115" i="1"/>
  <c r="AX115" i="1" s="1"/>
  <c r="AS115" i="1"/>
  <c r="AY115" i="1" s="1"/>
  <c r="AN116" i="1"/>
  <c r="AT116" i="1" s="1"/>
  <c r="AO116" i="1"/>
  <c r="AU116" i="1" s="1"/>
  <c r="AP116" i="1"/>
  <c r="AV116" i="1" s="1"/>
  <c r="AQ116" i="1"/>
  <c r="AW116" i="1" s="1"/>
  <c r="AR116" i="1"/>
  <c r="AX116" i="1" s="1"/>
  <c r="AS116" i="1"/>
  <c r="AY116" i="1" s="1"/>
  <c r="AN117" i="1"/>
  <c r="AT117" i="1" s="1"/>
  <c r="AO117" i="1"/>
  <c r="AU117" i="1" s="1"/>
  <c r="AP117" i="1"/>
  <c r="AV117" i="1" s="1"/>
  <c r="AQ117" i="1"/>
  <c r="AW117" i="1" s="1"/>
  <c r="AR117" i="1"/>
  <c r="AX117" i="1" s="1"/>
  <c r="AS117" i="1"/>
  <c r="AY117" i="1" s="1"/>
  <c r="AN118" i="1"/>
  <c r="AT118" i="1" s="1"/>
  <c r="AO118" i="1"/>
  <c r="AU118" i="1" s="1"/>
  <c r="AP118" i="1"/>
  <c r="AV118" i="1" s="1"/>
  <c r="AQ118" i="1"/>
  <c r="AW118" i="1" s="1"/>
  <c r="AR118" i="1"/>
  <c r="AX118" i="1" s="1"/>
  <c r="AS118" i="1"/>
  <c r="AY118" i="1" s="1"/>
  <c r="AN119" i="1"/>
  <c r="AT119" i="1" s="1"/>
  <c r="AO119" i="1"/>
  <c r="AU119" i="1" s="1"/>
  <c r="AP119" i="1"/>
  <c r="AV119" i="1" s="1"/>
  <c r="AQ119" i="1"/>
  <c r="AW119" i="1" s="1"/>
  <c r="AR119" i="1"/>
  <c r="AX119" i="1" s="1"/>
  <c r="AS119" i="1"/>
  <c r="AY119" i="1" s="1"/>
  <c r="AN120" i="1"/>
  <c r="AT120" i="1" s="1"/>
  <c r="AO120" i="1"/>
  <c r="AU120" i="1" s="1"/>
  <c r="AP120" i="1"/>
  <c r="AV120" i="1" s="1"/>
  <c r="AQ120" i="1"/>
  <c r="AW120" i="1" s="1"/>
  <c r="AR120" i="1"/>
  <c r="AX120" i="1" s="1"/>
  <c r="AS120" i="1"/>
  <c r="AY120" i="1" s="1"/>
  <c r="AN121" i="1"/>
  <c r="AT121" i="1" s="1"/>
  <c r="AO121" i="1"/>
  <c r="AU121" i="1" s="1"/>
  <c r="AP121" i="1"/>
  <c r="AV121" i="1" s="1"/>
  <c r="AQ121" i="1"/>
  <c r="AW121" i="1" s="1"/>
  <c r="AR121" i="1"/>
  <c r="AX121" i="1" s="1"/>
  <c r="AS121" i="1"/>
  <c r="AY121" i="1" s="1"/>
  <c r="AN122" i="1"/>
  <c r="AT122" i="1" s="1"/>
  <c r="AO122" i="1"/>
  <c r="AU122" i="1" s="1"/>
  <c r="AP122" i="1"/>
  <c r="AV122" i="1" s="1"/>
  <c r="AQ122" i="1"/>
  <c r="AW122" i="1" s="1"/>
  <c r="AR122" i="1"/>
  <c r="AX122" i="1" s="1"/>
  <c r="AS122" i="1"/>
  <c r="AY122" i="1" s="1"/>
  <c r="AN123" i="1"/>
  <c r="AT123" i="1" s="1"/>
  <c r="AO123" i="1"/>
  <c r="AU123" i="1" s="1"/>
  <c r="AP123" i="1"/>
  <c r="AV123" i="1" s="1"/>
  <c r="AQ123" i="1"/>
  <c r="AW123" i="1" s="1"/>
  <c r="AR123" i="1"/>
  <c r="AX123" i="1" s="1"/>
  <c r="AS123" i="1"/>
  <c r="AY123" i="1" s="1"/>
  <c r="AN124" i="1"/>
  <c r="AT124" i="1" s="1"/>
  <c r="AO124" i="1"/>
  <c r="AU124" i="1" s="1"/>
  <c r="AP124" i="1"/>
  <c r="AV124" i="1" s="1"/>
  <c r="AQ124" i="1"/>
  <c r="AW124" i="1" s="1"/>
  <c r="AR124" i="1"/>
  <c r="AX124" i="1" s="1"/>
  <c r="AS124" i="1"/>
  <c r="AY124" i="1" s="1"/>
  <c r="AN125" i="1"/>
  <c r="AT125" i="1" s="1"/>
  <c r="AO125" i="1"/>
  <c r="AU125" i="1" s="1"/>
  <c r="AP125" i="1"/>
  <c r="AV125" i="1" s="1"/>
  <c r="AQ125" i="1"/>
  <c r="AW125" i="1" s="1"/>
  <c r="AR125" i="1"/>
  <c r="AX125" i="1" s="1"/>
  <c r="AS125" i="1"/>
  <c r="AY125" i="1" s="1"/>
  <c r="AN126" i="1"/>
  <c r="AT126" i="1" s="1"/>
  <c r="AO126" i="1"/>
  <c r="AU126" i="1" s="1"/>
  <c r="AP126" i="1"/>
  <c r="AV126" i="1" s="1"/>
  <c r="AQ126" i="1"/>
  <c r="AW126" i="1" s="1"/>
  <c r="AR126" i="1"/>
  <c r="AX126" i="1" s="1"/>
  <c r="AS126" i="1"/>
  <c r="AY126" i="1" s="1"/>
  <c r="AN127" i="1"/>
  <c r="AT127" i="1" s="1"/>
  <c r="AO127" i="1"/>
  <c r="AU127" i="1" s="1"/>
  <c r="AP127" i="1"/>
  <c r="AV127" i="1" s="1"/>
  <c r="AQ127" i="1"/>
  <c r="AW127" i="1" s="1"/>
  <c r="AR127" i="1"/>
  <c r="AX127" i="1" s="1"/>
  <c r="AS127" i="1"/>
  <c r="AY127" i="1" s="1"/>
  <c r="AN128" i="1"/>
  <c r="AT128" i="1" s="1"/>
  <c r="AO128" i="1"/>
  <c r="AU128" i="1" s="1"/>
  <c r="AP128" i="1"/>
  <c r="AV128" i="1" s="1"/>
  <c r="AQ128" i="1"/>
  <c r="AW128" i="1" s="1"/>
  <c r="AR128" i="1"/>
  <c r="AX128" i="1" s="1"/>
  <c r="AS128" i="1"/>
  <c r="AY128" i="1" s="1"/>
  <c r="AN129" i="1"/>
  <c r="AT129" i="1" s="1"/>
  <c r="AO129" i="1"/>
  <c r="AU129" i="1" s="1"/>
  <c r="AP129" i="1"/>
  <c r="AV129" i="1" s="1"/>
  <c r="AQ129" i="1"/>
  <c r="AW129" i="1" s="1"/>
  <c r="AR129" i="1"/>
  <c r="AX129" i="1" s="1"/>
  <c r="AS129" i="1"/>
  <c r="AY129" i="1" s="1"/>
  <c r="AN130" i="1"/>
  <c r="AT130" i="1" s="1"/>
  <c r="AO130" i="1"/>
  <c r="AU130" i="1" s="1"/>
  <c r="AP130" i="1"/>
  <c r="AV130" i="1" s="1"/>
  <c r="AQ130" i="1"/>
  <c r="AW130" i="1" s="1"/>
  <c r="AR130" i="1"/>
  <c r="AX130" i="1" s="1"/>
  <c r="AS130" i="1"/>
  <c r="AY130" i="1" s="1"/>
  <c r="AN131" i="1"/>
  <c r="AT131" i="1" s="1"/>
  <c r="AO131" i="1"/>
  <c r="AU131" i="1" s="1"/>
  <c r="AP131" i="1"/>
  <c r="AV131" i="1" s="1"/>
  <c r="AQ131" i="1"/>
  <c r="AW131" i="1" s="1"/>
  <c r="AR131" i="1"/>
  <c r="AX131" i="1" s="1"/>
  <c r="AS131" i="1"/>
  <c r="AY131" i="1" s="1"/>
  <c r="AN132" i="1"/>
  <c r="AT132" i="1" s="1"/>
  <c r="AO132" i="1"/>
  <c r="AU132" i="1" s="1"/>
  <c r="AP132" i="1"/>
  <c r="AV132" i="1" s="1"/>
  <c r="AQ132" i="1"/>
  <c r="AW132" i="1" s="1"/>
  <c r="AR132" i="1"/>
  <c r="AX132" i="1" s="1"/>
  <c r="AS132" i="1"/>
  <c r="AY132" i="1" s="1"/>
  <c r="AN133" i="1"/>
  <c r="AT133" i="1" s="1"/>
  <c r="AO133" i="1"/>
  <c r="AU133" i="1" s="1"/>
  <c r="AP133" i="1"/>
  <c r="AV133" i="1" s="1"/>
  <c r="AQ133" i="1"/>
  <c r="AW133" i="1" s="1"/>
  <c r="AR133" i="1"/>
  <c r="AX133" i="1" s="1"/>
  <c r="AS133" i="1"/>
  <c r="AY133" i="1" s="1"/>
  <c r="AN134" i="1"/>
  <c r="AT134" i="1" s="1"/>
  <c r="AO134" i="1"/>
  <c r="AU134" i="1" s="1"/>
  <c r="AP134" i="1"/>
  <c r="AV134" i="1" s="1"/>
  <c r="AQ134" i="1"/>
  <c r="AW134" i="1" s="1"/>
  <c r="AR134" i="1"/>
  <c r="AX134" i="1" s="1"/>
  <c r="AS134" i="1"/>
  <c r="AY134" i="1" s="1"/>
  <c r="AN135" i="1"/>
  <c r="AT135" i="1" s="1"/>
  <c r="AO135" i="1"/>
  <c r="AU135" i="1" s="1"/>
  <c r="AP135" i="1"/>
  <c r="AV135" i="1" s="1"/>
  <c r="AQ135" i="1"/>
  <c r="AW135" i="1" s="1"/>
  <c r="AR135" i="1"/>
  <c r="AX135" i="1" s="1"/>
  <c r="AS135" i="1"/>
  <c r="AY135" i="1" s="1"/>
  <c r="AN136" i="1"/>
  <c r="AT136" i="1" s="1"/>
  <c r="AO136" i="1"/>
  <c r="AU136" i="1" s="1"/>
  <c r="AP136" i="1"/>
  <c r="AV136" i="1" s="1"/>
  <c r="AQ136" i="1"/>
  <c r="AW136" i="1" s="1"/>
  <c r="AR136" i="1"/>
  <c r="AX136" i="1" s="1"/>
  <c r="AS136" i="1"/>
  <c r="AY136" i="1" s="1"/>
  <c r="AN137" i="1"/>
  <c r="AT137" i="1" s="1"/>
  <c r="AO137" i="1"/>
  <c r="AU137" i="1" s="1"/>
  <c r="AP137" i="1"/>
  <c r="AV137" i="1" s="1"/>
  <c r="AQ137" i="1"/>
  <c r="AW137" i="1" s="1"/>
  <c r="AR137" i="1"/>
  <c r="AX137" i="1" s="1"/>
  <c r="AS137" i="1"/>
  <c r="AY137" i="1" s="1"/>
  <c r="AN138" i="1"/>
  <c r="AT138" i="1" s="1"/>
  <c r="AO138" i="1"/>
  <c r="AU138" i="1" s="1"/>
  <c r="AP138" i="1"/>
  <c r="AV138" i="1" s="1"/>
  <c r="AQ138" i="1"/>
  <c r="AW138" i="1" s="1"/>
  <c r="AR138" i="1"/>
  <c r="AX138" i="1" s="1"/>
  <c r="AS138" i="1"/>
  <c r="AY138" i="1" s="1"/>
  <c r="AN139" i="1"/>
  <c r="AT139" i="1" s="1"/>
  <c r="AO139" i="1"/>
  <c r="AU139" i="1" s="1"/>
  <c r="AP139" i="1"/>
  <c r="AV139" i="1" s="1"/>
  <c r="AQ139" i="1"/>
  <c r="AW139" i="1" s="1"/>
  <c r="AR139" i="1"/>
  <c r="AX139" i="1" s="1"/>
  <c r="AS139" i="1"/>
  <c r="AY139" i="1" s="1"/>
  <c r="AN140" i="1"/>
  <c r="AT140" i="1" s="1"/>
  <c r="AO140" i="1"/>
  <c r="AU140" i="1" s="1"/>
  <c r="AP140" i="1"/>
  <c r="AV140" i="1" s="1"/>
  <c r="AQ140" i="1"/>
  <c r="AW140" i="1" s="1"/>
  <c r="AR140" i="1"/>
  <c r="AX140" i="1" s="1"/>
  <c r="AS140" i="1"/>
  <c r="AY140" i="1" s="1"/>
  <c r="AN141" i="1"/>
  <c r="AT141" i="1" s="1"/>
  <c r="AO141" i="1"/>
  <c r="AU141" i="1" s="1"/>
  <c r="AP141" i="1"/>
  <c r="AV141" i="1" s="1"/>
  <c r="AQ141" i="1"/>
  <c r="AW141" i="1" s="1"/>
  <c r="AR141" i="1"/>
  <c r="AX141" i="1" s="1"/>
  <c r="AS141" i="1"/>
  <c r="AY141" i="1" s="1"/>
  <c r="AN142" i="1"/>
  <c r="AT142" i="1" s="1"/>
  <c r="AO142" i="1"/>
  <c r="AU142" i="1" s="1"/>
  <c r="AP142" i="1"/>
  <c r="AV142" i="1" s="1"/>
  <c r="AQ142" i="1"/>
  <c r="AW142" i="1" s="1"/>
  <c r="AR142" i="1"/>
  <c r="AX142" i="1" s="1"/>
  <c r="AS142" i="1"/>
  <c r="AY142" i="1" s="1"/>
  <c r="AN143" i="1"/>
  <c r="AT143" i="1" s="1"/>
  <c r="AO143" i="1"/>
  <c r="AU143" i="1" s="1"/>
  <c r="AP143" i="1"/>
  <c r="AV143" i="1" s="1"/>
  <c r="AQ143" i="1"/>
  <c r="AW143" i="1" s="1"/>
  <c r="AR143" i="1"/>
  <c r="AX143" i="1" s="1"/>
  <c r="AS143" i="1"/>
  <c r="AY143" i="1" s="1"/>
  <c r="AN144" i="1"/>
  <c r="AT144" i="1" s="1"/>
  <c r="AO144" i="1"/>
  <c r="AU144" i="1" s="1"/>
  <c r="AP144" i="1"/>
  <c r="AV144" i="1" s="1"/>
  <c r="AQ144" i="1"/>
  <c r="AW144" i="1" s="1"/>
  <c r="AR144" i="1"/>
  <c r="AX144" i="1" s="1"/>
  <c r="AS144" i="1"/>
  <c r="AY144" i="1" s="1"/>
  <c r="AN145" i="1"/>
  <c r="AT145" i="1" s="1"/>
  <c r="AO145" i="1"/>
  <c r="AU145" i="1" s="1"/>
  <c r="AP145" i="1"/>
  <c r="AV145" i="1" s="1"/>
  <c r="AQ145" i="1"/>
  <c r="AW145" i="1" s="1"/>
  <c r="AR145" i="1"/>
  <c r="AX145" i="1" s="1"/>
  <c r="AS145" i="1"/>
  <c r="AY145" i="1" s="1"/>
  <c r="AN146" i="1"/>
  <c r="AT146" i="1" s="1"/>
  <c r="AO146" i="1"/>
  <c r="AU146" i="1" s="1"/>
  <c r="AP146" i="1"/>
  <c r="AV146" i="1" s="1"/>
  <c r="AQ146" i="1"/>
  <c r="AW146" i="1" s="1"/>
  <c r="AR146" i="1"/>
  <c r="AX146" i="1" s="1"/>
  <c r="AS146" i="1"/>
  <c r="AY146" i="1" s="1"/>
  <c r="AN147" i="1"/>
  <c r="AT147" i="1" s="1"/>
  <c r="AO147" i="1"/>
  <c r="AU147" i="1" s="1"/>
  <c r="AP147" i="1"/>
  <c r="AV147" i="1" s="1"/>
  <c r="AQ147" i="1"/>
  <c r="AW147" i="1" s="1"/>
  <c r="AR147" i="1"/>
  <c r="AX147" i="1" s="1"/>
  <c r="AS147" i="1"/>
  <c r="AY147" i="1" s="1"/>
  <c r="AN148" i="1"/>
  <c r="AT148" i="1" s="1"/>
  <c r="AO148" i="1"/>
  <c r="AU148" i="1" s="1"/>
  <c r="AP148" i="1"/>
  <c r="AV148" i="1" s="1"/>
  <c r="AQ148" i="1"/>
  <c r="AW148" i="1" s="1"/>
  <c r="AR148" i="1"/>
  <c r="AX148" i="1" s="1"/>
  <c r="AS148" i="1"/>
  <c r="AY148" i="1" s="1"/>
  <c r="AN149" i="1"/>
  <c r="AT149" i="1" s="1"/>
  <c r="AO149" i="1"/>
  <c r="AU149" i="1" s="1"/>
  <c r="AP149" i="1"/>
  <c r="AV149" i="1" s="1"/>
  <c r="AQ149" i="1"/>
  <c r="AW149" i="1" s="1"/>
  <c r="AR149" i="1"/>
  <c r="AX149" i="1" s="1"/>
  <c r="AS149" i="1"/>
  <c r="AY149" i="1" s="1"/>
  <c r="AN150" i="1"/>
  <c r="AT150" i="1" s="1"/>
  <c r="AO150" i="1"/>
  <c r="AU150" i="1" s="1"/>
  <c r="AP150" i="1"/>
  <c r="AV150" i="1" s="1"/>
  <c r="AQ150" i="1"/>
  <c r="AW150" i="1" s="1"/>
  <c r="AR150" i="1"/>
  <c r="AX150" i="1" s="1"/>
  <c r="AS150" i="1"/>
  <c r="AY150" i="1" s="1"/>
  <c r="AN151" i="1"/>
  <c r="AT151" i="1" s="1"/>
  <c r="AO151" i="1"/>
  <c r="AU151" i="1" s="1"/>
  <c r="AP151" i="1"/>
  <c r="AV151" i="1" s="1"/>
  <c r="AQ151" i="1"/>
  <c r="AW151" i="1" s="1"/>
  <c r="AR151" i="1"/>
  <c r="AX151" i="1" s="1"/>
  <c r="AS151" i="1"/>
  <c r="AY151" i="1" s="1"/>
  <c r="AN152" i="1"/>
  <c r="AT152" i="1" s="1"/>
  <c r="AO152" i="1"/>
  <c r="AU152" i="1" s="1"/>
  <c r="AP152" i="1"/>
  <c r="AV152" i="1" s="1"/>
  <c r="AQ152" i="1"/>
  <c r="AW152" i="1" s="1"/>
  <c r="AR152" i="1"/>
  <c r="AX152" i="1" s="1"/>
  <c r="AS152" i="1"/>
  <c r="AY152" i="1" s="1"/>
  <c r="AN153" i="1"/>
  <c r="AT153" i="1" s="1"/>
  <c r="AO153" i="1"/>
  <c r="AU153" i="1" s="1"/>
  <c r="AP153" i="1"/>
  <c r="AV153" i="1" s="1"/>
  <c r="AQ153" i="1"/>
  <c r="AW153" i="1" s="1"/>
  <c r="AR153" i="1"/>
  <c r="AX153" i="1" s="1"/>
  <c r="AS153" i="1"/>
  <c r="AY153" i="1" s="1"/>
  <c r="AN154" i="1"/>
  <c r="AT154" i="1" s="1"/>
  <c r="AO154" i="1"/>
  <c r="AU154" i="1" s="1"/>
  <c r="AP154" i="1"/>
  <c r="AV154" i="1" s="1"/>
  <c r="AQ154" i="1"/>
  <c r="AW154" i="1" s="1"/>
  <c r="AR154" i="1"/>
  <c r="AX154" i="1" s="1"/>
  <c r="AS154" i="1"/>
  <c r="AY154" i="1" s="1"/>
  <c r="AN155" i="1"/>
  <c r="AT155" i="1" s="1"/>
  <c r="AO155" i="1"/>
  <c r="AU155" i="1" s="1"/>
  <c r="AP155" i="1"/>
  <c r="AV155" i="1" s="1"/>
  <c r="AQ155" i="1"/>
  <c r="AW155" i="1" s="1"/>
  <c r="AR155" i="1"/>
  <c r="AX155" i="1" s="1"/>
  <c r="AS155" i="1"/>
  <c r="AY155" i="1" s="1"/>
  <c r="AN156" i="1"/>
  <c r="AT156" i="1" s="1"/>
  <c r="AO156" i="1"/>
  <c r="AU156" i="1" s="1"/>
  <c r="AP156" i="1"/>
  <c r="AV156" i="1" s="1"/>
  <c r="AQ156" i="1"/>
  <c r="AW156" i="1" s="1"/>
  <c r="AR156" i="1"/>
  <c r="AX156" i="1" s="1"/>
  <c r="AS156" i="1"/>
  <c r="AY156" i="1" s="1"/>
  <c r="AN157" i="1"/>
  <c r="AT157" i="1" s="1"/>
  <c r="AO157" i="1"/>
  <c r="AU157" i="1" s="1"/>
  <c r="AP157" i="1"/>
  <c r="AV157" i="1" s="1"/>
  <c r="AQ157" i="1"/>
  <c r="AW157" i="1" s="1"/>
  <c r="AR157" i="1"/>
  <c r="AX157" i="1" s="1"/>
  <c r="AS157" i="1"/>
  <c r="AY157" i="1" s="1"/>
  <c r="AN158" i="1"/>
  <c r="AT158" i="1" s="1"/>
  <c r="AO158" i="1"/>
  <c r="AU158" i="1" s="1"/>
  <c r="AP158" i="1"/>
  <c r="AV158" i="1" s="1"/>
  <c r="AQ158" i="1"/>
  <c r="AW158" i="1" s="1"/>
  <c r="AR158" i="1"/>
  <c r="AX158" i="1" s="1"/>
  <c r="AS158" i="1"/>
  <c r="AY158" i="1" s="1"/>
  <c r="AN159" i="1"/>
  <c r="AT159" i="1" s="1"/>
  <c r="AO159" i="1"/>
  <c r="AU159" i="1" s="1"/>
  <c r="AP159" i="1"/>
  <c r="AV159" i="1" s="1"/>
  <c r="AQ159" i="1"/>
  <c r="AW159" i="1" s="1"/>
  <c r="AR159" i="1"/>
  <c r="AX159" i="1" s="1"/>
  <c r="AS159" i="1"/>
  <c r="AY159" i="1" s="1"/>
  <c r="AN160" i="1"/>
  <c r="AT160" i="1" s="1"/>
  <c r="AO160" i="1"/>
  <c r="AU160" i="1" s="1"/>
  <c r="AP160" i="1"/>
  <c r="AV160" i="1" s="1"/>
  <c r="AQ160" i="1"/>
  <c r="AW160" i="1" s="1"/>
  <c r="AR160" i="1"/>
  <c r="AX160" i="1" s="1"/>
  <c r="AS160" i="1"/>
  <c r="AY160" i="1" s="1"/>
  <c r="AN161" i="1"/>
  <c r="AT161" i="1" s="1"/>
  <c r="AO161" i="1"/>
  <c r="AU161" i="1" s="1"/>
  <c r="AP161" i="1"/>
  <c r="AV161" i="1" s="1"/>
  <c r="AQ161" i="1"/>
  <c r="AW161" i="1" s="1"/>
  <c r="AR161" i="1"/>
  <c r="AX161" i="1" s="1"/>
  <c r="AS161" i="1"/>
  <c r="AY161" i="1" s="1"/>
  <c r="AN162" i="1"/>
  <c r="AT162" i="1" s="1"/>
  <c r="AO162" i="1"/>
  <c r="AU162" i="1" s="1"/>
  <c r="AP162" i="1"/>
  <c r="AV162" i="1" s="1"/>
  <c r="AQ162" i="1"/>
  <c r="AW162" i="1" s="1"/>
  <c r="AR162" i="1"/>
  <c r="AX162" i="1" s="1"/>
  <c r="AS162" i="1"/>
  <c r="AY162" i="1" s="1"/>
  <c r="AN163" i="1"/>
  <c r="AT163" i="1" s="1"/>
  <c r="AO163" i="1"/>
  <c r="AU163" i="1" s="1"/>
  <c r="AP163" i="1"/>
  <c r="AV163" i="1" s="1"/>
  <c r="AQ163" i="1"/>
  <c r="AW163" i="1" s="1"/>
  <c r="AR163" i="1"/>
  <c r="AX163" i="1" s="1"/>
  <c r="AS163" i="1"/>
  <c r="AY163" i="1" s="1"/>
  <c r="AN164" i="1"/>
  <c r="AT164" i="1" s="1"/>
  <c r="AO164" i="1"/>
  <c r="AU164" i="1" s="1"/>
  <c r="AP164" i="1"/>
  <c r="AV164" i="1" s="1"/>
  <c r="AQ164" i="1"/>
  <c r="AW164" i="1" s="1"/>
  <c r="AR164" i="1"/>
  <c r="AX164" i="1" s="1"/>
  <c r="AS164" i="1"/>
  <c r="AY164" i="1" s="1"/>
  <c r="AN165" i="1"/>
  <c r="AT165" i="1" s="1"/>
  <c r="AO165" i="1"/>
  <c r="AU165" i="1" s="1"/>
  <c r="AP165" i="1"/>
  <c r="AV165" i="1" s="1"/>
  <c r="AQ165" i="1"/>
  <c r="AW165" i="1" s="1"/>
  <c r="AR165" i="1"/>
  <c r="AX165" i="1" s="1"/>
  <c r="AS165" i="1"/>
  <c r="AY165" i="1" s="1"/>
  <c r="AN166" i="1"/>
  <c r="AT166" i="1" s="1"/>
  <c r="AO166" i="1"/>
  <c r="AU166" i="1" s="1"/>
  <c r="AP166" i="1"/>
  <c r="AV166" i="1" s="1"/>
  <c r="AQ166" i="1"/>
  <c r="AW166" i="1" s="1"/>
  <c r="AR166" i="1"/>
  <c r="AX166" i="1" s="1"/>
  <c r="AS166" i="1"/>
  <c r="AY166" i="1" s="1"/>
  <c r="AN167" i="1"/>
  <c r="AT167" i="1" s="1"/>
  <c r="AO167" i="1"/>
  <c r="AU167" i="1" s="1"/>
  <c r="AP167" i="1"/>
  <c r="AV167" i="1" s="1"/>
  <c r="AQ167" i="1"/>
  <c r="AW167" i="1" s="1"/>
  <c r="AR167" i="1"/>
  <c r="AX167" i="1" s="1"/>
  <c r="AS167" i="1"/>
  <c r="AY167" i="1" s="1"/>
  <c r="AN168" i="1"/>
  <c r="AT168" i="1" s="1"/>
  <c r="AO168" i="1"/>
  <c r="AU168" i="1" s="1"/>
  <c r="AP168" i="1"/>
  <c r="AV168" i="1" s="1"/>
  <c r="AQ168" i="1"/>
  <c r="AW168" i="1" s="1"/>
  <c r="AR168" i="1"/>
  <c r="AX168" i="1" s="1"/>
  <c r="AS168" i="1"/>
  <c r="AY168" i="1" s="1"/>
  <c r="AN169" i="1"/>
  <c r="AT169" i="1" s="1"/>
  <c r="AO169" i="1"/>
  <c r="AU169" i="1" s="1"/>
  <c r="AP169" i="1"/>
  <c r="AV169" i="1" s="1"/>
  <c r="AQ169" i="1"/>
  <c r="AW169" i="1" s="1"/>
  <c r="AR169" i="1"/>
  <c r="AX169" i="1" s="1"/>
  <c r="AS169" i="1"/>
  <c r="AY169" i="1" s="1"/>
  <c r="AN170" i="1"/>
  <c r="AT170" i="1" s="1"/>
  <c r="AO170" i="1"/>
  <c r="AU170" i="1" s="1"/>
  <c r="AP170" i="1"/>
  <c r="AV170" i="1" s="1"/>
  <c r="AQ170" i="1"/>
  <c r="AW170" i="1" s="1"/>
  <c r="AR170" i="1"/>
  <c r="AX170" i="1" s="1"/>
  <c r="AS170" i="1"/>
  <c r="AY170" i="1" s="1"/>
  <c r="AN171" i="1"/>
  <c r="AT171" i="1" s="1"/>
  <c r="AO171" i="1"/>
  <c r="AU171" i="1" s="1"/>
  <c r="AP171" i="1"/>
  <c r="AV171" i="1" s="1"/>
  <c r="AQ171" i="1"/>
  <c r="AW171" i="1" s="1"/>
  <c r="AR171" i="1"/>
  <c r="AX171" i="1" s="1"/>
  <c r="AS171" i="1"/>
  <c r="AY171" i="1" s="1"/>
  <c r="AN172" i="1"/>
  <c r="AT172" i="1" s="1"/>
  <c r="AO172" i="1"/>
  <c r="AU172" i="1" s="1"/>
  <c r="AP172" i="1"/>
  <c r="AV172" i="1" s="1"/>
  <c r="AQ172" i="1"/>
  <c r="AW172" i="1" s="1"/>
  <c r="AR172" i="1"/>
  <c r="AX172" i="1" s="1"/>
  <c r="AS172" i="1"/>
  <c r="AY172" i="1" s="1"/>
  <c r="AN173" i="1"/>
  <c r="AT173" i="1" s="1"/>
  <c r="AO173" i="1"/>
  <c r="AU173" i="1" s="1"/>
  <c r="AP173" i="1"/>
  <c r="AV173" i="1" s="1"/>
  <c r="AQ173" i="1"/>
  <c r="AW173" i="1" s="1"/>
  <c r="AR173" i="1"/>
  <c r="AX173" i="1" s="1"/>
  <c r="AS173" i="1"/>
  <c r="AY173" i="1" s="1"/>
  <c r="AN174" i="1"/>
  <c r="AT174" i="1" s="1"/>
  <c r="AO174" i="1"/>
  <c r="AU174" i="1" s="1"/>
  <c r="AP174" i="1"/>
  <c r="AV174" i="1" s="1"/>
  <c r="AQ174" i="1"/>
  <c r="AW174" i="1" s="1"/>
  <c r="AR174" i="1"/>
  <c r="AX174" i="1" s="1"/>
  <c r="AS174" i="1"/>
  <c r="AY174" i="1" s="1"/>
  <c r="AN175" i="1"/>
  <c r="AT175" i="1" s="1"/>
  <c r="AO175" i="1"/>
  <c r="AU175" i="1" s="1"/>
  <c r="AP175" i="1"/>
  <c r="AV175" i="1" s="1"/>
  <c r="AQ175" i="1"/>
  <c r="AW175" i="1" s="1"/>
  <c r="AR175" i="1"/>
  <c r="AX175" i="1" s="1"/>
  <c r="AS175" i="1"/>
  <c r="AY175" i="1" s="1"/>
  <c r="AN176" i="1"/>
  <c r="AT176" i="1" s="1"/>
  <c r="AO176" i="1"/>
  <c r="AU176" i="1" s="1"/>
  <c r="AP176" i="1"/>
  <c r="AV176" i="1" s="1"/>
  <c r="AQ176" i="1"/>
  <c r="AW176" i="1" s="1"/>
  <c r="AR176" i="1"/>
  <c r="AX176" i="1" s="1"/>
  <c r="AS176" i="1"/>
  <c r="AY176" i="1" s="1"/>
  <c r="AN177" i="1"/>
  <c r="AT177" i="1" s="1"/>
  <c r="AO177" i="1"/>
  <c r="AU177" i="1" s="1"/>
  <c r="AP177" i="1"/>
  <c r="AV177" i="1" s="1"/>
  <c r="AQ177" i="1"/>
  <c r="AW177" i="1" s="1"/>
  <c r="AR177" i="1"/>
  <c r="AX177" i="1" s="1"/>
  <c r="AS177" i="1"/>
  <c r="AY177" i="1" s="1"/>
  <c r="AN178" i="1"/>
  <c r="AT178" i="1" s="1"/>
  <c r="AO178" i="1"/>
  <c r="AU178" i="1" s="1"/>
  <c r="AP178" i="1"/>
  <c r="AV178" i="1" s="1"/>
  <c r="AQ178" i="1"/>
  <c r="AW178" i="1" s="1"/>
  <c r="AR178" i="1"/>
  <c r="AX178" i="1" s="1"/>
  <c r="AS178" i="1"/>
  <c r="AY178" i="1" s="1"/>
  <c r="AN179" i="1"/>
  <c r="AT179" i="1" s="1"/>
  <c r="AO179" i="1"/>
  <c r="AU179" i="1" s="1"/>
  <c r="AP179" i="1"/>
  <c r="AV179" i="1" s="1"/>
  <c r="AQ179" i="1"/>
  <c r="AW179" i="1" s="1"/>
  <c r="AR179" i="1"/>
  <c r="AX179" i="1" s="1"/>
  <c r="AS179" i="1"/>
  <c r="AY179" i="1" s="1"/>
  <c r="AN180" i="1"/>
  <c r="AT180" i="1" s="1"/>
  <c r="AO180" i="1"/>
  <c r="AU180" i="1" s="1"/>
  <c r="AP180" i="1"/>
  <c r="AV180" i="1" s="1"/>
  <c r="AQ180" i="1"/>
  <c r="AW180" i="1" s="1"/>
  <c r="AR180" i="1"/>
  <c r="AX180" i="1" s="1"/>
  <c r="AS180" i="1"/>
  <c r="AY180" i="1" s="1"/>
  <c r="AN181" i="1"/>
  <c r="AT181" i="1" s="1"/>
  <c r="AO181" i="1"/>
  <c r="AU181" i="1" s="1"/>
  <c r="AP181" i="1"/>
  <c r="AV181" i="1" s="1"/>
  <c r="AQ181" i="1"/>
  <c r="AW181" i="1" s="1"/>
  <c r="AR181" i="1"/>
  <c r="AX181" i="1" s="1"/>
  <c r="AS181" i="1"/>
  <c r="AY181" i="1" s="1"/>
  <c r="AN182" i="1"/>
  <c r="AT182" i="1" s="1"/>
  <c r="AO182" i="1"/>
  <c r="AU182" i="1" s="1"/>
  <c r="AP182" i="1"/>
  <c r="AV182" i="1" s="1"/>
  <c r="AQ182" i="1"/>
  <c r="AW182" i="1" s="1"/>
  <c r="AR182" i="1"/>
  <c r="AX182" i="1" s="1"/>
  <c r="AS182" i="1"/>
  <c r="AY182" i="1" s="1"/>
  <c r="AN183" i="1"/>
  <c r="AT183" i="1" s="1"/>
  <c r="AO183" i="1"/>
  <c r="AU183" i="1" s="1"/>
  <c r="AP183" i="1"/>
  <c r="AV183" i="1" s="1"/>
  <c r="AQ183" i="1"/>
  <c r="AW183" i="1" s="1"/>
  <c r="AR183" i="1"/>
  <c r="AX183" i="1" s="1"/>
  <c r="AS183" i="1"/>
  <c r="AY183" i="1" s="1"/>
  <c r="AN184" i="1"/>
  <c r="AT184" i="1" s="1"/>
  <c r="AO184" i="1"/>
  <c r="AU184" i="1" s="1"/>
  <c r="AP184" i="1"/>
  <c r="AV184" i="1" s="1"/>
  <c r="AQ184" i="1"/>
  <c r="AW184" i="1" s="1"/>
  <c r="AR184" i="1"/>
  <c r="AX184" i="1" s="1"/>
  <c r="AS184" i="1"/>
  <c r="AY184" i="1" s="1"/>
  <c r="AN185" i="1"/>
  <c r="AT185" i="1" s="1"/>
  <c r="AO185" i="1"/>
  <c r="AU185" i="1" s="1"/>
  <c r="AP185" i="1"/>
  <c r="AV185" i="1" s="1"/>
  <c r="AQ185" i="1"/>
  <c r="AW185" i="1" s="1"/>
  <c r="AR185" i="1"/>
  <c r="AX185" i="1" s="1"/>
  <c r="AS185" i="1"/>
  <c r="AY185" i="1" s="1"/>
  <c r="AN186" i="1"/>
  <c r="AT186" i="1" s="1"/>
  <c r="AO186" i="1"/>
  <c r="AU186" i="1" s="1"/>
  <c r="AP186" i="1"/>
  <c r="AV186" i="1" s="1"/>
  <c r="AQ186" i="1"/>
  <c r="AW186" i="1" s="1"/>
  <c r="AR186" i="1"/>
  <c r="AX186" i="1" s="1"/>
  <c r="AS186" i="1"/>
  <c r="AY186" i="1" s="1"/>
  <c r="AN187" i="1"/>
  <c r="AT187" i="1" s="1"/>
  <c r="AO187" i="1"/>
  <c r="AU187" i="1" s="1"/>
  <c r="AP187" i="1"/>
  <c r="AV187" i="1" s="1"/>
  <c r="AQ187" i="1"/>
  <c r="AW187" i="1" s="1"/>
  <c r="AR187" i="1"/>
  <c r="AX187" i="1" s="1"/>
  <c r="AS187" i="1"/>
  <c r="AY187" i="1" s="1"/>
  <c r="AN188" i="1"/>
  <c r="AT188" i="1" s="1"/>
  <c r="AO188" i="1"/>
  <c r="AU188" i="1" s="1"/>
  <c r="AP188" i="1"/>
  <c r="AV188" i="1" s="1"/>
  <c r="AQ188" i="1"/>
  <c r="AW188" i="1" s="1"/>
  <c r="AR188" i="1"/>
  <c r="AX188" i="1" s="1"/>
  <c r="AS188" i="1"/>
  <c r="AY188" i="1" s="1"/>
  <c r="AN189" i="1"/>
  <c r="AT189" i="1" s="1"/>
  <c r="AO189" i="1"/>
  <c r="AU189" i="1" s="1"/>
  <c r="AP189" i="1"/>
  <c r="AV189" i="1" s="1"/>
  <c r="AQ189" i="1"/>
  <c r="AW189" i="1" s="1"/>
  <c r="AR189" i="1"/>
  <c r="AX189" i="1" s="1"/>
  <c r="AS189" i="1"/>
  <c r="AY189" i="1" s="1"/>
  <c r="AN190" i="1"/>
  <c r="AT190" i="1" s="1"/>
  <c r="AO190" i="1"/>
  <c r="AU190" i="1" s="1"/>
  <c r="AP190" i="1"/>
  <c r="AV190" i="1" s="1"/>
  <c r="AQ190" i="1"/>
  <c r="AW190" i="1" s="1"/>
  <c r="AR190" i="1"/>
  <c r="AX190" i="1" s="1"/>
  <c r="AS190" i="1"/>
  <c r="AY190" i="1" s="1"/>
  <c r="AN191" i="1"/>
  <c r="AT191" i="1" s="1"/>
  <c r="AO191" i="1"/>
  <c r="AU191" i="1" s="1"/>
  <c r="AP191" i="1"/>
  <c r="AV191" i="1" s="1"/>
  <c r="AQ191" i="1"/>
  <c r="AW191" i="1" s="1"/>
  <c r="AR191" i="1"/>
  <c r="AX191" i="1" s="1"/>
  <c r="AS191" i="1"/>
  <c r="AY191" i="1" s="1"/>
  <c r="AN192" i="1"/>
  <c r="AT192" i="1" s="1"/>
  <c r="AO192" i="1"/>
  <c r="AU192" i="1" s="1"/>
  <c r="AP192" i="1"/>
  <c r="AV192" i="1" s="1"/>
  <c r="AQ192" i="1"/>
  <c r="AW192" i="1" s="1"/>
  <c r="AR192" i="1"/>
  <c r="AX192" i="1" s="1"/>
  <c r="AS192" i="1"/>
  <c r="AY192" i="1" s="1"/>
  <c r="AN193" i="1"/>
  <c r="AT193" i="1" s="1"/>
  <c r="AO193" i="1"/>
  <c r="AU193" i="1" s="1"/>
  <c r="AP193" i="1"/>
  <c r="AV193" i="1" s="1"/>
  <c r="AQ193" i="1"/>
  <c r="AW193" i="1" s="1"/>
  <c r="AR193" i="1"/>
  <c r="AX193" i="1" s="1"/>
  <c r="AS193" i="1"/>
  <c r="AY193" i="1" s="1"/>
  <c r="AN194" i="1"/>
  <c r="AT194" i="1" s="1"/>
  <c r="AO194" i="1"/>
  <c r="AU194" i="1" s="1"/>
  <c r="AP194" i="1"/>
  <c r="AV194" i="1" s="1"/>
  <c r="AQ194" i="1"/>
  <c r="AW194" i="1" s="1"/>
  <c r="AR194" i="1"/>
  <c r="AX194" i="1" s="1"/>
  <c r="AS194" i="1"/>
  <c r="AY194" i="1" s="1"/>
  <c r="AN195" i="1"/>
  <c r="AT195" i="1" s="1"/>
  <c r="AO195" i="1"/>
  <c r="AU195" i="1" s="1"/>
  <c r="AP195" i="1"/>
  <c r="AV195" i="1" s="1"/>
  <c r="AQ195" i="1"/>
  <c r="AW195" i="1" s="1"/>
  <c r="AR195" i="1"/>
  <c r="AX195" i="1" s="1"/>
  <c r="AS195" i="1"/>
  <c r="AY195" i="1" s="1"/>
  <c r="AN196" i="1"/>
  <c r="AT196" i="1" s="1"/>
  <c r="AO196" i="1"/>
  <c r="AU196" i="1" s="1"/>
  <c r="AP196" i="1"/>
  <c r="AV196" i="1" s="1"/>
  <c r="AQ196" i="1"/>
  <c r="AW196" i="1" s="1"/>
  <c r="AR196" i="1"/>
  <c r="AX196" i="1" s="1"/>
  <c r="AS196" i="1"/>
  <c r="AY196" i="1" s="1"/>
  <c r="AN197" i="1"/>
  <c r="AT197" i="1" s="1"/>
  <c r="AO197" i="1"/>
  <c r="AU197" i="1" s="1"/>
  <c r="AP197" i="1"/>
  <c r="AV197" i="1" s="1"/>
  <c r="AQ197" i="1"/>
  <c r="AW197" i="1" s="1"/>
  <c r="AR197" i="1"/>
  <c r="AX197" i="1" s="1"/>
  <c r="AS197" i="1"/>
  <c r="AY197" i="1" s="1"/>
  <c r="AN198" i="1"/>
  <c r="AT198" i="1" s="1"/>
  <c r="AO198" i="1"/>
  <c r="AU198" i="1" s="1"/>
  <c r="AP198" i="1"/>
  <c r="AV198" i="1" s="1"/>
  <c r="AQ198" i="1"/>
  <c r="AW198" i="1" s="1"/>
  <c r="AR198" i="1"/>
  <c r="AX198" i="1" s="1"/>
  <c r="AS198" i="1"/>
  <c r="AY198" i="1" s="1"/>
  <c r="AN199" i="1"/>
  <c r="AT199" i="1" s="1"/>
  <c r="AO199" i="1"/>
  <c r="AU199" i="1" s="1"/>
  <c r="AP199" i="1"/>
  <c r="AV199" i="1" s="1"/>
  <c r="AQ199" i="1"/>
  <c r="AW199" i="1" s="1"/>
  <c r="AR199" i="1"/>
  <c r="AX199" i="1" s="1"/>
  <c r="AS199" i="1"/>
  <c r="AY199" i="1" s="1"/>
  <c r="AN200" i="1"/>
  <c r="AT200" i="1" s="1"/>
  <c r="AO200" i="1"/>
  <c r="AU200" i="1" s="1"/>
  <c r="AP200" i="1"/>
  <c r="AV200" i="1" s="1"/>
  <c r="AQ200" i="1"/>
  <c r="AW200" i="1" s="1"/>
  <c r="AR200" i="1"/>
  <c r="AX200" i="1" s="1"/>
  <c r="AS200" i="1"/>
  <c r="AY200" i="1" s="1"/>
  <c r="AN201" i="1"/>
  <c r="AT201" i="1" s="1"/>
  <c r="AO201" i="1"/>
  <c r="AU201" i="1" s="1"/>
  <c r="AP201" i="1"/>
  <c r="AV201" i="1" s="1"/>
  <c r="AQ201" i="1"/>
  <c r="AW201" i="1" s="1"/>
  <c r="AR201" i="1"/>
  <c r="AX201" i="1" s="1"/>
  <c r="AS201" i="1"/>
  <c r="AY201" i="1" s="1"/>
  <c r="AN202" i="1"/>
  <c r="AT202" i="1" s="1"/>
  <c r="AO202" i="1"/>
  <c r="AU202" i="1" s="1"/>
  <c r="AP202" i="1"/>
  <c r="AV202" i="1" s="1"/>
  <c r="AQ202" i="1"/>
  <c r="AW202" i="1" s="1"/>
  <c r="AR202" i="1"/>
  <c r="AX202" i="1" s="1"/>
  <c r="AS202" i="1"/>
  <c r="AY202" i="1" s="1"/>
  <c r="AN203" i="1"/>
  <c r="AT203" i="1" s="1"/>
  <c r="AO203" i="1"/>
  <c r="AU203" i="1" s="1"/>
  <c r="AP203" i="1"/>
  <c r="AV203" i="1" s="1"/>
  <c r="AQ203" i="1"/>
  <c r="AW203" i="1" s="1"/>
  <c r="AR203" i="1"/>
  <c r="AX203" i="1" s="1"/>
  <c r="AS203" i="1"/>
  <c r="AY203" i="1" s="1"/>
  <c r="AN204" i="1"/>
  <c r="AT204" i="1" s="1"/>
  <c r="AO204" i="1"/>
  <c r="AU204" i="1" s="1"/>
  <c r="AP204" i="1"/>
  <c r="AV204" i="1" s="1"/>
  <c r="AQ204" i="1"/>
  <c r="AW204" i="1" s="1"/>
  <c r="AR204" i="1"/>
  <c r="AX204" i="1" s="1"/>
  <c r="AS204" i="1"/>
  <c r="AY204" i="1" s="1"/>
  <c r="AN205" i="1"/>
  <c r="AT205" i="1" s="1"/>
  <c r="AO205" i="1"/>
  <c r="AU205" i="1" s="1"/>
  <c r="AP205" i="1"/>
  <c r="AV205" i="1" s="1"/>
  <c r="AQ205" i="1"/>
  <c r="AW205" i="1" s="1"/>
  <c r="AR205" i="1"/>
  <c r="AX205" i="1" s="1"/>
  <c r="AS205" i="1"/>
  <c r="AY205" i="1" s="1"/>
  <c r="AN206" i="1"/>
  <c r="AT206" i="1" s="1"/>
  <c r="AO206" i="1"/>
  <c r="AU206" i="1" s="1"/>
  <c r="AP206" i="1"/>
  <c r="AV206" i="1" s="1"/>
  <c r="AQ206" i="1"/>
  <c r="AW206" i="1" s="1"/>
  <c r="AR206" i="1"/>
  <c r="AX206" i="1" s="1"/>
  <c r="AS206" i="1"/>
  <c r="AY206" i="1" s="1"/>
  <c r="AN207" i="1"/>
  <c r="AT207" i="1" s="1"/>
  <c r="AO207" i="1"/>
  <c r="AU207" i="1" s="1"/>
  <c r="AP207" i="1"/>
  <c r="AV207" i="1" s="1"/>
  <c r="AQ207" i="1"/>
  <c r="AW207" i="1" s="1"/>
  <c r="AR207" i="1"/>
  <c r="AX207" i="1" s="1"/>
  <c r="AS207" i="1"/>
  <c r="AY207" i="1" s="1"/>
  <c r="AN208" i="1"/>
  <c r="AT208" i="1" s="1"/>
  <c r="AO208" i="1"/>
  <c r="AU208" i="1" s="1"/>
  <c r="AP208" i="1"/>
  <c r="AV208" i="1" s="1"/>
  <c r="AQ208" i="1"/>
  <c r="AW208" i="1" s="1"/>
  <c r="AR208" i="1"/>
  <c r="AX208" i="1" s="1"/>
  <c r="AS208" i="1"/>
  <c r="AY208" i="1" s="1"/>
  <c r="AN209" i="1"/>
  <c r="AT209" i="1" s="1"/>
  <c r="AO209" i="1"/>
  <c r="AU209" i="1" s="1"/>
  <c r="AP209" i="1"/>
  <c r="AV209" i="1" s="1"/>
  <c r="AQ209" i="1"/>
  <c r="AW209" i="1" s="1"/>
  <c r="AR209" i="1"/>
  <c r="AX209" i="1" s="1"/>
  <c r="AS209" i="1"/>
  <c r="AY209" i="1" s="1"/>
  <c r="AN210" i="1"/>
  <c r="AT210" i="1" s="1"/>
  <c r="AO210" i="1"/>
  <c r="AU210" i="1" s="1"/>
  <c r="AP210" i="1"/>
  <c r="AV210" i="1" s="1"/>
  <c r="AQ210" i="1"/>
  <c r="AW210" i="1" s="1"/>
  <c r="AR210" i="1"/>
  <c r="AX210" i="1" s="1"/>
  <c r="AS210" i="1"/>
  <c r="AY210" i="1" s="1"/>
  <c r="AN211" i="1"/>
  <c r="AT211" i="1" s="1"/>
  <c r="AO211" i="1"/>
  <c r="AU211" i="1" s="1"/>
  <c r="AP211" i="1"/>
  <c r="AV211" i="1" s="1"/>
  <c r="AQ211" i="1"/>
  <c r="AW211" i="1" s="1"/>
  <c r="AR211" i="1"/>
  <c r="AX211" i="1" s="1"/>
  <c r="AS211" i="1"/>
  <c r="AY211" i="1" s="1"/>
  <c r="AN212" i="1"/>
  <c r="AT212" i="1" s="1"/>
  <c r="AO212" i="1"/>
  <c r="AU212" i="1" s="1"/>
  <c r="AP212" i="1"/>
  <c r="AV212" i="1" s="1"/>
  <c r="AQ212" i="1"/>
  <c r="AW212" i="1" s="1"/>
  <c r="AR212" i="1"/>
  <c r="AX212" i="1" s="1"/>
  <c r="AS212" i="1"/>
  <c r="AY212" i="1" s="1"/>
  <c r="AN213" i="1"/>
  <c r="AT213" i="1" s="1"/>
  <c r="AO213" i="1"/>
  <c r="AU213" i="1" s="1"/>
  <c r="AP213" i="1"/>
  <c r="AV213" i="1" s="1"/>
  <c r="AQ213" i="1"/>
  <c r="AW213" i="1" s="1"/>
  <c r="AR213" i="1"/>
  <c r="AX213" i="1" s="1"/>
  <c r="AS213" i="1"/>
  <c r="AY213" i="1" s="1"/>
  <c r="AN214" i="1"/>
  <c r="AT214" i="1" s="1"/>
  <c r="AO214" i="1"/>
  <c r="AU214" i="1" s="1"/>
  <c r="AP214" i="1"/>
  <c r="AV214" i="1" s="1"/>
  <c r="AQ214" i="1"/>
  <c r="AW214" i="1" s="1"/>
  <c r="AR214" i="1"/>
  <c r="AX214" i="1" s="1"/>
  <c r="AS214" i="1"/>
  <c r="AY214" i="1" s="1"/>
  <c r="AN215" i="1"/>
  <c r="AT215" i="1" s="1"/>
  <c r="AO215" i="1"/>
  <c r="AU215" i="1" s="1"/>
  <c r="AP215" i="1"/>
  <c r="AV215" i="1" s="1"/>
  <c r="AQ215" i="1"/>
  <c r="AW215" i="1" s="1"/>
  <c r="AR215" i="1"/>
  <c r="AX215" i="1" s="1"/>
  <c r="AS215" i="1"/>
  <c r="AY215" i="1" s="1"/>
  <c r="AN216" i="1"/>
  <c r="AT216" i="1" s="1"/>
  <c r="AO216" i="1"/>
  <c r="AU216" i="1" s="1"/>
  <c r="AP216" i="1"/>
  <c r="AV216" i="1" s="1"/>
  <c r="AQ216" i="1"/>
  <c r="AW216" i="1" s="1"/>
  <c r="AR216" i="1"/>
  <c r="AX216" i="1" s="1"/>
  <c r="AS216" i="1"/>
  <c r="AY216" i="1" s="1"/>
  <c r="AN217" i="1"/>
  <c r="AT217" i="1" s="1"/>
  <c r="AO217" i="1"/>
  <c r="AU217" i="1" s="1"/>
  <c r="AP217" i="1"/>
  <c r="AV217" i="1" s="1"/>
  <c r="AQ217" i="1"/>
  <c r="AW217" i="1" s="1"/>
  <c r="AR217" i="1"/>
  <c r="AX217" i="1" s="1"/>
  <c r="AS217" i="1"/>
  <c r="AY217" i="1" s="1"/>
  <c r="AN218" i="1"/>
  <c r="AT218" i="1" s="1"/>
  <c r="AO218" i="1"/>
  <c r="AU218" i="1" s="1"/>
  <c r="AP218" i="1"/>
  <c r="AV218" i="1" s="1"/>
  <c r="AQ218" i="1"/>
  <c r="AW218" i="1" s="1"/>
  <c r="AR218" i="1"/>
  <c r="AX218" i="1" s="1"/>
  <c r="AS218" i="1"/>
  <c r="AY218" i="1" s="1"/>
  <c r="AN219" i="1"/>
  <c r="AT219" i="1" s="1"/>
  <c r="AO219" i="1"/>
  <c r="AU219" i="1" s="1"/>
  <c r="AP219" i="1"/>
  <c r="AV219" i="1" s="1"/>
  <c r="AQ219" i="1"/>
  <c r="AW219" i="1" s="1"/>
  <c r="AR219" i="1"/>
  <c r="AX219" i="1" s="1"/>
  <c r="AS219" i="1"/>
  <c r="AY219" i="1" s="1"/>
  <c r="AN220" i="1"/>
  <c r="AT220" i="1" s="1"/>
  <c r="AO220" i="1"/>
  <c r="AU220" i="1" s="1"/>
  <c r="AP220" i="1"/>
  <c r="AV220" i="1" s="1"/>
  <c r="AQ220" i="1"/>
  <c r="AW220" i="1" s="1"/>
  <c r="AR220" i="1"/>
  <c r="AX220" i="1" s="1"/>
  <c r="AS220" i="1"/>
  <c r="AY220" i="1" s="1"/>
  <c r="AN221" i="1"/>
  <c r="AT221" i="1" s="1"/>
  <c r="AO221" i="1"/>
  <c r="AU221" i="1" s="1"/>
  <c r="AP221" i="1"/>
  <c r="AV221" i="1" s="1"/>
  <c r="AQ221" i="1"/>
  <c r="AW221" i="1" s="1"/>
  <c r="AR221" i="1"/>
  <c r="AX221" i="1" s="1"/>
  <c r="AS221" i="1"/>
  <c r="AY221" i="1" s="1"/>
  <c r="AN222" i="1"/>
  <c r="AT222" i="1" s="1"/>
  <c r="AO222" i="1"/>
  <c r="AU222" i="1" s="1"/>
  <c r="AP222" i="1"/>
  <c r="AV222" i="1" s="1"/>
  <c r="AQ222" i="1"/>
  <c r="AW222" i="1" s="1"/>
  <c r="AR222" i="1"/>
  <c r="AX222" i="1" s="1"/>
  <c r="AS222" i="1"/>
  <c r="AY222" i="1" s="1"/>
  <c r="AN223" i="1"/>
  <c r="AT223" i="1" s="1"/>
  <c r="AO223" i="1"/>
  <c r="AU223" i="1" s="1"/>
  <c r="AP223" i="1"/>
  <c r="AV223" i="1" s="1"/>
  <c r="AQ223" i="1"/>
  <c r="AW223" i="1" s="1"/>
  <c r="AR223" i="1"/>
  <c r="AX223" i="1" s="1"/>
  <c r="AS223" i="1"/>
  <c r="AY223" i="1" s="1"/>
  <c r="AN224" i="1"/>
  <c r="AT224" i="1" s="1"/>
  <c r="AO224" i="1"/>
  <c r="AU224" i="1" s="1"/>
  <c r="AP224" i="1"/>
  <c r="AV224" i="1" s="1"/>
  <c r="AQ224" i="1"/>
  <c r="AW224" i="1" s="1"/>
  <c r="AR224" i="1"/>
  <c r="AX224" i="1" s="1"/>
  <c r="AS224" i="1"/>
  <c r="AY224" i="1" s="1"/>
  <c r="AN225" i="1"/>
  <c r="AT225" i="1" s="1"/>
  <c r="AO225" i="1"/>
  <c r="AU225" i="1" s="1"/>
  <c r="AP225" i="1"/>
  <c r="AV225" i="1" s="1"/>
  <c r="AQ225" i="1"/>
  <c r="AW225" i="1" s="1"/>
  <c r="AR225" i="1"/>
  <c r="AX225" i="1" s="1"/>
  <c r="AS225" i="1"/>
  <c r="AY225" i="1" s="1"/>
  <c r="AN226" i="1"/>
  <c r="AT226" i="1" s="1"/>
  <c r="AO226" i="1"/>
  <c r="AU226" i="1" s="1"/>
  <c r="AP226" i="1"/>
  <c r="AV226" i="1" s="1"/>
  <c r="AQ226" i="1"/>
  <c r="AW226" i="1" s="1"/>
  <c r="AR226" i="1"/>
  <c r="AX226" i="1" s="1"/>
  <c r="AS226" i="1"/>
  <c r="AY226" i="1" s="1"/>
  <c r="AN227" i="1"/>
  <c r="AT227" i="1" s="1"/>
  <c r="AO227" i="1"/>
  <c r="AU227" i="1" s="1"/>
  <c r="AP227" i="1"/>
  <c r="AV227" i="1" s="1"/>
  <c r="AQ227" i="1"/>
  <c r="AW227" i="1" s="1"/>
  <c r="AR227" i="1"/>
  <c r="AX227" i="1" s="1"/>
  <c r="AS227" i="1"/>
  <c r="AY227" i="1" s="1"/>
  <c r="AN228" i="1"/>
  <c r="AT228" i="1" s="1"/>
  <c r="AO228" i="1"/>
  <c r="AU228" i="1" s="1"/>
  <c r="AP228" i="1"/>
  <c r="AV228" i="1" s="1"/>
  <c r="AQ228" i="1"/>
  <c r="AW228" i="1" s="1"/>
  <c r="AR228" i="1"/>
  <c r="AX228" i="1" s="1"/>
  <c r="AS228" i="1"/>
  <c r="AY228" i="1" s="1"/>
  <c r="AN229" i="1"/>
  <c r="AT229" i="1" s="1"/>
  <c r="AO229" i="1"/>
  <c r="AU229" i="1" s="1"/>
  <c r="AP229" i="1"/>
  <c r="AV229" i="1" s="1"/>
  <c r="AQ229" i="1"/>
  <c r="AW229" i="1" s="1"/>
  <c r="AR229" i="1"/>
  <c r="AX229" i="1" s="1"/>
  <c r="AS229" i="1"/>
  <c r="AY229" i="1" s="1"/>
  <c r="AN230" i="1"/>
  <c r="AT230" i="1" s="1"/>
  <c r="AO230" i="1"/>
  <c r="AU230" i="1" s="1"/>
  <c r="AP230" i="1"/>
  <c r="AV230" i="1" s="1"/>
  <c r="AQ230" i="1"/>
  <c r="AW230" i="1" s="1"/>
  <c r="AR230" i="1"/>
  <c r="AX230" i="1" s="1"/>
  <c r="AS230" i="1"/>
  <c r="AY230" i="1" s="1"/>
  <c r="AN231" i="1"/>
  <c r="AT231" i="1" s="1"/>
  <c r="AO231" i="1"/>
  <c r="AU231" i="1" s="1"/>
  <c r="AP231" i="1"/>
  <c r="AV231" i="1" s="1"/>
  <c r="AQ231" i="1"/>
  <c r="AW231" i="1" s="1"/>
  <c r="AR231" i="1"/>
  <c r="AX231" i="1" s="1"/>
  <c r="AS231" i="1"/>
  <c r="AY231" i="1" s="1"/>
  <c r="AN232" i="1"/>
  <c r="AT232" i="1" s="1"/>
  <c r="AO232" i="1"/>
  <c r="AU232" i="1" s="1"/>
  <c r="AP232" i="1"/>
  <c r="AV232" i="1" s="1"/>
  <c r="AQ232" i="1"/>
  <c r="AW232" i="1" s="1"/>
  <c r="AR232" i="1"/>
  <c r="AX232" i="1" s="1"/>
  <c r="AS232" i="1"/>
  <c r="AY232" i="1" s="1"/>
  <c r="AN233" i="1"/>
  <c r="AT233" i="1" s="1"/>
  <c r="AO233" i="1"/>
  <c r="AU233" i="1" s="1"/>
  <c r="AP233" i="1"/>
  <c r="AV233" i="1" s="1"/>
  <c r="AQ233" i="1"/>
  <c r="AW233" i="1" s="1"/>
  <c r="AR233" i="1"/>
  <c r="AX233" i="1" s="1"/>
  <c r="AS233" i="1"/>
  <c r="AY233" i="1" s="1"/>
  <c r="AN234" i="1"/>
  <c r="AT234" i="1" s="1"/>
  <c r="AO234" i="1"/>
  <c r="AU234" i="1" s="1"/>
  <c r="AP234" i="1"/>
  <c r="AV234" i="1" s="1"/>
  <c r="AQ234" i="1"/>
  <c r="AW234" i="1" s="1"/>
  <c r="AR234" i="1"/>
  <c r="AX234" i="1" s="1"/>
  <c r="AS234" i="1"/>
  <c r="AY234" i="1" s="1"/>
  <c r="AN235" i="1"/>
  <c r="AT235" i="1" s="1"/>
  <c r="AO235" i="1"/>
  <c r="AU235" i="1" s="1"/>
  <c r="AP235" i="1"/>
  <c r="AV235" i="1" s="1"/>
  <c r="AQ235" i="1"/>
  <c r="AW235" i="1" s="1"/>
  <c r="AR235" i="1"/>
  <c r="AX235" i="1" s="1"/>
  <c r="AS235" i="1"/>
  <c r="AY235" i="1" s="1"/>
  <c r="AN236" i="1"/>
  <c r="AT236" i="1" s="1"/>
  <c r="AO236" i="1"/>
  <c r="AU236" i="1" s="1"/>
  <c r="AP236" i="1"/>
  <c r="AV236" i="1" s="1"/>
  <c r="AQ236" i="1"/>
  <c r="AW236" i="1" s="1"/>
  <c r="AR236" i="1"/>
  <c r="AX236" i="1" s="1"/>
  <c r="AS236" i="1"/>
  <c r="AY236" i="1" s="1"/>
  <c r="AN237" i="1"/>
  <c r="AT237" i="1" s="1"/>
  <c r="AO237" i="1"/>
  <c r="AU237" i="1" s="1"/>
  <c r="AP237" i="1"/>
  <c r="AV237" i="1" s="1"/>
  <c r="AQ237" i="1"/>
  <c r="AW237" i="1" s="1"/>
  <c r="AR237" i="1"/>
  <c r="AX237" i="1" s="1"/>
  <c r="AS237" i="1"/>
  <c r="AY237" i="1" s="1"/>
  <c r="AN238" i="1"/>
  <c r="AT238" i="1" s="1"/>
  <c r="AO238" i="1"/>
  <c r="AU238" i="1" s="1"/>
  <c r="AP238" i="1"/>
  <c r="AV238" i="1" s="1"/>
  <c r="AQ238" i="1"/>
  <c r="AW238" i="1" s="1"/>
  <c r="AR238" i="1"/>
  <c r="AX238" i="1" s="1"/>
  <c r="AS238" i="1"/>
  <c r="AY238" i="1" s="1"/>
  <c r="AN239" i="1"/>
  <c r="AT239" i="1" s="1"/>
  <c r="AO239" i="1"/>
  <c r="AU239" i="1" s="1"/>
  <c r="AP239" i="1"/>
  <c r="AV239" i="1" s="1"/>
  <c r="AQ239" i="1"/>
  <c r="AW239" i="1" s="1"/>
  <c r="AR239" i="1"/>
  <c r="AX239" i="1" s="1"/>
  <c r="AS239" i="1"/>
  <c r="AY239" i="1" s="1"/>
  <c r="AN240" i="1"/>
  <c r="AT240" i="1" s="1"/>
  <c r="AO240" i="1"/>
  <c r="AU240" i="1" s="1"/>
  <c r="AP240" i="1"/>
  <c r="AV240" i="1" s="1"/>
  <c r="AQ240" i="1"/>
  <c r="AW240" i="1" s="1"/>
  <c r="AR240" i="1"/>
  <c r="AX240" i="1" s="1"/>
  <c r="AS240" i="1"/>
  <c r="AY240" i="1" s="1"/>
  <c r="AN241" i="1"/>
  <c r="AT241" i="1" s="1"/>
  <c r="AO241" i="1"/>
  <c r="AU241" i="1" s="1"/>
  <c r="AP241" i="1"/>
  <c r="AV241" i="1" s="1"/>
  <c r="AQ241" i="1"/>
  <c r="AW241" i="1" s="1"/>
  <c r="AR241" i="1"/>
  <c r="AX241" i="1" s="1"/>
  <c r="AS241" i="1"/>
  <c r="AY241" i="1" s="1"/>
  <c r="AN242" i="1"/>
  <c r="AT242" i="1" s="1"/>
  <c r="AO242" i="1"/>
  <c r="AU242" i="1" s="1"/>
  <c r="AP242" i="1"/>
  <c r="AV242" i="1" s="1"/>
  <c r="AQ242" i="1"/>
  <c r="AW242" i="1" s="1"/>
  <c r="AR242" i="1"/>
  <c r="AX242" i="1" s="1"/>
  <c r="AS242" i="1"/>
  <c r="AY242" i="1" s="1"/>
  <c r="AN243" i="1"/>
  <c r="AT243" i="1" s="1"/>
  <c r="AO243" i="1"/>
  <c r="AU243" i="1" s="1"/>
  <c r="AP243" i="1"/>
  <c r="AV243" i="1" s="1"/>
  <c r="AQ243" i="1"/>
  <c r="AW243" i="1" s="1"/>
  <c r="AR243" i="1"/>
  <c r="AX243" i="1" s="1"/>
  <c r="AS243" i="1"/>
  <c r="AY243" i="1" s="1"/>
  <c r="AN244" i="1"/>
  <c r="AT244" i="1" s="1"/>
  <c r="AO244" i="1"/>
  <c r="AU244" i="1" s="1"/>
  <c r="AP244" i="1"/>
  <c r="AV244" i="1" s="1"/>
  <c r="AQ244" i="1"/>
  <c r="AW244" i="1" s="1"/>
  <c r="AR244" i="1"/>
  <c r="AX244" i="1" s="1"/>
  <c r="AS244" i="1"/>
  <c r="AY244" i="1" s="1"/>
  <c r="AN245" i="1"/>
  <c r="AT245" i="1" s="1"/>
  <c r="AO245" i="1"/>
  <c r="AU245" i="1" s="1"/>
  <c r="AP245" i="1"/>
  <c r="AV245" i="1" s="1"/>
  <c r="AQ245" i="1"/>
  <c r="AW245" i="1" s="1"/>
  <c r="AR245" i="1"/>
  <c r="AX245" i="1" s="1"/>
  <c r="AS245" i="1"/>
  <c r="AY245" i="1" s="1"/>
  <c r="AN246" i="1"/>
  <c r="AT246" i="1" s="1"/>
  <c r="AO246" i="1"/>
  <c r="AU246" i="1" s="1"/>
  <c r="AP246" i="1"/>
  <c r="AV246" i="1" s="1"/>
  <c r="AQ246" i="1"/>
  <c r="AW246" i="1" s="1"/>
  <c r="AR246" i="1"/>
  <c r="AX246" i="1" s="1"/>
  <c r="AS246" i="1"/>
  <c r="AY246" i="1" s="1"/>
  <c r="AN247" i="1"/>
  <c r="AT247" i="1" s="1"/>
  <c r="AO247" i="1"/>
  <c r="AU247" i="1" s="1"/>
  <c r="AP247" i="1"/>
  <c r="AV247" i="1" s="1"/>
  <c r="AQ247" i="1"/>
  <c r="AW247" i="1" s="1"/>
  <c r="AR247" i="1"/>
  <c r="AX247" i="1" s="1"/>
  <c r="AS247" i="1"/>
  <c r="AY247" i="1" s="1"/>
  <c r="AN248" i="1"/>
  <c r="AT248" i="1" s="1"/>
  <c r="AO248" i="1"/>
  <c r="AU248" i="1" s="1"/>
  <c r="AP248" i="1"/>
  <c r="AV248" i="1" s="1"/>
  <c r="AQ248" i="1"/>
  <c r="AW248" i="1" s="1"/>
  <c r="AR248" i="1"/>
  <c r="AX248" i="1" s="1"/>
  <c r="AS248" i="1"/>
  <c r="AY248" i="1" s="1"/>
  <c r="AN249" i="1"/>
  <c r="AT249" i="1" s="1"/>
  <c r="AO249" i="1"/>
  <c r="AU249" i="1" s="1"/>
  <c r="AP249" i="1"/>
  <c r="AV249" i="1" s="1"/>
  <c r="AQ249" i="1"/>
  <c r="AW249" i="1" s="1"/>
  <c r="AR249" i="1"/>
  <c r="AX249" i="1" s="1"/>
  <c r="AS249" i="1"/>
  <c r="AY249" i="1" s="1"/>
  <c r="AN250" i="1"/>
  <c r="AT250" i="1" s="1"/>
  <c r="AO250" i="1"/>
  <c r="AU250" i="1" s="1"/>
  <c r="AP250" i="1"/>
  <c r="AV250" i="1" s="1"/>
  <c r="AQ250" i="1"/>
  <c r="AW250" i="1" s="1"/>
  <c r="AR250" i="1"/>
  <c r="AX250" i="1" s="1"/>
  <c r="AS250" i="1"/>
  <c r="AY250" i="1" s="1"/>
  <c r="AN251" i="1"/>
  <c r="AT251" i="1" s="1"/>
  <c r="AO251" i="1"/>
  <c r="AU251" i="1" s="1"/>
  <c r="AP251" i="1"/>
  <c r="AV251" i="1" s="1"/>
  <c r="AQ251" i="1"/>
  <c r="AW251" i="1" s="1"/>
  <c r="AR251" i="1"/>
  <c r="AX251" i="1" s="1"/>
  <c r="AS251" i="1"/>
  <c r="AY251" i="1" s="1"/>
  <c r="AN252" i="1"/>
  <c r="AT252" i="1" s="1"/>
  <c r="AO252" i="1"/>
  <c r="AU252" i="1" s="1"/>
  <c r="AP252" i="1"/>
  <c r="AV252" i="1" s="1"/>
  <c r="AQ252" i="1"/>
  <c r="AW252" i="1" s="1"/>
  <c r="AR252" i="1"/>
  <c r="AX252" i="1" s="1"/>
  <c r="AS252" i="1"/>
  <c r="AY252" i="1" s="1"/>
  <c r="AN253" i="1"/>
  <c r="AT253" i="1" s="1"/>
  <c r="AO253" i="1"/>
  <c r="AU253" i="1" s="1"/>
  <c r="AP253" i="1"/>
  <c r="AV253" i="1" s="1"/>
  <c r="AQ253" i="1"/>
  <c r="AW253" i="1" s="1"/>
  <c r="AR253" i="1"/>
  <c r="AX253" i="1" s="1"/>
  <c r="AS253" i="1"/>
  <c r="AY253" i="1" s="1"/>
  <c r="AN254" i="1"/>
  <c r="AT254" i="1" s="1"/>
  <c r="AO254" i="1"/>
  <c r="AU254" i="1" s="1"/>
  <c r="AP254" i="1"/>
  <c r="AV254" i="1" s="1"/>
  <c r="AQ254" i="1"/>
  <c r="AW254" i="1" s="1"/>
  <c r="AR254" i="1"/>
  <c r="AX254" i="1" s="1"/>
  <c r="AS254" i="1"/>
  <c r="AY254" i="1" s="1"/>
  <c r="AN255" i="1"/>
  <c r="AT255" i="1" s="1"/>
  <c r="AO255" i="1"/>
  <c r="AU255" i="1" s="1"/>
  <c r="AP255" i="1"/>
  <c r="AV255" i="1" s="1"/>
  <c r="AQ255" i="1"/>
  <c r="AW255" i="1" s="1"/>
  <c r="AR255" i="1"/>
  <c r="AX255" i="1" s="1"/>
  <c r="AS255" i="1"/>
  <c r="AY255" i="1" s="1"/>
  <c r="AN256" i="1"/>
  <c r="AT256" i="1" s="1"/>
  <c r="AO256" i="1"/>
  <c r="AU256" i="1" s="1"/>
  <c r="AP256" i="1"/>
  <c r="AV256" i="1" s="1"/>
  <c r="AQ256" i="1"/>
  <c r="AW256" i="1" s="1"/>
  <c r="AR256" i="1"/>
  <c r="AX256" i="1" s="1"/>
  <c r="AS256" i="1"/>
  <c r="AY256" i="1" s="1"/>
  <c r="AN257" i="1"/>
  <c r="AT257" i="1" s="1"/>
  <c r="AO257" i="1"/>
  <c r="AU257" i="1" s="1"/>
  <c r="AP257" i="1"/>
  <c r="AV257" i="1" s="1"/>
  <c r="AQ257" i="1"/>
  <c r="AW257" i="1" s="1"/>
  <c r="AR257" i="1"/>
  <c r="AX257" i="1" s="1"/>
  <c r="AS257" i="1"/>
  <c r="AY257" i="1" s="1"/>
  <c r="AN258" i="1"/>
  <c r="AT258" i="1" s="1"/>
  <c r="AO258" i="1"/>
  <c r="AU258" i="1" s="1"/>
  <c r="AP258" i="1"/>
  <c r="AV258" i="1" s="1"/>
  <c r="AQ258" i="1"/>
  <c r="AW258" i="1" s="1"/>
  <c r="AR258" i="1"/>
  <c r="AX258" i="1" s="1"/>
  <c r="AS258" i="1"/>
  <c r="AY258" i="1" s="1"/>
  <c r="AN259" i="1"/>
  <c r="AT259" i="1" s="1"/>
  <c r="AO259" i="1"/>
  <c r="AU259" i="1" s="1"/>
  <c r="AP259" i="1"/>
  <c r="AV259" i="1" s="1"/>
  <c r="AQ259" i="1"/>
  <c r="AW259" i="1" s="1"/>
  <c r="AR259" i="1"/>
  <c r="AX259" i="1" s="1"/>
  <c r="AS259" i="1"/>
  <c r="AY259" i="1" s="1"/>
  <c r="AN260" i="1"/>
  <c r="AT260" i="1" s="1"/>
  <c r="AO260" i="1"/>
  <c r="AU260" i="1" s="1"/>
  <c r="AP260" i="1"/>
  <c r="AV260" i="1" s="1"/>
  <c r="AQ260" i="1"/>
  <c r="AW260" i="1" s="1"/>
  <c r="AR260" i="1"/>
  <c r="AX260" i="1" s="1"/>
  <c r="AS260" i="1"/>
  <c r="AY260" i="1" s="1"/>
  <c r="AN261" i="1"/>
  <c r="AT261" i="1" s="1"/>
  <c r="AO261" i="1"/>
  <c r="AU261" i="1" s="1"/>
  <c r="AP261" i="1"/>
  <c r="AV261" i="1" s="1"/>
  <c r="AQ261" i="1"/>
  <c r="AW261" i="1" s="1"/>
  <c r="AR261" i="1"/>
  <c r="AX261" i="1" s="1"/>
  <c r="AS261" i="1"/>
  <c r="AY261" i="1" s="1"/>
  <c r="AN262" i="1"/>
  <c r="AT262" i="1" s="1"/>
  <c r="AO262" i="1"/>
  <c r="AU262" i="1" s="1"/>
  <c r="AP262" i="1"/>
  <c r="AV262" i="1" s="1"/>
  <c r="AQ262" i="1"/>
  <c r="AW262" i="1" s="1"/>
  <c r="AR262" i="1"/>
  <c r="AX262" i="1" s="1"/>
  <c r="AS262" i="1"/>
  <c r="AY262" i="1" s="1"/>
  <c r="AN263" i="1"/>
  <c r="AT263" i="1" s="1"/>
  <c r="AO263" i="1"/>
  <c r="AU263" i="1" s="1"/>
  <c r="AP263" i="1"/>
  <c r="AV263" i="1" s="1"/>
  <c r="AQ263" i="1"/>
  <c r="AW263" i="1" s="1"/>
  <c r="AR263" i="1"/>
  <c r="AX263" i="1" s="1"/>
  <c r="AS263" i="1"/>
  <c r="AY263" i="1" s="1"/>
  <c r="AN264" i="1"/>
  <c r="AT264" i="1" s="1"/>
  <c r="AO264" i="1"/>
  <c r="AU264" i="1" s="1"/>
  <c r="AP264" i="1"/>
  <c r="AV264" i="1" s="1"/>
  <c r="AQ264" i="1"/>
  <c r="AW264" i="1" s="1"/>
  <c r="AR264" i="1"/>
  <c r="AX264" i="1" s="1"/>
  <c r="AS264" i="1"/>
  <c r="AY264" i="1" s="1"/>
  <c r="AN265" i="1"/>
  <c r="AT265" i="1" s="1"/>
  <c r="AO265" i="1"/>
  <c r="AU265" i="1" s="1"/>
  <c r="AP265" i="1"/>
  <c r="AV265" i="1" s="1"/>
  <c r="AQ265" i="1"/>
  <c r="AW265" i="1" s="1"/>
  <c r="AR265" i="1"/>
  <c r="AX265" i="1" s="1"/>
  <c r="AS265" i="1"/>
  <c r="AY265" i="1" s="1"/>
  <c r="AN266" i="1"/>
  <c r="AT266" i="1" s="1"/>
  <c r="AO266" i="1"/>
  <c r="AU266" i="1" s="1"/>
  <c r="AP266" i="1"/>
  <c r="AV266" i="1" s="1"/>
  <c r="AQ266" i="1"/>
  <c r="AW266" i="1" s="1"/>
  <c r="AR266" i="1"/>
  <c r="AX266" i="1" s="1"/>
  <c r="AS266" i="1"/>
  <c r="AY266" i="1" s="1"/>
  <c r="AN267" i="1"/>
  <c r="AT267" i="1" s="1"/>
  <c r="AO267" i="1"/>
  <c r="AU267" i="1" s="1"/>
  <c r="AP267" i="1"/>
  <c r="AV267" i="1" s="1"/>
  <c r="AQ267" i="1"/>
  <c r="AW267" i="1" s="1"/>
  <c r="AR267" i="1"/>
  <c r="AX267" i="1" s="1"/>
  <c r="AS267" i="1"/>
  <c r="AY267" i="1" s="1"/>
  <c r="AN268" i="1"/>
  <c r="AT268" i="1" s="1"/>
  <c r="AO268" i="1"/>
  <c r="AU268" i="1" s="1"/>
  <c r="AP268" i="1"/>
  <c r="AV268" i="1" s="1"/>
  <c r="AQ268" i="1"/>
  <c r="AW268" i="1" s="1"/>
  <c r="AR268" i="1"/>
  <c r="AX268" i="1" s="1"/>
  <c r="AS268" i="1"/>
  <c r="AY268" i="1" s="1"/>
  <c r="AN269" i="1"/>
  <c r="AT269" i="1" s="1"/>
  <c r="AO269" i="1"/>
  <c r="AU269" i="1" s="1"/>
  <c r="AP269" i="1"/>
  <c r="AV269" i="1" s="1"/>
  <c r="AQ269" i="1"/>
  <c r="AW269" i="1" s="1"/>
  <c r="AR269" i="1"/>
  <c r="AX269" i="1" s="1"/>
  <c r="AS269" i="1"/>
  <c r="AY269" i="1" s="1"/>
  <c r="AN270" i="1"/>
  <c r="AT270" i="1" s="1"/>
  <c r="AO270" i="1"/>
  <c r="AU270" i="1" s="1"/>
  <c r="AP270" i="1"/>
  <c r="AV270" i="1" s="1"/>
  <c r="AQ270" i="1"/>
  <c r="AW270" i="1" s="1"/>
  <c r="AR270" i="1"/>
  <c r="AX270" i="1" s="1"/>
  <c r="AS270" i="1"/>
  <c r="AY270" i="1" s="1"/>
  <c r="AN271" i="1"/>
  <c r="AT271" i="1" s="1"/>
  <c r="AO271" i="1"/>
  <c r="AU271" i="1" s="1"/>
  <c r="AP271" i="1"/>
  <c r="AV271" i="1" s="1"/>
  <c r="AQ271" i="1"/>
  <c r="AW271" i="1" s="1"/>
  <c r="AR271" i="1"/>
  <c r="AX271" i="1" s="1"/>
  <c r="AS271" i="1"/>
  <c r="AY271" i="1" s="1"/>
  <c r="AN272" i="1"/>
  <c r="AT272" i="1" s="1"/>
  <c r="AO272" i="1"/>
  <c r="AU272" i="1" s="1"/>
  <c r="AP272" i="1"/>
  <c r="AV272" i="1" s="1"/>
  <c r="AQ272" i="1"/>
  <c r="AW272" i="1" s="1"/>
  <c r="AR272" i="1"/>
  <c r="AX272" i="1" s="1"/>
  <c r="AS272" i="1"/>
  <c r="AY272" i="1" s="1"/>
  <c r="AN273" i="1"/>
  <c r="AT273" i="1" s="1"/>
  <c r="AO273" i="1"/>
  <c r="AU273" i="1" s="1"/>
  <c r="AP273" i="1"/>
  <c r="AV273" i="1" s="1"/>
  <c r="AQ273" i="1"/>
  <c r="AW273" i="1" s="1"/>
  <c r="AR273" i="1"/>
  <c r="AX273" i="1" s="1"/>
  <c r="AS273" i="1"/>
  <c r="AY273" i="1" s="1"/>
  <c r="AN274" i="1"/>
  <c r="AT274" i="1" s="1"/>
  <c r="AO274" i="1"/>
  <c r="AU274" i="1" s="1"/>
  <c r="AP274" i="1"/>
  <c r="AV274" i="1" s="1"/>
  <c r="AQ274" i="1"/>
  <c r="AW274" i="1" s="1"/>
  <c r="AR274" i="1"/>
  <c r="AX274" i="1" s="1"/>
  <c r="AS274" i="1"/>
  <c r="AY274" i="1" s="1"/>
  <c r="AN275" i="1"/>
  <c r="AT275" i="1" s="1"/>
  <c r="AO275" i="1"/>
  <c r="AU275" i="1" s="1"/>
  <c r="AP275" i="1"/>
  <c r="AV275" i="1" s="1"/>
  <c r="AQ275" i="1"/>
  <c r="AW275" i="1" s="1"/>
  <c r="AR275" i="1"/>
  <c r="AX275" i="1" s="1"/>
  <c r="AS275" i="1"/>
  <c r="AY275" i="1" s="1"/>
  <c r="AN276" i="1"/>
  <c r="AT276" i="1" s="1"/>
  <c r="AO276" i="1"/>
  <c r="AU276" i="1" s="1"/>
  <c r="AP276" i="1"/>
  <c r="AV276" i="1" s="1"/>
  <c r="AQ276" i="1"/>
  <c r="AW276" i="1" s="1"/>
  <c r="AR276" i="1"/>
  <c r="AX276" i="1" s="1"/>
  <c r="AS276" i="1"/>
  <c r="AY276" i="1" s="1"/>
  <c r="AN277" i="1"/>
  <c r="AT277" i="1" s="1"/>
  <c r="AO277" i="1"/>
  <c r="AU277" i="1" s="1"/>
  <c r="AP277" i="1"/>
  <c r="AV277" i="1" s="1"/>
  <c r="AQ277" i="1"/>
  <c r="AW277" i="1" s="1"/>
  <c r="AR277" i="1"/>
  <c r="AX277" i="1" s="1"/>
  <c r="AS277" i="1"/>
  <c r="AY277" i="1" s="1"/>
  <c r="AN278" i="1"/>
  <c r="AT278" i="1" s="1"/>
  <c r="AO278" i="1"/>
  <c r="AU278" i="1" s="1"/>
  <c r="AP278" i="1"/>
  <c r="AV278" i="1" s="1"/>
  <c r="AQ278" i="1"/>
  <c r="AW278" i="1" s="1"/>
  <c r="AR278" i="1"/>
  <c r="AX278" i="1" s="1"/>
  <c r="AS278" i="1"/>
  <c r="AY278" i="1" s="1"/>
  <c r="AN279" i="1"/>
  <c r="AT279" i="1" s="1"/>
  <c r="AO279" i="1"/>
  <c r="AU279" i="1" s="1"/>
  <c r="AP279" i="1"/>
  <c r="AV279" i="1" s="1"/>
  <c r="AQ279" i="1"/>
  <c r="AW279" i="1" s="1"/>
  <c r="AR279" i="1"/>
  <c r="AX279" i="1" s="1"/>
  <c r="AS279" i="1"/>
  <c r="AY279" i="1" s="1"/>
  <c r="AN280" i="1"/>
  <c r="AT280" i="1" s="1"/>
  <c r="AO280" i="1"/>
  <c r="AU280" i="1" s="1"/>
  <c r="AP280" i="1"/>
  <c r="AV280" i="1" s="1"/>
  <c r="AQ280" i="1"/>
  <c r="AW280" i="1" s="1"/>
  <c r="AR280" i="1"/>
  <c r="AX280" i="1" s="1"/>
  <c r="AS280" i="1"/>
  <c r="AY280" i="1" s="1"/>
  <c r="AN281" i="1"/>
  <c r="AT281" i="1" s="1"/>
  <c r="AO281" i="1"/>
  <c r="AU281" i="1" s="1"/>
  <c r="AP281" i="1"/>
  <c r="AV281" i="1" s="1"/>
  <c r="AQ281" i="1"/>
  <c r="AW281" i="1" s="1"/>
  <c r="AR281" i="1"/>
  <c r="AX281" i="1" s="1"/>
  <c r="AS281" i="1"/>
  <c r="AY281" i="1" s="1"/>
  <c r="AN282" i="1"/>
  <c r="AT282" i="1" s="1"/>
  <c r="AO282" i="1"/>
  <c r="AU282" i="1" s="1"/>
  <c r="AP282" i="1"/>
  <c r="AV282" i="1" s="1"/>
  <c r="AQ282" i="1"/>
  <c r="AW282" i="1" s="1"/>
  <c r="AR282" i="1"/>
  <c r="AX282" i="1" s="1"/>
  <c r="AS282" i="1"/>
  <c r="AY282" i="1" s="1"/>
  <c r="AN283" i="1"/>
  <c r="AT283" i="1" s="1"/>
  <c r="AO283" i="1"/>
  <c r="AU283" i="1" s="1"/>
  <c r="AP283" i="1"/>
  <c r="AV283" i="1" s="1"/>
  <c r="AQ283" i="1"/>
  <c r="AW283" i="1" s="1"/>
  <c r="AR283" i="1"/>
  <c r="AX283" i="1" s="1"/>
  <c r="AS283" i="1"/>
  <c r="AY283" i="1" s="1"/>
  <c r="AN284" i="1"/>
  <c r="AT284" i="1" s="1"/>
  <c r="AO284" i="1"/>
  <c r="AU284" i="1" s="1"/>
  <c r="AP284" i="1"/>
  <c r="AV284" i="1" s="1"/>
  <c r="AQ284" i="1"/>
  <c r="AW284" i="1" s="1"/>
  <c r="AR284" i="1"/>
  <c r="AX284" i="1" s="1"/>
  <c r="AS284" i="1"/>
  <c r="AY284" i="1" s="1"/>
  <c r="AN285" i="1"/>
  <c r="AT285" i="1" s="1"/>
  <c r="AO285" i="1"/>
  <c r="AU285" i="1" s="1"/>
  <c r="AP285" i="1"/>
  <c r="AV285" i="1" s="1"/>
  <c r="AQ285" i="1"/>
  <c r="AW285" i="1" s="1"/>
  <c r="AR285" i="1"/>
  <c r="AX285" i="1" s="1"/>
  <c r="AS285" i="1"/>
  <c r="AY285" i="1" s="1"/>
  <c r="AN286" i="1"/>
  <c r="AT286" i="1" s="1"/>
  <c r="AO286" i="1"/>
  <c r="AU286" i="1" s="1"/>
  <c r="AP286" i="1"/>
  <c r="AV286" i="1" s="1"/>
  <c r="AQ286" i="1"/>
  <c r="AW286" i="1" s="1"/>
  <c r="AR286" i="1"/>
  <c r="AX286" i="1" s="1"/>
  <c r="AS286" i="1"/>
  <c r="AY286" i="1" s="1"/>
  <c r="AN287" i="1"/>
  <c r="AT287" i="1" s="1"/>
  <c r="AO287" i="1"/>
  <c r="AU287" i="1" s="1"/>
  <c r="AP287" i="1"/>
  <c r="AV287" i="1" s="1"/>
  <c r="AQ287" i="1"/>
  <c r="AW287" i="1" s="1"/>
  <c r="AR287" i="1"/>
  <c r="AX287" i="1" s="1"/>
  <c r="AS287" i="1"/>
  <c r="AY287" i="1" s="1"/>
  <c r="AN288" i="1"/>
  <c r="AT288" i="1" s="1"/>
  <c r="AO288" i="1"/>
  <c r="AU288" i="1" s="1"/>
  <c r="AP288" i="1"/>
  <c r="AV288" i="1" s="1"/>
  <c r="AQ288" i="1"/>
  <c r="AW288" i="1" s="1"/>
  <c r="AR288" i="1"/>
  <c r="AX288" i="1" s="1"/>
  <c r="AS288" i="1"/>
  <c r="AY288" i="1" s="1"/>
  <c r="AN289" i="1"/>
  <c r="AT289" i="1" s="1"/>
  <c r="AO289" i="1"/>
  <c r="AU289" i="1" s="1"/>
  <c r="AP289" i="1"/>
  <c r="AV289" i="1" s="1"/>
  <c r="AQ289" i="1"/>
  <c r="AW289" i="1" s="1"/>
  <c r="AR289" i="1"/>
  <c r="AX289" i="1" s="1"/>
  <c r="AS289" i="1"/>
  <c r="AY289" i="1" s="1"/>
  <c r="AN290" i="1"/>
  <c r="AT290" i="1" s="1"/>
  <c r="AO290" i="1"/>
  <c r="AU290" i="1" s="1"/>
  <c r="AP290" i="1"/>
  <c r="AV290" i="1" s="1"/>
  <c r="AQ290" i="1"/>
  <c r="AW290" i="1" s="1"/>
  <c r="AR290" i="1"/>
  <c r="AX290" i="1" s="1"/>
  <c r="AS290" i="1"/>
  <c r="AY290" i="1" s="1"/>
  <c r="AN291" i="1"/>
  <c r="AT291" i="1" s="1"/>
  <c r="AO291" i="1"/>
  <c r="AU291" i="1" s="1"/>
  <c r="AP291" i="1"/>
  <c r="AV291" i="1" s="1"/>
  <c r="AQ291" i="1"/>
  <c r="AW291" i="1" s="1"/>
  <c r="AR291" i="1"/>
  <c r="AX291" i="1" s="1"/>
  <c r="AS291" i="1"/>
  <c r="AY291" i="1" s="1"/>
  <c r="AN292" i="1"/>
  <c r="AT292" i="1" s="1"/>
  <c r="AO292" i="1"/>
  <c r="AU292" i="1" s="1"/>
  <c r="AP292" i="1"/>
  <c r="AV292" i="1" s="1"/>
  <c r="AQ292" i="1"/>
  <c r="AW292" i="1" s="1"/>
  <c r="AR292" i="1"/>
  <c r="AX292" i="1" s="1"/>
  <c r="AS292" i="1"/>
  <c r="AY292" i="1" s="1"/>
  <c r="AN293" i="1"/>
  <c r="AT293" i="1" s="1"/>
  <c r="AO293" i="1"/>
  <c r="AU293" i="1" s="1"/>
  <c r="AP293" i="1"/>
  <c r="AV293" i="1" s="1"/>
  <c r="AQ293" i="1"/>
  <c r="AW293" i="1" s="1"/>
  <c r="AR293" i="1"/>
  <c r="AX293" i="1" s="1"/>
  <c r="AS293" i="1"/>
  <c r="AY293" i="1" s="1"/>
  <c r="AN294" i="1"/>
  <c r="AT294" i="1" s="1"/>
  <c r="AO294" i="1"/>
  <c r="AU294" i="1" s="1"/>
  <c r="AP294" i="1"/>
  <c r="AV294" i="1" s="1"/>
  <c r="AQ294" i="1"/>
  <c r="AW294" i="1" s="1"/>
  <c r="AR294" i="1"/>
  <c r="AX294" i="1" s="1"/>
  <c r="AS294" i="1"/>
  <c r="AY294" i="1" s="1"/>
  <c r="AN295" i="1"/>
  <c r="AT295" i="1" s="1"/>
  <c r="AO295" i="1"/>
  <c r="AU295" i="1" s="1"/>
  <c r="AP295" i="1"/>
  <c r="AV295" i="1" s="1"/>
  <c r="AQ295" i="1"/>
  <c r="AW295" i="1" s="1"/>
  <c r="AR295" i="1"/>
  <c r="AX295" i="1" s="1"/>
  <c r="AS295" i="1"/>
  <c r="AY295" i="1" s="1"/>
  <c r="AN296" i="1"/>
  <c r="AT296" i="1" s="1"/>
  <c r="AO296" i="1"/>
  <c r="AU296" i="1" s="1"/>
  <c r="AP296" i="1"/>
  <c r="AV296" i="1" s="1"/>
  <c r="AQ296" i="1"/>
  <c r="AW296" i="1" s="1"/>
  <c r="AR296" i="1"/>
  <c r="AX296" i="1" s="1"/>
  <c r="AS296" i="1"/>
  <c r="AY296" i="1" s="1"/>
  <c r="AN297" i="1"/>
  <c r="AT297" i="1" s="1"/>
  <c r="AO297" i="1"/>
  <c r="AU297" i="1" s="1"/>
  <c r="AP297" i="1"/>
  <c r="AV297" i="1" s="1"/>
  <c r="AQ297" i="1"/>
  <c r="AW297" i="1" s="1"/>
  <c r="AR297" i="1"/>
  <c r="AX297" i="1" s="1"/>
  <c r="AS297" i="1"/>
  <c r="AY297" i="1" s="1"/>
  <c r="AN298" i="1"/>
  <c r="AT298" i="1" s="1"/>
  <c r="AO298" i="1"/>
  <c r="AU298" i="1" s="1"/>
  <c r="AP298" i="1"/>
  <c r="AV298" i="1" s="1"/>
  <c r="AQ298" i="1"/>
  <c r="AW298" i="1" s="1"/>
  <c r="AR298" i="1"/>
  <c r="AX298" i="1" s="1"/>
  <c r="AS298" i="1"/>
  <c r="AY298" i="1" s="1"/>
  <c r="AN299" i="1"/>
  <c r="AT299" i="1" s="1"/>
  <c r="AO299" i="1"/>
  <c r="AU299" i="1" s="1"/>
  <c r="AP299" i="1"/>
  <c r="AV299" i="1" s="1"/>
  <c r="AQ299" i="1"/>
  <c r="AW299" i="1" s="1"/>
  <c r="AR299" i="1"/>
  <c r="AX299" i="1" s="1"/>
  <c r="AS299" i="1"/>
  <c r="AY299" i="1" s="1"/>
  <c r="AN300" i="1"/>
  <c r="AT300" i="1" s="1"/>
  <c r="AO300" i="1"/>
  <c r="AU300" i="1" s="1"/>
  <c r="AP300" i="1"/>
  <c r="AV300" i="1" s="1"/>
  <c r="AQ300" i="1"/>
  <c r="AW300" i="1" s="1"/>
  <c r="AR300" i="1"/>
  <c r="AX300" i="1" s="1"/>
  <c r="AS300" i="1"/>
  <c r="AY300" i="1" s="1"/>
  <c r="AN301" i="1"/>
  <c r="AT301" i="1" s="1"/>
  <c r="AO301" i="1"/>
  <c r="AU301" i="1" s="1"/>
  <c r="AP301" i="1"/>
  <c r="AV301" i="1" s="1"/>
  <c r="AQ301" i="1"/>
  <c r="AW301" i="1" s="1"/>
  <c r="AR301" i="1"/>
  <c r="AX301" i="1" s="1"/>
  <c r="AS301" i="1"/>
  <c r="AY301" i="1" s="1"/>
  <c r="AN302" i="1"/>
  <c r="AT302" i="1" s="1"/>
  <c r="AO302" i="1"/>
  <c r="AU302" i="1" s="1"/>
  <c r="AP302" i="1"/>
  <c r="AV302" i="1" s="1"/>
  <c r="AQ302" i="1"/>
  <c r="AW302" i="1" s="1"/>
  <c r="AR302" i="1"/>
  <c r="AX302" i="1" s="1"/>
  <c r="AS302" i="1"/>
  <c r="AY302" i="1" s="1"/>
  <c r="AN303" i="1"/>
  <c r="AT303" i="1" s="1"/>
  <c r="AO303" i="1"/>
  <c r="AU303" i="1" s="1"/>
  <c r="AP303" i="1"/>
  <c r="AV303" i="1" s="1"/>
  <c r="AQ303" i="1"/>
  <c r="AW303" i="1" s="1"/>
  <c r="AR303" i="1"/>
  <c r="AX303" i="1" s="1"/>
  <c r="AS303" i="1"/>
  <c r="AY303" i="1" s="1"/>
  <c r="AN304" i="1"/>
  <c r="AT304" i="1" s="1"/>
  <c r="AO304" i="1"/>
  <c r="AU304" i="1" s="1"/>
  <c r="AP304" i="1"/>
  <c r="AV304" i="1" s="1"/>
  <c r="AQ304" i="1"/>
  <c r="AW304" i="1" s="1"/>
  <c r="AR304" i="1"/>
  <c r="AX304" i="1" s="1"/>
  <c r="AS304" i="1"/>
  <c r="AY304" i="1" s="1"/>
  <c r="AN305" i="1"/>
  <c r="AT305" i="1" s="1"/>
  <c r="AO305" i="1"/>
  <c r="AU305" i="1" s="1"/>
  <c r="AP305" i="1"/>
  <c r="AV305" i="1" s="1"/>
  <c r="AQ305" i="1"/>
  <c r="AW305" i="1" s="1"/>
  <c r="AR305" i="1"/>
  <c r="AX305" i="1" s="1"/>
  <c r="AS305" i="1"/>
  <c r="AY305" i="1" s="1"/>
  <c r="AN306" i="1"/>
  <c r="AT306" i="1" s="1"/>
  <c r="AO306" i="1"/>
  <c r="AU306" i="1" s="1"/>
  <c r="AP306" i="1"/>
  <c r="AV306" i="1" s="1"/>
  <c r="AQ306" i="1"/>
  <c r="AW306" i="1" s="1"/>
  <c r="AR306" i="1"/>
  <c r="AX306" i="1" s="1"/>
  <c r="AS306" i="1"/>
  <c r="AY306" i="1" s="1"/>
  <c r="AN307" i="1"/>
  <c r="AT307" i="1" s="1"/>
  <c r="AO307" i="1"/>
  <c r="AU307" i="1" s="1"/>
  <c r="AP307" i="1"/>
  <c r="AV307" i="1" s="1"/>
  <c r="AQ307" i="1"/>
  <c r="AW307" i="1" s="1"/>
  <c r="AR307" i="1"/>
  <c r="AX307" i="1" s="1"/>
  <c r="AS307" i="1"/>
  <c r="AY307" i="1" s="1"/>
  <c r="AN308" i="1"/>
  <c r="AT308" i="1" s="1"/>
  <c r="AO308" i="1"/>
  <c r="AU308" i="1" s="1"/>
  <c r="AP308" i="1"/>
  <c r="AV308" i="1" s="1"/>
  <c r="AQ308" i="1"/>
  <c r="AW308" i="1" s="1"/>
  <c r="AR308" i="1"/>
  <c r="AX308" i="1" s="1"/>
  <c r="AS308" i="1"/>
  <c r="AY308" i="1" s="1"/>
  <c r="AN309" i="1"/>
  <c r="AT309" i="1" s="1"/>
  <c r="AO309" i="1"/>
  <c r="AU309" i="1" s="1"/>
  <c r="AP309" i="1"/>
  <c r="AV309" i="1" s="1"/>
  <c r="AQ309" i="1"/>
  <c r="AW309" i="1" s="1"/>
  <c r="AR309" i="1"/>
  <c r="AX309" i="1" s="1"/>
  <c r="AS309" i="1"/>
  <c r="AY309" i="1" s="1"/>
  <c r="AN310" i="1"/>
  <c r="AT310" i="1" s="1"/>
  <c r="AO310" i="1"/>
  <c r="AU310" i="1" s="1"/>
  <c r="AP310" i="1"/>
  <c r="AV310" i="1" s="1"/>
  <c r="AQ310" i="1"/>
  <c r="AW310" i="1" s="1"/>
  <c r="AR310" i="1"/>
  <c r="AX310" i="1" s="1"/>
  <c r="AS310" i="1"/>
  <c r="AY310" i="1" s="1"/>
  <c r="AN311" i="1"/>
  <c r="AT311" i="1" s="1"/>
  <c r="AO311" i="1"/>
  <c r="AU311" i="1" s="1"/>
  <c r="AP311" i="1"/>
  <c r="AV311" i="1" s="1"/>
  <c r="AQ311" i="1"/>
  <c r="AW311" i="1" s="1"/>
  <c r="AR311" i="1"/>
  <c r="AX311" i="1" s="1"/>
  <c r="AS311" i="1"/>
  <c r="AY311" i="1" s="1"/>
  <c r="AN312" i="1"/>
  <c r="AT312" i="1" s="1"/>
  <c r="AO312" i="1"/>
  <c r="AU312" i="1" s="1"/>
  <c r="AP312" i="1"/>
  <c r="AV312" i="1" s="1"/>
  <c r="AQ312" i="1"/>
  <c r="AW312" i="1" s="1"/>
  <c r="AR312" i="1"/>
  <c r="AX312" i="1" s="1"/>
  <c r="AS312" i="1"/>
  <c r="AY312" i="1" s="1"/>
  <c r="AN313" i="1"/>
  <c r="AT313" i="1" s="1"/>
  <c r="AO313" i="1"/>
  <c r="AU313" i="1" s="1"/>
  <c r="AP313" i="1"/>
  <c r="AV313" i="1" s="1"/>
  <c r="AQ313" i="1"/>
  <c r="AW313" i="1" s="1"/>
  <c r="AR313" i="1"/>
  <c r="AX313" i="1" s="1"/>
  <c r="AS313" i="1"/>
  <c r="AY313" i="1" s="1"/>
  <c r="AN314" i="1"/>
  <c r="AT314" i="1" s="1"/>
  <c r="AO314" i="1"/>
  <c r="AU314" i="1" s="1"/>
  <c r="AP314" i="1"/>
  <c r="AV314" i="1" s="1"/>
  <c r="AQ314" i="1"/>
  <c r="AW314" i="1" s="1"/>
  <c r="AR314" i="1"/>
  <c r="AX314" i="1" s="1"/>
  <c r="AS314" i="1"/>
  <c r="AY314" i="1" s="1"/>
  <c r="AN315" i="1"/>
  <c r="AT315" i="1" s="1"/>
  <c r="AO315" i="1"/>
  <c r="AU315" i="1" s="1"/>
  <c r="AP315" i="1"/>
  <c r="AV315" i="1" s="1"/>
  <c r="AQ315" i="1"/>
  <c r="AW315" i="1" s="1"/>
  <c r="AR315" i="1"/>
  <c r="AX315" i="1" s="1"/>
  <c r="AS315" i="1"/>
  <c r="AY315" i="1" s="1"/>
  <c r="AN316" i="1"/>
  <c r="AT316" i="1" s="1"/>
  <c r="AO316" i="1"/>
  <c r="AU316" i="1" s="1"/>
  <c r="AP316" i="1"/>
  <c r="AV316" i="1" s="1"/>
  <c r="AQ316" i="1"/>
  <c r="AW316" i="1" s="1"/>
  <c r="AR316" i="1"/>
  <c r="AX316" i="1" s="1"/>
  <c r="AS316" i="1"/>
  <c r="AY316" i="1" s="1"/>
  <c r="AN317" i="1"/>
  <c r="AT317" i="1" s="1"/>
  <c r="AO317" i="1"/>
  <c r="AU317" i="1" s="1"/>
  <c r="AP317" i="1"/>
  <c r="AV317" i="1" s="1"/>
  <c r="AQ317" i="1"/>
  <c r="AW317" i="1" s="1"/>
  <c r="AR317" i="1"/>
  <c r="AX317" i="1" s="1"/>
  <c r="AS317" i="1"/>
  <c r="AY317" i="1" s="1"/>
  <c r="AN318" i="1"/>
  <c r="AT318" i="1" s="1"/>
  <c r="AO318" i="1"/>
  <c r="AU318" i="1" s="1"/>
  <c r="AP318" i="1"/>
  <c r="AV318" i="1" s="1"/>
  <c r="AQ318" i="1"/>
  <c r="AW318" i="1" s="1"/>
  <c r="AR318" i="1"/>
  <c r="AX318" i="1" s="1"/>
  <c r="AS318" i="1"/>
  <c r="AY318" i="1" s="1"/>
  <c r="AN319" i="1"/>
  <c r="AT319" i="1" s="1"/>
  <c r="AO319" i="1"/>
  <c r="AU319" i="1" s="1"/>
  <c r="AP319" i="1"/>
  <c r="AV319" i="1" s="1"/>
  <c r="AQ319" i="1"/>
  <c r="AW319" i="1" s="1"/>
  <c r="AR319" i="1"/>
  <c r="AX319" i="1" s="1"/>
  <c r="AS319" i="1"/>
  <c r="AY319" i="1" s="1"/>
  <c r="AN320" i="1"/>
  <c r="AT320" i="1" s="1"/>
  <c r="AO320" i="1"/>
  <c r="AU320" i="1" s="1"/>
  <c r="AP320" i="1"/>
  <c r="AV320" i="1" s="1"/>
  <c r="AQ320" i="1"/>
  <c r="AW320" i="1" s="1"/>
  <c r="AR320" i="1"/>
  <c r="AX320" i="1" s="1"/>
  <c r="AS320" i="1"/>
  <c r="AY320" i="1" s="1"/>
  <c r="AN321" i="1"/>
  <c r="AT321" i="1" s="1"/>
  <c r="AO321" i="1"/>
  <c r="AU321" i="1" s="1"/>
  <c r="AP321" i="1"/>
  <c r="AV321" i="1" s="1"/>
  <c r="AQ321" i="1"/>
  <c r="AW321" i="1" s="1"/>
  <c r="AR321" i="1"/>
  <c r="AX321" i="1" s="1"/>
  <c r="AS321" i="1"/>
  <c r="AY321" i="1" s="1"/>
  <c r="AN322" i="1"/>
  <c r="AT322" i="1" s="1"/>
  <c r="AO322" i="1"/>
  <c r="AU322" i="1" s="1"/>
  <c r="AP322" i="1"/>
  <c r="AV322" i="1" s="1"/>
  <c r="AQ322" i="1"/>
  <c r="AW322" i="1" s="1"/>
  <c r="AR322" i="1"/>
  <c r="AX322" i="1" s="1"/>
  <c r="AS322" i="1"/>
  <c r="AY322" i="1" s="1"/>
  <c r="AN323" i="1"/>
  <c r="AT323" i="1" s="1"/>
  <c r="AO323" i="1"/>
  <c r="AU323" i="1" s="1"/>
  <c r="AP323" i="1"/>
  <c r="AV323" i="1" s="1"/>
  <c r="AQ323" i="1"/>
  <c r="AW323" i="1" s="1"/>
  <c r="AR323" i="1"/>
  <c r="AX323" i="1" s="1"/>
  <c r="AS323" i="1"/>
  <c r="AY323" i="1" s="1"/>
  <c r="AN324" i="1"/>
  <c r="AT324" i="1" s="1"/>
  <c r="AO324" i="1"/>
  <c r="AU324" i="1" s="1"/>
  <c r="AP324" i="1"/>
  <c r="AV324" i="1" s="1"/>
  <c r="AQ324" i="1"/>
  <c r="AW324" i="1" s="1"/>
  <c r="AR324" i="1"/>
  <c r="AX324" i="1" s="1"/>
  <c r="AS324" i="1"/>
  <c r="AY324" i="1" s="1"/>
  <c r="AN325" i="1"/>
  <c r="AT325" i="1" s="1"/>
  <c r="AO325" i="1"/>
  <c r="AU325" i="1" s="1"/>
  <c r="AP325" i="1"/>
  <c r="AV325" i="1" s="1"/>
  <c r="AQ325" i="1"/>
  <c r="AW325" i="1" s="1"/>
  <c r="AR325" i="1"/>
  <c r="AX325" i="1" s="1"/>
  <c r="AS325" i="1"/>
  <c r="AY325" i="1" s="1"/>
  <c r="AN326" i="1"/>
  <c r="AT326" i="1" s="1"/>
  <c r="AO326" i="1"/>
  <c r="AU326" i="1" s="1"/>
  <c r="AP326" i="1"/>
  <c r="AV326" i="1" s="1"/>
  <c r="AQ326" i="1"/>
  <c r="AW326" i="1" s="1"/>
  <c r="AR326" i="1"/>
  <c r="AX326" i="1" s="1"/>
  <c r="AS326" i="1"/>
  <c r="AY326" i="1" s="1"/>
  <c r="AN327" i="1"/>
  <c r="AT327" i="1" s="1"/>
  <c r="AO327" i="1"/>
  <c r="AU327" i="1" s="1"/>
  <c r="AP327" i="1"/>
  <c r="AV327" i="1" s="1"/>
  <c r="AQ327" i="1"/>
  <c r="AW327" i="1" s="1"/>
  <c r="AR327" i="1"/>
  <c r="AX327" i="1" s="1"/>
  <c r="AS327" i="1"/>
  <c r="AY327" i="1" s="1"/>
  <c r="AN328" i="1"/>
  <c r="AT328" i="1" s="1"/>
  <c r="AO328" i="1"/>
  <c r="AU328" i="1" s="1"/>
  <c r="AP328" i="1"/>
  <c r="AV328" i="1" s="1"/>
  <c r="AQ328" i="1"/>
  <c r="AW328" i="1" s="1"/>
  <c r="AR328" i="1"/>
  <c r="AX328" i="1" s="1"/>
  <c r="AS328" i="1"/>
  <c r="AY328" i="1" s="1"/>
  <c r="AN329" i="1"/>
  <c r="AT329" i="1" s="1"/>
  <c r="AO329" i="1"/>
  <c r="AU329" i="1" s="1"/>
  <c r="AP329" i="1"/>
  <c r="AV329" i="1" s="1"/>
  <c r="AQ329" i="1"/>
  <c r="AW329" i="1" s="1"/>
  <c r="AR329" i="1"/>
  <c r="AX329" i="1" s="1"/>
  <c r="AS329" i="1"/>
  <c r="AY329" i="1" s="1"/>
  <c r="AN330" i="1"/>
  <c r="AT330" i="1" s="1"/>
  <c r="AO330" i="1"/>
  <c r="AU330" i="1" s="1"/>
  <c r="AP330" i="1"/>
  <c r="AV330" i="1" s="1"/>
  <c r="AQ330" i="1"/>
  <c r="AW330" i="1" s="1"/>
  <c r="AR330" i="1"/>
  <c r="AX330" i="1" s="1"/>
  <c r="AS330" i="1"/>
  <c r="AY330" i="1" s="1"/>
  <c r="AN331" i="1"/>
  <c r="AT331" i="1" s="1"/>
  <c r="AO331" i="1"/>
  <c r="AU331" i="1" s="1"/>
  <c r="AP331" i="1"/>
  <c r="AV331" i="1" s="1"/>
  <c r="AQ331" i="1"/>
  <c r="AW331" i="1" s="1"/>
  <c r="AR331" i="1"/>
  <c r="AX331" i="1" s="1"/>
  <c r="AS331" i="1"/>
  <c r="AY331" i="1" s="1"/>
  <c r="AN332" i="1"/>
  <c r="AT332" i="1" s="1"/>
  <c r="AO332" i="1"/>
  <c r="AU332" i="1" s="1"/>
  <c r="AP332" i="1"/>
  <c r="AV332" i="1" s="1"/>
  <c r="AQ332" i="1"/>
  <c r="AW332" i="1" s="1"/>
  <c r="AR332" i="1"/>
  <c r="AX332" i="1" s="1"/>
  <c r="AS332" i="1"/>
  <c r="AY332" i="1" s="1"/>
  <c r="AN333" i="1"/>
  <c r="AT333" i="1" s="1"/>
  <c r="AO333" i="1"/>
  <c r="AU333" i="1" s="1"/>
  <c r="AP333" i="1"/>
  <c r="AV333" i="1" s="1"/>
  <c r="AQ333" i="1"/>
  <c r="AW333" i="1" s="1"/>
  <c r="AR333" i="1"/>
  <c r="AX333" i="1" s="1"/>
  <c r="AS333" i="1"/>
  <c r="AY333" i="1" s="1"/>
  <c r="AN334" i="1"/>
  <c r="AT334" i="1" s="1"/>
  <c r="AO334" i="1"/>
  <c r="AU334" i="1" s="1"/>
  <c r="AP334" i="1"/>
  <c r="AV334" i="1" s="1"/>
  <c r="AQ334" i="1"/>
  <c r="AW334" i="1" s="1"/>
  <c r="AR334" i="1"/>
  <c r="AX334" i="1" s="1"/>
  <c r="AS334" i="1"/>
  <c r="AY334" i="1" s="1"/>
  <c r="AN335" i="1"/>
  <c r="AT335" i="1" s="1"/>
  <c r="AO335" i="1"/>
  <c r="AU335" i="1" s="1"/>
  <c r="AP335" i="1"/>
  <c r="AV335" i="1" s="1"/>
  <c r="AQ335" i="1"/>
  <c r="AW335" i="1" s="1"/>
  <c r="AR335" i="1"/>
  <c r="AX335" i="1" s="1"/>
  <c r="AS335" i="1"/>
  <c r="AY335" i="1" s="1"/>
  <c r="AN336" i="1"/>
  <c r="AT336" i="1" s="1"/>
  <c r="AO336" i="1"/>
  <c r="AU336" i="1" s="1"/>
  <c r="AP336" i="1"/>
  <c r="AV336" i="1" s="1"/>
  <c r="AQ336" i="1"/>
  <c r="AW336" i="1" s="1"/>
  <c r="AR336" i="1"/>
  <c r="AX336" i="1" s="1"/>
  <c r="AS336" i="1"/>
  <c r="AY336" i="1" s="1"/>
  <c r="AN337" i="1"/>
  <c r="AT337" i="1" s="1"/>
  <c r="AO337" i="1"/>
  <c r="AU337" i="1" s="1"/>
  <c r="AP337" i="1"/>
  <c r="AV337" i="1" s="1"/>
  <c r="AQ337" i="1"/>
  <c r="AW337" i="1" s="1"/>
  <c r="AR337" i="1"/>
  <c r="AX337" i="1" s="1"/>
  <c r="AS337" i="1"/>
  <c r="AY337" i="1" s="1"/>
  <c r="AN338" i="1"/>
  <c r="AT338" i="1" s="1"/>
  <c r="AO338" i="1"/>
  <c r="AU338" i="1" s="1"/>
  <c r="AP338" i="1"/>
  <c r="AV338" i="1" s="1"/>
  <c r="AQ338" i="1"/>
  <c r="AW338" i="1" s="1"/>
  <c r="AR338" i="1"/>
  <c r="AX338" i="1" s="1"/>
  <c r="AS338" i="1"/>
  <c r="AY338" i="1" s="1"/>
  <c r="AN339" i="1"/>
  <c r="AT339" i="1" s="1"/>
  <c r="AO339" i="1"/>
  <c r="AU339" i="1" s="1"/>
  <c r="AP339" i="1"/>
  <c r="AV339" i="1" s="1"/>
  <c r="AQ339" i="1"/>
  <c r="AW339" i="1" s="1"/>
  <c r="AR339" i="1"/>
  <c r="AX339" i="1" s="1"/>
  <c r="AS339" i="1"/>
  <c r="AY339" i="1" s="1"/>
  <c r="AN340" i="1"/>
  <c r="AT340" i="1" s="1"/>
  <c r="AO340" i="1"/>
  <c r="AU340" i="1" s="1"/>
  <c r="AP340" i="1"/>
  <c r="AV340" i="1" s="1"/>
  <c r="AQ340" i="1"/>
  <c r="AW340" i="1" s="1"/>
  <c r="AR340" i="1"/>
  <c r="AX340" i="1" s="1"/>
  <c r="AS340" i="1"/>
  <c r="AY340" i="1" s="1"/>
  <c r="AN341" i="1"/>
  <c r="AT341" i="1" s="1"/>
  <c r="AO341" i="1"/>
  <c r="AU341" i="1" s="1"/>
  <c r="AP341" i="1"/>
  <c r="AV341" i="1" s="1"/>
  <c r="AQ341" i="1"/>
  <c r="AW341" i="1" s="1"/>
  <c r="AR341" i="1"/>
  <c r="AX341" i="1" s="1"/>
  <c r="AS341" i="1"/>
  <c r="AY341" i="1" s="1"/>
  <c r="AN342" i="1"/>
  <c r="AT342" i="1" s="1"/>
  <c r="AO342" i="1"/>
  <c r="AU342" i="1" s="1"/>
  <c r="AP342" i="1"/>
  <c r="AV342" i="1" s="1"/>
  <c r="AQ342" i="1"/>
  <c r="AW342" i="1" s="1"/>
  <c r="AR342" i="1"/>
  <c r="AX342" i="1" s="1"/>
  <c r="AS342" i="1"/>
  <c r="AY342" i="1" s="1"/>
  <c r="AN343" i="1"/>
  <c r="AT343" i="1" s="1"/>
  <c r="AO343" i="1"/>
  <c r="AU343" i="1" s="1"/>
  <c r="AP343" i="1"/>
  <c r="AV343" i="1" s="1"/>
  <c r="AQ343" i="1"/>
  <c r="AW343" i="1" s="1"/>
  <c r="AR343" i="1"/>
  <c r="AX343" i="1" s="1"/>
  <c r="AS343" i="1"/>
  <c r="AY343" i="1" s="1"/>
  <c r="AN344" i="1"/>
  <c r="AT344" i="1" s="1"/>
  <c r="AO344" i="1"/>
  <c r="AU344" i="1" s="1"/>
  <c r="AP344" i="1"/>
  <c r="AV344" i="1" s="1"/>
  <c r="AQ344" i="1"/>
  <c r="AW344" i="1" s="1"/>
  <c r="AR344" i="1"/>
  <c r="AX344" i="1" s="1"/>
  <c r="AS344" i="1"/>
  <c r="AY344" i="1" s="1"/>
  <c r="AN345" i="1"/>
  <c r="AT345" i="1" s="1"/>
  <c r="AO345" i="1"/>
  <c r="AU345" i="1" s="1"/>
  <c r="AP345" i="1"/>
  <c r="AV345" i="1" s="1"/>
  <c r="AQ345" i="1"/>
  <c r="AW345" i="1" s="1"/>
  <c r="AR345" i="1"/>
  <c r="AX345" i="1" s="1"/>
  <c r="AS345" i="1"/>
  <c r="AY345" i="1" s="1"/>
  <c r="AN346" i="1"/>
  <c r="AT346" i="1" s="1"/>
  <c r="AO346" i="1"/>
  <c r="AU346" i="1" s="1"/>
  <c r="AP346" i="1"/>
  <c r="AV346" i="1" s="1"/>
  <c r="AQ346" i="1"/>
  <c r="AW346" i="1" s="1"/>
  <c r="AR346" i="1"/>
  <c r="AX346" i="1" s="1"/>
  <c r="AS346" i="1"/>
  <c r="AY346" i="1" s="1"/>
  <c r="AN347" i="1"/>
  <c r="AT347" i="1" s="1"/>
  <c r="AO347" i="1"/>
  <c r="AU347" i="1" s="1"/>
  <c r="AP347" i="1"/>
  <c r="AV347" i="1" s="1"/>
  <c r="AQ347" i="1"/>
  <c r="AW347" i="1" s="1"/>
  <c r="AR347" i="1"/>
  <c r="AX347" i="1" s="1"/>
  <c r="AS347" i="1"/>
  <c r="AY347" i="1" s="1"/>
  <c r="AN348" i="1"/>
  <c r="AT348" i="1" s="1"/>
  <c r="AO348" i="1"/>
  <c r="AU348" i="1" s="1"/>
  <c r="AP348" i="1"/>
  <c r="AV348" i="1" s="1"/>
  <c r="AQ348" i="1"/>
  <c r="AW348" i="1" s="1"/>
  <c r="AR348" i="1"/>
  <c r="AX348" i="1" s="1"/>
  <c r="AS348" i="1"/>
  <c r="AY348" i="1" s="1"/>
  <c r="AN349" i="1"/>
  <c r="AT349" i="1" s="1"/>
  <c r="AO349" i="1"/>
  <c r="AU349" i="1" s="1"/>
  <c r="AP349" i="1"/>
  <c r="AV349" i="1" s="1"/>
  <c r="AQ349" i="1"/>
  <c r="AW349" i="1" s="1"/>
  <c r="AR349" i="1"/>
  <c r="AX349" i="1" s="1"/>
  <c r="AS349" i="1"/>
  <c r="AY349" i="1" s="1"/>
  <c r="AN350" i="1"/>
  <c r="AT350" i="1" s="1"/>
  <c r="AO350" i="1"/>
  <c r="AU350" i="1" s="1"/>
  <c r="AP350" i="1"/>
  <c r="AV350" i="1" s="1"/>
  <c r="AQ350" i="1"/>
  <c r="AW350" i="1" s="1"/>
  <c r="AR350" i="1"/>
  <c r="AX350" i="1" s="1"/>
  <c r="AS350" i="1"/>
  <c r="AY350" i="1" s="1"/>
  <c r="AN351" i="1"/>
  <c r="AT351" i="1" s="1"/>
  <c r="AO351" i="1"/>
  <c r="AU351" i="1" s="1"/>
  <c r="AP351" i="1"/>
  <c r="AV351" i="1" s="1"/>
  <c r="AQ351" i="1"/>
  <c r="AW351" i="1" s="1"/>
  <c r="AR351" i="1"/>
  <c r="AX351" i="1" s="1"/>
  <c r="AS351" i="1"/>
  <c r="AY351" i="1" s="1"/>
  <c r="AN352" i="1"/>
  <c r="AT352" i="1" s="1"/>
  <c r="AO352" i="1"/>
  <c r="AU352" i="1" s="1"/>
  <c r="AP352" i="1"/>
  <c r="AV352" i="1" s="1"/>
  <c r="AQ352" i="1"/>
  <c r="AW352" i="1" s="1"/>
  <c r="AR352" i="1"/>
  <c r="AX352" i="1" s="1"/>
  <c r="AS352" i="1"/>
  <c r="AY352" i="1" s="1"/>
  <c r="AN353" i="1"/>
  <c r="AT353" i="1" s="1"/>
  <c r="AO353" i="1"/>
  <c r="AU353" i="1" s="1"/>
  <c r="AP353" i="1"/>
  <c r="AV353" i="1" s="1"/>
  <c r="AQ353" i="1"/>
  <c r="AW353" i="1" s="1"/>
  <c r="AR353" i="1"/>
  <c r="AX353" i="1" s="1"/>
  <c r="AS353" i="1"/>
  <c r="AY353" i="1" s="1"/>
  <c r="AN354" i="1"/>
  <c r="AT354" i="1" s="1"/>
  <c r="AO354" i="1"/>
  <c r="AU354" i="1" s="1"/>
  <c r="AP354" i="1"/>
  <c r="AV354" i="1" s="1"/>
  <c r="AQ354" i="1"/>
  <c r="AW354" i="1" s="1"/>
  <c r="AR354" i="1"/>
  <c r="AX354" i="1" s="1"/>
  <c r="AS354" i="1"/>
  <c r="AY354" i="1" s="1"/>
  <c r="AN355" i="1"/>
  <c r="AT355" i="1" s="1"/>
  <c r="AO355" i="1"/>
  <c r="AU355" i="1" s="1"/>
  <c r="AP355" i="1"/>
  <c r="AV355" i="1" s="1"/>
  <c r="AQ355" i="1"/>
  <c r="AW355" i="1" s="1"/>
  <c r="AR355" i="1"/>
  <c r="AX355" i="1" s="1"/>
  <c r="AS355" i="1"/>
  <c r="AY355" i="1" s="1"/>
  <c r="AN356" i="1"/>
  <c r="AT356" i="1" s="1"/>
  <c r="AO356" i="1"/>
  <c r="AU356" i="1" s="1"/>
  <c r="AP356" i="1"/>
  <c r="AV356" i="1" s="1"/>
  <c r="AQ356" i="1"/>
  <c r="AW356" i="1" s="1"/>
  <c r="AR356" i="1"/>
  <c r="AX356" i="1" s="1"/>
  <c r="AS356" i="1"/>
  <c r="AY356" i="1" s="1"/>
  <c r="AN357" i="1"/>
  <c r="AT357" i="1" s="1"/>
  <c r="AO357" i="1"/>
  <c r="AU357" i="1" s="1"/>
  <c r="AP357" i="1"/>
  <c r="AV357" i="1" s="1"/>
  <c r="AQ357" i="1"/>
  <c r="AW357" i="1" s="1"/>
  <c r="AR357" i="1"/>
  <c r="AX357" i="1" s="1"/>
  <c r="AS357" i="1"/>
  <c r="AY357" i="1" s="1"/>
  <c r="AN358" i="1"/>
  <c r="AT358" i="1" s="1"/>
  <c r="AO358" i="1"/>
  <c r="AU358" i="1" s="1"/>
  <c r="AP358" i="1"/>
  <c r="AV358" i="1" s="1"/>
  <c r="AQ358" i="1"/>
  <c r="AW358" i="1" s="1"/>
  <c r="AR358" i="1"/>
  <c r="AX358" i="1" s="1"/>
  <c r="AS358" i="1"/>
  <c r="AY358" i="1" s="1"/>
  <c r="AN359" i="1"/>
  <c r="AT359" i="1" s="1"/>
  <c r="AO359" i="1"/>
  <c r="AU359" i="1" s="1"/>
  <c r="AP359" i="1"/>
  <c r="AV359" i="1" s="1"/>
  <c r="AQ359" i="1"/>
  <c r="AW359" i="1" s="1"/>
  <c r="AR359" i="1"/>
  <c r="AX359" i="1" s="1"/>
  <c r="AS359" i="1"/>
  <c r="AY359" i="1" s="1"/>
  <c r="AN360" i="1"/>
  <c r="AT360" i="1" s="1"/>
  <c r="AO360" i="1"/>
  <c r="AU360" i="1" s="1"/>
  <c r="AP360" i="1"/>
  <c r="AV360" i="1" s="1"/>
  <c r="AQ360" i="1"/>
  <c r="AW360" i="1" s="1"/>
  <c r="AR360" i="1"/>
  <c r="AX360" i="1" s="1"/>
  <c r="AS360" i="1"/>
  <c r="AY360" i="1" s="1"/>
  <c r="AN361" i="1"/>
  <c r="AT361" i="1" s="1"/>
  <c r="AO361" i="1"/>
  <c r="AU361" i="1" s="1"/>
  <c r="AP361" i="1"/>
  <c r="AV361" i="1" s="1"/>
  <c r="AQ361" i="1"/>
  <c r="AW361" i="1" s="1"/>
  <c r="AR361" i="1"/>
  <c r="AX361" i="1" s="1"/>
  <c r="AS361" i="1"/>
  <c r="AY361" i="1" s="1"/>
  <c r="AN362" i="1"/>
  <c r="AT362" i="1" s="1"/>
  <c r="AO362" i="1"/>
  <c r="AU362" i="1" s="1"/>
  <c r="AP362" i="1"/>
  <c r="AV362" i="1" s="1"/>
  <c r="AQ362" i="1"/>
  <c r="AW362" i="1" s="1"/>
  <c r="AR362" i="1"/>
  <c r="AX362" i="1" s="1"/>
  <c r="AS362" i="1"/>
  <c r="AY362" i="1" s="1"/>
  <c r="AN363" i="1"/>
  <c r="AT363" i="1" s="1"/>
  <c r="AO363" i="1"/>
  <c r="AU363" i="1" s="1"/>
  <c r="AP363" i="1"/>
  <c r="AV363" i="1" s="1"/>
  <c r="AQ363" i="1"/>
  <c r="AW363" i="1" s="1"/>
  <c r="AR363" i="1"/>
  <c r="AX363" i="1" s="1"/>
  <c r="AS363" i="1"/>
  <c r="AY363" i="1" s="1"/>
  <c r="AN364" i="1"/>
  <c r="AT364" i="1" s="1"/>
  <c r="AO364" i="1"/>
  <c r="AU364" i="1" s="1"/>
  <c r="AP364" i="1"/>
  <c r="AV364" i="1" s="1"/>
  <c r="AQ364" i="1"/>
  <c r="AW364" i="1" s="1"/>
  <c r="AR364" i="1"/>
  <c r="AX364" i="1" s="1"/>
  <c r="AS364" i="1"/>
  <c r="AY364" i="1" s="1"/>
  <c r="AN365" i="1"/>
  <c r="AT365" i="1" s="1"/>
  <c r="AO365" i="1"/>
  <c r="AU365" i="1" s="1"/>
  <c r="AP365" i="1"/>
  <c r="AV365" i="1" s="1"/>
  <c r="AQ365" i="1"/>
  <c r="AW365" i="1" s="1"/>
  <c r="AR365" i="1"/>
  <c r="AX365" i="1" s="1"/>
  <c r="AS365" i="1"/>
  <c r="AY365" i="1" s="1"/>
  <c r="AN366" i="1"/>
  <c r="AT366" i="1" s="1"/>
  <c r="AO366" i="1"/>
  <c r="AU366" i="1" s="1"/>
  <c r="AP366" i="1"/>
  <c r="AV366" i="1" s="1"/>
  <c r="AQ366" i="1"/>
  <c r="AW366" i="1" s="1"/>
  <c r="AR366" i="1"/>
  <c r="AX366" i="1" s="1"/>
  <c r="AS366" i="1"/>
  <c r="AY366" i="1" s="1"/>
  <c r="AN367" i="1"/>
  <c r="AT367" i="1" s="1"/>
  <c r="AO367" i="1"/>
  <c r="AU367" i="1" s="1"/>
  <c r="AP367" i="1"/>
  <c r="AV367" i="1" s="1"/>
  <c r="AQ367" i="1"/>
  <c r="AW367" i="1" s="1"/>
  <c r="AR367" i="1"/>
  <c r="AX367" i="1" s="1"/>
  <c r="AS367" i="1"/>
  <c r="AY367" i="1" s="1"/>
  <c r="AN368" i="1"/>
  <c r="AT368" i="1" s="1"/>
  <c r="AO368" i="1"/>
  <c r="AU368" i="1" s="1"/>
  <c r="AP368" i="1"/>
  <c r="AV368" i="1" s="1"/>
  <c r="AQ368" i="1"/>
  <c r="AW368" i="1" s="1"/>
  <c r="AR368" i="1"/>
  <c r="AX368" i="1" s="1"/>
  <c r="AS368" i="1"/>
  <c r="AY368" i="1" s="1"/>
  <c r="AN369" i="1"/>
  <c r="AT369" i="1" s="1"/>
  <c r="AO369" i="1"/>
  <c r="AU369" i="1" s="1"/>
  <c r="AP369" i="1"/>
  <c r="AV369" i="1" s="1"/>
  <c r="AQ369" i="1"/>
  <c r="AW369" i="1" s="1"/>
  <c r="AR369" i="1"/>
  <c r="AX369" i="1" s="1"/>
  <c r="AS369" i="1"/>
  <c r="AY369" i="1" s="1"/>
  <c r="AN370" i="1"/>
  <c r="AT370" i="1" s="1"/>
  <c r="AO370" i="1"/>
  <c r="AU370" i="1" s="1"/>
  <c r="AP370" i="1"/>
  <c r="AV370" i="1" s="1"/>
  <c r="AQ370" i="1"/>
  <c r="AW370" i="1" s="1"/>
  <c r="AR370" i="1"/>
  <c r="AX370" i="1" s="1"/>
  <c r="AS370" i="1"/>
  <c r="AY370" i="1" s="1"/>
  <c r="AN371" i="1"/>
  <c r="AT371" i="1" s="1"/>
  <c r="AO371" i="1"/>
  <c r="AU371" i="1" s="1"/>
  <c r="AP371" i="1"/>
  <c r="AV371" i="1" s="1"/>
  <c r="AQ371" i="1"/>
  <c r="AW371" i="1" s="1"/>
  <c r="AR371" i="1"/>
  <c r="AX371" i="1" s="1"/>
  <c r="AS371" i="1"/>
  <c r="AY371" i="1" s="1"/>
  <c r="AN372" i="1"/>
  <c r="AT372" i="1" s="1"/>
  <c r="AO372" i="1"/>
  <c r="AU372" i="1" s="1"/>
  <c r="AP372" i="1"/>
  <c r="AV372" i="1" s="1"/>
  <c r="AQ372" i="1"/>
  <c r="AW372" i="1" s="1"/>
  <c r="AR372" i="1"/>
  <c r="AX372" i="1" s="1"/>
  <c r="AS372" i="1"/>
  <c r="AY372" i="1" s="1"/>
  <c r="AN373" i="1"/>
  <c r="AT373" i="1" s="1"/>
  <c r="AO373" i="1"/>
  <c r="AU373" i="1" s="1"/>
  <c r="AP373" i="1"/>
  <c r="AV373" i="1" s="1"/>
  <c r="AQ373" i="1"/>
  <c r="AW373" i="1" s="1"/>
  <c r="AR373" i="1"/>
  <c r="AX373" i="1" s="1"/>
  <c r="AS373" i="1"/>
  <c r="AY373" i="1" s="1"/>
  <c r="AN374" i="1"/>
  <c r="AT374" i="1" s="1"/>
  <c r="AO374" i="1"/>
  <c r="AU374" i="1" s="1"/>
  <c r="AP374" i="1"/>
  <c r="AV374" i="1" s="1"/>
  <c r="AQ374" i="1"/>
  <c r="AW374" i="1" s="1"/>
  <c r="AR374" i="1"/>
  <c r="AX374" i="1" s="1"/>
  <c r="AS374" i="1"/>
  <c r="AY374" i="1" s="1"/>
  <c r="AN375" i="1"/>
  <c r="AT375" i="1" s="1"/>
  <c r="AO375" i="1"/>
  <c r="AU375" i="1" s="1"/>
  <c r="AP375" i="1"/>
  <c r="AV375" i="1" s="1"/>
  <c r="AQ375" i="1"/>
  <c r="AW375" i="1" s="1"/>
  <c r="AR375" i="1"/>
  <c r="AX375" i="1" s="1"/>
  <c r="AS375" i="1"/>
  <c r="AY375" i="1" s="1"/>
  <c r="AN376" i="1"/>
  <c r="AT376" i="1" s="1"/>
  <c r="AO376" i="1"/>
  <c r="AU376" i="1" s="1"/>
  <c r="AP376" i="1"/>
  <c r="AV376" i="1" s="1"/>
  <c r="AQ376" i="1"/>
  <c r="AW376" i="1" s="1"/>
  <c r="AR376" i="1"/>
  <c r="AX376" i="1" s="1"/>
  <c r="AS376" i="1"/>
  <c r="AY376" i="1" s="1"/>
  <c r="AN377" i="1"/>
  <c r="AT377" i="1" s="1"/>
  <c r="AO377" i="1"/>
  <c r="AU377" i="1" s="1"/>
  <c r="AP377" i="1"/>
  <c r="AV377" i="1" s="1"/>
  <c r="AQ377" i="1"/>
  <c r="AW377" i="1" s="1"/>
  <c r="AR377" i="1"/>
  <c r="AX377" i="1" s="1"/>
  <c r="AS377" i="1"/>
  <c r="AY377" i="1" s="1"/>
  <c r="AN378" i="1"/>
  <c r="AT378" i="1" s="1"/>
  <c r="AO378" i="1"/>
  <c r="AU378" i="1" s="1"/>
  <c r="AP378" i="1"/>
  <c r="AV378" i="1" s="1"/>
  <c r="AQ378" i="1"/>
  <c r="AW378" i="1" s="1"/>
  <c r="AR378" i="1"/>
  <c r="AX378" i="1" s="1"/>
  <c r="AS378" i="1"/>
  <c r="AY378" i="1" s="1"/>
  <c r="AN379" i="1"/>
  <c r="AT379" i="1" s="1"/>
  <c r="AO379" i="1"/>
  <c r="AU379" i="1" s="1"/>
  <c r="AP379" i="1"/>
  <c r="AV379" i="1" s="1"/>
  <c r="AQ379" i="1"/>
  <c r="AW379" i="1" s="1"/>
  <c r="AR379" i="1"/>
  <c r="AX379" i="1" s="1"/>
  <c r="AS379" i="1"/>
  <c r="AY379" i="1" s="1"/>
  <c r="AN380" i="1"/>
  <c r="AT380" i="1" s="1"/>
  <c r="AO380" i="1"/>
  <c r="AU380" i="1" s="1"/>
  <c r="AP380" i="1"/>
  <c r="AV380" i="1" s="1"/>
  <c r="AQ380" i="1"/>
  <c r="AW380" i="1" s="1"/>
  <c r="AR380" i="1"/>
  <c r="AX380" i="1" s="1"/>
  <c r="AS380" i="1"/>
  <c r="AY380" i="1" s="1"/>
  <c r="AN381" i="1"/>
  <c r="AT381" i="1" s="1"/>
  <c r="AO381" i="1"/>
  <c r="AU381" i="1" s="1"/>
  <c r="AP381" i="1"/>
  <c r="AV381" i="1" s="1"/>
  <c r="AQ381" i="1"/>
  <c r="AW381" i="1" s="1"/>
  <c r="AR381" i="1"/>
  <c r="AX381" i="1" s="1"/>
  <c r="AS381" i="1"/>
  <c r="AY381" i="1" s="1"/>
  <c r="AN382" i="1"/>
  <c r="AT382" i="1" s="1"/>
  <c r="AO382" i="1"/>
  <c r="AU382" i="1" s="1"/>
  <c r="AP382" i="1"/>
  <c r="AV382" i="1" s="1"/>
  <c r="AQ382" i="1"/>
  <c r="AW382" i="1" s="1"/>
  <c r="AR382" i="1"/>
  <c r="AX382" i="1" s="1"/>
  <c r="AS382" i="1"/>
  <c r="AY382" i="1" s="1"/>
  <c r="AN383" i="1"/>
  <c r="AT383" i="1" s="1"/>
  <c r="AO383" i="1"/>
  <c r="AU383" i="1" s="1"/>
  <c r="AP383" i="1"/>
  <c r="AV383" i="1" s="1"/>
  <c r="AQ383" i="1"/>
  <c r="AW383" i="1" s="1"/>
  <c r="AR383" i="1"/>
  <c r="AX383" i="1" s="1"/>
  <c r="AS383" i="1"/>
  <c r="AY383" i="1" s="1"/>
  <c r="AN384" i="1"/>
  <c r="AT384" i="1" s="1"/>
  <c r="AO384" i="1"/>
  <c r="AU384" i="1" s="1"/>
  <c r="AP384" i="1"/>
  <c r="AV384" i="1" s="1"/>
  <c r="AQ384" i="1"/>
  <c r="AW384" i="1" s="1"/>
  <c r="AR384" i="1"/>
  <c r="AX384" i="1" s="1"/>
  <c r="AS384" i="1"/>
  <c r="AY384" i="1" s="1"/>
  <c r="AN385" i="1"/>
  <c r="AT385" i="1" s="1"/>
  <c r="AO385" i="1"/>
  <c r="AU385" i="1" s="1"/>
  <c r="AP385" i="1"/>
  <c r="AV385" i="1" s="1"/>
  <c r="AQ385" i="1"/>
  <c r="AW385" i="1" s="1"/>
  <c r="AR385" i="1"/>
  <c r="AX385" i="1" s="1"/>
  <c r="AS385" i="1"/>
  <c r="AY385" i="1" s="1"/>
  <c r="AN386" i="1"/>
  <c r="AT386" i="1" s="1"/>
  <c r="AO386" i="1"/>
  <c r="AU386" i="1" s="1"/>
  <c r="AP386" i="1"/>
  <c r="AV386" i="1" s="1"/>
  <c r="AQ386" i="1"/>
  <c r="AW386" i="1" s="1"/>
  <c r="AR386" i="1"/>
  <c r="AX386" i="1" s="1"/>
  <c r="AS386" i="1"/>
  <c r="AY386" i="1" s="1"/>
  <c r="AN387" i="1"/>
  <c r="AT387" i="1" s="1"/>
  <c r="AO387" i="1"/>
  <c r="AU387" i="1" s="1"/>
  <c r="AP387" i="1"/>
  <c r="AV387" i="1" s="1"/>
  <c r="AQ387" i="1"/>
  <c r="AW387" i="1" s="1"/>
  <c r="AR387" i="1"/>
  <c r="AX387" i="1" s="1"/>
  <c r="AS387" i="1"/>
  <c r="AY387" i="1" s="1"/>
  <c r="AN388" i="1"/>
  <c r="AT388" i="1" s="1"/>
  <c r="AO388" i="1"/>
  <c r="AU388" i="1" s="1"/>
  <c r="AP388" i="1"/>
  <c r="AV388" i="1" s="1"/>
  <c r="AQ388" i="1"/>
  <c r="AW388" i="1" s="1"/>
  <c r="AR388" i="1"/>
  <c r="AX388" i="1" s="1"/>
  <c r="AS388" i="1"/>
  <c r="AY388" i="1" s="1"/>
  <c r="AN389" i="1"/>
  <c r="AT389" i="1" s="1"/>
  <c r="AO389" i="1"/>
  <c r="AU389" i="1" s="1"/>
  <c r="AP389" i="1"/>
  <c r="AV389" i="1" s="1"/>
  <c r="AQ389" i="1"/>
  <c r="AW389" i="1" s="1"/>
  <c r="AR389" i="1"/>
  <c r="AX389" i="1" s="1"/>
  <c r="AS389" i="1"/>
  <c r="AY389" i="1" s="1"/>
  <c r="AN390" i="1"/>
  <c r="AT390" i="1" s="1"/>
  <c r="AO390" i="1"/>
  <c r="AU390" i="1" s="1"/>
  <c r="AP390" i="1"/>
  <c r="AV390" i="1" s="1"/>
  <c r="AQ390" i="1"/>
  <c r="AW390" i="1" s="1"/>
  <c r="AR390" i="1"/>
  <c r="AX390" i="1" s="1"/>
  <c r="AS390" i="1"/>
  <c r="AY390" i="1" s="1"/>
  <c r="AN391" i="1"/>
  <c r="AT391" i="1" s="1"/>
  <c r="AO391" i="1"/>
  <c r="AU391" i="1" s="1"/>
  <c r="AP391" i="1"/>
  <c r="AV391" i="1" s="1"/>
  <c r="AQ391" i="1"/>
  <c r="AW391" i="1" s="1"/>
  <c r="AR391" i="1"/>
  <c r="AX391" i="1" s="1"/>
  <c r="AS391" i="1"/>
  <c r="AY391" i="1" s="1"/>
  <c r="AN392" i="1"/>
  <c r="AT392" i="1" s="1"/>
  <c r="AO392" i="1"/>
  <c r="AU392" i="1" s="1"/>
  <c r="AP392" i="1"/>
  <c r="AV392" i="1" s="1"/>
  <c r="AQ392" i="1"/>
  <c r="AW392" i="1" s="1"/>
  <c r="AR392" i="1"/>
  <c r="AX392" i="1" s="1"/>
  <c r="AS392" i="1"/>
  <c r="AY392" i="1" s="1"/>
  <c r="AN393" i="1"/>
  <c r="AT393" i="1" s="1"/>
  <c r="AO393" i="1"/>
  <c r="AU393" i="1" s="1"/>
  <c r="AP393" i="1"/>
  <c r="AV393" i="1" s="1"/>
  <c r="AQ393" i="1"/>
  <c r="AW393" i="1" s="1"/>
  <c r="AR393" i="1"/>
  <c r="AX393" i="1" s="1"/>
  <c r="AS393" i="1"/>
  <c r="AY393" i="1" s="1"/>
  <c r="AN394" i="1"/>
  <c r="AT394" i="1" s="1"/>
  <c r="AO394" i="1"/>
  <c r="AU394" i="1" s="1"/>
  <c r="AP394" i="1"/>
  <c r="AV394" i="1" s="1"/>
  <c r="AQ394" i="1"/>
  <c r="AW394" i="1" s="1"/>
  <c r="AR394" i="1"/>
  <c r="AX394" i="1" s="1"/>
  <c r="AS394" i="1"/>
  <c r="AY394" i="1" s="1"/>
  <c r="AN395" i="1"/>
  <c r="AT395" i="1" s="1"/>
  <c r="AO395" i="1"/>
  <c r="AU395" i="1" s="1"/>
  <c r="AP395" i="1"/>
  <c r="AV395" i="1" s="1"/>
  <c r="AQ395" i="1"/>
  <c r="AW395" i="1" s="1"/>
  <c r="AR395" i="1"/>
  <c r="AX395" i="1" s="1"/>
  <c r="AS395" i="1"/>
  <c r="AY395" i="1" s="1"/>
  <c r="AN396" i="1"/>
  <c r="AT396" i="1" s="1"/>
  <c r="AO396" i="1"/>
  <c r="AU396" i="1" s="1"/>
  <c r="AP396" i="1"/>
  <c r="AV396" i="1" s="1"/>
  <c r="AQ396" i="1"/>
  <c r="AW396" i="1" s="1"/>
  <c r="AR396" i="1"/>
  <c r="AX396" i="1" s="1"/>
  <c r="AS396" i="1"/>
  <c r="AY396" i="1" s="1"/>
  <c r="AN397" i="1"/>
  <c r="AT397" i="1" s="1"/>
  <c r="AO397" i="1"/>
  <c r="AU397" i="1" s="1"/>
  <c r="AP397" i="1"/>
  <c r="AV397" i="1" s="1"/>
  <c r="AQ397" i="1"/>
  <c r="AW397" i="1" s="1"/>
  <c r="AR397" i="1"/>
  <c r="AX397" i="1" s="1"/>
  <c r="AS397" i="1"/>
  <c r="AY397" i="1" s="1"/>
  <c r="AN398" i="1"/>
  <c r="AT398" i="1" s="1"/>
  <c r="AO398" i="1"/>
  <c r="AU398" i="1" s="1"/>
  <c r="AP398" i="1"/>
  <c r="AV398" i="1" s="1"/>
  <c r="AQ398" i="1"/>
  <c r="AW398" i="1" s="1"/>
  <c r="AR398" i="1"/>
  <c r="AX398" i="1" s="1"/>
  <c r="AS398" i="1"/>
  <c r="AY398" i="1" s="1"/>
  <c r="AN399" i="1"/>
  <c r="AT399" i="1" s="1"/>
  <c r="AO399" i="1"/>
  <c r="AU399" i="1" s="1"/>
  <c r="AP399" i="1"/>
  <c r="AV399" i="1" s="1"/>
  <c r="AQ399" i="1"/>
  <c r="AW399" i="1" s="1"/>
  <c r="AR399" i="1"/>
  <c r="AX399" i="1" s="1"/>
  <c r="AS399" i="1"/>
  <c r="AY399" i="1" s="1"/>
  <c r="AN400" i="1"/>
  <c r="AT400" i="1" s="1"/>
  <c r="AO400" i="1"/>
  <c r="AU400" i="1" s="1"/>
  <c r="AP400" i="1"/>
  <c r="AV400" i="1" s="1"/>
  <c r="AQ400" i="1"/>
  <c r="AW400" i="1" s="1"/>
  <c r="AR400" i="1"/>
  <c r="AX400" i="1" s="1"/>
  <c r="AS400" i="1"/>
  <c r="AY400" i="1" s="1"/>
  <c r="AN401" i="1"/>
  <c r="AT401" i="1" s="1"/>
  <c r="AO401" i="1"/>
  <c r="AU401" i="1" s="1"/>
  <c r="AP401" i="1"/>
  <c r="AV401" i="1" s="1"/>
  <c r="AQ401" i="1"/>
  <c r="AW401" i="1" s="1"/>
  <c r="AR401" i="1"/>
  <c r="AX401" i="1" s="1"/>
  <c r="AS401" i="1"/>
  <c r="AY401" i="1" s="1"/>
  <c r="AN402" i="1"/>
  <c r="AT402" i="1" s="1"/>
  <c r="AO402" i="1"/>
  <c r="AU402" i="1" s="1"/>
  <c r="AP402" i="1"/>
  <c r="AV402" i="1" s="1"/>
  <c r="AQ402" i="1"/>
  <c r="AW402" i="1" s="1"/>
  <c r="AR402" i="1"/>
  <c r="AX402" i="1" s="1"/>
  <c r="AS402" i="1"/>
  <c r="AY402" i="1" s="1"/>
  <c r="AN403" i="1"/>
  <c r="AT403" i="1" s="1"/>
  <c r="AO403" i="1"/>
  <c r="AU403" i="1" s="1"/>
  <c r="AP403" i="1"/>
  <c r="AV403" i="1" s="1"/>
  <c r="AQ403" i="1"/>
  <c r="AW403" i="1" s="1"/>
  <c r="AR403" i="1"/>
  <c r="AX403" i="1" s="1"/>
  <c r="AS403" i="1"/>
  <c r="AY403" i="1" s="1"/>
  <c r="AN404" i="1"/>
  <c r="AT404" i="1" s="1"/>
  <c r="AO404" i="1"/>
  <c r="AU404" i="1" s="1"/>
  <c r="AP404" i="1"/>
  <c r="AV404" i="1" s="1"/>
  <c r="AQ404" i="1"/>
  <c r="AW404" i="1" s="1"/>
  <c r="AR404" i="1"/>
  <c r="AX404" i="1" s="1"/>
  <c r="AS404" i="1"/>
  <c r="AY404" i="1" s="1"/>
  <c r="AN405" i="1"/>
  <c r="AT405" i="1" s="1"/>
  <c r="AO405" i="1"/>
  <c r="AU405" i="1" s="1"/>
  <c r="AP405" i="1"/>
  <c r="AV405" i="1" s="1"/>
  <c r="AQ405" i="1"/>
  <c r="AW405" i="1" s="1"/>
  <c r="AR405" i="1"/>
  <c r="AX405" i="1" s="1"/>
  <c r="AS405" i="1"/>
  <c r="AY405" i="1" s="1"/>
  <c r="AN406" i="1"/>
  <c r="AT406" i="1" s="1"/>
  <c r="AO406" i="1"/>
  <c r="AU406" i="1" s="1"/>
  <c r="AP406" i="1"/>
  <c r="AV406" i="1" s="1"/>
  <c r="AQ406" i="1"/>
  <c r="AW406" i="1" s="1"/>
  <c r="AR406" i="1"/>
  <c r="AX406" i="1" s="1"/>
  <c r="AS406" i="1"/>
  <c r="AY406" i="1" s="1"/>
  <c r="AN407" i="1"/>
  <c r="AT407" i="1" s="1"/>
  <c r="AO407" i="1"/>
  <c r="AU407" i="1" s="1"/>
  <c r="AP407" i="1"/>
  <c r="AV407" i="1" s="1"/>
  <c r="AQ407" i="1"/>
  <c r="AW407" i="1" s="1"/>
  <c r="AR407" i="1"/>
  <c r="AX407" i="1" s="1"/>
  <c r="AS407" i="1"/>
  <c r="AY407" i="1" s="1"/>
  <c r="AN408" i="1"/>
  <c r="AT408" i="1" s="1"/>
  <c r="AO408" i="1"/>
  <c r="AU408" i="1" s="1"/>
  <c r="AP408" i="1"/>
  <c r="AV408" i="1" s="1"/>
  <c r="AQ408" i="1"/>
  <c r="AW408" i="1" s="1"/>
  <c r="AR408" i="1"/>
  <c r="AX408" i="1" s="1"/>
  <c r="AS408" i="1"/>
  <c r="AY408" i="1" s="1"/>
  <c r="AN409" i="1"/>
  <c r="AT409" i="1" s="1"/>
  <c r="AO409" i="1"/>
  <c r="AU409" i="1" s="1"/>
  <c r="AP409" i="1"/>
  <c r="AV409" i="1" s="1"/>
  <c r="AQ409" i="1"/>
  <c r="AW409" i="1" s="1"/>
  <c r="AR409" i="1"/>
  <c r="AX409" i="1" s="1"/>
  <c r="AS409" i="1"/>
  <c r="AY409" i="1" s="1"/>
  <c r="AN410" i="1"/>
  <c r="AT410" i="1" s="1"/>
  <c r="AO410" i="1"/>
  <c r="AU410" i="1" s="1"/>
  <c r="AP410" i="1"/>
  <c r="AV410" i="1" s="1"/>
  <c r="AQ410" i="1"/>
  <c r="AW410" i="1" s="1"/>
  <c r="AR410" i="1"/>
  <c r="AX410" i="1" s="1"/>
  <c r="AS410" i="1"/>
  <c r="AY410" i="1" s="1"/>
  <c r="AN411" i="1"/>
  <c r="AT411" i="1" s="1"/>
  <c r="AO411" i="1"/>
  <c r="AU411" i="1" s="1"/>
  <c r="AP411" i="1"/>
  <c r="AV411" i="1" s="1"/>
  <c r="AQ411" i="1"/>
  <c r="AW411" i="1" s="1"/>
  <c r="AR411" i="1"/>
  <c r="AX411" i="1" s="1"/>
  <c r="AS411" i="1"/>
  <c r="AY411" i="1" s="1"/>
  <c r="AN412" i="1"/>
  <c r="AT412" i="1" s="1"/>
  <c r="AO412" i="1"/>
  <c r="AU412" i="1" s="1"/>
  <c r="AP412" i="1"/>
  <c r="AV412" i="1" s="1"/>
  <c r="AQ412" i="1"/>
  <c r="AW412" i="1" s="1"/>
  <c r="AR412" i="1"/>
  <c r="AX412" i="1" s="1"/>
  <c r="AS412" i="1"/>
  <c r="AY412" i="1" s="1"/>
  <c r="AN413" i="1"/>
  <c r="AT413" i="1" s="1"/>
  <c r="AO413" i="1"/>
  <c r="AU413" i="1" s="1"/>
  <c r="AP413" i="1"/>
  <c r="AV413" i="1" s="1"/>
  <c r="AQ413" i="1"/>
  <c r="AW413" i="1" s="1"/>
  <c r="AR413" i="1"/>
  <c r="AX413" i="1" s="1"/>
  <c r="AS413" i="1"/>
  <c r="AY413" i="1" s="1"/>
  <c r="AN414" i="1"/>
  <c r="AT414" i="1" s="1"/>
  <c r="AO414" i="1"/>
  <c r="AU414" i="1" s="1"/>
  <c r="AP414" i="1"/>
  <c r="AV414" i="1" s="1"/>
  <c r="AQ414" i="1"/>
  <c r="AW414" i="1" s="1"/>
  <c r="AR414" i="1"/>
  <c r="AX414" i="1" s="1"/>
  <c r="AS414" i="1"/>
  <c r="AY414" i="1" s="1"/>
  <c r="AN415" i="1"/>
  <c r="AT415" i="1" s="1"/>
  <c r="AO415" i="1"/>
  <c r="AU415" i="1" s="1"/>
  <c r="AP415" i="1"/>
  <c r="AV415" i="1" s="1"/>
  <c r="AQ415" i="1"/>
  <c r="AW415" i="1" s="1"/>
  <c r="AR415" i="1"/>
  <c r="AX415" i="1" s="1"/>
  <c r="AS415" i="1"/>
  <c r="AY415" i="1" s="1"/>
  <c r="AN416" i="1"/>
  <c r="AT416" i="1" s="1"/>
  <c r="AO416" i="1"/>
  <c r="AU416" i="1" s="1"/>
  <c r="AP416" i="1"/>
  <c r="AV416" i="1" s="1"/>
  <c r="AQ416" i="1"/>
  <c r="AW416" i="1" s="1"/>
  <c r="AR416" i="1"/>
  <c r="AX416" i="1" s="1"/>
  <c r="AS416" i="1"/>
  <c r="AY416" i="1" s="1"/>
  <c r="AN417" i="1"/>
  <c r="AT417" i="1" s="1"/>
  <c r="AO417" i="1"/>
  <c r="AU417" i="1" s="1"/>
  <c r="AP417" i="1"/>
  <c r="AV417" i="1" s="1"/>
  <c r="AQ417" i="1"/>
  <c r="AW417" i="1" s="1"/>
  <c r="AR417" i="1"/>
  <c r="AX417" i="1" s="1"/>
  <c r="AS417" i="1"/>
  <c r="AY417" i="1" s="1"/>
  <c r="AN418" i="1"/>
  <c r="AT418" i="1" s="1"/>
  <c r="AO418" i="1"/>
  <c r="AU418" i="1" s="1"/>
  <c r="AP418" i="1"/>
  <c r="AV418" i="1" s="1"/>
  <c r="AQ418" i="1"/>
  <c r="AW418" i="1" s="1"/>
  <c r="AR418" i="1"/>
  <c r="AX418" i="1" s="1"/>
  <c r="AS418" i="1"/>
  <c r="AY418" i="1" s="1"/>
  <c r="AN419" i="1"/>
  <c r="AT419" i="1" s="1"/>
  <c r="AO419" i="1"/>
  <c r="AU419" i="1" s="1"/>
  <c r="AP419" i="1"/>
  <c r="AV419" i="1" s="1"/>
  <c r="AQ419" i="1"/>
  <c r="AW419" i="1" s="1"/>
  <c r="AR419" i="1"/>
  <c r="AX419" i="1" s="1"/>
  <c r="AS419" i="1"/>
  <c r="AY419" i="1" s="1"/>
  <c r="AN420" i="1"/>
  <c r="AT420" i="1" s="1"/>
  <c r="AO420" i="1"/>
  <c r="AU420" i="1" s="1"/>
  <c r="AP420" i="1"/>
  <c r="AV420" i="1" s="1"/>
  <c r="AQ420" i="1"/>
  <c r="AW420" i="1" s="1"/>
  <c r="AR420" i="1"/>
  <c r="AX420" i="1" s="1"/>
  <c r="AS420" i="1"/>
  <c r="AY420" i="1" s="1"/>
  <c r="AN421" i="1"/>
  <c r="AT421" i="1" s="1"/>
  <c r="AO421" i="1"/>
  <c r="AU421" i="1" s="1"/>
  <c r="AP421" i="1"/>
  <c r="AV421" i="1" s="1"/>
  <c r="AQ421" i="1"/>
  <c r="AW421" i="1" s="1"/>
  <c r="AR421" i="1"/>
  <c r="AX421" i="1" s="1"/>
  <c r="AS421" i="1"/>
  <c r="AY421" i="1" s="1"/>
  <c r="AN422" i="1"/>
  <c r="AT422" i="1" s="1"/>
  <c r="AO422" i="1"/>
  <c r="AU422" i="1" s="1"/>
  <c r="AP422" i="1"/>
  <c r="AV422" i="1" s="1"/>
  <c r="AQ422" i="1"/>
  <c r="AW422" i="1" s="1"/>
  <c r="AR422" i="1"/>
  <c r="AX422" i="1" s="1"/>
  <c r="AS422" i="1"/>
  <c r="AY422" i="1" s="1"/>
  <c r="AN423" i="1"/>
  <c r="AT423" i="1" s="1"/>
  <c r="AO423" i="1"/>
  <c r="AU423" i="1" s="1"/>
  <c r="AP423" i="1"/>
  <c r="AV423" i="1" s="1"/>
  <c r="AQ423" i="1"/>
  <c r="AW423" i="1" s="1"/>
  <c r="AR423" i="1"/>
  <c r="AX423" i="1" s="1"/>
  <c r="AS423" i="1"/>
  <c r="AY423" i="1" s="1"/>
  <c r="AN424" i="1"/>
  <c r="AT424" i="1" s="1"/>
  <c r="AO424" i="1"/>
  <c r="AU424" i="1" s="1"/>
  <c r="AP424" i="1"/>
  <c r="AV424" i="1" s="1"/>
  <c r="AQ424" i="1"/>
  <c r="AW424" i="1" s="1"/>
  <c r="AR424" i="1"/>
  <c r="AX424" i="1" s="1"/>
  <c r="AS424" i="1"/>
  <c r="AY424" i="1" s="1"/>
  <c r="AN425" i="1"/>
  <c r="AT425" i="1" s="1"/>
  <c r="AO425" i="1"/>
  <c r="AU425" i="1" s="1"/>
  <c r="AP425" i="1"/>
  <c r="AV425" i="1" s="1"/>
  <c r="AQ425" i="1"/>
  <c r="AW425" i="1" s="1"/>
  <c r="AR425" i="1"/>
  <c r="AX425" i="1" s="1"/>
  <c r="AS425" i="1"/>
  <c r="AY425" i="1" s="1"/>
  <c r="AN426" i="1"/>
  <c r="AT426" i="1" s="1"/>
  <c r="AO426" i="1"/>
  <c r="AU426" i="1" s="1"/>
  <c r="AP426" i="1"/>
  <c r="AV426" i="1" s="1"/>
  <c r="AQ426" i="1"/>
  <c r="AW426" i="1" s="1"/>
  <c r="AR426" i="1"/>
  <c r="AX426" i="1" s="1"/>
  <c r="AS426" i="1"/>
  <c r="AY426" i="1" s="1"/>
  <c r="AN427" i="1"/>
  <c r="AT427" i="1" s="1"/>
  <c r="AO427" i="1"/>
  <c r="AU427" i="1" s="1"/>
  <c r="AP427" i="1"/>
  <c r="AV427" i="1" s="1"/>
  <c r="AQ427" i="1"/>
  <c r="AW427" i="1" s="1"/>
  <c r="AR427" i="1"/>
  <c r="AX427" i="1" s="1"/>
  <c r="AS427" i="1"/>
  <c r="AY427" i="1" s="1"/>
  <c r="AN428" i="1"/>
  <c r="AT428" i="1" s="1"/>
  <c r="AO428" i="1"/>
  <c r="AU428" i="1" s="1"/>
  <c r="AP428" i="1"/>
  <c r="AV428" i="1" s="1"/>
  <c r="AQ428" i="1"/>
  <c r="AW428" i="1" s="1"/>
  <c r="AR428" i="1"/>
  <c r="AX428" i="1" s="1"/>
  <c r="AS428" i="1"/>
  <c r="AY428" i="1" s="1"/>
  <c r="AN429" i="1"/>
  <c r="AT429" i="1" s="1"/>
  <c r="AO429" i="1"/>
  <c r="AU429" i="1" s="1"/>
  <c r="AP429" i="1"/>
  <c r="AV429" i="1" s="1"/>
  <c r="AQ429" i="1"/>
  <c r="AW429" i="1" s="1"/>
  <c r="AR429" i="1"/>
  <c r="AX429" i="1" s="1"/>
  <c r="AS429" i="1"/>
  <c r="AY429" i="1" s="1"/>
  <c r="AN430" i="1"/>
  <c r="AT430" i="1" s="1"/>
  <c r="AO430" i="1"/>
  <c r="AU430" i="1" s="1"/>
  <c r="AP430" i="1"/>
  <c r="AV430" i="1" s="1"/>
  <c r="AQ430" i="1"/>
  <c r="AW430" i="1" s="1"/>
  <c r="AR430" i="1"/>
  <c r="AX430" i="1" s="1"/>
  <c r="AS430" i="1"/>
  <c r="AY430" i="1" s="1"/>
  <c r="AN431" i="1"/>
  <c r="AT431" i="1" s="1"/>
  <c r="AO431" i="1"/>
  <c r="AU431" i="1" s="1"/>
  <c r="AP431" i="1"/>
  <c r="AV431" i="1" s="1"/>
  <c r="AQ431" i="1"/>
  <c r="AW431" i="1" s="1"/>
  <c r="AR431" i="1"/>
  <c r="AX431" i="1" s="1"/>
  <c r="AS431" i="1"/>
  <c r="AY431" i="1" s="1"/>
  <c r="AN432" i="1"/>
  <c r="AT432" i="1" s="1"/>
  <c r="AO432" i="1"/>
  <c r="AU432" i="1" s="1"/>
  <c r="AP432" i="1"/>
  <c r="AV432" i="1" s="1"/>
  <c r="AQ432" i="1"/>
  <c r="AW432" i="1" s="1"/>
  <c r="AR432" i="1"/>
  <c r="AX432" i="1" s="1"/>
  <c r="AS432" i="1"/>
  <c r="AY432" i="1" s="1"/>
  <c r="AN433" i="1"/>
  <c r="AT433" i="1" s="1"/>
  <c r="AO433" i="1"/>
  <c r="AU433" i="1" s="1"/>
  <c r="AP433" i="1"/>
  <c r="AV433" i="1" s="1"/>
  <c r="AQ433" i="1"/>
  <c r="AW433" i="1" s="1"/>
  <c r="AR433" i="1"/>
  <c r="AX433" i="1" s="1"/>
  <c r="AS433" i="1"/>
  <c r="AY433" i="1" s="1"/>
  <c r="AN434" i="1"/>
  <c r="AT434" i="1" s="1"/>
  <c r="AO434" i="1"/>
  <c r="AU434" i="1" s="1"/>
  <c r="AP434" i="1"/>
  <c r="AV434" i="1" s="1"/>
  <c r="AQ434" i="1"/>
  <c r="AW434" i="1" s="1"/>
  <c r="AR434" i="1"/>
  <c r="AX434" i="1" s="1"/>
  <c r="AS434" i="1"/>
  <c r="AY434" i="1" s="1"/>
  <c r="AN435" i="1"/>
  <c r="AT435" i="1" s="1"/>
  <c r="AO435" i="1"/>
  <c r="AU435" i="1" s="1"/>
  <c r="AP435" i="1"/>
  <c r="AV435" i="1" s="1"/>
  <c r="AQ435" i="1"/>
  <c r="AW435" i="1" s="1"/>
  <c r="AR435" i="1"/>
  <c r="AX435" i="1" s="1"/>
  <c r="AS435" i="1"/>
  <c r="AY435" i="1" s="1"/>
  <c r="AN436" i="1"/>
  <c r="AT436" i="1" s="1"/>
  <c r="AO436" i="1"/>
  <c r="AU436" i="1" s="1"/>
  <c r="AP436" i="1"/>
  <c r="AV436" i="1" s="1"/>
  <c r="AQ436" i="1"/>
  <c r="AW436" i="1" s="1"/>
  <c r="AR436" i="1"/>
  <c r="AX436" i="1" s="1"/>
  <c r="AS436" i="1"/>
  <c r="AY436" i="1" s="1"/>
  <c r="AN437" i="1"/>
  <c r="AT437" i="1" s="1"/>
  <c r="AO437" i="1"/>
  <c r="AU437" i="1" s="1"/>
  <c r="AP437" i="1"/>
  <c r="AV437" i="1" s="1"/>
  <c r="AQ437" i="1"/>
  <c r="AW437" i="1" s="1"/>
  <c r="AR437" i="1"/>
  <c r="AX437" i="1" s="1"/>
  <c r="AS437" i="1"/>
  <c r="AY437" i="1" s="1"/>
  <c r="AN438" i="1"/>
  <c r="AT438" i="1" s="1"/>
  <c r="AO438" i="1"/>
  <c r="AU438" i="1" s="1"/>
  <c r="AP438" i="1"/>
  <c r="AV438" i="1" s="1"/>
  <c r="AQ438" i="1"/>
  <c r="AW438" i="1" s="1"/>
  <c r="AR438" i="1"/>
  <c r="AX438" i="1" s="1"/>
  <c r="AS438" i="1"/>
  <c r="AY438" i="1" s="1"/>
  <c r="AN439" i="1"/>
  <c r="AT439" i="1" s="1"/>
  <c r="AO439" i="1"/>
  <c r="AU439" i="1" s="1"/>
  <c r="AP439" i="1"/>
  <c r="AV439" i="1" s="1"/>
  <c r="AQ439" i="1"/>
  <c r="AW439" i="1" s="1"/>
  <c r="AR439" i="1"/>
  <c r="AX439" i="1" s="1"/>
  <c r="AS439" i="1"/>
  <c r="AY439" i="1" s="1"/>
  <c r="AN440" i="1"/>
  <c r="AT440" i="1" s="1"/>
  <c r="AO440" i="1"/>
  <c r="AU440" i="1" s="1"/>
  <c r="AP440" i="1"/>
  <c r="AV440" i="1" s="1"/>
  <c r="AQ440" i="1"/>
  <c r="AW440" i="1" s="1"/>
  <c r="AR440" i="1"/>
  <c r="AX440" i="1" s="1"/>
  <c r="AS440" i="1"/>
  <c r="AY440" i="1" s="1"/>
  <c r="AN441" i="1"/>
  <c r="AT441" i="1" s="1"/>
  <c r="AO441" i="1"/>
  <c r="AU441" i="1" s="1"/>
  <c r="AP441" i="1"/>
  <c r="AV441" i="1" s="1"/>
  <c r="AQ441" i="1"/>
  <c r="AW441" i="1" s="1"/>
  <c r="AR441" i="1"/>
  <c r="AX441" i="1" s="1"/>
  <c r="AS441" i="1"/>
  <c r="AY441" i="1" s="1"/>
  <c r="AN442" i="1"/>
  <c r="AT442" i="1" s="1"/>
  <c r="AO442" i="1"/>
  <c r="AU442" i="1" s="1"/>
  <c r="AP442" i="1"/>
  <c r="AV442" i="1" s="1"/>
  <c r="AQ442" i="1"/>
  <c r="AW442" i="1" s="1"/>
  <c r="AR442" i="1"/>
  <c r="AX442" i="1" s="1"/>
  <c r="AS442" i="1"/>
  <c r="AY442" i="1" s="1"/>
  <c r="AN443" i="1"/>
  <c r="AT443" i="1" s="1"/>
  <c r="AO443" i="1"/>
  <c r="AU443" i="1" s="1"/>
  <c r="AP443" i="1"/>
  <c r="AV443" i="1" s="1"/>
  <c r="AQ443" i="1"/>
  <c r="AW443" i="1" s="1"/>
  <c r="AR443" i="1"/>
  <c r="AX443" i="1" s="1"/>
  <c r="AS443" i="1"/>
  <c r="AY443" i="1" s="1"/>
  <c r="AN444" i="1"/>
  <c r="AT444" i="1" s="1"/>
  <c r="AO444" i="1"/>
  <c r="AU444" i="1" s="1"/>
  <c r="AP444" i="1"/>
  <c r="AV444" i="1" s="1"/>
  <c r="AQ444" i="1"/>
  <c r="AW444" i="1" s="1"/>
  <c r="AR444" i="1"/>
  <c r="AX444" i="1" s="1"/>
  <c r="AS444" i="1"/>
  <c r="AY444" i="1" s="1"/>
  <c r="AN445" i="1"/>
  <c r="AT445" i="1" s="1"/>
  <c r="AO445" i="1"/>
  <c r="AU445" i="1" s="1"/>
  <c r="AP445" i="1"/>
  <c r="AV445" i="1" s="1"/>
  <c r="AQ445" i="1"/>
  <c r="AW445" i="1" s="1"/>
  <c r="AR445" i="1"/>
  <c r="AX445" i="1" s="1"/>
  <c r="AS445" i="1"/>
  <c r="AY445" i="1" s="1"/>
  <c r="AN446" i="1"/>
  <c r="AT446" i="1" s="1"/>
  <c r="AO446" i="1"/>
  <c r="AU446" i="1" s="1"/>
  <c r="AP446" i="1"/>
  <c r="AV446" i="1" s="1"/>
  <c r="AQ446" i="1"/>
  <c r="AW446" i="1" s="1"/>
  <c r="AR446" i="1"/>
  <c r="AX446" i="1" s="1"/>
  <c r="AS446" i="1"/>
  <c r="AY446" i="1" s="1"/>
  <c r="AN447" i="1"/>
  <c r="AT447" i="1" s="1"/>
  <c r="AO447" i="1"/>
  <c r="AU447" i="1" s="1"/>
  <c r="AP447" i="1"/>
  <c r="AV447" i="1" s="1"/>
  <c r="AQ447" i="1"/>
  <c r="AW447" i="1" s="1"/>
  <c r="AR447" i="1"/>
  <c r="AX447" i="1" s="1"/>
  <c r="AS447" i="1"/>
  <c r="AY447" i="1" s="1"/>
  <c r="AN448" i="1"/>
  <c r="AT448" i="1" s="1"/>
  <c r="AO448" i="1"/>
  <c r="AU448" i="1" s="1"/>
  <c r="AP448" i="1"/>
  <c r="AV448" i="1" s="1"/>
  <c r="AQ448" i="1"/>
  <c r="AW448" i="1" s="1"/>
  <c r="AR448" i="1"/>
  <c r="AX448" i="1" s="1"/>
  <c r="AS448" i="1"/>
  <c r="AY448" i="1" s="1"/>
  <c r="AN449" i="1"/>
  <c r="AT449" i="1" s="1"/>
  <c r="AO449" i="1"/>
  <c r="AU449" i="1" s="1"/>
  <c r="AP449" i="1"/>
  <c r="AV449" i="1" s="1"/>
  <c r="AQ449" i="1"/>
  <c r="AW449" i="1" s="1"/>
  <c r="AR449" i="1"/>
  <c r="AX449" i="1" s="1"/>
  <c r="AS449" i="1"/>
  <c r="AY449" i="1" s="1"/>
  <c r="AN450" i="1"/>
  <c r="AT450" i="1" s="1"/>
  <c r="AO450" i="1"/>
  <c r="AU450" i="1" s="1"/>
  <c r="AP450" i="1"/>
  <c r="AV450" i="1" s="1"/>
  <c r="AQ450" i="1"/>
  <c r="AW450" i="1" s="1"/>
  <c r="AR450" i="1"/>
  <c r="AX450" i="1" s="1"/>
  <c r="AS450" i="1"/>
  <c r="AY450" i="1" s="1"/>
  <c r="AN451" i="1"/>
  <c r="AT451" i="1" s="1"/>
  <c r="AO451" i="1"/>
  <c r="AU451" i="1" s="1"/>
  <c r="AP451" i="1"/>
  <c r="AV451" i="1" s="1"/>
  <c r="AQ451" i="1"/>
  <c r="AW451" i="1" s="1"/>
  <c r="AR451" i="1"/>
  <c r="AX451" i="1" s="1"/>
  <c r="AS451" i="1"/>
  <c r="AY451" i="1" s="1"/>
  <c r="AN452" i="1"/>
  <c r="AT452" i="1" s="1"/>
  <c r="AO452" i="1"/>
  <c r="AU452" i="1" s="1"/>
  <c r="AP452" i="1"/>
  <c r="AV452" i="1" s="1"/>
  <c r="AQ452" i="1"/>
  <c r="AW452" i="1" s="1"/>
  <c r="AR452" i="1"/>
  <c r="AX452" i="1" s="1"/>
  <c r="AS452" i="1"/>
  <c r="AY452" i="1" s="1"/>
  <c r="AN453" i="1"/>
  <c r="AT453" i="1" s="1"/>
  <c r="AO453" i="1"/>
  <c r="AU453" i="1" s="1"/>
  <c r="AP453" i="1"/>
  <c r="AV453" i="1" s="1"/>
  <c r="AQ453" i="1"/>
  <c r="AW453" i="1" s="1"/>
  <c r="AR453" i="1"/>
  <c r="AX453" i="1" s="1"/>
  <c r="AS453" i="1"/>
  <c r="AY453" i="1" s="1"/>
  <c r="AN454" i="1"/>
  <c r="AT454" i="1" s="1"/>
  <c r="AO454" i="1"/>
  <c r="AU454" i="1" s="1"/>
  <c r="AP454" i="1"/>
  <c r="AV454" i="1" s="1"/>
  <c r="AQ454" i="1"/>
  <c r="AW454" i="1" s="1"/>
  <c r="AR454" i="1"/>
  <c r="AX454" i="1" s="1"/>
  <c r="AS454" i="1"/>
  <c r="AY454" i="1" s="1"/>
  <c r="AN455" i="1"/>
  <c r="AT455" i="1" s="1"/>
  <c r="AO455" i="1"/>
  <c r="AU455" i="1" s="1"/>
  <c r="AP455" i="1"/>
  <c r="AV455" i="1" s="1"/>
  <c r="AQ455" i="1"/>
  <c r="AW455" i="1" s="1"/>
  <c r="AR455" i="1"/>
  <c r="AX455" i="1" s="1"/>
  <c r="AS455" i="1"/>
  <c r="AY455" i="1" s="1"/>
  <c r="AN456" i="1"/>
  <c r="AT456" i="1" s="1"/>
  <c r="AO456" i="1"/>
  <c r="AU456" i="1" s="1"/>
  <c r="AP456" i="1"/>
  <c r="AV456" i="1" s="1"/>
  <c r="AQ456" i="1"/>
  <c r="AW456" i="1" s="1"/>
  <c r="AR456" i="1"/>
  <c r="AX456" i="1" s="1"/>
  <c r="AS456" i="1"/>
  <c r="AY456" i="1" s="1"/>
  <c r="AN457" i="1"/>
  <c r="AT457" i="1" s="1"/>
  <c r="AO457" i="1"/>
  <c r="AU457" i="1" s="1"/>
  <c r="AP457" i="1"/>
  <c r="AV457" i="1" s="1"/>
  <c r="AQ457" i="1"/>
  <c r="AW457" i="1" s="1"/>
  <c r="AR457" i="1"/>
  <c r="AX457" i="1" s="1"/>
  <c r="AS457" i="1"/>
  <c r="AY457" i="1" s="1"/>
  <c r="AN458" i="1"/>
  <c r="AT458" i="1" s="1"/>
  <c r="AO458" i="1"/>
  <c r="AU458" i="1" s="1"/>
  <c r="AP458" i="1"/>
  <c r="AV458" i="1" s="1"/>
  <c r="AQ458" i="1"/>
  <c r="AW458" i="1" s="1"/>
  <c r="AR458" i="1"/>
  <c r="AX458" i="1" s="1"/>
  <c r="AS458" i="1"/>
  <c r="AY458" i="1" s="1"/>
  <c r="AN459" i="1"/>
  <c r="AT459" i="1" s="1"/>
  <c r="AO459" i="1"/>
  <c r="AU459" i="1" s="1"/>
  <c r="AP459" i="1"/>
  <c r="AV459" i="1" s="1"/>
  <c r="AQ459" i="1"/>
  <c r="AW459" i="1" s="1"/>
  <c r="AR459" i="1"/>
  <c r="AX459" i="1" s="1"/>
  <c r="AS459" i="1"/>
  <c r="AY459" i="1" s="1"/>
  <c r="AN460" i="1"/>
  <c r="AT460" i="1" s="1"/>
  <c r="AO460" i="1"/>
  <c r="AU460" i="1" s="1"/>
  <c r="AP460" i="1"/>
  <c r="AV460" i="1" s="1"/>
  <c r="AQ460" i="1"/>
  <c r="AW460" i="1" s="1"/>
  <c r="AR460" i="1"/>
  <c r="AX460" i="1" s="1"/>
  <c r="AS460" i="1"/>
  <c r="AY460" i="1" s="1"/>
  <c r="AN461" i="1"/>
  <c r="AT461" i="1" s="1"/>
  <c r="AO461" i="1"/>
  <c r="AU461" i="1" s="1"/>
  <c r="AP461" i="1"/>
  <c r="AV461" i="1" s="1"/>
  <c r="AQ461" i="1"/>
  <c r="AW461" i="1" s="1"/>
  <c r="AR461" i="1"/>
  <c r="AX461" i="1" s="1"/>
  <c r="AS461" i="1"/>
  <c r="AY461" i="1" s="1"/>
  <c r="AN462" i="1"/>
  <c r="AT462" i="1" s="1"/>
  <c r="AO462" i="1"/>
  <c r="AU462" i="1" s="1"/>
  <c r="AP462" i="1"/>
  <c r="AV462" i="1" s="1"/>
  <c r="AQ462" i="1"/>
  <c r="AW462" i="1" s="1"/>
  <c r="AR462" i="1"/>
  <c r="AX462" i="1" s="1"/>
  <c r="AS462" i="1"/>
  <c r="AY462" i="1" s="1"/>
  <c r="AN463" i="1"/>
  <c r="AT463" i="1" s="1"/>
  <c r="AO463" i="1"/>
  <c r="AU463" i="1" s="1"/>
  <c r="AP463" i="1"/>
  <c r="AV463" i="1" s="1"/>
  <c r="AQ463" i="1"/>
  <c r="AW463" i="1" s="1"/>
  <c r="AR463" i="1"/>
  <c r="AX463" i="1" s="1"/>
  <c r="AS463" i="1"/>
  <c r="AY463" i="1" s="1"/>
  <c r="AN464" i="1"/>
  <c r="AT464" i="1" s="1"/>
  <c r="AO464" i="1"/>
  <c r="AU464" i="1" s="1"/>
  <c r="AP464" i="1"/>
  <c r="AV464" i="1" s="1"/>
  <c r="AQ464" i="1"/>
  <c r="AW464" i="1" s="1"/>
  <c r="AR464" i="1"/>
  <c r="AX464" i="1" s="1"/>
  <c r="AS464" i="1"/>
  <c r="AY464" i="1" s="1"/>
  <c r="AN465" i="1"/>
  <c r="AT465" i="1" s="1"/>
  <c r="AO465" i="1"/>
  <c r="AU465" i="1" s="1"/>
  <c r="AP465" i="1"/>
  <c r="AV465" i="1" s="1"/>
  <c r="AQ465" i="1"/>
  <c r="AW465" i="1" s="1"/>
  <c r="AR465" i="1"/>
  <c r="AX465" i="1" s="1"/>
  <c r="AS465" i="1"/>
  <c r="AY465" i="1" s="1"/>
  <c r="AN466" i="1"/>
  <c r="AT466" i="1" s="1"/>
  <c r="AO466" i="1"/>
  <c r="AU466" i="1" s="1"/>
  <c r="AP466" i="1"/>
  <c r="AV466" i="1" s="1"/>
  <c r="AQ466" i="1"/>
  <c r="AW466" i="1" s="1"/>
  <c r="AR466" i="1"/>
  <c r="AX466" i="1" s="1"/>
  <c r="AS466" i="1"/>
  <c r="AY466" i="1" s="1"/>
  <c r="AN467" i="1"/>
  <c r="AT467" i="1" s="1"/>
  <c r="AO467" i="1"/>
  <c r="AU467" i="1" s="1"/>
  <c r="AP467" i="1"/>
  <c r="AV467" i="1" s="1"/>
  <c r="AQ467" i="1"/>
  <c r="AW467" i="1" s="1"/>
  <c r="AR467" i="1"/>
  <c r="AX467" i="1" s="1"/>
  <c r="AS467" i="1"/>
  <c r="AY467" i="1" s="1"/>
  <c r="AN468" i="1"/>
  <c r="AT468" i="1" s="1"/>
  <c r="AO468" i="1"/>
  <c r="AU468" i="1" s="1"/>
  <c r="AP468" i="1"/>
  <c r="AV468" i="1" s="1"/>
  <c r="AQ468" i="1"/>
  <c r="AW468" i="1" s="1"/>
  <c r="AR468" i="1"/>
  <c r="AX468" i="1" s="1"/>
  <c r="AS468" i="1"/>
  <c r="AY468" i="1" s="1"/>
  <c r="AN469" i="1"/>
  <c r="AT469" i="1" s="1"/>
  <c r="AO469" i="1"/>
  <c r="AU469" i="1" s="1"/>
  <c r="AP469" i="1"/>
  <c r="AV469" i="1" s="1"/>
  <c r="AQ469" i="1"/>
  <c r="AW469" i="1" s="1"/>
  <c r="AR469" i="1"/>
  <c r="AX469" i="1" s="1"/>
  <c r="AS469" i="1"/>
  <c r="AY469" i="1" s="1"/>
  <c r="AN470" i="1"/>
  <c r="AT470" i="1" s="1"/>
  <c r="AO470" i="1"/>
  <c r="AU470" i="1" s="1"/>
  <c r="AP470" i="1"/>
  <c r="AV470" i="1" s="1"/>
  <c r="AQ470" i="1"/>
  <c r="AW470" i="1" s="1"/>
  <c r="AR470" i="1"/>
  <c r="AX470" i="1" s="1"/>
  <c r="AS470" i="1"/>
  <c r="AY470" i="1" s="1"/>
  <c r="AN471" i="1"/>
  <c r="AT471" i="1" s="1"/>
  <c r="AO471" i="1"/>
  <c r="AU471" i="1" s="1"/>
  <c r="AP471" i="1"/>
  <c r="AV471" i="1" s="1"/>
  <c r="AQ471" i="1"/>
  <c r="AW471" i="1" s="1"/>
  <c r="AR471" i="1"/>
  <c r="AX471" i="1" s="1"/>
  <c r="AS471" i="1"/>
  <c r="AY471" i="1" s="1"/>
  <c r="AN472" i="1"/>
  <c r="AT472" i="1" s="1"/>
  <c r="AO472" i="1"/>
  <c r="AU472" i="1" s="1"/>
  <c r="AP472" i="1"/>
  <c r="AV472" i="1" s="1"/>
  <c r="AQ472" i="1"/>
  <c r="AW472" i="1" s="1"/>
  <c r="AR472" i="1"/>
  <c r="AX472" i="1" s="1"/>
  <c r="AS472" i="1"/>
  <c r="AY472" i="1" s="1"/>
  <c r="AN473" i="1"/>
  <c r="AT473" i="1" s="1"/>
  <c r="AO473" i="1"/>
  <c r="AU473" i="1" s="1"/>
  <c r="AP473" i="1"/>
  <c r="AV473" i="1" s="1"/>
  <c r="AQ473" i="1"/>
  <c r="AW473" i="1" s="1"/>
  <c r="AR473" i="1"/>
  <c r="AX473" i="1" s="1"/>
  <c r="AS473" i="1"/>
  <c r="AY473" i="1" s="1"/>
  <c r="AN474" i="1"/>
  <c r="AT474" i="1" s="1"/>
  <c r="AO474" i="1"/>
  <c r="AU474" i="1" s="1"/>
  <c r="AP474" i="1"/>
  <c r="AV474" i="1" s="1"/>
  <c r="AQ474" i="1"/>
  <c r="AW474" i="1" s="1"/>
  <c r="AR474" i="1"/>
  <c r="AX474" i="1" s="1"/>
  <c r="AS474" i="1"/>
  <c r="AY474" i="1" s="1"/>
  <c r="AN475" i="1"/>
  <c r="AT475" i="1" s="1"/>
  <c r="AO475" i="1"/>
  <c r="AU475" i="1" s="1"/>
  <c r="AP475" i="1"/>
  <c r="AV475" i="1" s="1"/>
  <c r="AQ475" i="1"/>
  <c r="AW475" i="1" s="1"/>
  <c r="AR475" i="1"/>
  <c r="AX475" i="1" s="1"/>
  <c r="AS475" i="1"/>
  <c r="AY475" i="1" s="1"/>
  <c r="AN476" i="1"/>
  <c r="AT476" i="1" s="1"/>
  <c r="AO476" i="1"/>
  <c r="AU476" i="1" s="1"/>
  <c r="AP476" i="1"/>
  <c r="AV476" i="1" s="1"/>
  <c r="AQ476" i="1"/>
  <c r="AW476" i="1" s="1"/>
  <c r="AR476" i="1"/>
  <c r="AX476" i="1" s="1"/>
  <c r="AS476" i="1"/>
  <c r="AY476" i="1" s="1"/>
  <c r="AN477" i="1"/>
  <c r="AT477" i="1" s="1"/>
  <c r="AO477" i="1"/>
  <c r="AU477" i="1" s="1"/>
  <c r="AP477" i="1"/>
  <c r="AV477" i="1" s="1"/>
  <c r="AQ477" i="1"/>
  <c r="AW477" i="1" s="1"/>
  <c r="AR477" i="1"/>
  <c r="AX477" i="1" s="1"/>
  <c r="AS477" i="1"/>
  <c r="AY477" i="1" s="1"/>
  <c r="AN478" i="1"/>
  <c r="AT478" i="1" s="1"/>
  <c r="AO478" i="1"/>
  <c r="AU478" i="1" s="1"/>
  <c r="AP478" i="1"/>
  <c r="AV478" i="1" s="1"/>
  <c r="AQ478" i="1"/>
  <c r="AW478" i="1" s="1"/>
  <c r="AR478" i="1"/>
  <c r="AX478" i="1" s="1"/>
  <c r="AS478" i="1"/>
  <c r="AY478" i="1" s="1"/>
  <c r="AN479" i="1"/>
  <c r="AT479" i="1" s="1"/>
  <c r="AO479" i="1"/>
  <c r="AU479" i="1" s="1"/>
  <c r="AP479" i="1"/>
  <c r="AV479" i="1" s="1"/>
  <c r="AQ479" i="1"/>
  <c r="AW479" i="1" s="1"/>
  <c r="AR479" i="1"/>
  <c r="AX479" i="1" s="1"/>
  <c r="AS479" i="1"/>
  <c r="AY479" i="1" s="1"/>
  <c r="AN480" i="1"/>
  <c r="AT480" i="1" s="1"/>
  <c r="AO480" i="1"/>
  <c r="AU480" i="1" s="1"/>
  <c r="AP480" i="1"/>
  <c r="AV480" i="1" s="1"/>
  <c r="AQ480" i="1"/>
  <c r="AW480" i="1" s="1"/>
  <c r="AR480" i="1"/>
  <c r="AX480" i="1" s="1"/>
  <c r="AS480" i="1"/>
  <c r="AY480" i="1" s="1"/>
  <c r="AN481" i="1"/>
  <c r="AT481" i="1" s="1"/>
  <c r="AO481" i="1"/>
  <c r="AU481" i="1" s="1"/>
  <c r="AP481" i="1"/>
  <c r="AV481" i="1" s="1"/>
  <c r="AQ481" i="1"/>
  <c r="AW481" i="1" s="1"/>
  <c r="AR481" i="1"/>
  <c r="AX481" i="1" s="1"/>
  <c r="AS481" i="1"/>
  <c r="AY481" i="1" s="1"/>
  <c r="AN482" i="1"/>
  <c r="AT482" i="1" s="1"/>
  <c r="AO482" i="1"/>
  <c r="AU482" i="1" s="1"/>
  <c r="AP482" i="1"/>
  <c r="AV482" i="1" s="1"/>
  <c r="AQ482" i="1"/>
  <c r="AW482" i="1" s="1"/>
  <c r="AR482" i="1"/>
  <c r="AX482" i="1" s="1"/>
  <c r="AS482" i="1"/>
  <c r="AY482" i="1" s="1"/>
  <c r="AN483" i="1"/>
  <c r="AT483" i="1" s="1"/>
  <c r="AO483" i="1"/>
  <c r="AU483" i="1" s="1"/>
  <c r="AP483" i="1"/>
  <c r="AV483" i="1" s="1"/>
  <c r="AQ483" i="1"/>
  <c r="AW483" i="1" s="1"/>
  <c r="AR483" i="1"/>
  <c r="AX483" i="1" s="1"/>
  <c r="AS483" i="1"/>
  <c r="AY483" i="1" s="1"/>
  <c r="AN484" i="1"/>
  <c r="AT484" i="1" s="1"/>
  <c r="AO484" i="1"/>
  <c r="AU484" i="1" s="1"/>
  <c r="AP484" i="1"/>
  <c r="AV484" i="1" s="1"/>
  <c r="AQ484" i="1"/>
  <c r="AW484" i="1" s="1"/>
  <c r="AR484" i="1"/>
  <c r="AX484" i="1" s="1"/>
  <c r="AS484" i="1"/>
  <c r="AY484" i="1" s="1"/>
  <c r="AN485" i="1"/>
  <c r="AT485" i="1" s="1"/>
  <c r="AO485" i="1"/>
  <c r="AU485" i="1" s="1"/>
  <c r="AP485" i="1"/>
  <c r="AV485" i="1" s="1"/>
  <c r="AQ485" i="1"/>
  <c r="AW485" i="1" s="1"/>
  <c r="AR485" i="1"/>
  <c r="AX485" i="1" s="1"/>
  <c r="AS485" i="1"/>
  <c r="AY485" i="1" s="1"/>
  <c r="AN486" i="1"/>
  <c r="AT486" i="1" s="1"/>
  <c r="AO486" i="1"/>
  <c r="AU486" i="1" s="1"/>
  <c r="AP486" i="1"/>
  <c r="AV486" i="1" s="1"/>
  <c r="AQ486" i="1"/>
  <c r="AW486" i="1" s="1"/>
  <c r="AR486" i="1"/>
  <c r="AX486" i="1" s="1"/>
  <c r="AS486" i="1"/>
  <c r="AY486" i="1" s="1"/>
  <c r="AN487" i="1"/>
  <c r="AT487" i="1" s="1"/>
  <c r="AO487" i="1"/>
  <c r="AU487" i="1" s="1"/>
  <c r="AP487" i="1"/>
  <c r="AV487" i="1" s="1"/>
  <c r="AQ487" i="1"/>
  <c r="AW487" i="1" s="1"/>
  <c r="AR487" i="1"/>
  <c r="AX487" i="1" s="1"/>
  <c r="AS487" i="1"/>
  <c r="AY487" i="1" s="1"/>
  <c r="AN488" i="1"/>
  <c r="AT488" i="1" s="1"/>
  <c r="AO488" i="1"/>
  <c r="AU488" i="1" s="1"/>
  <c r="AP488" i="1"/>
  <c r="AV488" i="1" s="1"/>
  <c r="AQ488" i="1"/>
  <c r="AW488" i="1" s="1"/>
  <c r="AR488" i="1"/>
  <c r="AX488" i="1" s="1"/>
  <c r="AS488" i="1"/>
  <c r="AY488" i="1" s="1"/>
  <c r="AN489" i="1"/>
  <c r="AT489" i="1" s="1"/>
  <c r="AO489" i="1"/>
  <c r="AU489" i="1" s="1"/>
  <c r="AP489" i="1"/>
  <c r="AV489" i="1" s="1"/>
  <c r="AQ489" i="1"/>
  <c r="AW489" i="1" s="1"/>
  <c r="AR489" i="1"/>
  <c r="AX489" i="1" s="1"/>
  <c r="AS489" i="1"/>
  <c r="AY489" i="1" s="1"/>
  <c r="AN490" i="1"/>
  <c r="AT490" i="1" s="1"/>
  <c r="AO490" i="1"/>
  <c r="AU490" i="1" s="1"/>
  <c r="AP490" i="1"/>
  <c r="AV490" i="1" s="1"/>
  <c r="AQ490" i="1"/>
  <c r="AW490" i="1" s="1"/>
  <c r="AR490" i="1"/>
  <c r="AX490" i="1" s="1"/>
  <c r="AS490" i="1"/>
  <c r="AY490" i="1" s="1"/>
  <c r="AN491" i="1"/>
  <c r="AT491" i="1" s="1"/>
  <c r="AO491" i="1"/>
  <c r="AU491" i="1" s="1"/>
  <c r="AP491" i="1"/>
  <c r="AV491" i="1" s="1"/>
  <c r="AQ491" i="1"/>
  <c r="AW491" i="1" s="1"/>
  <c r="AR491" i="1"/>
  <c r="AX491" i="1" s="1"/>
  <c r="AS491" i="1"/>
  <c r="AY491" i="1" s="1"/>
  <c r="AN492" i="1"/>
  <c r="AT492" i="1" s="1"/>
  <c r="AO492" i="1"/>
  <c r="AU492" i="1" s="1"/>
  <c r="AP492" i="1"/>
  <c r="AV492" i="1" s="1"/>
  <c r="AQ492" i="1"/>
  <c r="AW492" i="1" s="1"/>
  <c r="AR492" i="1"/>
  <c r="AX492" i="1" s="1"/>
  <c r="AS492" i="1"/>
  <c r="AY492" i="1" s="1"/>
  <c r="AN493" i="1"/>
  <c r="AT493" i="1" s="1"/>
  <c r="AO493" i="1"/>
  <c r="AU493" i="1" s="1"/>
  <c r="AP493" i="1"/>
  <c r="AV493" i="1" s="1"/>
  <c r="AQ493" i="1"/>
  <c r="AW493" i="1" s="1"/>
  <c r="AR493" i="1"/>
  <c r="AX493" i="1" s="1"/>
  <c r="AS493" i="1"/>
  <c r="AY493" i="1" s="1"/>
  <c r="AN494" i="1"/>
  <c r="AT494" i="1" s="1"/>
  <c r="AO494" i="1"/>
  <c r="AU494" i="1" s="1"/>
  <c r="AP494" i="1"/>
  <c r="AV494" i="1" s="1"/>
  <c r="AQ494" i="1"/>
  <c r="AW494" i="1" s="1"/>
  <c r="AR494" i="1"/>
  <c r="AX494" i="1" s="1"/>
  <c r="AS494" i="1"/>
  <c r="AY494" i="1" s="1"/>
  <c r="AN495" i="1"/>
  <c r="AT495" i="1" s="1"/>
  <c r="AO495" i="1"/>
  <c r="AU495" i="1" s="1"/>
  <c r="AP495" i="1"/>
  <c r="AV495" i="1" s="1"/>
  <c r="AQ495" i="1"/>
  <c r="AW495" i="1" s="1"/>
  <c r="AR495" i="1"/>
  <c r="AX495" i="1" s="1"/>
  <c r="AS495" i="1"/>
  <c r="AY495" i="1" s="1"/>
  <c r="AN496" i="1"/>
  <c r="AT496" i="1" s="1"/>
  <c r="AO496" i="1"/>
  <c r="AU496" i="1" s="1"/>
  <c r="AP496" i="1"/>
  <c r="AV496" i="1" s="1"/>
  <c r="AQ496" i="1"/>
  <c r="AW496" i="1" s="1"/>
  <c r="AR496" i="1"/>
  <c r="AX496" i="1" s="1"/>
  <c r="AS496" i="1"/>
  <c r="AY496" i="1" s="1"/>
  <c r="AN497" i="1"/>
  <c r="AT497" i="1" s="1"/>
  <c r="AO497" i="1"/>
  <c r="AU497" i="1" s="1"/>
  <c r="AP497" i="1"/>
  <c r="AV497" i="1" s="1"/>
  <c r="AQ497" i="1"/>
  <c r="AW497" i="1" s="1"/>
  <c r="AR497" i="1"/>
  <c r="AX497" i="1" s="1"/>
  <c r="AS497" i="1"/>
  <c r="AY497" i="1" s="1"/>
  <c r="AN498" i="1"/>
  <c r="AT498" i="1" s="1"/>
  <c r="AO498" i="1"/>
  <c r="AU498" i="1" s="1"/>
  <c r="AP498" i="1"/>
  <c r="AV498" i="1" s="1"/>
  <c r="AQ498" i="1"/>
  <c r="AW498" i="1" s="1"/>
  <c r="AR498" i="1"/>
  <c r="AX498" i="1" s="1"/>
  <c r="AS498" i="1"/>
  <c r="AY498" i="1" s="1"/>
  <c r="AN499" i="1"/>
  <c r="AT499" i="1" s="1"/>
  <c r="AO499" i="1"/>
  <c r="AU499" i="1" s="1"/>
  <c r="AP499" i="1"/>
  <c r="AV499" i="1" s="1"/>
  <c r="AQ499" i="1"/>
  <c r="AW499" i="1" s="1"/>
  <c r="AR499" i="1"/>
  <c r="AX499" i="1" s="1"/>
  <c r="AS499" i="1"/>
  <c r="AY499" i="1" s="1"/>
  <c r="AN500" i="1"/>
  <c r="AT500" i="1" s="1"/>
  <c r="AO500" i="1"/>
  <c r="AU500" i="1" s="1"/>
  <c r="AP500" i="1"/>
  <c r="AV500" i="1" s="1"/>
  <c r="AQ500" i="1"/>
  <c r="AW500" i="1" s="1"/>
  <c r="AR500" i="1"/>
  <c r="AX500" i="1" s="1"/>
  <c r="AS500" i="1"/>
  <c r="AY500" i="1" s="1"/>
  <c r="AN501" i="1"/>
  <c r="AT501" i="1" s="1"/>
  <c r="AO501" i="1"/>
  <c r="AU501" i="1" s="1"/>
  <c r="AP501" i="1"/>
  <c r="AV501" i="1" s="1"/>
  <c r="AQ501" i="1"/>
  <c r="AW501" i="1" s="1"/>
  <c r="AR501" i="1"/>
  <c r="AX501" i="1" s="1"/>
  <c r="AS501" i="1"/>
  <c r="AY501" i="1" s="1"/>
  <c r="AN502" i="1"/>
  <c r="AT502" i="1" s="1"/>
  <c r="AO502" i="1"/>
  <c r="AU502" i="1" s="1"/>
  <c r="AP502" i="1"/>
  <c r="AV502" i="1" s="1"/>
  <c r="AQ502" i="1"/>
  <c r="AW502" i="1" s="1"/>
  <c r="AR502" i="1"/>
  <c r="AX502" i="1" s="1"/>
  <c r="AS502" i="1"/>
  <c r="AY502" i="1" s="1"/>
  <c r="AN503" i="1"/>
  <c r="AT503" i="1" s="1"/>
  <c r="AO503" i="1"/>
  <c r="AU503" i="1" s="1"/>
  <c r="AP503" i="1"/>
  <c r="AV503" i="1" s="1"/>
  <c r="AQ503" i="1"/>
  <c r="AW503" i="1" s="1"/>
  <c r="AR503" i="1"/>
  <c r="AX503" i="1" s="1"/>
  <c r="AS503" i="1"/>
  <c r="AY503" i="1" s="1"/>
  <c r="AN504" i="1"/>
  <c r="AT504" i="1" s="1"/>
  <c r="AO504" i="1"/>
  <c r="AU504" i="1" s="1"/>
  <c r="AP504" i="1"/>
  <c r="AV504" i="1" s="1"/>
  <c r="AQ504" i="1"/>
  <c r="AW504" i="1" s="1"/>
  <c r="AR504" i="1"/>
  <c r="AX504" i="1" s="1"/>
  <c r="AS504" i="1"/>
  <c r="AY504" i="1" s="1"/>
  <c r="AN505" i="1"/>
  <c r="AT505" i="1" s="1"/>
  <c r="AO505" i="1"/>
  <c r="AU505" i="1" s="1"/>
  <c r="AP505" i="1"/>
  <c r="AV505" i="1" s="1"/>
  <c r="AQ505" i="1"/>
  <c r="AW505" i="1" s="1"/>
  <c r="AR505" i="1"/>
  <c r="AX505" i="1" s="1"/>
  <c r="AS505" i="1"/>
  <c r="AY505" i="1" s="1"/>
  <c r="AN506" i="1"/>
  <c r="AT506" i="1" s="1"/>
  <c r="AO506" i="1"/>
  <c r="AU506" i="1" s="1"/>
  <c r="AP506" i="1"/>
  <c r="AV506" i="1" s="1"/>
  <c r="AQ506" i="1"/>
  <c r="AW506" i="1" s="1"/>
  <c r="AR506" i="1"/>
  <c r="AX506" i="1" s="1"/>
  <c r="AS506" i="1"/>
  <c r="AY506" i="1" s="1"/>
  <c r="AN507" i="1"/>
  <c r="AT507" i="1" s="1"/>
  <c r="AO507" i="1"/>
  <c r="AU507" i="1" s="1"/>
  <c r="AP507" i="1"/>
  <c r="AV507" i="1" s="1"/>
  <c r="AQ507" i="1"/>
  <c r="AW507" i="1" s="1"/>
  <c r="AR507" i="1"/>
  <c r="AX507" i="1" s="1"/>
  <c r="AS507" i="1"/>
  <c r="AY507" i="1" s="1"/>
  <c r="AN508" i="1"/>
  <c r="AT508" i="1" s="1"/>
  <c r="AO508" i="1"/>
  <c r="AU508" i="1" s="1"/>
  <c r="AP508" i="1"/>
  <c r="AV508" i="1" s="1"/>
  <c r="AQ508" i="1"/>
  <c r="AW508" i="1" s="1"/>
  <c r="AR508" i="1"/>
  <c r="AX508" i="1" s="1"/>
  <c r="AS508" i="1"/>
  <c r="AY508" i="1" s="1"/>
  <c r="AN509" i="1"/>
  <c r="AT509" i="1" s="1"/>
  <c r="AO509" i="1"/>
  <c r="AU509" i="1" s="1"/>
  <c r="AP509" i="1"/>
  <c r="AV509" i="1" s="1"/>
  <c r="AQ509" i="1"/>
  <c r="AW509" i="1" s="1"/>
  <c r="AR509" i="1"/>
  <c r="AX509" i="1" s="1"/>
  <c r="AS509" i="1"/>
  <c r="AY509" i="1" s="1"/>
  <c r="AN510" i="1"/>
  <c r="AT510" i="1" s="1"/>
  <c r="AO510" i="1"/>
  <c r="AU510" i="1" s="1"/>
  <c r="AP510" i="1"/>
  <c r="AV510" i="1" s="1"/>
  <c r="AQ510" i="1"/>
  <c r="AW510" i="1" s="1"/>
  <c r="AR510" i="1"/>
  <c r="AX510" i="1" s="1"/>
  <c r="AS510" i="1"/>
  <c r="AY510" i="1" s="1"/>
  <c r="AN511" i="1"/>
  <c r="AT511" i="1" s="1"/>
  <c r="AO511" i="1"/>
  <c r="AU511" i="1" s="1"/>
  <c r="AP511" i="1"/>
  <c r="AV511" i="1" s="1"/>
  <c r="AQ511" i="1"/>
  <c r="AW511" i="1" s="1"/>
  <c r="AR511" i="1"/>
  <c r="AX511" i="1" s="1"/>
  <c r="AS511" i="1"/>
  <c r="AY511" i="1" s="1"/>
  <c r="AN512" i="1"/>
  <c r="AT512" i="1" s="1"/>
  <c r="AO512" i="1"/>
  <c r="AU512" i="1" s="1"/>
  <c r="AP512" i="1"/>
  <c r="AV512" i="1" s="1"/>
  <c r="AQ512" i="1"/>
  <c r="AW512" i="1" s="1"/>
  <c r="AR512" i="1"/>
  <c r="AX512" i="1" s="1"/>
  <c r="AS512" i="1"/>
  <c r="AY512" i="1" s="1"/>
  <c r="AN513" i="1"/>
  <c r="AT513" i="1" s="1"/>
  <c r="AO513" i="1"/>
  <c r="AU513" i="1" s="1"/>
  <c r="AP513" i="1"/>
  <c r="AV513" i="1" s="1"/>
  <c r="AQ513" i="1"/>
  <c r="AW513" i="1" s="1"/>
  <c r="AR513" i="1"/>
  <c r="AX513" i="1" s="1"/>
  <c r="AS513" i="1"/>
  <c r="AY513" i="1" s="1"/>
  <c r="AN514" i="1"/>
  <c r="AT514" i="1" s="1"/>
  <c r="AO514" i="1"/>
  <c r="AU514" i="1" s="1"/>
  <c r="AP514" i="1"/>
  <c r="AV514" i="1" s="1"/>
  <c r="AQ514" i="1"/>
  <c r="AW514" i="1" s="1"/>
  <c r="AR514" i="1"/>
  <c r="AX514" i="1" s="1"/>
  <c r="AS514" i="1"/>
  <c r="AY514" i="1" s="1"/>
  <c r="AN515" i="1"/>
  <c r="AT515" i="1" s="1"/>
  <c r="AO515" i="1"/>
  <c r="AU515" i="1" s="1"/>
  <c r="AP515" i="1"/>
  <c r="AV515" i="1" s="1"/>
  <c r="AQ515" i="1"/>
  <c r="AW515" i="1" s="1"/>
  <c r="AR515" i="1"/>
  <c r="AX515" i="1" s="1"/>
  <c r="AS515" i="1"/>
  <c r="AY515" i="1" s="1"/>
  <c r="AN516" i="1"/>
  <c r="AT516" i="1" s="1"/>
  <c r="AO516" i="1"/>
  <c r="AU516" i="1" s="1"/>
  <c r="AP516" i="1"/>
  <c r="AV516" i="1" s="1"/>
  <c r="AQ516" i="1"/>
  <c r="AW516" i="1" s="1"/>
  <c r="AR516" i="1"/>
  <c r="AX516" i="1" s="1"/>
  <c r="AS516" i="1"/>
  <c r="AY516" i="1" s="1"/>
  <c r="AN517" i="1"/>
  <c r="AT517" i="1" s="1"/>
  <c r="AO517" i="1"/>
  <c r="AU517" i="1" s="1"/>
  <c r="AP517" i="1"/>
  <c r="AV517" i="1" s="1"/>
  <c r="AQ517" i="1"/>
  <c r="AW517" i="1" s="1"/>
  <c r="AR517" i="1"/>
  <c r="AX517" i="1" s="1"/>
  <c r="AS517" i="1"/>
  <c r="AY517" i="1" s="1"/>
  <c r="AN518" i="1"/>
  <c r="AT518" i="1" s="1"/>
  <c r="AO518" i="1"/>
  <c r="AU518" i="1" s="1"/>
  <c r="AP518" i="1"/>
  <c r="AV518" i="1" s="1"/>
  <c r="AQ518" i="1"/>
  <c r="AW518" i="1" s="1"/>
  <c r="AR518" i="1"/>
  <c r="AX518" i="1" s="1"/>
  <c r="AS518" i="1"/>
  <c r="AY518" i="1" s="1"/>
  <c r="AN519" i="1"/>
  <c r="AT519" i="1" s="1"/>
  <c r="AO519" i="1"/>
  <c r="AU519" i="1" s="1"/>
  <c r="AP519" i="1"/>
  <c r="AV519" i="1" s="1"/>
  <c r="AQ519" i="1"/>
  <c r="AW519" i="1" s="1"/>
  <c r="AR519" i="1"/>
  <c r="AX519" i="1" s="1"/>
  <c r="AS519" i="1"/>
  <c r="AY519" i="1" s="1"/>
  <c r="AN520" i="1"/>
  <c r="AT520" i="1" s="1"/>
  <c r="AO520" i="1"/>
  <c r="AU520" i="1" s="1"/>
  <c r="AP520" i="1"/>
  <c r="AV520" i="1" s="1"/>
  <c r="AQ520" i="1"/>
  <c r="AW520" i="1" s="1"/>
  <c r="AR520" i="1"/>
  <c r="AX520" i="1" s="1"/>
  <c r="AS520" i="1"/>
  <c r="AY520" i="1" s="1"/>
  <c r="AN521" i="1"/>
  <c r="AT521" i="1" s="1"/>
  <c r="AO521" i="1"/>
  <c r="AU521" i="1" s="1"/>
  <c r="AP521" i="1"/>
  <c r="AV521" i="1" s="1"/>
  <c r="AQ521" i="1"/>
  <c r="AW521" i="1" s="1"/>
  <c r="AR521" i="1"/>
  <c r="AX521" i="1" s="1"/>
  <c r="AS521" i="1"/>
  <c r="AY521" i="1" s="1"/>
  <c r="AN522" i="1"/>
  <c r="AT522" i="1" s="1"/>
  <c r="AO522" i="1"/>
  <c r="AU522" i="1" s="1"/>
  <c r="AP522" i="1"/>
  <c r="AV522" i="1" s="1"/>
  <c r="AQ522" i="1"/>
  <c r="AW522" i="1" s="1"/>
  <c r="AR522" i="1"/>
  <c r="AX522" i="1" s="1"/>
  <c r="AS522" i="1"/>
  <c r="AY522" i="1" s="1"/>
  <c r="AN523" i="1"/>
  <c r="AT523" i="1" s="1"/>
  <c r="AO523" i="1"/>
  <c r="AU523" i="1" s="1"/>
  <c r="AP523" i="1"/>
  <c r="AV523" i="1" s="1"/>
  <c r="AQ523" i="1"/>
  <c r="AW523" i="1" s="1"/>
  <c r="AR523" i="1"/>
  <c r="AX523" i="1" s="1"/>
  <c r="AS523" i="1"/>
  <c r="AY523" i="1" s="1"/>
  <c r="AN524" i="1"/>
  <c r="AT524" i="1" s="1"/>
  <c r="AO524" i="1"/>
  <c r="AU524" i="1" s="1"/>
  <c r="AP524" i="1"/>
  <c r="AV524" i="1" s="1"/>
  <c r="AQ524" i="1"/>
  <c r="AW524" i="1" s="1"/>
  <c r="AR524" i="1"/>
  <c r="AX524" i="1" s="1"/>
  <c r="AS524" i="1"/>
  <c r="AY524" i="1" s="1"/>
  <c r="AN525" i="1"/>
  <c r="AT525" i="1" s="1"/>
  <c r="AO525" i="1"/>
  <c r="AU525" i="1" s="1"/>
  <c r="AP525" i="1"/>
  <c r="AV525" i="1" s="1"/>
  <c r="AQ525" i="1"/>
  <c r="AW525" i="1" s="1"/>
  <c r="AR525" i="1"/>
  <c r="AX525" i="1" s="1"/>
  <c r="AS525" i="1"/>
  <c r="AY525" i="1" s="1"/>
  <c r="AN526" i="1"/>
  <c r="AT526" i="1" s="1"/>
  <c r="AO526" i="1"/>
  <c r="AU526" i="1" s="1"/>
  <c r="AP526" i="1"/>
  <c r="AV526" i="1" s="1"/>
  <c r="AQ526" i="1"/>
  <c r="AW526" i="1" s="1"/>
  <c r="AR526" i="1"/>
  <c r="AX526" i="1" s="1"/>
  <c r="AS526" i="1"/>
  <c r="AY526" i="1" s="1"/>
  <c r="AN527" i="1"/>
  <c r="AT527" i="1" s="1"/>
  <c r="AO527" i="1"/>
  <c r="AU527" i="1" s="1"/>
  <c r="AP527" i="1"/>
  <c r="AV527" i="1" s="1"/>
  <c r="AQ527" i="1"/>
  <c r="AW527" i="1" s="1"/>
  <c r="AR527" i="1"/>
  <c r="AX527" i="1" s="1"/>
  <c r="AS527" i="1"/>
  <c r="AY527" i="1" s="1"/>
  <c r="AN528" i="1"/>
  <c r="AT528" i="1" s="1"/>
  <c r="AO528" i="1"/>
  <c r="AU528" i="1" s="1"/>
  <c r="AP528" i="1"/>
  <c r="AV528" i="1" s="1"/>
  <c r="AQ528" i="1"/>
  <c r="AW528" i="1" s="1"/>
  <c r="AR528" i="1"/>
  <c r="AX528" i="1" s="1"/>
  <c r="AS528" i="1"/>
  <c r="AY528" i="1" s="1"/>
  <c r="AN529" i="1"/>
  <c r="AT529" i="1" s="1"/>
  <c r="AO529" i="1"/>
  <c r="AU529" i="1" s="1"/>
  <c r="AP529" i="1"/>
  <c r="AV529" i="1" s="1"/>
  <c r="AQ529" i="1"/>
  <c r="AW529" i="1" s="1"/>
  <c r="AR529" i="1"/>
  <c r="AX529" i="1" s="1"/>
  <c r="AS529" i="1"/>
  <c r="AY529" i="1" s="1"/>
  <c r="AN530" i="1"/>
  <c r="AT530" i="1" s="1"/>
  <c r="AO530" i="1"/>
  <c r="AU530" i="1" s="1"/>
  <c r="AP530" i="1"/>
  <c r="AV530" i="1" s="1"/>
  <c r="AQ530" i="1"/>
  <c r="AW530" i="1" s="1"/>
  <c r="AR530" i="1"/>
  <c r="AX530" i="1" s="1"/>
  <c r="AS530" i="1"/>
  <c r="AY530" i="1" s="1"/>
  <c r="AN531" i="1"/>
  <c r="AT531" i="1" s="1"/>
  <c r="AO531" i="1"/>
  <c r="AU531" i="1" s="1"/>
  <c r="AP531" i="1"/>
  <c r="AV531" i="1" s="1"/>
  <c r="AQ531" i="1"/>
  <c r="AW531" i="1" s="1"/>
  <c r="AR531" i="1"/>
  <c r="AX531" i="1" s="1"/>
  <c r="AS531" i="1"/>
  <c r="AY531" i="1" s="1"/>
  <c r="AN532" i="1"/>
  <c r="AT532" i="1" s="1"/>
  <c r="AO532" i="1"/>
  <c r="AU532" i="1" s="1"/>
  <c r="AP532" i="1"/>
  <c r="AV532" i="1" s="1"/>
  <c r="AQ532" i="1"/>
  <c r="AW532" i="1" s="1"/>
  <c r="AR532" i="1"/>
  <c r="AX532" i="1" s="1"/>
  <c r="AS532" i="1"/>
  <c r="AY532" i="1" s="1"/>
  <c r="AN533" i="1"/>
  <c r="AT533" i="1" s="1"/>
  <c r="AO533" i="1"/>
  <c r="AU533" i="1" s="1"/>
  <c r="AP533" i="1"/>
  <c r="AV533" i="1" s="1"/>
  <c r="AQ533" i="1"/>
  <c r="AW533" i="1" s="1"/>
  <c r="AR533" i="1"/>
  <c r="AX533" i="1" s="1"/>
  <c r="AS533" i="1"/>
  <c r="AY533" i="1" s="1"/>
  <c r="AN534" i="1"/>
  <c r="AT534" i="1" s="1"/>
  <c r="AO534" i="1"/>
  <c r="AU534" i="1" s="1"/>
  <c r="AP534" i="1"/>
  <c r="AV534" i="1" s="1"/>
  <c r="AQ534" i="1"/>
  <c r="AW534" i="1" s="1"/>
  <c r="AR534" i="1"/>
  <c r="AX534" i="1" s="1"/>
  <c r="AS534" i="1"/>
  <c r="AY534" i="1" s="1"/>
  <c r="AN535" i="1"/>
  <c r="AT535" i="1" s="1"/>
  <c r="AO535" i="1"/>
  <c r="AU535" i="1" s="1"/>
  <c r="AP535" i="1"/>
  <c r="AV535" i="1" s="1"/>
  <c r="AQ535" i="1"/>
  <c r="AW535" i="1" s="1"/>
  <c r="AR535" i="1"/>
  <c r="AX535" i="1" s="1"/>
  <c r="AS535" i="1"/>
  <c r="AY535" i="1" s="1"/>
  <c r="AN536" i="1"/>
  <c r="AT536" i="1" s="1"/>
  <c r="AO536" i="1"/>
  <c r="AU536" i="1" s="1"/>
  <c r="AP536" i="1"/>
  <c r="AV536" i="1" s="1"/>
  <c r="AQ536" i="1"/>
  <c r="AW536" i="1" s="1"/>
  <c r="AR536" i="1"/>
  <c r="AX536" i="1" s="1"/>
  <c r="AS536" i="1"/>
  <c r="AY536" i="1" s="1"/>
  <c r="AN537" i="1"/>
  <c r="AT537" i="1" s="1"/>
  <c r="AO537" i="1"/>
  <c r="AU537" i="1" s="1"/>
  <c r="AP537" i="1"/>
  <c r="AV537" i="1" s="1"/>
  <c r="AQ537" i="1"/>
  <c r="AW537" i="1" s="1"/>
  <c r="AR537" i="1"/>
  <c r="AX537" i="1" s="1"/>
  <c r="AS537" i="1"/>
  <c r="AY537" i="1" s="1"/>
  <c r="AN538" i="1"/>
  <c r="AT538" i="1" s="1"/>
  <c r="AO538" i="1"/>
  <c r="AU538" i="1" s="1"/>
  <c r="AP538" i="1"/>
  <c r="AV538" i="1" s="1"/>
  <c r="AQ538" i="1"/>
  <c r="AW538" i="1" s="1"/>
  <c r="AR538" i="1"/>
  <c r="AX538" i="1" s="1"/>
  <c r="AS538" i="1"/>
  <c r="AY538" i="1" s="1"/>
  <c r="AN539" i="1"/>
  <c r="AT539" i="1" s="1"/>
  <c r="AO539" i="1"/>
  <c r="AU539" i="1" s="1"/>
  <c r="AP539" i="1"/>
  <c r="AV539" i="1" s="1"/>
  <c r="AQ539" i="1"/>
  <c r="AW539" i="1" s="1"/>
  <c r="AR539" i="1"/>
  <c r="AX539" i="1" s="1"/>
  <c r="AS539" i="1"/>
  <c r="AY539" i="1" s="1"/>
  <c r="AN540" i="1"/>
  <c r="AT540" i="1" s="1"/>
  <c r="AO540" i="1"/>
  <c r="AU540" i="1" s="1"/>
  <c r="AP540" i="1"/>
  <c r="AV540" i="1" s="1"/>
  <c r="AQ540" i="1"/>
  <c r="AW540" i="1" s="1"/>
  <c r="AR540" i="1"/>
  <c r="AX540" i="1" s="1"/>
  <c r="AS540" i="1"/>
  <c r="AY540" i="1" s="1"/>
  <c r="AN541" i="1"/>
  <c r="AT541" i="1" s="1"/>
  <c r="AO541" i="1"/>
  <c r="AU541" i="1" s="1"/>
  <c r="AP541" i="1"/>
  <c r="AV541" i="1" s="1"/>
  <c r="AQ541" i="1"/>
  <c r="AW541" i="1" s="1"/>
  <c r="AR541" i="1"/>
  <c r="AX541" i="1" s="1"/>
  <c r="AS541" i="1"/>
  <c r="AY541" i="1" s="1"/>
  <c r="AN542" i="1"/>
  <c r="AT542" i="1" s="1"/>
  <c r="AO542" i="1"/>
  <c r="AU542" i="1" s="1"/>
  <c r="AP542" i="1"/>
  <c r="AV542" i="1" s="1"/>
  <c r="AQ542" i="1"/>
  <c r="AW542" i="1" s="1"/>
  <c r="AR542" i="1"/>
  <c r="AX542" i="1" s="1"/>
  <c r="AS542" i="1"/>
  <c r="AY542" i="1" s="1"/>
  <c r="AN543" i="1"/>
  <c r="AT543" i="1" s="1"/>
  <c r="AO543" i="1"/>
  <c r="AU543" i="1" s="1"/>
  <c r="AP543" i="1"/>
  <c r="AV543" i="1" s="1"/>
  <c r="AQ543" i="1"/>
  <c r="AW543" i="1" s="1"/>
  <c r="AR543" i="1"/>
  <c r="AX543" i="1" s="1"/>
  <c r="AS543" i="1"/>
  <c r="AY543" i="1" s="1"/>
  <c r="AN544" i="1"/>
  <c r="AT544" i="1" s="1"/>
  <c r="AO544" i="1"/>
  <c r="AU544" i="1" s="1"/>
  <c r="AP544" i="1"/>
  <c r="AV544" i="1" s="1"/>
  <c r="AQ544" i="1"/>
  <c r="AW544" i="1" s="1"/>
  <c r="AR544" i="1"/>
  <c r="AX544" i="1" s="1"/>
  <c r="AS544" i="1"/>
  <c r="AY544" i="1" s="1"/>
  <c r="AN545" i="1"/>
  <c r="AT545" i="1" s="1"/>
  <c r="AO545" i="1"/>
  <c r="AU545" i="1" s="1"/>
  <c r="AP545" i="1"/>
  <c r="AV545" i="1" s="1"/>
  <c r="AQ545" i="1"/>
  <c r="AW545" i="1" s="1"/>
  <c r="AR545" i="1"/>
  <c r="AX545" i="1" s="1"/>
  <c r="AS545" i="1"/>
  <c r="AY545" i="1" s="1"/>
  <c r="AN546" i="1"/>
  <c r="AT546" i="1" s="1"/>
  <c r="AO546" i="1"/>
  <c r="AU546" i="1" s="1"/>
  <c r="AP546" i="1"/>
  <c r="AV546" i="1" s="1"/>
  <c r="AQ546" i="1"/>
  <c r="AW546" i="1" s="1"/>
  <c r="AR546" i="1"/>
  <c r="AX546" i="1" s="1"/>
  <c r="AS546" i="1"/>
  <c r="AY546" i="1" s="1"/>
  <c r="AN547" i="1"/>
  <c r="AT547" i="1" s="1"/>
  <c r="AO547" i="1"/>
  <c r="AU547" i="1" s="1"/>
  <c r="AP547" i="1"/>
  <c r="AV547" i="1" s="1"/>
  <c r="AQ547" i="1"/>
  <c r="AW547" i="1" s="1"/>
  <c r="AR547" i="1"/>
  <c r="AX547" i="1" s="1"/>
  <c r="AS547" i="1"/>
  <c r="AY547" i="1" s="1"/>
  <c r="AN548" i="1"/>
  <c r="AT548" i="1" s="1"/>
  <c r="AO548" i="1"/>
  <c r="AU548" i="1" s="1"/>
  <c r="AP548" i="1"/>
  <c r="AV548" i="1" s="1"/>
  <c r="AQ548" i="1"/>
  <c r="AW548" i="1" s="1"/>
  <c r="AR548" i="1"/>
  <c r="AX548" i="1" s="1"/>
  <c r="AS548" i="1"/>
  <c r="AY548" i="1" s="1"/>
  <c r="AN549" i="1"/>
  <c r="AT549" i="1" s="1"/>
  <c r="AO549" i="1"/>
  <c r="AU549" i="1" s="1"/>
  <c r="AP549" i="1"/>
  <c r="AV549" i="1" s="1"/>
  <c r="AQ549" i="1"/>
  <c r="AW549" i="1" s="1"/>
  <c r="AR549" i="1"/>
  <c r="AX549" i="1" s="1"/>
  <c r="AS549" i="1"/>
  <c r="AY549" i="1" s="1"/>
  <c r="AN550" i="1"/>
  <c r="AT550" i="1" s="1"/>
  <c r="AO550" i="1"/>
  <c r="AU550" i="1" s="1"/>
  <c r="AP550" i="1"/>
  <c r="AV550" i="1" s="1"/>
  <c r="AQ550" i="1"/>
  <c r="AW550" i="1" s="1"/>
  <c r="AR550" i="1"/>
  <c r="AX550" i="1" s="1"/>
  <c r="AS550" i="1"/>
  <c r="AY550" i="1" s="1"/>
  <c r="AN551" i="1"/>
  <c r="AT551" i="1" s="1"/>
  <c r="AO551" i="1"/>
  <c r="AU551" i="1" s="1"/>
  <c r="AP551" i="1"/>
  <c r="AV551" i="1" s="1"/>
  <c r="AQ551" i="1"/>
  <c r="AW551" i="1" s="1"/>
  <c r="AR551" i="1"/>
  <c r="AX551" i="1" s="1"/>
  <c r="AS551" i="1"/>
  <c r="AY551" i="1" s="1"/>
  <c r="AN552" i="1"/>
  <c r="AT552" i="1" s="1"/>
  <c r="AO552" i="1"/>
  <c r="AU552" i="1" s="1"/>
  <c r="AP552" i="1"/>
  <c r="AV552" i="1" s="1"/>
  <c r="AQ552" i="1"/>
  <c r="AW552" i="1" s="1"/>
  <c r="AR552" i="1"/>
  <c r="AX552" i="1" s="1"/>
  <c r="AS552" i="1"/>
  <c r="AY552" i="1" s="1"/>
  <c r="AN553" i="1"/>
  <c r="AT553" i="1" s="1"/>
  <c r="AO553" i="1"/>
  <c r="AU553" i="1" s="1"/>
  <c r="AP553" i="1"/>
  <c r="AV553" i="1" s="1"/>
  <c r="AQ553" i="1"/>
  <c r="AW553" i="1" s="1"/>
  <c r="AR553" i="1"/>
  <c r="AX553" i="1" s="1"/>
  <c r="AS553" i="1"/>
  <c r="AY553" i="1" s="1"/>
  <c r="AN554" i="1"/>
  <c r="AT554" i="1" s="1"/>
  <c r="AO554" i="1"/>
  <c r="AU554" i="1" s="1"/>
  <c r="AP554" i="1"/>
  <c r="AV554" i="1" s="1"/>
  <c r="AQ554" i="1"/>
  <c r="AW554" i="1" s="1"/>
  <c r="AR554" i="1"/>
  <c r="AX554" i="1" s="1"/>
  <c r="AS554" i="1"/>
  <c r="AY554" i="1" s="1"/>
  <c r="AN555" i="1"/>
  <c r="AT555" i="1" s="1"/>
  <c r="AO555" i="1"/>
  <c r="AU555" i="1" s="1"/>
  <c r="AP555" i="1"/>
  <c r="AV555" i="1" s="1"/>
  <c r="AQ555" i="1"/>
  <c r="AW555" i="1" s="1"/>
  <c r="AR555" i="1"/>
  <c r="AX555" i="1" s="1"/>
  <c r="AS555" i="1"/>
  <c r="AY555" i="1" s="1"/>
  <c r="AN556" i="1"/>
  <c r="AT556" i="1" s="1"/>
  <c r="AO556" i="1"/>
  <c r="AU556" i="1" s="1"/>
  <c r="AP556" i="1"/>
  <c r="AV556" i="1" s="1"/>
  <c r="AQ556" i="1"/>
  <c r="AW556" i="1" s="1"/>
  <c r="AR556" i="1"/>
  <c r="AX556" i="1" s="1"/>
  <c r="AS556" i="1"/>
  <c r="AY556" i="1" s="1"/>
  <c r="AN557" i="1"/>
  <c r="AT557" i="1" s="1"/>
  <c r="AO557" i="1"/>
  <c r="AU557" i="1" s="1"/>
  <c r="AP557" i="1"/>
  <c r="AV557" i="1" s="1"/>
  <c r="AQ557" i="1"/>
  <c r="AW557" i="1" s="1"/>
  <c r="AR557" i="1"/>
  <c r="AX557" i="1" s="1"/>
  <c r="AS557" i="1"/>
  <c r="AY557" i="1" s="1"/>
  <c r="AN558" i="1"/>
  <c r="AT558" i="1" s="1"/>
  <c r="AO558" i="1"/>
  <c r="AU558" i="1" s="1"/>
  <c r="AP558" i="1"/>
  <c r="AV558" i="1" s="1"/>
  <c r="AQ558" i="1"/>
  <c r="AW558" i="1" s="1"/>
  <c r="AR558" i="1"/>
  <c r="AX558" i="1" s="1"/>
  <c r="AS558" i="1"/>
  <c r="AY558" i="1" s="1"/>
  <c r="AN559" i="1"/>
  <c r="AT559" i="1" s="1"/>
  <c r="AO559" i="1"/>
  <c r="AU559" i="1" s="1"/>
  <c r="AP559" i="1"/>
  <c r="AV559" i="1" s="1"/>
  <c r="AQ559" i="1"/>
  <c r="AW559" i="1" s="1"/>
  <c r="AR559" i="1"/>
  <c r="AX559" i="1" s="1"/>
  <c r="AS559" i="1"/>
  <c r="AY559" i="1" s="1"/>
  <c r="AN560" i="1"/>
  <c r="AT560" i="1" s="1"/>
  <c r="AO560" i="1"/>
  <c r="AU560" i="1" s="1"/>
  <c r="AP560" i="1"/>
  <c r="AV560" i="1" s="1"/>
  <c r="AQ560" i="1"/>
  <c r="AW560" i="1" s="1"/>
  <c r="AR560" i="1"/>
  <c r="AX560" i="1" s="1"/>
  <c r="AS560" i="1"/>
  <c r="AY560" i="1" s="1"/>
  <c r="AN561" i="1"/>
  <c r="AT561" i="1" s="1"/>
  <c r="AO561" i="1"/>
  <c r="AU561" i="1" s="1"/>
  <c r="AP561" i="1"/>
  <c r="AV561" i="1" s="1"/>
  <c r="AQ561" i="1"/>
  <c r="AW561" i="1" s="1"/>
  <c r="AR561" i="1"/>
  <c r="AX561" i="1" s="1"/>
  <c r="AS561" i="1"/>
  <c r="AY561" i="1" s="1"/>
  <c r="AN562" i="1"/>
  <c r="AT562" i="1" s="1"/>
  <c r="AO562" i="1"/>
  <c r="AU562" i="1" s="1"/>
  <c r="AP562" i="1"/>
  <c r="AV562" i="1" s="1"/>
  <c r="AQ562" i="1"/>
  <c r="AW562" i="1" s="1"/>
  <c r="AR562" i="1"/>
  <c r="AX562" i="1" s="1"/>
  <c r="AS562" i="1"/>
  <c r="AY562" i="1" s="1"/>
  <c r="AN563" i="1"/>
  <c r="AT563" i="1" s="1"/>
  <c r="AO563" i="1"/>
  <c r="AU563" i="1" s="1"/>
  <c r="AP563" i="1"/>
  <c r="AV563" i="1" s="1"/>
  <c r="AQ563" i="1"/>
  <c r="AW563" i="1" s="1"/>
  <c r="AR563" i="1"/>
  <c r="AX563" i="1" s="1"/>
  <c r="AS563" i="1"/>
  <c r="AY563" i="1" s="1"/>
  <c r="AN564" i="1"/>
  <c r="AT564" i="1" s="1"/>
  <c r="AO564" i="1"/>
  <c r="AU564" i="1" s="1"/>
  <c r="AP564" i="1"/>
  <c r="AV564" i="1" s="1"/>
  <c r="AQ564" i="1"/>
  <c r="AW564" i="1" s="1"/>
  <c r="AR564" i="1"/>
  <c r="AX564" i="1" s="1"/>
  <c r="AS564" i="1"/>
  <c r="AY564" i="1" s="1"/>
  <c r="AN565" i="1"/>
  <c r="AT565" i="1" s="1"/>
  <c r="AO565" i="1"/>
  <c r="AU565" i="1" s="1"/>
  <c r="AP565" i="1"/>
  <c r="AV565" i="1" s="1"/>
  <c r="AQ565" i="1"/>
  <c r="AW565" i="1" s="1"/>
  <c r="AR565" i="1"/>
  <c r="AX565" i="1" s="1"/>
  <c r="AS565" i="1"/>
  <c r="AY565" i="1" s="1"/>
  <c r="AN566" i="1"/>
  <c r="AT566" i="1" s="1"/>
  <c r="AO566" i="1"/>
  <c r="AU566" i="1" s="1"/>
  <c r="AP566" i="1"/>
  <c r="AV566" i="1" s="1"/>
  <c r="AQ566" i="1"/>
  <c r="AW566" i="1" s="1"/>
  <c r="AR566" i="1"/>
  <c r="AX566" i="1" s="1"/>
  <c r="AS566" i="1"/>
  <c r="AY566" i="1" s="1"/>
  <c r="AN567" i="1"/>
  <c r="AT567" i="1" s="1"/>
  <c r="AO567" i="1"/>
  <c r="AU567" i="1" s="1"/>
  <c r="AP567" i="1"/>
  <c r="AV567" i="1" s="1"/>
  <c r="AQ567" i="1"/>
  <c r="AW567" i="1" s="1"/>
  <c r="AR567" i="1"/>
  <c r="AX567" i="1" s="1"/>
  <c r="AS567" i="1"/>
  <c r="AY567" i="1" s="1"/>
  <c r="AN568" i="1"/>
  <c r="AT568" i="1" s="1"/>
  <c r="AO568" i="1"/>
  <c r="AU568" i="1" s="1"/>
  <c r="AP568" i="1"/>
  <c r="AV568" i="1" s="1"/>
  <c r="AQ568" i="1"/>
  <c r="AW568" i="1" s="1"/>
  <c r="AR568" i="1"/>
  <c r="AX568" i="1" s="1"/>
  <c r="AS568" i="1"/>
  <c r="AY568" i="1" s="1"/>
  <c r="AN569" i="1"/>
  <c r="AT569" i="1" s="1"/>
  <c r="AO569" i="1"/>
  <c r="AU569" i="1" s="1"/>
  <c r="AP569" i="1"/>
  <c r="AV569" i="1" s="1"/>
  <c r="AQ569" i="1"/>
  <c r="AW569" i="1" s="1"/>
  <c r="AR569" i="1"/>
  <c r="AX569" i="1" s="1"/>
  <c r="AS569" i="1"/>
  <c r="AY569" i="1" s="1"/>
  <c r="AN570" i="1"/>
  <c r="AT570" i="1" s="1"/>
  <c r="AO570" i="1"/>
  <c r="AU570" i="1" s="1"/>
  <c r="AP570" i="1"/>
  <c r="AV570" i="1" s="1"/>
  <c r="AQ570" i="1"/>
  <c r="AW570" i="1" s="1"/>
  <c r="AR570" i="1"/>
  <c r="AX570" i="1" s="1"/>
  <c r="AS570" i="1"/>
  <c r="AY570" i="1" s="1"/>
  <c r="AN571" i="1"/>
  <c r="AT571" i="1" s="1"/>
  <c r="AO571" i="1"/>
  <c r="AU571" i="1" s="1"/>
  <c r="AP571" i="1"/>
  <c r="AV571" i="1" s="1"/>
  <c r="AQ571" i="1"/>
  <c r="AW571" i="1" s="1"/>
  <c r="AR571" i="1"/>
  <c r="AX571" i="1" s="1"/>
  <c r="AS571" i="1"/>
  <c r="AY571" i="1" s="1"/>
  <c r="AN572" i="1"/>
  <c r="AT572" i="1" s="1"/>
  <c r="AO572" i="1"/>
  <c r="AU572" i="1" s="1"/>
  <c r="AP572" i="1"/>
  <c r="AV572" i="1" s="1"/>
  <c r="AQ572" i="1"/>
  <c r="AW572" i="1" s="1"/>
  <c r="AR572" i="1"/>
  <c r="AX572" i="1" s="1"/>
  <c r="AS572" i="1"/>
  <c r="AY572" i="1" s="1"/>
  <c r="AN573" i="1"/>
  <c r="AT573" i="1" s="1"/>
  <c r="AO573" i="1"/>
  <c r="AU573" i="1" s="1"/>
  <c r="AP573" i="1"/>
  <c r="AV573" i="1" s="1"/>
  <c r="AQ573" i="1"/>
  <c r="AW573" i="1" s="1"/>
  <c r="AR573" i="1"/>
  <c r="AX573" i="1" s="1"/>
  <c r="AS573" i="1"/>
  <c r="AY573" i="1" s="1"/>
  <c r="AN574" i="1"/>
  <c r="AT574" i="1" s="1"/>
  <c r="AO574" i="1"/>
  <c r="AU574" i="1" s="1"/>
  <c r="AP574" i="1"/>
  <c r="AV574" i="1" s="1"/>
  <c r="AQ574" i="1"/>
  <c r="AW574" i="1" s="1"/>
  <c r="AR574" i="1"/>
  <c r="AX574" i="1" s="1"/>
  <c r="AS574" i="1"/>
  <c r="AY574" i="1" s="1"/>
  <c r="AN575" i="1"/>
  <c r="AT575" i="1" s="1"/>
  <c r="AO575" i="1"/>
  <c r="AU575" i="1" s="1"/>
  <c r="AP575" i="1"/>
  <c r="AV575" i="1" s="1"/>
  <c r="AQ575" i="1"/>
  <c r="AW575" i="1" s="1"/>
  <c r="AR575" i="1"/>
  <c r="AX575" i="1" s="1"/>
  <c r="AS575" i="1"/>
  <c r="AY575" i="1" s="1"/>
  <c r="AN576" i="1"/>
  <c r="AT576" i="1" s="1"/>
  <c r="AO576" i="1"/>
  <c r="AU576" i="1" s="1"/>
  <c r="AP576" i="1"/>
  <c r="AV576" i="1" s="1"/>
  <c r="AQ576" i="1"/>
  <c r="AW576" i="1" s="1"/>
  <c r="AR576" i="1"/>
  <c r="AX576" i="1" s="1"/>
  <c r="AS576" i="1"/>
  <c r="AY576" i="1" s="1"/>
  <c r="AN577" i="1"/>
  <c r="AT577" i="1" s="1"/>
  <c r="AO577" i="1"/>
  <c r="AU577" i="1" s="1"/>
  <c r="AP577" i="1"/>
  <c r="AV577" i="1" s="1"/>
  <c r="AQ577" i="1"/>
  <c r="AW577" i="1" s="1"/>
  <c r="AR577" i="1"/>
  <c r="AX577" i="1" s="1"/>
  <c r="AS577" i="1"/>
  <c r="AY577" i="1" s="1"/>
  <c r="AN578" i="1"/>
  <c r="AT578" i="1" s="1"/>
  <c r="AO578" i="1"/>
  <c r="AU578" i="1" s="1"/>
  <c r="AP578" i="1"/>
  <c r="AV578" i="1" s="1"/>
  <c r="AQ578" i="1"/>
  <c r="AW578" i="1" s="1"/>
  <c r="AR578" i="1"/>
  <c r="AX578" i="1" s="1"/>
  <c r="AS578" i="1"/>
  <c r="AY578" i="1" s="1"/>
  <c r="AN579" i="1"/>
  <c r="AT579" i="1" s="1"/>
  <c r="AO579" i="1"/>
  <c r="AU579" i="1" s="1"/>
  <c r="AP579" i="1"/>
  <c r="AV579" i="1" s="1"/>
  <c r="AQ579" i="1"/>
  <c r="AW579" i="1" s="1"/>
  <c r="AR579" i="1"/>
  <c r="AX579" i="1" s="1"/>
  <c r="AS579" i="1"/>
  <c r="AY579" i="1" s="1"/>
  <c r="AN580" i="1"/>
  <c r="AT580" i="1" s="1"/>
  <c r="AO580" i="1"/>
  <c r="AU580" i="1" s="1"/>
  <c r="AP580" i="1"/>
  <c r="AV580" i="1" s="1"/>
  <c r="AQ580" i="1"/>
  <c r="AW580" i="1" s="1"/>
  <c r="AR580" i="1"/>
  <c r="AX580" i="1" s="1"/>
  <c r="AS580" i="1"/>
  <c r="AY580" i="1" s="1"/>
  <c r="AN581" i="1"/>
  <c r="AT581" i="1" s="1"/>
  <c r="AO581" i="1"/>
  <c r="AU581" i="1" s="1"/>
  <c r="AP581" i="1"/>
  <c r="AV581" i="1" s="1"/>
  <c r="AQ581" i="1"/>
  <c r="AW581" i="1" s="1"/>
  <c r="AR581" i="1"/>
  <c r="AX581" i="1" s="1"/>
  <c r="AS581" i="1"/>
  <c r="AY581" i="1" s="1"/>
  <c r="AN582" i="1"/>
  <c r="AT582" i="1" s="1"/>
  <c r="AO582" i="1"/>
  <c r="AU582" i="1" s="1"/>
  <c r="AP582" i="1"/>
  <c r="AV582" i="1" s="1"/>
  <c r="AQ582" i="1"/>
  <c r="AW582" i="1" s="1"/>
  <c r="AR582" i="1"/>
  <c r="AX582" i="1" s="1"/>
  <c r="AS582" i="1"/>
  <c r="AY582" i="1" s="1"/>
  <c r="AN583" i="1"/>
  <c r="AT583" i="1" s="1"/>
  <c r="AO583" i="1"/>
  <c r="AU583" i="1" s="1"/>
  <c r="AP583" i="1"/>
  <c r="AV583" i="1" s="1"/>
  <c r="AQ583" i="1"/>
  <c r="AW583" i="1" s="1"/>
  <c r="AR583" i="1"/>
  <c r="AX583" i="1" s="1"/>
  <c r="AS583" i="1"/>
  <c r="AY583" i="1" s="1"/>
  <c r="AN584" i="1"/>
  <c r="AT584" i="1" s="1"/>
  <c r="AO584" i="1"/>
  <c r="AU584" i="1" s="1"/>
  <c r="AP584" i="1"/>
  <c r="AV584" i="1" s="1"/>
  <c r="AQ584" i="1"/>
  <c r="AW584" i="1" s="1"/>
  <c r="AR584" i="1"/>
  <c r="AX584" i="1" s="1"/>
  <c r="AS584" i="1"/>
  <c r="AY584" i="1" s="1"/>
  <c r="AN585" i="1"/>
  <c r="AT585" i="1" s="1"/>
  <c r="AO585" i="1"/>
  <c r="AU585" i="1" s="1"/>
  <c r="AP585" i="1"/>
  <c r="AV585" i="1" s="1"/>
  <c r="AQ585" i="1"/>
  <c r="AW585" i="1" s="1"/>
  <c r="AR585" i="1"/>
  <c r="AX585" i="1" s="1"/>
  <c r="AS585" i="1"/>
  <c r="AY585" i="1" s="1"/>
  <c r="AN586" i="1"/>
  <c r="AT586" i="1" s="1"/>
  <c r="AO586" i="1"/>
  <c r="AU586" i="1" s="1"/>
  <c r="AP586" i="1"/>
  <c r="AV586" i="1" s="1"/>
  <c r="AQ586" i="1"/>
  <c r="AW586" i="1" s="1"/>
  <c r="AR586" i="1"/>
  <c r="AX586" i="1" s="1"/>
  <c r="AS586" i="1"/>
  <c r="AY586" i="1" s="1"/>
  <c r="AN587" i="1"/>
  <c r="AT587" i="1" s="1"/>
  <c r="AO587" i="1"/>
  <c r="AU587" i="1" s="1"/>
  <c r="AP587" i="1"/>
  <c r="AV587" i="1" s="1"/>
  <c r="AQ587" i="1"/>
  <c r="AW587" i="1" s="1"/>
  <c r="AR587" i="1"/>
  <c r="AX587" i="1" s="1"/>
  <c r="AS587" i="1"/>
  <c r="AY587" i="1" s="1"/>
  <c r="AN588" i="1"/>
  <c r="AT588" i="1" s="1"/>
  <c r="AO588" i="1"/>
  <c r="AU588" i="1" s="1"/>
  <c r="AP588" i="1"/>
  <c r="AV588" i="1" s="1"/>
  <c r="AQ588" i="1"/>
  <c r="AW588" i="1" s="1"/>
  <c r="AR588" i="1"/>
  <c r="AX588" i="1" s="1"/>
  <c r="AS588" i="1"/>
  <c r="AY588" i="1" s="1"/>
  <c r="AN589" i="1"/>
  <c r="AT589" i="1" s="1"/>
  <c r="AO589" i="1"/>
  <c r="AU589" i="1" s="1"/>
  <c r="AP589" i="1"/>
  <c r="AV589" i="1" s="1"/>
  <c r="AQ589" i="1"/>
  <c r="AW589" i="1" s="1"/>
  <c r="AR589" i="1"/>
  <c r="AX589" i="1" s="1"/>
  <c r="AS589" i="1"/>
  <c r="AY589" i="1" s="1"/>
  <c r="AN590" i="1"/>
  <c r="AT590" i="1" s="1"/>
  <c r="AO590" i="1"/>
  <c r="AU590" i="1" s="1"/>
  <c r="AP590" i="1"/>
  <c r="AV590" i="1" s="1"/>
  <c r="AQ590" i="1"/>
  <c r="AW590" i="1" s="1"/>
  <c r="AR590" i="1"/>
  <c r="AX590" i="1" s="1"/>
  <c r="AS590" i="1"/>
  <c r="AY590" i="1" s="1"/>
  <c r="AN591" i="1"/>
  <c r="AT591" i="1" s="1"/>
  <c r="AO591" i="1"/>
  <c r="AU591" i="1" s="1"/>
  <c r="AP591" i="1"/>
  <c r="AV591" i="1" s="1"/>
  <c r="AQ591" i="1"/>
  <c r="AW591" i="1" s="1"/>
  <c r="AR591" i="1"/>
  <c r="AX591" i="1" s="1"/>
  <c r="AS591" i="1"/>
  <c r="AY591" i="1" s="1"/>
  <c r="AN592" i="1"/>
  <c r="AT592" i="1" s="1"/>
  <c r="AO592" i="1"/>
  <c r="AU592" i="1" s="1"/>
  <c r="AP592" i="1"/>
  <c r="AV592" i="1" s="1"/>
  <c r="AQ592" i="1"/>
  <c r="AW592" i="1" s="1"/>
  <c r="AR592" i="1"/>
  <c r="AX592" i="1" s="1"/>
  <c r="AS592" i="1"/>
  <c r="AY592" i="1" s="1"/>
  <c r="AN593" i="1"/>
  <c r="AT593" i="1" s="1"/>
  <c r="AO593" i="1"/>
  <c r="AU593" i="1" s="1"/>
  <c r="AP593" i="1"/>
  <c r="AV593" i="1" s="1"/>
  <c r="AQ593" i="1"/>
  <c r="AW593" i="1" s="1"/>
  <c r="AR593" i="1"/>
  <c r="AX593" i="1" s="1"/>
  <c r="AS593" i="1"/>
  <c r="AY593" i="1" s="1"/>
  <c r="AN594" i="1"/>
  <c r="AT594" i="1" s="1"/>
  <c r="AO594" i="1"/>
  <c r="AU594" i="1" s="1"/>
  <c r="AP594" i="1"/>
  <c r="AV594" i="1" s="1"/>
  <c r="AQ594" i="1"/>
  <c r="AW594" i="1" s="1"/>
  <c r="AR594" i="1"/>
  <c r="AX594" i="1" s="1"/>
  <c r="AS594" i="1"/>
  <c r="AY594" i="1" s="1"/>
  <c r="AN595" i="1"/>
  <c r="AT595" i="1" s="1"/>
  <c r="AO595" i="1"/>
  <c r="AU595" i="1" s="1"/>
  <c r="AP595" i="1"/>
  <c r="AV595" i="1" s="1"/>
  <c r="AQ595" i="1"/>
  <c r="AW595" i="1" s="1"/>
  <c r="AR595" i="1"/>
  <c r="AX595" i="1" s="1"/>
  <c r="AS595" i="1"/>
  <c r="AY595" i="1" s="1"/>
  <c r="AN596" i="1"/>
  <c r="AT596" i="1" s="1"/>
  <c r="AO596" i="1"/>
  <c r="AU596" i="1" s="1"/>
  <c r="AP596" i="1"/>
  <c r="AV596" i="1" s="1"/>
  <c r="AQ596" i="1"/>
  <c r="AW596" i="1" s="1"/>
  <c r="AR596" i="1"/>
  <c r="AX596" i="1" s="1"/>
  <c r="AS596" i="1"/>
  <c r="AY596" i="1" s="1"/>
  <c r="AN597" i="1"/>
  <c r="AT597" i="1" s="1"/>
  <c r="AO597" i="1"/>
  <c r="AU597" i="1" s="1"/>
  <c r="AP597" i="1"/>
  <c r="AV597" i="1" s="1"/>
  <c r="AQ597" i="1"/>
  <c r="AW597" i="1" s="1"/>
  <c r="AR597" i="1"/>
  <c r="AX597" i="1" s="1"/>
  <c r="AS597" i="1"/>
  <c r="AY597" i="1" s="1"/>
  <c r="AN598" i="1"/>
  <c r="AT598" i="1" s="1"/>
  <c r="AO598" i="1"/>
  <c r="AU598" i="1" s="1"/>
  <c r="AP598" i="1"/>
  <c r="AV598" i="1" s="1"/>
  <c r="AQ598" i="1"/>
  <c r="AW598" i="1" s="1"/>
  <c r="AR598" i="1"/>
  <c r="AX598" i="1" s="1"/>
  <c r="AS598" i="1"/>
  <c r="AY598" i="1" s="1"/>
  <c r="AN599" i="1"/>
  <c r="AT599" i="1" s="1"/>
  <c r="AO599" i="1"/>
  <c r="AU599" i="1" s="1"/>
  <c r="AP599" i="1"/>
  <c r="AV599" i="1" s="1"/>
  <c r="AQ599" i="1"/>
  <c r="AW599" i="1" s="1"/>
  <c r="AR599" i="1"/>
  <c r="AX599" i="1" s="1"/>
  <c r="AS599" i="1"/>
  <c r="AY599" i="1" s="1"/>
  <c r="AN600" i="1"/>
  <c r="AT600" i="1" s="1"/>
  <c r="AO600" i="1"/>
  <c r="AU600" i="1" s="1"/>
  <c r="AP600" i="1"/>
  <c r="AV600" i="1" s="1"/>
  <c r="AQ600" i="1"/>
  <c r="AW600" i="1" s="1"/>
  <c r="AR600" i="1"/>
  <c r="AX600" i="1" s="1"/>
  <c r="AS600" i="1"/>
  <c r="AY600" i="1" s="1"/>
  <c r="AN601" i="1"/>
  <c r="AT601" i="1" s="1"/>
  <c r="AO601" i="1"/>
  <c r="AU601" i="1" s="1"/>
  <c r="AP601" i="1"/>
  <c r="AV601" i="1" s="1"/>
  <c r="AQ601" i="1"/>
  <c r="AW601" i="1" s="1"/>
  <c r="AR601" i="1"/>
  <c r="AX601" i="1" s="1"/>
  <c r="AS601" i="1"/>
  <c r="AY601" i="1" s="1"/>
  <c r="AN602" i="1"/>
  <c r="AT602" i="1" s="1"/>
  <c r="AO602" i="1"/>
  <c r="AU602" i="1" s="1"/>
  <c r="AP602" i="1"/>
  <c r="AV602" i="1" s="1"/>
  <c r="AQ602" i="1"/>
  <c r="AW602" i="1" s="1"/>
  <c r="AR602" i="1"/>
  <c r="AX602" i="1" s="1"/>
  <c r="AS602" i="1"/>
  <c r="AY602" i="1" s="1"/>
  <c r="AN603" i="1"/>
  <c r="AT603" i="1" s="1"/>
  <c r="AO603" i="1"/>
  <c r="AU603" i="1" s="1"/>
  <c r="AP603" i="1"/>
  <c r="AV603" i="1" s="1"/>
  <c r="AQ603" i="1"/>
  <c r="AW603" i="1" s="1"/>
  <c r="AR603" i="1"/>
  <c r="AX603" i="1" s="1"/>
  <c r="AS603" i="1"/>
  <c r="AY603" i="1" s="1"/>
  <c r="AN604" i="1"/>
  <c r="AT604" i="1" s="1"/>
  <c r="AO604" i="1"/>
  <c r="AU604" i="1" s="1"/>
  <c r="AP604" i="1"/>
  <c r="AV604" i="1" s="1"/>
  <c r="AQ604" i="1"/>
  <c r="AW604" i="1" s="1"/>
  <c r="AR604" i="1"/>
  <c r="AX604" i="1" s="1"/>
  <c r="AS604" i="1"/>
  <c r="AY604" i="1" s="1"/>
  <c r="AN605" i="1"/>
  <c r="AT605" i="1" s="1"/>
  <c r="AO605" i="1"/>
  <c r="AU605" i="1" s="1"/>
  <c r="AP605" i="1"/>
  <c r="AV605" i="1" s="1"/>
  <c r="AQ605" i="1"/>
  <c r="AW605" i="1" s="1"/>
  <c r="AR605" i="1"/>
  <c r="AX605" i="1" s="1"/>
  <c r="AS605" i="1"/>
  <c r="AY605" i="1" s="1"/>
  <c r="AN606" i="1"/>
  <c r="AT606" i="1" s="1"/>
  <c r="AO606" i="1"/>
  <c r="AU606" i="1" s="1"/>
  <c r="AP606" i="1"/>
  <c r="AV606" i="1" s="1"/>
  <c r="AQ606" i="1"/>
  <c r="AW606" i="1" s="1"/>
  <c r="AR606" i="1"/>
  <c r="AX606" i="1" s="1"/>
  <c r="AS606" i="1"/>
  <c r="AY606" i="1" s="1"/>
  <c r="AN607" i="1"/>
  <c r="AT607" i="1" s="1"/>
  <c r="AO607" i="1"/>
  <c r="AU607" i="1" s="1"/>
  <c r="AP607" i="1"/>
  <c r="AV607" i="1" s="1"/>
  <c r="AQ607" i="1"/>
  <c r="AW607" i="1" s="1"/>
  <c r="AR607" i="1"/>
  <c r="AX607" i="1" s="1"/>
  <c r="AS607" i="1"/>
  <c r="AY607" i="1" s="1"/>
  <c r="AN608" i="1"/>
  <c r="AT608" i="1" s="1"/>
  <c r="AO608" i="1"/>
  <c r="AU608" i="1" s="1"/>
  <c r="AP608" i="1"/>
  <c r="AV608" i="1" s="1"/>
  <c r="AQ608" i="1"/>
  <c r="AW608" i="1" s="1"/>
  <c r="AR608" i="1"/>
  <c r="AX608" i="1" s="1"/>
  <c r="AS608" i="1"/>
  <c r="AY608" i="1" s="1"/>
  <c r="AN609" i="1"/>
  <c r="AT609" i="1" s="1"/>
  <c r="AO609" i="1"/>
  <c r="AU609" i="1" s="1"/>
  <c r="AP609" i="1"/>
  <c r="AV609" i="1" s="1"/>
  <c r="AQ609" i="1"/>
  <c r="AW609" i="1" s="1"/>
  <c r="AR609" i="1"/>
  <c r="AX609" i="1" s="1"/>
  <c r="AS609" i="1"/>
  <c r="AY609" i="1" s="1"/>
  <c r="AN610" i="1"/>
  <c r="AT610" i="1" s="1"/>
  <c r="AO610" i="1"/>
  <c r="AU610" i="1" s="1"/>
  <c r="AP610" i="1"/>
  <c r="AV610" i="1" s="1"/>
  <c r="AQ610" i="1"/>
  <c r="AW610" i="1" s="1"/>
  <c r="AR610" i="1"/>
  <c r="AX610" i="1" s="1"/>
  <c r="AS610" i="1"/>
  <c r="AY610" i="1" s="1"/>
  <c r="AN611" i="1"/>
  <c r="AT611" i="1" s="1"/>
  <c r="AO611" i="1"/>
  <c r="AU611" i="1" s="1"/>
  <c r="AP611" i="1"/>
  <c r="AV611" i="1" s="1"/>
  <c r="AQ611" i="1"/>
  <c r="AW611" i="1" s="1"/>
  <c r="AR611" i="1"/>
  <c r="AX611" i="1" s="1"/>
  <c r="AS611" i="1"/>
  <c r="AY611" i="1" s="1"/>
  <c r="AN612" i="1"/>
  <c r="AT612" i="1" s="1"/>
  <c r="AO612" i="1"/>
  <c r="AU612" i="1" s="1"/>
  <c r="AP612" i="1"/>
  <c r="AV612" i="1" s="1"/>
  <c r="AQ612" i="1"/>
  <c r="AW612" i="1" s="1"/>
  <c r="AR612" i="1"/>
  <c r="AX612" i="1" s="1"/>
  <c r="AS612" i="1"/>
  <c r="AY612" i="1" s="1"/>
  <c r="AN613" i="1"/>
  <c r="AT613" i="1" s="1"/>
  <c r="AO613" i="1"/>
  <c r="AU613" i="1" s="1"/>
  <c r="AP613" i="1"/>
  <c r="AV613" i="1" s="1"/>
  <c r="AQ613" i="1"/>
  <c r="AW613" i="1" s="1"/>
  <c r="AR613" i="1"/>
  <c r="AX613" i="1" s="1"/>
  <c r="AS613" i="1"/>
  <c r="AY613" i="1" s="1"/>
  <c r="AN614" i="1"/>
  <c r="AT614" i="1" s="1"/>
  <c r="AO614" i="1"/>
  <c r="AU614" i="1" s="1"/>
  <c r="AP614" i="1"/>
  <c r="AV614" i="1" s="1"/>
  <c r="AQ614" i="1"/>
  <c r="AW614" i="1" s="1"/>
  <c r="AR614" i="1"/>
  <c r="AX614" i="1" s="1"/>
  <c r="AS614" i="1"/>
  <c r="AY614" i="1" s="1"/>
  <c r="AN615" i="1"/>
  <c r="AT615" i="1" s="1"/>
  <c r="AO615" i="1"/>
  <c r="AU615" i="1" s="1"/>
  <c r="AP615" i="1"/>
  <c r="AV615" i="1" s="1"/>
  <c r="AQ615" i="1"/>
  <c r="AW615" i="1" s="1"/>
  <c r="AR615" i="1"/>
  <c r="AX615" i="1" s="1"/>
  <c r="AS615" i="1"/>
  <c r="AY615" i="1" s="1"/>
  <c r="AN616" i="1"/>
  <c r="AT616" i="1" s="1"/>
  <c r="AO616" i="1"/>
  <c r="AU616" i="1" s="1"/>
  <c r="AP616" i="1"/>
  <c r="AV616" i="1" s="1"/>
  <c r="AQ616" i="1"/>
  <c r="AW616" i="1" s="1"/>
  <c r="AR616" i="1"/>
  <c r="AX616" i="1" s="1"/>
  <c r="AS616" i="1"/>
  <c r="AY616" i="1" s="1"/>
  <c r="AN617" i="1"/>
  <c r="AT617" i="1" s="1"/>
  <c r="AO617" i="1"/>
  <c r="AU617" i="1" s="1"/>
  <c r="AP617" i="1"/>
  <c r="AV617" i="1" s="1"/>
  <c r="AQ617" i="1"/>
  <c r="AW617" i="1" s="1"/>
  <c r="AR617" i="1"/>
  <c r="AX617" i="1" s="1"/>
  <c r="AS617" i="1"/>
  <c r="AY617" i="1" s="1"/>
  <c r="AN618" i="1"/>
  <c r="AT618" i="1" s="1"/>
  <c r="AO618" i="1"/>
  <c r="AU618" i="1" s="1"/>
  <c r="AP618" i="1"/>
  <c r="AV618" i="1" s="1"/>
  <c r="AQ618" i="1"/>
  <c r="AW618" i="1" s="1"/>
  <c r="AR618" i="1"/>
  <c r="AX618" i="1" s="1"/>
  <c r="AS618" i="1"/>
  <c r="AY618" i="1" s="1"/>
  <c r="AN619" i="1"/>
  <c r="AT619" i="1" s="1"/>
  <c r="AO619" i="1"/>
  <c r="AU619" i="1" s="1"/>
  <c r="AP619" i="1"/>
  <c r="AV619" i="1" s="1"/>
  <c r="AQ619" i="1"/>
  <c r="AW619" i="1" s="1"/>
  <c r="AR619" i="1"/>
  <c r="AX619" i="1" s="1"/>
  <c r="AS619" i="1"/>
  <c r="AY619" i="1" s="1"/>
  <c r="AN620" i="1"/>
  <c r="AT620" i="1" s="1"/>
  <c r="AO620" i="1"/>
  <c r="AU620" i="1" s="1"/>
  <c r="AP620" i="1"/>
  <c r="AV620" i="1" s="1"/>
  <c r="AQ620" i="1"/>
  <c r="AW620" i="1" s="1"/>
  <c r="AR620" i="1"/>
  <c r="AX620" i="1" s="1"/>
  <c r="AS620" i="1"/>
  <c r="AY620" i="1" s="1"/>
  <c r="AN621" i="1"/>
  <c r="AT621" i="1" s="1"/>
  <c r="AO621" i="1"/>
  <c r="AU621" i="1" s="1"/>
  <c r="AP621" i="1"/>
  <c r="AV621" i="1" s="1"/>
  <c r="AQ621" i="1"/>
  <c r="AW621" i="1" s="1"/>
  <c r="AR621" i="1"/>
  <c r="AX621" i="1" s="1"/>
  <c r="AS621" i="1"/>
  <c r="AY621" i="1" s="1"/>
  <c r="AN622" i="1"/>
  <c r="AT622" i="1" s="1"/>
  <c r="AO622" i="1"/>
  <c r="AU622" i="1" s="1"/>
  <c r="AP622" i="1"/>
  <c r="AV622" i="1" s="1"/>
  <c r="AQ622" i="1"/>
  <c r="AW622" i="1" s="1"/>
  <c r="AR622" i="1"/>
  <c r="AX622" i="1" s="1"/>
  <c r="AS622" i="1"/>
  <c r="AY622" i="1" s="1"/>
  <c r="AN623" i="1"/>
  <c r="AT623" i="1" s="1"/>
  <c r="AO623" i="1"/>
  <c r="AU623" i="1" s="1"/>
  <c r="AP623" i="1"/>
  <c r="AV623" i="1" s="1"/>
  <c r="AQ623" i="1"/>
  <c r="AW623" i="1" s="1"/>
  <c r="AR623" i="1"/>
  <c r="AX623" i="1" s="1"/>
  <c r="AS623" i="1"/>
  <c r="AY623" i="1" s="1"/>
  <c r="AN624" i="1"/>
  <c r="AT624" i="1" s="1"/>
  <c r="AO624" i="1"/>
  <c r="AU624" i="1" s="1"/>
  <c r="AP624" i="1"/>
  <c r="AV624" i="1" s="1"/>
  <c r="AQ624" i="1"/>
  <c r="AW624" i="1" s="1"/>
  <c r="AR624" i="1"/>
  <c r="AX624" i="1" s="1"/>
  <c r="AS624" i="1"/>
  <c r="AY624" i="1" s="1"/>
  <c r="AN625" i="1"/>
  <c r="AT625" i="1" s="1"/>
  <c r="AO625" i="1"/>
  <c r="AU625" i="1" s="1"/>
  <c r="AP625" i="1"/>
  <c r="AV625" i="1" s="1"/>
  <c r="AQ625" i="1"/>
  <c r="AW625" i="1" s="1"/>
  <c r="AR625" i="1"/>
  <c r="AX625" i="1" s="1"/>
  <c r="AS625" i="1"/>
  <c r="AY625" i="1" s="1"/>
  <c r="AN626" i="1"/>
  <c r="AT626" i="1" s="1"/>
  <c r="AO626" i="1"/>
  <c r="AU626" i="1" s="1"/>
  <c r="AP626" i="1"/>
  <c r="AV626" i="1" s="1"/>
  <c r="AQ626" i="1"/>
  <c r="AW626" i="1" s="1"/>
  <c r="AR626" i="1"/>
  <c r="AX626" i="1" s="1"/>
  <c r="AS626" i="1"/>
  <c r="AY626" i="1" s="1"/>
  <c r="AN627" i="1"/>
  <c r="AT627" i="1" s="1"/>
  <c r="AO627" i="1"/>
  <c r="AU627" i="1" s="1"/>
  <c r="AP627" i="1"/>
  <c r="AV627" i="1" s="1"/>
  <c r="AQ627" i="1"/>
  <c r="AW627" i="1" s="1"/>
  <c r="AR627" i="1"/>
  <c r="AX627" i="1" s="1"/>
  <c r="AS627" i="1"/>
  <c r="AY627" i="1" s="1"/>
  <c r="AN628" i="1"/>
  <c r="AT628" i="1" s="1"/>
  <c r="AO628" i="1"/>
  <c r="AU628" i="1" s="1"/>
  <c r="AP628" i="1"/>
  <c r="AV628" i="1" s="1"/>
  <c r="AQ628" i="1"/>
  <c r="AW628" i="1" s="1"/>
  <c r="AR628" i="1"/>
  <c r="AX628" i="1" s="1"/>
  <c r="AS628" i="1"/>
  <c r="AY628" i="1" s="1"/>
  <c r="AN629" i="1"/>
  <c r="AT629" i="1" s="1"/>
  <c r="AO629" i="1"/>
  <c r="AU629" i="1" s="1"/>
  <c r="AP629" i="1"/>
  <c r="AV629" i="1" s="1"/>
  <c r="AQ629" i="1"/>
  <c r="AW629" i="1" s="1"/>
  <c r="AR629" i="1"/>
  <c r="AX629" i="1" s="1"/>
  <c r="AS629" i="1"/>
  <c r="AY629" i="1" s="1"/>
  <c r="AN630" i="1"/>
  <c r="AT630" i="1" s="1"/>
  <c r="AO630" i="1"/>
  <c r="AU630" i="1" s="1"/>
  <c r="AP630" i="1"/>
  <c r="AV630" i="1" s="1"/>
  <c r="AQ630" i="1"/>
  <c r="AW630" i="1" s="1"/>
  <c r="AR630" i="1"/>
  <c r="AX630" i="1" s="1"/>
  <c r="AS630" i="1"/>
  <c r="AY630" i="1" s="1"/>
  <c r="AN631" i="1"/>
  <c r="AT631" i="1" s="1"/>
  <c r="AO631" i="1"/>
  <c r="AU631" i="1" s="1"/>
  <c r="AP631" i="1"/>
  <c r="AV631" i="1" s="1"/>
  <c r="AQ631" i="1"/>
  <c r="AW631" i="1" s="1"/>
  <c r="AR631" i="1"/>
  <c r="AX631" i="1" s="1"/>
  <c r="AS631" i="1"/>
  <c r="AY631" i="1" s="1"/>
  <c r="AN632" i="1"/>
  <c r="AT632" i="1" s="1"/>
  <c r="AO632" i="1"/>
  <c r="AU632" i="1" s="1"/>
  <c r="AP632" i="1"/>
  <c r="AV632" i="1" s="1"/>
  <c r="AQ632" i="1"/>
  <c r="AW632" i="1" s="1"/>
  <c r="AR632" i="1"/>
  <c r="AX632" i="1" s="1"/>
  <c r="AS632" i="1"/>
  <c r="AY632" i="1" s="1"/>
  <c r="AN633" i="1"/>
  <c r="AT633" i="1" s="1"/>
  <c r="AO633" i="1"/>
  <c r="AU633" i="1" s="1"/>
  <c r="AP633" i="1"/>
  <c r="AV633" i="1" s="1"/>
  <c r="AQ633" i="1"/>
  <c r="AW633" i="1" s="1"/>
  <c r="AR633" i="1"/>
  <c r="AX633" i="1" s="1"/>
  <c r="AS633" i="1"/>
  <c r="AY633" i="1" s="1"/>
  <c r="AN634" i="1"/>
  <c r="AT634" i="1" s="1"/>
  <c r="AO634" i="1"/>
  <c r="AU634" i="1" s="1"/>
  <c r="AP634" i="1"/>
  <c r="AV634" i="1" s="1"/>
  <c r="AQ634" i="1"/>
  <c r="AW634" i="1" s="1"/>
  <c r="AR634" i="1"/>
  <c r="AX634" i="1" s="1"/>
  <c r="AS634" i="1"/>
  <c r="AY634" i="1" s="1"/>
  <c r="AN635" i="1"/>
  <c r="AT635" i="1" s="1"/>
  <c r="AO635" i="1"/>
  <c r="AU635" i="1" s="1"/>
  <c r="AP635" i="1"/>
  <c r="AV635" i="1" s="1"/>
  <c r="AQ635" i="1"/>
  <c r="AW635" i="1" s="1"/>
  <c r="AR635" i="1"/>
  <c r="AX635" i="1" s="1"/>
  <c r="AS635" i="1"/>
  <c r="AY635" i="1" s="1"/>
  <c r="AN636" i="1"/>
  <c r="AT636" i="1" s="1"/>
  <c r="AO636" i="1"/>
  <c r="AU636" i="1" s="1"/>
  <c r="AP636" i="1"/>
  <c r="AV636" i="1" s="1"/>
  <c r="AQ636" i="1"/>
  <c r="AW636" i="1" s="1"/>
  <c r="AR636" i="1"/>
  <c r="AX636" i="1" s="1"/>
  <c r="AS636" i="1"/>
  <c r="AY636" i="1" s="1"/>
  <c r="AN637" i="1"/>
  <c r="AT637" i="1" s="1"/>
  <c r="AO637" i="1"/>
  <c r="AU637" i="1" s="1"/>
  <c r="AP637" i="1"/>
  <c r="AV637" i="1" s="1"/>
  <c r="AQ637" i="1"/>
  <c r="AW637" i="1" s="1"/>
  <c r="AR637" i="1"/>
  <c r="AX637" i="1" s="1"/>
  <c r="AS637" i="1"/>
  <c r="AY637" i="1" s="1"/>
  <c r="AN638" i="1"/>
  <c r="AT638" i="1" s="1"/>
  <c r="AO638" i="1"/>
  <c r="AU638" i="1" s="1"/>
  <c r="AP638" i="1"/>
  <c r="AV638" i="1" s="1"/>
  <c r="AQ638" i="1"/>
  <c r="AW638" i="1" s="1"/>
  <c r="AR638" i="1"/>
  <c r="AX638" i="1" s="1"/>
  <c r="AS638" i="1"/>
  <c r="AY638" i="1" s="1"/>
  <c r="AN639" i="1"/>
  <c r="AT639" i="1" s="1"/>
  <c r="AO639" i="1"/>
  <c r="AU639" i="1" s="1"/>
  <c r="AP639" i="1"/>
  <c r="AV639" i="1" s="1"/>
  <c r="AQ639" i="1"/>
  <c r="AW639" i="1" s="1"/>
  <c r="AR639" i="1"/>
  <c r="AX639" i="1" s="1"/>
  <c r="AS639" i="1"/>
  <c r="AY639" i="1" s="1"/>
  <c r="AN640" i="1"/>
  <c r="AT640" i="1" s="1"/>
  <c r="AO640" i="1"/>
  <c r="AU640" i="1" s="1"/>
  <c r="AP640" i="1"/>
  <c r="AV640" i="1" s="1"/>
  <c r="AQ640" i="1"/>
  <c r="AW640" i="1" s="1"/>
  <c r="AR640" i="1"/>
  <c r="AX640" i="1" s="1"/>
  <c r="AS640" i="1"/>
  <c r="AY640" i="1" s="1"/>
  <c r="AN641" i="1"/>
  <c r="AT641" i="1" s="1"/>
  <c r="AO641" i="1"/>
  <c r="AU641" i="1" s="1"/>
  <c r="AP641" i="1"/>
  <c r="AV641" i="1" s="1"/>
  <c r="AQ641" i="1"/>
  <c r="AW641" i="1" s="1"/>
  <c r="AR641" i="1"/>
  <c r="AX641" i="1" s="1"/>
  <c r="AS641" i="1"/>
  <c r="AY641" i="1" s="1"/>
  <c r="AN642" i="1"/>
  <c r="AT642" i="1" s="1"/>
  <c r="AO642" i="1"/>
  <c r="AU642" i="1" s="1"/>
  <c r="AP642" i="1"/>
  <c r="AV642" i="1" s="1"/>
  <c r="AQ642" i="1"/>
  <c r="AW642" i="1" s="1"/>
  <c r="AR642" i="1"/>
  <c r="AX642" i="1" s="1"/>
  <c r="AS642" i="1"/>
  <c r="AY642" i="1" s="1"/>
  <c r="AN643" i="1"/>
  <c r="AT643" i="1" s="1"/>
  <c r="AO643" i="1"/>
  <c r="AU643" i="1" s="1"/>
  <c r="AP643" i="1"/>
  <c r="AV643" i="1" s="1"/>
  <c r="AQ643" i="1"/>
  <c r="AW643" i="1" s="1"/>
  <c r="AR643" i="1"/>
  <c r="AX643" i="1" s="1"/>
  <c r="AS643" i="1"/>
  <c r="AY643" i="1" s="1"/>
  <c r="AN644" i="1"/>
  <c r="AT644" i="1" s="1"/>
  <c r="AO644" i="1"/>
  <c r="AU644" i="1" s="1"/>
  <c r="AP644" i="1"/>
  <c r="AV644" i="1" s="1"/>
  <c r="AQ644" i="1"/>
  <c r="AW644" i="1" s="1"/>
  <c r="AR644" i="1"/>
  <c r="AX644" i="1" s="1"/>
  <c r="AS644" i="1"/>
  <c r="AY644" i="1" s="1"/>
  <c r="AN645" i="1"/>
  <c r="AT645" i="1" s="1"/>
  <c r="AO645" i="1"/>
  <c r="AU645" i="1" s="1"/>
  <c r="AP645" i="1"/>
  <c r="AV645" i="1" s="1"/>
  <c r="AQ645" i="1"/>
  <c r="AW645" i="1" s="1"/>
  <c r="AR645" i="1"/>
  <c r="AX645" i="1" s="1"/>
  <c r="AS645" i="1"/>
  <c r="AY645" i="1" s="1"/>
  <c r="AN646" i="1"/>
  <c r="AT646" i="1" s="1"/>
  <c r="AO646" i="1"/>
  <c r="AU646" i="1" s="1"/>
  <c r="AP646" i="1"/>
  <c r="AV646" i="1" s="1"/>
  <c r="AQ646" i="1"/>
  <c r="AW646" i="1" s="1"/>
  <c r="AR646" i="1"/>
  <c r="AX646" i="1" s="1"/>
  <c r="AS646" i="1"/>
  <c r="AY646" i="1" s="1"/>
  <c r="AN647" i="1"/>
  <c r="AT647" i="1" s="1"/>
  <c r="AO647" i="1"/>
  <c r="AU647" i="1" s="1"/>
  <c r="AP647" i="1"/>
  <c r="AV647" i="1" s="1"/>
  <c r="AQ647" i="1"/>
  <c r="AW647" i="1" s="1"/>
  <c r="AR647" i="1"/>
  <c r="AX647" i="1" s="1"/>
  <c r="AS647" i="1"/>
  <c r="AY647" i="1" s="1"/>
  <c r="AN648" i="1"/>
  <c r="AT648" i="1" s="1"/>
  <c r="AO648" i="1"/>
  <c r="AU648" i="1" s="1"/>
  <c r="AP648" i="1"/>
  <c r="AV648" i="1" s="1"/>
  <c r="AQ648" i="1"/>
  <c r="AW648" i="1" s="1"/>
  <c r="AR648" i="1"/>
  <c r="AX648" i="1" s="1"/>
  <c r="AS648" i="1"/>
  <c r="AY648" i="1" s="1"/>
  <c r="AN649" i="1"/>
  <c r="AT649" i="1" s="1"/>
  <c r="AO649" i="1"/>
  <c r="AU649" i="1" s="1"/>
  <c r="AP649" i="1"/>
  <c r="AV649" i="1" s="1"/>
  <c r="AQ649" i="1"/>
  <c r="AW649" i="1" s="1"/>
  <c r="AR649" i="1"/>
  <c r="AX649" i="1" s="1"/>
  <c r="AS649" i="1"/>
  <c r="AY649" i="1" s="1"/>
  <c r="AN650" i="1"/>
  <c r="AT650" i="1" s="1"/>
  <c r="AO650" i="1"/>
  <c r="AU650" i="1" s="1"/>
  <c r="AP650" i="1"/>
  <c r="AV650" i="1" s="1"/>
  <c r="AQ650" i="1"/>
  <c r="AW650" i="1" s="1"/>
  <c r="AR650" i="1"/>
  <c r="AX650" i="1" s="1"/>
  <c r="AS650" i="1"/>
  <c r="AY650" i="1" s="1"/>
  <c r="AN651" i="1"/>
  <c r="AT651" i="1" s="1"/>
  <c r="AO651" i="1"/>
  <c r="AU651" i="1" s="1"/>
  <c r="AP651" i="1"/>
  <c r="AV651" i="1" s="1"/>
  <c r="AQ651" i="1"/>
  <c r="AW651" i="1" s="1"/>
  <c r="AR651" i="1"/>
  <c r="AX651" i="1" s="1"/>
  <c r="AS651" i="1"/>
  <c r="AY651" i="1" s="1"/>
  <c r="AN652" i="1"/>
  <c r="AT652" i="1" s="1"/>
  <c r="AO652" i="1"/>
  <c r="AU652" i="1" s="1"/>
  <c r="AP652" i="1"/>
  <c r="AV652" i="1" s="1"/>
  <c r="AQ652" i="1"/>
  <c r="AW652" i="1" s="1"/>
  <c r="AR652" i="1"/>
  <c r="AX652" i="1" s="1"/>
  <c r="AS652" i="1"/>
  <c r="AY652" i="1" s="1"/>
  <c r="AN653" i="1"/>
  <c r="AT653" i="1" s="1"/>
  <c r="AO653" i="1"/>
  <c r="AU653" i="1" s="1"/>
  <c r="AP653" i="1"/>
  <c r="AV653" i="1" s="1"/>
  <c r="AQ653" i="1"/>
  <c r="AW653" i="1" s="1"/>
  <c r="AR653" i="1"/>
  <c r="AX653" i="1" s="1"/>
  <c r="AS653" i="1"/>
  <c r="AY653" i="1" s="1"/>
  <c r="AN654" i="1"/>
  <c r="AT654" i="1" s="1"/>
  <c r="AO654" i="1"/>
  <c r="AU654" i="1" s="1"/>
  <c r="AP654" i="1"/>
  <c r="AV654" i="1" s="1"/>
  <c r="AQ654" i="1"/>
  <c r="AW654" i="1" s="1"/>
  <c r="AR654" i="1"/>
  <c r="AX654" i="1" s="1"/>
  <c r="AS654" i="1"/>
  <c r="AY654" i="1" s="1"/>
  <c r="AN655" i="1"/>
  <c r="AT655" i="1" s="1"/>
  <c r="AO655" i="1"/>
  <c r="AU655" i="1" s="1"/>
  <c r="AP655" i="1"/>
  <c r="AV655" i="1" s="1"/>
  <c r="AQ655" i="1"/>
  <c r="AW655" i="1" s="1"/>
  <c r="AR655" i="1"/>
  <c r="AX655" i="1" s="1"/>
  <c r="AS655" i="1"/>
  <c r="AY655" i="1" s="1"/>
  <c r="AN656" i="1"/>
  <c r="AT656" i="1" s="1"/>
  <c r="AO656" i="1"/>
  <c r="AU656" i="1" s="1"/>
  <c r="AP656" i="1"/>
  <c r="AV656" i="1" s="1"/>
  <c r="AQ656" i="1"/>
  <c r="AW656" i="1" s="1"/>
  <c r="AR656" i="1"/>
  <c r="AX656" i="1" s="1"/>
  <c r="AS656" i="1"/>
  <c r="AY656" i="1" s="1"/>
  <c r="AN657" i="1"/>
  <c r="AT657" i="1" s="1"/>
  <c r="AO657" i="1"/>
  <c r="AU657" i="1" s="1"/>
  <c r="AP657" i="1"/>
  <c r="AV657" i="1" s="1"/>
  <c r="AQ657" i="1"/>
  <c r="AW657" i="1" s="1"/>
  <c r="AR657" i="1"/>
  <c r="AX657" i="1" s="1"/>
  <c r="AS657" i="1"/>
  <c r="AY657" i="1" s="1"/>
  <c r="AN658" i="1"/>
  <c r="AT658" i="1" s="1"/>
  <c r="AO658" i="1"/>
  <c r="AU658" i="1" s="1"/>
  <c r="AP658" i="1"/>
  <c r="AV658" i="1" s="1"/>
  <c r="AQ658" i="1"/>
  <c r="AW658" i="1" s="1"/>
  <c r="AR658" i="1"/>
  <c r="AX658" i="1" s="1"/>
  <c r="AS658" i="1"/>
  <c r="AY658" i="1" s="1"/>
  <c r="AN659" i="1"/>
  <c r="AT659" i="1" s="1"/>
  <c r="AO659" i="1"/>
  <c r="AU659" i="1" s="1"/>
  <c r="AP659" i="1"/>
  <c r="AV659" i="1" s="1"/>
  <c r="AQ659" i="1"/>
  <c r="AW659" i="1" s="1"/>
  <c r="AR659" i="1"/>
  <c r="AX659" i="1" s="1"/>
  <c r="AS659" i="1"/>
  <c r="AY659" i="1" s="1"/>
  <c r="AN660" i="1"/>
  <c r="AT660" i="1" s="1"/>
  <c r="AO660" i="1"/>
  <c r="AU660" i="1" s="1"/>
  <c r="AP660" i="1"/>
  <c r="AV660" i="1" s="1"/>
  <c r="AQ660" i="1"/>
  <c r="AW660" i="1" s="1"/>
  <c r="AR660" i="1"/>
  <c r="AX660" i="1" s="1"/>
  <c r="AS660" i="1"/>
  <c r="AY660" i="1" s="1"/>
  <c r="AN661" i="1"/>
  <c r="AT661" i="1" s="1"/>
  <c r="AO661" i="1"/>
  <c r="AU661" i="1" s="1"/>
  <c r="AP661" i="1"/>
  <c r="AV661" i="1" s="1"/>
  <c r="AQ661" i="1"/>
  <c r="AW661" i="1" s="1"/>
  <c r="AR661" i="1"/>
  <c r="AX661" i="1" s="1"/>
  <c r="AS661" i="1"/>
  <c r="AY661" i="1" s="1"/>
  <c r="BJ654" i="1" l="1"/>
  <c r="BD654" i="1"/>
  <c r="BJ634" i="1"/>
  <c r="BD634" i="1"/>
  <c r="BI650" i="1"/>
  <c r="BC650" i="1"/>
  <c r="BI632" i="1"/>
  <c r="BC632" i="1"/>
  <c r="BH652" i="1"/>
  <c r="BB652" i="1"/>
  <c r="BH630" i="1"/>
  <c r="BB630" i="1"/>
  <c r="BH610" i="1"/>
  <c r="BB610" i="1"/>
  <c r="BG650" i="1"/>
  <c r="BA650" i="1"/>
  <c r="BG636" i="1"/>
  <c r="BA636" i="1"/>
  <c r="BF652" i="1"/>
  <c r="AZ652" i="1"/>
  <c r="BK649" i="1"/>
  <c r="BE649" i="1"/>
  <c r="BK637" i="1"/>
  <c r="BE637" i="1"/>
  <c r="BK623" i="1"/>
  <c r="BE623" i="1"/>
  <c r="BK607" i="1"/>
  <c r="BE607" i="1"/>
  <c r="BK595" i="1"/>
  <c r="BE595" i="1"/>
  <c r="BK579" i="1"/>
  <c r="BE579" i="1"/>
  <c r="BK565" i="1"/>
  <c r="BE565" i="1"/>
  <c r="BK551" i="1"/>
  <c r="BE551" i="1"/>
  <c r="BK537" i="1"/>
  <c r="BE537" i="1"/>
  <c r="BJ657" i="1"/>
  <c r="BD657" i="1"/>
  <c r="BI661" i="1"/>
  <c r="BC661" i="1"/>
  <c r="BG659" i="1"/>
  <c r="BA659" i="1"/>
  <c r="BG653" i="1"/>
  <c r="BA653" i="1"/>
  <c r="BG649" i="1"/>
  <c r="BA649" i="1"/>
  <c r="BG647" i="1"/>
  <c r="BA647" i="1"/>
  <c r="BG645" i="1"/>
  <c r="BA645" i="1"/>
  <c r="BG643" i="1"/>
  <c r="BA643" i="1"/>
  <c r="BG641" i="1"/>
  <c r="BA641" i="1"/>
  <c r="BG639" i="1"/>
  <c r="BA639" i="1"/>
  <c r="BG637" i="1"/>
  <c r="BA637" i="1"/>
  <c r="BG635" i="1"/>
  <c r="BA635" i="1"/>
  <c r="BG633" i="1"/>
  <c r="BA633" i="1"/>
  <c r="BG631" i="1"/>
  <c r="BA631" i="1"/>
  <c r="BG629" i="1"/>
  <c r="BA629" i="1"/>
  <c r="BG627" i="1"/>
  <c r="BA627" i="1"/>
  <c r="BG625" i="1"/>
  <c r="BA625" i="1"/>
  <c r="BG623" i="1"/>
  <c r="BA623" i="1"/>
  <c r="BG621" i="1"/>
  <c r="BA621" i="1"/>
  <c r="BG619" i="1"/>
  <c r="BA619" i="1"/>
  <c r="BG617" i="1"/>
  <c r="BA617" i="1"/>
  <c r="BG615" i="1"/>
  <c r="BA615" i="1"/>
  <c r="BG613" i="1"/>
  <c r="BA613" i="1"/>
  <c r="BG611" i="1"/>
  <c r="BA611" i="1"/>
  <c r="BG609" i="1"/>
  <c r="BA609" i="1"/>
  <c r="BG607" i="1"/>
  <c r="BA607" i="1"/>
  <c r="BG605" i="1"/>
  <c r="BA605" i="1"/>
  <c r="BG603" i="1"/>
  <c r="BA603" i="1"/>
  <c r="BG601" i="1"/>
  <c r="BA601" i="1"/>
  <c r="BG599" i="1"/>
  <c r="BA599" i="1"/>
  <c r="BG597" i="1"/>
  <c r="BA597" i="1"/>
  <c r="BG595" i="1"/>
  <c r="BA595" i="1"/>
  <c r="BG593" i="1"/>
  <c r="BA593" i="1"/>
  <c r="BG591" i="1"/>
  <c r="BA591" i="1"/>
  <c r="BG589" i="1"/>
  <c r="BA589" i="1"/>
  <c r="BG587" i="1"/>
  <c r="BA587" i="1"/>
  <c r="BG585" i="1"/>
  <c r="BA585" i="1"/>
  <c r="BG583" i="1"/>
  <c r="BA583" i="1"/>
  <c r="BG581" i="1"/>
  <c r="BA581" i="1"/>
  <c r="BG579" i="1"/>
  <c r="BA579" i="1"/>
  <c r="BG577" i="1"/>
  <c r="BA577" i="1"/>
  <c r="BG575" i="1"/>
  <c r="BA575" i="1"/>
  <c r="BG573" i="1"/>
  <c r="BA573" i="1"/>
  <c r="BG571" i="1"/>
  <c r="BA571" i="1"/>
  <c r="BG569" i="1"/>
  <c r="BA569" i="1"/>
  <c r="BG567" i="1"/>
  <c r="BA567" i="1"/>
  <c r="BG565" i="1"/>
  <c r="BA565" i="1"/>
  <c r="BG563" i="1"/>
  <c r="BA563" i="1"/>
  <c r="BG561" i="1"/>
  <c r="BA561" i="1"/>
  <c r="BG559" i="1"/>
  <c r="BA559" i="1"/>
  <c r="BG557" i="1"/>
  <c r="BA557" i="1"/>
  <c r="BG555" i="1"/>
  <c r="BA555" i="1"/>
  <c r="BG553" i="1"/>
  <c r="BA553" i="1"/>
  <c r="BG551" i="1"/>
  <c r="BA551" i="1"/>
  <c r="BG549" i="1"/>
  <c r="BA549" i="1"/>
  <c r="BG547" i="1"/>
  <c r="BA547" i="1"/>
  <c r="BG545" i="1"/>
  <c r="BA545" i="1"/>
  <c r="BG543" i="1"/>
  <c r="BA543" i="1"/>
  <c r="BG541" i="1"/>
  <c r="BA541" i="1"/>
  <c r="BG539" i="1"/>
  <c r="BA539" i="1"/>
  <c r="BG537" i="1"/>
  <c r="BA537" i="1"/>
  <c r="BG535" i="1"/>
  <c r="BA535" i="1"/>
  <c r="BG533" i="1"/>
  <c r="BA533" i="1"/>
  <c r="BG531" i="1"/>
  <c r="BA531" i="1"/>
  <c r="BG529" i="1"/>
  <c r="BA529" i="1"/>
  <c r="BG527" i="1"/>
  <c r="BA527" i="1"/>
  <c r="BG525" i="1"/>
  <c r="BA525" i="1"/>
  <c r="BG523" i="1"/>
  <c r="BA523" i="1"/>
  <c r="BG521" i="1"/>
  <c r="BA521" i="1"/>
  <c r="BG519" i="1"/>
  <c r="BA519" i="1"/>
  <c r="BG517" i="1"/>
  <c r="BA517" i="1"/>
  <c r="BG515" i="1"/>
  <c r="BA515" i="1"/>
  <c r="BG513" i="1"/>
  <c r="BA513" i="1"/>
  <c r="BG511" i="1"/>
  <c r="BA511" i="1"/>
  <c r="BG509" i="1"/>
  <c r="BA509" i="1"/>
  <c r="BG507" i="1"/>
  <c r="BA507" i="1"/>
  <c r="BG505" i="1"/>
  <c r="BA505" i="1"/>
  <c r="BG503" i="1"/>
  <c r="BA503" i="1"/>
  <c r="BG501" i="1"/>
  <c r="BA501" i="1"/>
  <c r="BG499" i="1"/>
  <c r="BA499" i="1"/>
  <c r="BG497" i="1"/>
  <c r="BA497" i="1"/>
  <c r="BG495" i="1"/>
  <c r="BA495" i="1"/>
  <c r="BG493" i="1"/>
  <c r="BA493" i="1"/>
  <c r="BG491" i="1"/>
  <c r="BA491" i="1"/>
  <c r="BG489" i="1"/>
  <c r="BA489" i="1"/>
  <c r="BG487" i="1"/>
  <c r="BA487" i="1"/>
  <c r="BG485" i="1"/>
  <c r="BA485" i="1"/>
  <c r="BG483" i="1"/>
  <c r="BA483" i="1"/>
  <c r="BG481" i="1"/>
  <c r="BA481" i="1"/>
  <c r="BG479" i="1"/>
  <c r="BA479" i="1"/>
  <c r="BG477" i="1"/>
  <c r="BA477" i="1"/>
  <c r="BG475" i="1"/>
  <c r="BA475" i="1"/>
  <c r="BG473" i="1"/>
  <c r="BA473" i="1"/>
  <c r="BG471" i="1"/>
  <c r="BA471" i="1"/>
  <c r="BG469" i="1"/>
  <c r="BA469" i="1"/>
  <c r="BG467" i="1"/>
  <c r="BA467" i="1"/>
  <c r="BG465" i="1"/>
  <c r="BA465" i="1"/>
  <c r="BG463" i="1"/>
  <c r="BA463" i="1"/>
  <c r="BG461" i="1"/>
  <c r="BA461" i="1"/>
  <c r="BG459" i="1"/>
  <c r="BA459" i="1"/>
  <c r="BG457" i="1"/>
  <c r="BA457" i="1"/>
  <c r="BG455" i="1"/>
  <c r="BA455" i="1"/>
  <c r="BG453" i="1"/>
  <c r="BA453" i="1"/>
  <c r="BG451" i="1"/>
  <c r="BA451" i="1"/>
  <c r="BG449" i="1"/>
  <c r="BA449" i="1"/>
  <c r="BG447" i="1"/>
  <c r="BA447" i="1"/>
  <c r="BG445" i="1"/>
  <c r="BA445" i="1"/>
  <c r="BG443" i="1"/>
  <c r="BA443" i="1"/>
  <c r="BG441" i="1"/>
  <c r="BA441" i="1"/>
  <c r="BG439" i="1"/>
  <c r="BA439" i="1"/>
  <c r="BG437" i="1"/>
  <c r="BA437" i="1"/>
  <c r="BG435" i="1"/>
  <c r="BA435" i="1"/>
  <c r="BG433" i="1"/>
  <c r="BA433" i="1"/>
  <c r="BG431" i="1"/>
  <c r="BA431" i="1"/>
  <c r="BG429" i="1"/>
  <c r="BA429" i="1"/>
  <c r="BG427" i="1"/>
  <c r="BA427" i="1"/>
  <c r="BG425" i="1"/>
  <c r="BA425" i="1"/>
  <c r="BG423" i="1"/>
  <c r="BA423" i="1"/>
  <c r="BG421" i="1"/>
  <c r="BA421" i="1"/>
  <c r="BG419" i="1"/>
  <c r="BA419" i="1"/>
  <c r="BG417" i="1"/>
  <c r="BA417" i="1"/>
  <c r="BG415" i="1"/>
  <c r="BA415" i="1"/>
  <c r="BG413" i="1"/>
  <c r="BA413" i="1"/>
  <c r="BG411" i="1"/>
  <c r="BA411" i="1"/>
  <c r="BG409" i="1"/>
  <c r="BA409" i="1"/>
  <c r="BG407" i="1"/>
  <c r="BA407" i="1"/>
  <c r="BG405" i="1"/>
  <c r="BA405" i="1"/>
  <c r="BG403" i="1"/>
  <c r="BA403" i="1"/>
  <c r="BG401" i="1"/>
  <c r="BA401" i="1"/>
  <c r="BG399" i="1"/>
  <c r="BA399" i="1"/>
  <c r="BG397" i="1"/>
  <c r="BA397" i="1"/>
  <c r="BG395" i="1"/>
  <c r="BA395" i="1"/>
  <c r="BG393" i="1"/>
  <c r="BA393" i="1"/>
  <c r="BG391" i="1"/>
  <c r="BA391" i="1"/>
  <c r="BG389" i="1"/>
  <c r="BA389" i="1"/>
  <c r="BG387" i="1"/>
  <c r="BA387" i="1"/>
  <c r="BG385" i="1"/>
  <c r="BA385" i="1"/>
  <c r="BG383" i="1"/>
  <c r="BA383" i="1"/>
  <c r="BG381" i="1"/>
  <c r="BA381" i="1"/>
  <c r="BG379" i="1"/>
  <c r="BA379" i="1"/>
  <c r="BG377" i="1"/>
  <c r="BA377" i="1"/>
  <c r="BG375" i="1"/>
  <c r="BA375" i="1"/>
  <c r="BG373" i="1"/>
  <c r="BA373" i="1"/>
  <c r="BG371" i="1"/>
  <c r="BA371" i="1"/>
  <c r="BG369" i="1"/>
  <c r="BA369" i="1"/>
  <c r="BG367" i="1"/>
  <c r="BA367" i="1"/>
  <c r="BG365" i="1"/>
  <c r="BA365" i="1"/>
  <c r="BG363" i="1"/>
  <c r="BA363" i="1"/>
  <c r="BG361" i="1"/>
  <c r="BA361" i="1"/>
  <c r="BG359" i="1"/>
  <c r="BA359" i="1"/>
  <c r="BG357" i="1"/>
  <c r="BA357" i="1"/>
  <c r="BG355" i="1"/>
  <c r="BA355" i="1"/>
  <c r="BG353" i="1"/>
  <c r="BA353" i="1"/>
  <c r="BG351" i="1"/>
  <c r="BA351" i="1"/>
  <c r="BG349" i="1"/>
  <c r="BA349" i="1"/>
  <c r="BG347" i="1"/>
  <c r="BA347" i="1"/>
  <c r="BG345" i="1"/>
  <c r="BA345" i="1"/>
  <c r="BG343" i="1"/>
  <c r="BA343" i="1"/>
  <c r="BG341" i="1"/>
  <c r="BA341" i="1"/>
  <c r="BG339" i="1"/>
  <c r="BA339" i="1"/>
  <c r="BG337" i="1"/>
  <c r="BA337" i="1"/>
  <c r="BG335" i="1"/>
  <c r="BA335" i="1"/>
  <c r="BG333" i="1"/>
  <c r="BA333" i="1"/>
  <c r="BG331" i="1"/>
  <c r="BA331" i="1"/>
  <c r="BG329" i="1"/>
  <c r="BA329" i="1"/>
  <c r="BG327" i="1"/>
  <c r="BA327" i="1"/>
  <c r="BG325" i="1"/>
  <c r="BA325" i="1"/>
  <c r="BG323" i="1"/>
  <c r="BA323" i="1"/>
  <c r="BG321" i="1"/>
  <c r="BA321" i="1"/>
  <c r="BG319" i="1"/>
  <c r="BA319" i="1"/>
  <c r="BG317" i="1"/>
  <c r="BA317" i="1"/>
  <c r="BG315" i="1"/>
  <c r="BA315" i="1"/>
  <c r="BG313" i="1"/>
  <c r="BA313" i="1"/>
  <c r="BG311" i="1"/>
  <c r="BA311" i="1"/>
  <c r="BG309" i="1"/>
  <c r="BA309" i="1"/>
  <c r="BG307" i="1"/>
  <c r="BA307" i="1"/>
  <c r="BG305" i="1"/>
  <c r="BA305" i="1"/>
  <c r="BG303" i="1"/>
  <c r="BA303" i="1"/>
  <c r="BG301" i="1"/>
  <c r="BA301" i="1"/>
  <c r="BG299" i="1"/>
  <c r="BA299" i="1"/>
  <c r="BG297" i="1"/>
  <c r="BA297" i="1"/>
  <c r="BG295" i="1"/>
  <c r="BA295" i="1"/>
  <c r="BG293" i="1"/>
  <c r="BA293" i="1"/>
  <c r="BG291" i="1"/>
  <c r="BA291" i="1"/>
  <c r="BG289" i="1"/>
  <c r="BA289" i="1"/>
  <c r="BG287" i="1"/>
  <c r="BA287" i="1"/>
  <c r="BG285" i="1"/>
  <c r="BA285" i="1"/>
  <c r="BG283" i="1"/>
  <c r="BA283" i="1"/>
  <c r="BG281" i="1"/>
  <c r="BA281" i="1"/>
  <c r="BG279" i="1"/>
  <c r="BA279" i="1"/>
  <c r="BG277" i="1"/>
  <c r="BA277" i="1"/>
  <c r="BG275" i="1"/>
  <c r="BA275" i="1"/>
  <c r="BG273" i="1"/>
  <c r="BA273" i="1"/>
  <c r="BG271" i="1"/>
  <c r="BA271" i="1"/>
  <c r="BG269" i="1"/>
  <c r="BA269" i="1"/>
  <c r="BG267" i="1"/>
  <c r="BA267" i="1"/>
  <c r="BG265" i="1"/>
  <c r="BA265" i="1"/>
  <c r="BG263" i="1"/>
  <c r="BA263" i="1"/>
  <c r="BG261" i="1"/>
  <c r="BA261" i="1"/>
  <c r="BG259" i="1"/>
  <c r="BA259" i="1"/>
  <c r="BG257" i="1"/>
  <c r="BA257" i="1"/>
  <c r="BG255" i="1"/>
  <c r="BA255" i="1"/>
  <c r="BG253" i="1"/>
  <c r="BA253" i="1"/>
  <c r="BG251" i="1"/>
  <c r="BA251" i="1"/>
  <c r="BG249" i="1"/>
  <c r="BA249" i="1"/>
  <c r="BG247" i="1"/>
  <c r="BA247" i="1"/>
  <c r="BG245" i="1"/>
  <c r="BA245" i="1"/>
  <c r="BG243" i="1"/>
  <c r="BA243" i="1"/>
  <c r="BG241" i="1"/>
  <c r="BA241" i="1"/>
  <c r="BG239" i="1"/>
  <c r="BA239" i="1"/>
  <c r="BG237" i="1"/>
  <c r="BA237" i="1"/>
  <c r="BG235" i="1"/>
  <c r="BA235" i="1"/>
  <c r="BG233" i="1"/>
  <c r="BA233" i="1"/>
  <c r="BG231" i="1"/>
  <c r="BA231" i="1"/>
  <c r="BG229" i="1"/>
  <c r="BA229" i="1"/>
  <c r="BG227" i="1"/>
  <c r="BA227" i="1"/>
  <c r="BG225" i="1"/>
  <c r="BA225" i="1"/>
  <c r="BG223" i="1"/>
  <c r="BA223" i="1"/>
  <c r="BG221" i="1"/>
  <c r="BA221" i="1"/>
  <c r="BG219" i="1"/>
  <c r="BA219" i="1"/>
  <c r="BG217" i="1"/>
  <c r="BA217" i="1"/>
  <c r="BG215" i="1"/>
  <c r="BA215" i="1"/>
  <c r="BG213" i="1"/>
  <c r="BA213" i="1"/>
  <c r="BG211" i="1"/>
  <c r="BA211" i="1"/>
  <c r="BG209" i="1"/>
  <c r="BA209" i="1"/>
  <c r="BG207" i="1"/>
  <c r="BA207" i="1"/>
  <c r="BG205" i="1"/>
  <c r="BA205" i="1"/>
  <c r="BG203" i="1"/>
  <c r="BA203" i="1"/>
  <c r="BG201" i="1"/>
  <c r="BA201" i="1"/>
  <c r="BG199" i="1"/>
  <c r="BA199" i="1"/>
  <c r="BG197" i="1"/>
  <c r="BA197" i="1"/>
  <c r="BG195" i="1"/>
  <c r="BA195" i="1"/>
  <c r="BG193" i="1"/>
  <c r="BA193" i="1"/>
  <c r="BG191" i="1"/>
  <c r="BA191" i="1"/>
  <c r="BG189" i="1"/>
  <c r="BA189" i="1"/>
  <c r="BG187" i="1"/>
  <c r="BA187" i="1"/>
  <c r="BG185" i="1"/>
  <c r="BA185" i="1"/>
  <c r="BG183" i="1"/>
  <c r="BA183" i="1"/>
  <c r="BG181" i="1"/>
  <c r="BA181" i="1"/>
  <c r="BG179" i="1"/>
  <c r="BA179" i="1"/>
  <c r="BG177" i="1"/>
  <c r="BA177" i="1"/>
  <c r="BG175" i="1"/>
  <c r="BA175" i="1"/>
  <c r="BG173" i="1"/>
  <c r="BA173" i="1"/>
  <c r="BG171" i="1"/>
  <c r="BA171" i="1"/>
  <c r="BG169" i="1"/>
  <c r="BA169" i="1"/>
  <c r="BG167" i="1"/>
  <c r="BA167" i="1"/>
  <c r="BG165" i="1"/>
  <c r="BA165" i="1"/>
  <c r="BG163" i="1"/>
  <c r="BA163" i="1"/>
  <c r="BG161" i="1"/>
  <c r="BA161" i="1"/>
  <c r="BG159" i="1"/>
  <c r="BA159" i="1"/>
  <c r="BG157" i="1"/>
  <c r="BA157" i="1"/>
  <c r="BG155" i="1"/>
  <c r="BA155" i="1"/>
  <c r="BG153" i="1"/>
  <c r="BA153" i="1"/>
  <c r="BG151" i="1"/>
  <c r="BA151" i="1"/>
  <c r="BG149" i="1"/>
  <c r="BA149" i="1"/>
  <c r="BG147" i="1"/>
  <c r="BA147" i="1"/>
  <c r="BG145" i="1"/>
  <c r="BA145" i="1"/>
  <c r="BG143" i="1"/>
  <c r="BA143" i="1"/>
  <c r="BG141" i="1"/>
  <c r="BA141" i="1"/>
  <c r="BG139" i="1"/>
  <c r="BA139" i="1"/>
  <c r="BG137" i="1"/>
  <c r="BA137" i="1"/>
  <c r="BG135" i="1"/>
  <c r="BA135" i="1"/>
  <c r="BG133" i="1"/>
  <c r="BA133" i="1"/>
  <c r="BG131" i="1"/>
  <c r="BA131" i="1"/>
  <c r="BG129" i="1"/>
  <c r="BA129" i="1"/>
  <c r="BG127" i="1"/>
  <c r="BA127" i="1"/>
  <c r="BG125" i="1"/>
  <c r="BA125" i="1"/>
  <c r="BG123" i="1"/>
  <c r="BA123" i="1"/>
  <c r="BG121" i="1"/>
  <c r="BA121" i="1"/>
  <c r="BG119" i="1"/>
  <c r="BA119" i="1"/>
  <c r="BG117" i="1"/>
  <c r="BA117" i="1"/>
  <c r="BG115" i="1"/>
  <c r="BA115" i="1"/>
  <c r="BG113" i="1"/>
  <c r="BA113" i="1"/>
  <c r="BG111" i="1"/>
  <c r="BA111" i="1"/>
  <c r="BG109" i="1"/>
  <c r="BA109" i="1"/>
  <c r="BG107" i="1"/>
  <c r="BA107" i="1"/>
  <c r="BG105" i="1"/>
  <c r="BA105" i="1"/>
  <c r="BG103" i="1"/>
  <c r="BA103" i="1"/>
  <c r="BG101" i="1"/>
  <c r="BA101" i="1"/>
  <c r="BG99" i="1"/>
  <c r="BA99" i="1"/>
  <c r="BG97" i="1"/>
  <c r="BA97" i="1"/>
  <c r="BG95" i="1"/>
  <c r="BA95" i="1"/>
  <c r="BG93" i="1"/>
  <c r="BA93" i="1"/>
  <c r="BG91" i="1"/>
  <c r="BA91" i="1"/>
  <c r="BG89" i="1"/>
  <c r="BA89" i="1"/>
  <c r="BG87" i="1"/>
  <c r="BA87" i="1"/>
  <c r="BG85" i="1"/>
  <c r="BA85" i="1"/>
  <c r="BG83" i="1"/>
  <c r="BA83" i="1"/>
  <c r="BG81" i="1"/>
  <c r="BA81" i="1"/>
  <c r="BG79" i="1"/>
  <c r="BA79" i="1"/>
  <c r="BG77" i="1"/>
  <c r="BA77" i="1"/>
  <c r="BG75" i="1"/>
  <c r="BA75" i="1"/>
  <c r="BG73" i="1"/>
  <c r="BA73" i="1"/>
  <c r="BG71" i="1"/>
  <c r="BA71" i="1"/>
  <c r="BG69" i="1"/>
  <c r="BA69" i="1"/>
  <c r="BG67" i="1"/>
  <c r="BA67" i="1"/>
  <c r="BG65" i="1"/>
  <c r="BA65" i="1"/>
  <c r="BG63" i="1"/>
  <c r="BA63" i="1"/>
  <c r="BG61" i="1"/>
  <c r="BA61" i="1"/>
  <c r="BG59" i="1"/>
  <c r="BA59" i="1"/>
  <c r="BG57" i="1"/>
  <c r="BA57" i="1"/>
  <c r="BG55" i="1"/>
  <c r="BA55" i="1"/>
  <c r="BG53" i="1"/>
  <c r="BA53" i="1"/>
  <c r="BG51" i="1"/>
  <c r="BA51" i="1"/>
  <c r="BG49" i="1"/>
  <c r="BA49" i="1"/>
  <c r="BG47" i="1"/>
  <c r="BA47" i="1"/>
  <c r="BG45" i="1"/>
  <c r="BA45" i="1"/>
  <c r="BG43" i="1"/>
  <c r="BA43" i="1"/>
  <c r="BG41" i="1"/>
  <c r="BA41" i="1"/>
  <c r="BG39" i="1"/>
  <c r="BA39" i="1"/>
  <c r="BG37" i="1"/>
  <c r="BA37" i="1"/>
  <c r="BG35" i="1"/>
  <c r="BA35" i="1"/>
  <c r="BG33" i="1"/>
  <c r="BA33" i="1"/>
  <c r="AG48" i="6"/>
  <c r="AU31" i="1"/>
  <c r="AG37" i="6"/>
  <c r="BG29" i="1"/>
  <c r="BA29" i="1"/>
  <c r="BG27" i="1"/>
  <c r="BA27" i="1"/>
  <c r="BG25" i="1"/>
  <c r="BA25" i="1"/>
  <c r="BG23" i="1"/>
  <c r="BA23" i="1"/>
  <c r="BG21" i="1"/>
  <c r="BA21" i="1"/>
  <c r="BG19" i="1"/>
  <c r="BA19" i="1"/>
  <c r="BG17" i="1"/>
  <c r="BA17" i="1"/>
  <c r="BG15" i="1"/>
  <c r="BA15" i="1"/>
  <c r="BG13" i="1"/>
  <c r="BA13" i="1"/>
  <c r="F49" i="6"/>
  <c r="AU11" i="1"/>
  <c r="F38" i="6"/>
  <c r="AG49" i="6"/>
  <c r="AU9" i="1"/>
  <c r="AG38" i="6"/>
  <c r="BG7" i="1"/>
  <c r="BA7" i="1"/>
  <c r="BG5" i="1"/>
  <c r="BA5" i="1"/>
  <c r="AG39" i="6"/>
  <c r="AG40" i="6"/>
  <c r="AG50" i="6"/>
  <c r="AG51" i="6"/>
  <c r="F51" i="6"/>
  <c r="X40" i="6"/>
  <c r="F47" i="6"/>
  <c r="X51" i="6"/>
  <c r="O40" i="6"/>
  <c r="F40" i="6"/>
  <c r="F36" i="6"/>
  <c r="O51" i="6"/>
  <c r="AU3" i="1"/>
  <c r="BJ658" i="1"/>
  <c r="BD658" i="1"/>
  <c r="BJ638" i="1"/>
  <c r="BD638" i="1"/>
  <c r="BI646" i="1"/>
  <c r="BC646" i="1"/>
  <c r="BI624" i="1"/>
  <c r="BC624" i="1"/>
  <c r="BH644" i="1"/>
  <c r="BB644" i="1"/>
  <c r="BH624" i="1"/>
  <c r="BB624" i="1"/>
  <c r="BH622" i="1"/>
  <c r="BB622" i="1"/>
  <c r="BG658" i="1"/>
  <c r="BA658" i="1"/>
  <c r="BG638" i="1"/>
  <c r="BA638" i="1"/>
  <c r="BF660" i="1"/>
  <c r="AZ660" i="1"/>
  <c r="BK657" i="1"/>
  <c r="BE657" i="1"/>
  <c r="BK641" i="1"/>
  <c r="BE641" i="1"/>
  <c r="BK627" i="1"/>
  <c r="BE627" i="1"/>
  <c r="BK615" i="1"/>
  <c r="BE615" i="1"/>
  <c r="BK601" i="1"/>
  <c r="BE601" i="1"/>
  <c r="BK587" i="1"/>
  <c r="BE587" i="1"/>
  <c r="BK573" i="1"/>
  <c r="BE573" i="1"/>
  <c r="BK561" i="1"/>
  <c r="BE561" i="1"/>
  <c r="BK529" i="1"/>
  <c r="BE529" i="1"/>
  <c r="BJ653" i="1"/>
  <c r="BD653" i="1"/>
  <c r="BI657" i="1"/>
  <c r="BC657" i="1"/>
  <c r="BG657" i="1"/>
  <c r="BA657" i="1"/>
  <c r="BG651" i="1"/>
  <c r="BA651" i="1"/>
  <c r="BF659" i="1"/>
  <c r="AZ659" i="1"/>
  <c r="BF655" i="1"/>
  <c r="AZ655" i="1"/>
  <c r="BF653" i="1"/>
  <c r="AZ653" i="1"/>
  <c r="BF651" i="1"/>
  <c r="AZ651" i="1"/>
  <c r="BF649" i="1"/>
  <c r="AZ649" i="1"/>
  <c r="BF647" i="1"/>
  <c r="AZ647" i="1"/>
  <c r="BF645" i="1"/>
  <c r="AZ645" i="1"/>
  <c r="BF643" i="1"/>
  <c r="AZ643" i="1"/>
  <c r="BF641" i="1"/>
  <c r="AZ641" i="1"/>
  <c r="BF639" i="1"/>
  <c r="AZ639" i="1"/>
  <c r="BF637" i="1"/>
  <c r="AZ637" i="1"/>
  <c r="BF635" i="1"/>
  <c r="AZ635" i="1"/>
  <c r="BF633" i="1"/>
  <c r="AZ633" i="1"/>
  <c r="BF631" i="1"/>
  <c r="AZ631" i="1"/>
  <c r="BF629" i="1"/>
  <c r="AZ629" i="1"/>
  <c r="BF627" i="1"/>
  <c r="AZ627" i="1"/>
  <c r="BF625" i="1"/>
  <c r="AZ625" i="1"/>
  <c r="BF623" i="1"/>
  <c r="AZ623" i="1"/>
  <c r="BF621" i="1"/>
  <c r="AZ621" i="1"/>
  <c r="BF619" i="1"/>
  <c r="AZ619" i="1"/>
  <c r="BF617" i="1"/>
  <c r="AZ617" i="1"/>
  <c r="BF615" i="1"/>
  <c r="AZ615" i="1"/>
  <c r="BF613" i="1"/>
  <c r="AZ613" i="1"/>
  <c r="BF611" i="1"/>
  <c r="AZ611" i="1"/>
  <c r="BF609" i="1"/>
  <c r="AZ609" i="1"/>
  <c r="BF607" i="1"/>
  <c r="AZ607" i="1"/>
  <c r="BF605" i="1"/>
  <c r="AZ605" i="1"/>
  <c r="BF603" i="1"/>
  <c r="AZ603" i="1"/>
  <c r="BF601" i="1"/>
  <c r="AZ601" i="1"/>
  <c r="BF599" i="1"/>
  <c r="AZ599" i="1"/>
  <c r="BF597" i="1"/>
  <c r="AZ597" i="1"/>
  <c r="BF595" i="1"/>
  <c r="AZ595" i="1"/>
  <c r="BF593" i="1"/>
  <c r="AZ593" i="1"/>
  <c r="BF591" i="1"/>
  <c r="AZ591" i="1"/>
  <c r="BF589" i="1"/>
  <c r="AZ589" i="1"/>
  <c r="BF587" i="1"/>
  <c r="AZ587" i="1"/>
  <c r="BF585" i="1"/>
  <c r="AZ585" i="1"/>
  <c r="BF583" i="1"/>
  <c r="AZ583" i="1"/>
  <c r="BF581" i="1"/>
  <c r="AZ581" i="1"/>
  <c r="BF579" i="1"/>
  <c r="AZ579" i="1"/>
  <c r="BF577" i="1"/>
  <c r="AZ577" i="1"/>
  <c r="BF575" i="1"/>
  <c r="AZ575" i="1"/>
  <c r="BF573" i="1"/>
  <c r="AZ573" i="1"/>
  <c r="BF571" i="1"/>
  <c r="AZ571" i="1"/>
  <c r="BF569" i="1"/>
  <c r="AZ569" i="1"/>
  <c r="BF567" i="1"/>
  <c r="AZ567" i="1"/>
  <c r="BF565" i="1"/>
  <c r="AZ565" i="1"/>
  <c r="BF563" i="1"/>
  <c r="AZ563" i="1"/>
  <c r="BF561" i="1"/>
  <c r="AZ561" i="1"/>
  <c r="BF559" i="1"/>
  <c r="AZ559" i="1"/>
  <c r="BF557" i="1"/>
  <c r="AZ557" i="1"/>
  <c r="BF555" i="1"/>
  <c r="AZ555" i="1"/>
  <c r="BF553" i="1"/>
  <c r="AZ553" i="1"/>
  <c r="BF551" i="1"/>
  <c r="AZ551" i="1"/>
  <c r="BF549" i="1"/>
  <c r="AZ549" i="1"/>
  <c r="BF547" i="1"/>
  <c r="AZ547" i="1"/>
  <c r="BF545" i="1"/>
  <c r="AZ545" i="1"/>
  <c r="BF543" i="1"/>
  <c r="AZ543" i="1"/>
  <c r="BF541" i="1"/>
  <c r="AZ541" i="1"/>
  <c r="BF539" i="1"/>
  <c r="AZ539" i="1"/>
  <c r="BF537" i="1"/>
  <c r="AZ537" i="1"/>
  <c r="BF535" i="1"/>
  <c r="AZ535" i="1"/>
  <c r="BF533" i="1"/>
  <c r="AZ533" i="1"/>
  <c r="BF531" i="1"/>
  <c r="AZ531" i="1"/>
  <c r="BF529" i="1"/>
  <c r="AZ529" i="1"/>
  <c r="BF527" i="1"/>
  <c r="AZ527" i="1"/>
  <c r="BF525" i="1"/>
  <c r="AZ525" i="1"/>
  <c r="BF523" i="1"/>
  <c r="AZ523" i="1"/>
  <c r="BF521" i="1"/>
  <c r="AZ521" i="1"/>
  <c r="BF519" i="1"/>
  <c r="AZ519" i="1"/>
  <c r="BF517" i="1"/>
  <c r="AZ517" i="1"/>
  <c r="BF515" i="1"/>
  <c r="AZ515" i="1"/>
  <c r="BF513" i="1"/>
  <c r="AZ513" i="1"/>
  <c r="BF511" i="1"/>
  <c r="AZ511" i="1"/>
  <c r="BF509" i="1"/>
  <c r="AZ509" i="1"/>
  <c r="BF507" i="1"/>
  <c r="AZ507" i="1"/>
  <c r="BF505" i="1"/>
  <c r="AZ505" i="1"/>
  <c r="BF503" i="1"/>
  <c r="AZ503" i="1"/>
  <c r="BF501" i="1"/>
  <c r="AZ501" i="1"/>
  <c r="BF499" i="1"/>
  <c r="AZ499" i="1"/>
  <c r="BF497" i="1"/>
  <c r="AZ497" i="1"/>
  <c r="BF495" i="1"/>
  <c r="AZ495" i="1"/>
  <c r="BF493" i="1"/>
  <c r="AZ493" i="1"/>
  <c r="BF491" i="1"/>
  <c r="AZ491" i="1"/>
  <c r="BF489" i="1"/>
  <c r="AZ489" i="1"/>
  <c r="BF487" i="1"/>
  <c r="AZ487" i="1"/>
  <c r="BF485" i="1"/>
  <c r="AZ485" i="1"/>
  <c r="BF483" i="1"/>
  <c r="AZ483" i="1"/>
  <c r="BF481" i="1"/>
  <c r="AZ481" i="1"/>
  <c r="BF479" i="1"/>
  <c r="AZ479" i="1"/>
  <c r="BF477" i="1"/>
  <c r="AZ477" i="1"/>
  <c r="BF475" i="1"/>
  <c r="AZ475" i="1"/>
  <c r="BF473" i="1"/>
  <c r="AZ473" i="1"/>
  <c r="BF471" i="1"/>
  <c r="AZ471" i="1"/>
  <c r="BF469" i="1"/>
  <c r="AZ469" i="1"/>
  <c r="BF467" i="1"/>
  <c r="AZ467" i="1"/>
  <c r="BF465" i="1"/>
  <c r="AZ465" i="1"/>
  <c r="BF463" i="1"/>
  <c r="AZ463" i="1"/>
  <c r="BF461" i="1"/>
  <c r="AZ461" i="1"/>
  <c r="BF459" i="1"/>
  <c r="AZ459" i="1"/>
  <c r="BF457" i="1"/>
  <c r="AZ457" i="1"/>
  <c r="BF455" i="1"/>
  <c r="AZ455" i="1"/>
  <c r="BF453" i="1"/>
  <c r="AZ453" i="1"/>
  <c r="BF451" i="1"/>
  <c r="AZ451" i="1"/>
  <c r="BF449" i="1"/>
  <c r="AZ449" i="1"/>
  <c r="BF447" i="1"/>
  <c r="AZ447" i="1"/>
  <c r="BF445" i="1"/>
  <c r="AZ445" i="1"/>
  <c r="BF443" i="1"/>
  <c r="AZ443" i="1"/>
  <c r="BF441" i="1"/>
  <c r="AZ441" i="1"/>
  <c r="BF439" i="1"/>
  <c r="AZ439" i="1"/>
  <c r="BF437" i="1"/>
  <c r="AZ437" i="1"/>
  <c r="BF435" i="1"/>
  <c r="AZ435" i="1"/>
  <c r="BF433" i="1"/>
  <c r="AZ433" i="1"/>
  <c r="BF431" i="1"/>
  <c r="AZ431" i="1"/>
  <c r="BF429" i="1"/>
  <c r="AZ429" i="1"/>
  <c r="BF427" i="1"/>
  <c r="AZ427" i="1"/>
  <c r="BF425" i="1"/>
  <c r="AZ425" i="1"/>
  <c r="BF423" i="1"/>
  <c r="AZ423" i="1"/>
  <c r="BF421" i="1"/>
  <c r="AZ421" i="1"/>
  <c r="BF419" i="1"/>
  <c r="AZ419" i="1"/>
  <c r="BF417" i="1"/>
  <c r="AZ417" i="1"/>
  <c r="BF415" i="1"/>
  <c r="AZ415" i="1"/>
  <c r="BF413" i="1"/>
  <c r="AZ413" i="1"/>
  <c r="BF411" i="1"/>
  <c r="AZ411" i="1"/>
  <c r="BF409" i="1"/>
  <c r="AZ409" i="1"/>
  <c r="BF407" i="1"/>
  <c r="AZ407" i="1"/>
  <c r="BF405" i="1"/>
  <c r="AZ405" i="1"/>
  <c r="BF403" i="1"/>
  <c r="AZ403" i="1"/>
  <c r="BF401" i="1"/>
  <c r="AZ401" i="1"/>
  <c r="BF399" i="1"/>
  <c r="AZ399" i="1"/>
  <c r="BF397" i="1"/>
  <c r="AZ397" i="1"/>
  <c r="BF395" i="1"/>
  <c r="AZ395" i="1"/>
  <c r="BF393" i="1"/>
  <c r="AZ393" i="1"/>
  <c r="BF391" i="1"/>
  <c r="AZ391" i="1"/>
  <c r="BF389" i="1"/>
  <c r="AZ389" i="1"/>
  <c r="BF387" i="1"/>
  <c r="AZ387" i="1"/>
  <c r="BF385" i="1"/>
  <c r="AZ385" i="1"/>
  <c r="BF383" i="1"/>
  <c r="AZ383" i="1"/>
  <c r="BF381" i="1"/>
  <c r="AZ381" i="1"/>
  <c r="BF379" i="1"/>
  <c r="AZ379" i="1"/>
  <c r="BF377" i="1"/>
  <c r="AZ377" i="1"/>
  <c r="BF375" i="1"/>
  <c r="AZ375" i="1"/>
  <c r="BF373" i="1"/>
  <c r="AZ373" i="1"/>
  <c r="BF371" i="1"/>
  <c r="AZ371" i="1"/>
  <c r="BF369" i="1"/>
  <c r="AZ369" i="1"/>
  <c r="BF367" i="1"/>
  <c r="AZ367" i="1"/>
  <c r="BF365" i="1"/>
  <c r="AZ365" i="1"/>
  <c r="BF363" i="1"/>
  <c r="AZ363" i="1"/>
  <c r="BF361" i="1"/>
  <c r="AZ361" i="1"/>
  <c r="BF359" i="1"/>
  <c r="AZ359" i="1"/>
  <c r="BF357" i="1"/>
  <c r="AZ357" i="1"/>
  <c r="BF355" i="1"/>
  <c r="AZ355" i="1"/>
  <c r="BF353" i="1"/>
  <c r="AZ353" i="1"/>
  <c r="BF351" i="1"/>
  <c r="AZ351" i="1"/>
  <c r="BF349" i="1"/>
  <c r="AZ349" i="1"/>
  <c r="BF347" i="1"/>
  <c r="AZ347" i="1"/>
  <c r="BF345" i="1"/>
  <c r="AZ345" i="1"/>
  <c r="BF343" i="1"/>
  <c r="AZ343" i="1"/>
  <c r="BF341" i="1"/>
  <c r="AZ341" i="1"/>
  <c r="BF339" i="1"/>
  <c r="AZ339" i="1"/>
  <c r="BF337" i="1"/>
  <c r="AZ337" i="1"/>
  <c r="BF335" i="1"/>
  <c r="AZ335" i="1"/>
  <c r="BF333" i="1"/>
  <c r="AZ333" i="1"/>
  <c r="BF331" i="1"/>
  <c r="AZ331" i="1"/>
  <c r="BF329" i="1"/>
  <c r="AZ329" i="1"/>
  <c r="BF327" i="1"/>
  <c r="AZ327" i="1"/>
  <c r="BF325" i="1"/>
  <c r="AZ325" i="1"/>
  <c r="BF323" i="1"/>
  <c r="AZ323" i="1"/>
  <c r="BF321" i="1"/>
  <c r="AZ321" i="1"/>
  <c r="BF319" i="1"/>
  <c r="AZ319" i="1"/>
  <c r="BF317" i="1"/>
  <c r="AZ317" i="1"/>
  <c r="BF315" i="1"/>
  <c r="AZ315" i="1"/>
  <c r="BF313" i="1"/>
  <c r="AZ313" i="1"/>
  <c r="BF311" i="1"/>
  <c r="AZ311" i="1"/>
  <c r="BF309" i="1"/>
  <c r="AZ309" i="1"/>
  <c r="BF307" i="1"/>
  <c r="AZ307" i="1"/>
  <c r="BF305" i="1"/>
  <c r="AZ305" i="1"/>
  <c r="BF303" i="1"/>
  <c r="AZ303" i="1"/>
  <c r="BF301" i="1"/>
  <c r="AZ301" i="1"/>
  <c r="BF299" i="1"/>
  <c r="AZ299" i="1"/>
  <c r="BF297" i="1"/>
  <c r="AZ297" i="1"/>
  <c r="BF295" i="1"/>
  <c r="AZ295" i="1"/>
  <c r="BF293" i="1"/>
  <c r="AZ293" i="1"/>
  <c r="BF291" i="1"/>
  <c r="AZ291" i="1"/>
  <c r="BF289" i="1"/>
  <c r="AZ289" i="1"/>
  <c r="BF287" i="1"/>
  <c r="AZ287" i="1"/>
  <c r="BF285" i="1"/>
  <c r="AZ285" i="1"/>
  <c r="BF283" i="1"/>
  <c r="AZ283" i="1"/>
  <c r="BF281" i="1"/>
  <c r="AZ281" i="1"/>
  <c r="BF279" i="1"/>
  <c r="AZ279" i="1"/>
  <c r="BF277" i="1"/>
  <c r="AZ277" i="1"/>
  <c r="BF275" i="1"/>
  <c r="AZ275" i="1"/>
  <c r="BF273" i="1"/>
  <c r="AZ273" i="1"/>
  <c r="BF271" i="1"/>
  <c r="AZ271" i="1"/>
  <c r="BF269" i="1"/>
  <c r="AZ269" i="1"/>
  <c r="BF267" i="1"/>
  <c r="AZ267" i="1"/>
  <c r="BF265" i="1"/>
  <c r="AZ265" i="1"/>
  <c r="BF263" i="1"/>
  <c r="AZ263" i="1"/>
  <c r="BF261" i="1"/>
  <c r="AZ261" i="1"/>
  <c r="BF259" i="1"/>
  <c r="AZ259" i="1"/>
  <c r="BF257" i="1"/>
  <c r="AZ257" i="1"/>
  <c r="BF255" i="1"/>
  <c r="AZ255" i="1"/>
  <c r="BF253" i="1"/>
  <c r="AZ253" i="1"/>
  <c r="BF251" i="1"/>
  <c r="AZ251" i="1"/>
  <c r="BF249" i="1"/>
  <c r="AZ249" i="1"/>
  <c r="BF247" i="1"/>
  <c r="AZ247" i="1"/>
  <c r="BF245" i="1"/>
  <c r="AZ245" i="1"/>
  <c r="BF243" i="1"/>
  <c r="AZ243" i="1"/>
  <c r="BF241" i="1"/>
  <c r="AZ241" i="1"/>
  <c r="BF239" i="1"/>
  <c r="AZ239" i="1"/>
  <c r="BF237" i="1"/>
  <c r="AZ237" i="1"/>
  <c r="BF235" i="1"/>
  <c r="AZ235" i="1"/>
  <c r="BF233" i="1"/>
  <c r="AZ233" i="1"/>
  <c r="BF231" i="1"/>
  <c r="AZ231" i="1"/>
  <c r="BF229" i="1"/>
  <c r="AZ229" i="1"/>
  <c r="BF227" i="1"/>
  <c r="AZ227" i="1"/>
  <c r="BF225" i="1"/>
  <c r="AZ225" i="1"/>
  <c r="BF223" i="1"/>
  <c r="AZ223" i="1"/>
  <c r="BF221" i="1"/>
  <c r="AZ221" i="1"/>
  <c r="BF219" i="1"/>
  <c r="AZ219" i="1"/>
  <c r="BF217" i="1"/>
  <c r="AZ217" i="1"/>
  <c r="BF215" i="1"/>
  <c r="AZ215" i="1"/>
  <c r="BF213" i="1"/>
  <c r="AZ213" i="1"/>
  <c r="BF211" i="1"/>
  <c r="AZ211" i="1"/>
  <c r="BF209" i="1"/>
  <c r="AZ209" i="1"/>
  <c r="BF207" i="1"/>
  <c r="AZ207" i="1"/>
  <c r="BF205" i="1"/>
  <c r="AZ205" i="1"/>
  <c r="BF203" i="1"/>
  <c r="AZ203" i="1"/>
  <c r="BF201" i="1"/>
  <c r="AZ201" i="1"/>
  <c r="BF199" i="1"/>
  <c r="AZ199" i="1"/>
  <c r="BF197" i="1"/>
  <c r="AZ197" i="1"/>
  <c r="BF195" i="1"/>
  <c r="AZ195" i="1"/>
  <c r="BF193" i="1"/>
  <c r="AZ193" i="1"/>
  <c r="BF191" i="1"/>
  <c r="AZ191" i="1"/>
  <c r="BF189" i="1"/>
  <c r="AZ189" i="1"/>
  <c r="BF187" i="1"/>
  <c r="AZ187" i="1"/>
  <c r="BF185" i="1"/>
  <c r="AZ185" i="1"/>
  <c r="BF183" i="1"/>
  <c r="AZ183" i="1"/>
  <c r="BF181" i="1"/>
  <c r="AZ181" i="1"/>
  <c r="BF179" i="1"/>
  <c r="AZ179" i="1"/>
  <c r="BF177" i="1"/>
  <c r="AZ177" i="1"/>
  <c r="BF175" i="1"/>
  <c r="AZ175" i="1"/>
  <c r="BF173" i="1"/>
  <c r="AZ173" i="1"/>
  <c r="BF171" i="1"/>
  <c r="AZ171" i="1"/>
  <c r="BF169" i="1"/>
  <c r="AZ169" i="1"/>
  <c r="BF167" i="1"/>
  <c r="AZ167" i="1"/>
  <c r="BF165" i="1"/>
  <c r="AZ165" i="1"/>
  <c r="BF163" i="1"/>
  <c r="AZ163" i="1"/>
  <c r="BF161" i="1"/>
  <c r="AZ161" i="1"/>
  <c r="BF159" i="1"/>
  <c r="AZ159" i="1"/>
  <c r="BF157" i="1"/>
  <c r="AZ157" i="1"/>
  <c r="BF155" i="1"/>
  <c r="AZ155" i="1"/>
  <c r="BF153" i="1"/>
  <c r="AZ153" i="1"/>
  <c r="BF151" i="1"/>
  <c r="AZ151" i="1"/>
  <c r="BF149" i="1"/>
  <c r="AZ149" i="1"/>
  <c r="BF147" i="1"/>
  <c r="AZ147" i="1"/>
  <c r="BF145" i="1"/>
  <c r="AZ145" i="1"/>
  <c r="BF143" i="1"/>
  <c r="AZ143" i="1"/>
  <c r="BF141" i="1"/>
  <c r="AZ141" i="1"/>
  <c r="BF139" i="1"/>
  <c r="AZ139" i="1"/>
  <c r="BF137" i="1"/>
  <c r="AZ137" i="1"/>
  <c r="BF135" i="1"/>
  <c r="AZ135" i="1"/>
  <c r="BF133" i="1"/>
  <c r="AZ133" i="1"/>
  <c r="BF131" i="1"/>
  <c r="AZ131" i="1"/>
  <c r="BF129" i="1"/>
  <c r="AZ129" i="1"/>
  <c r="BF127" i="1"/>
  <c r="AZ127" i="1"/>
  <c r="BF125" i="1"/>
  <c r="AZ125" i="1"/>
  <c r="BF123" i="1"/>
  <c r="AZ123" i="1"/>
  <c r="BF121" i="1"/>
  <c r="AZ121" i="1"/>
  <c r="BF119" i="1"/>
  <c r="AZ119" i="1"/>
  <c r="BF117" i="1"/>
  <c r="AZ117" i="1"/>
  <c r="BF115" i="1"/>
  <c r="AZ115" i="1"/>
  <c r="BF113" i="1"/>
  <c r="AZ113" i="1"/>
  <c r="BF111" i="1"/>
  <c r="AZ111" i="1"/>
  <c r="BF109" i="1"/>
  <c r="AZ109" i="1"/>
  <c r="BF107" i="1"/>
  <c r="AZ107" i="1"/>
  <c r="BF105" i="1"/>
  <c r="AZ105" i="1"/>
  <c r="BF103" i="1"/>
  <c r="AZ103" i="1"/>
  <c r="BF101" i="1"/>
  <c r="AZ101" i="1"/>
  <c r="BF99" i="1"/>
  <c r="AZ99" i="1"/>
  <c r="BF97" i="1"/>
  <c r="AZ97" i="1"/>
  <c r="BF95" i="1"/>
  <c r="AZ95" i="1"/>
  <c r="BF93" i="1"/>
  <c r="AZ93" i="1"/>
  <c r="BF91" i="1"/>
  <c r="AZ91" i="1"/>
  <c r="BF89" i="1"/>
  <c r="AZ89" i="1"/>
  <c r="BF87" i="1"/>
  <c r="AZ87" i="1"/>
  <c r="BF85" i="1"/>
  <c r="AZ85" i="1"/>
  <c r="BF83" i="1"/>
  <c r="AZ83" i="1"/>
  <c r="BF81" i="1"/>
  <c r="AZ81" i="1"/>
  <c r="BF79" i="1"/>
  <c r="AZ79" i="1"/>
  <c r="BF77" i="1"/>
  <c r="AZ77" i="1"/>
  <c r="BF75" i="1"/>
  <c r="AZ75" i="1"/>
  <c r="BF73" i="1"/>
  <c r="AZ73" i="1"/>
  <c r="BF71" i="1"/>
  <c r="AZ71" i="1"/>
  <c r="BF69" i="1"/>
  <c r="AZ69" i="1"/>
  <c r="BF67" i="1"/>
  <c r="AZ67" i="1"/>
  <c r="BF65" i="1"/>
  <c r="AZ65" i="1"/>
  <c r="BF63" i="1"/>
  <c r="AZ63" i="1"/>
  <c r="BF61" i="1"/>
  <c r="AZ61" i="1"/>
  <c r="BF59" i="1"/>
  <c r="AZ59" i="1"/>
  <c r="BF57" i="1"/>
  <c r="AZ57" i="1"/>
  <c r="BF55" i="1"/>
  <c r="AZ55" i="1"/>
  <c r="BF53" i="1"/>
  <c r="AZ53" i="1"/>
  <c r="BF51" i="1"/>
  <c r="AZ51" i="1"/>
  <c r="BF49" i="1"/>
  <c r="AZ49" i="1"/>
  <c r="BF47" i="1"/>
  <c r="AZ47" i="1"/>
  <c r="BF45" i="1"/>
  <c r="AZ45" i="1"/>
  <c r="BF43" i="1"/>
  <c r="AZ43" i="1"/>
  <c r="BF41" i="1"/>
  <c r="AZ41" i="1"/>
  <c r="BF39" i="1"/>
  <c r="AZ39" i="1"/>
  <c r="BF37" i="1"/>
  <c r="AZ37" i="1"/>
  <c r="BF35" i="1"/>
  <c r="AZ35" i="1"/>
  <c r="BF33" i="1"/>
  <c r="AZ33" i="1"/>
  <c r="AF48" i="6"/>
  <c r="AF37" i="6"/>
  <c r="AT31" i="1"/>
  <c r="BF29" i="1"/>
  <c r="AZ29" i="1"/>
  <c r="BF27" i="1"/>
  <c r="AZ27" i="1"/>
  <c r="BF25" i="1"/>
  <c r="AZ25" i="1"/>
  <c r="BF23" i="1"/>
  <c r="AZ23" i="1"/>
  <c r="BF21" i="1"/>
  <c r="AZ21" i="1"/>
  <c r="BF19" i="1"/>
  <c r="AZ19" i="1"/>
  <c r="BF17" i="1"/>
  <c r="AZ17" i="1"/>
  <c r="BF15" i="1"/>
  <c r="AZ15" i="1"/>
  <c r="BF13" i="1"/>
  <c r="AZ13" i="1"/>
  <c r="E49" i="6"/>
  <c r="AT11" i="1"/>
  <c r="E38" i="6"/>
  <c r="AF49" i="6"/>
  <c r="AF38" i="6"/>
  <c r="AT9" i="1"/>
  <c r="BF7" i="1"/>
  <c r="AZ7" i="1"/>
  <c r="BF5" i="1"/>
  <c r="AZ5" i="1"/>
  <c r="W51" i="6"/>
  <c r="AF50" i="6"/>
  <c r="AF51" i="6"/>
  <c r="AF40" i="6"/>
  <c r="E47" i="6"/>
  <c r="W40" i="6"/>
  <c r="AF39" i="6"/>
  <c r="N40" i="6"/>
  <c r="E40" i="6"/>
  <c r="E36" i="6"/>
  <c r="E51" i="6"/>
  <c r="N51" i="6"/>
  <c r="AT3" i="1"/>
  <c r="BJ652" i="1"/>
  <c r="BD652" i="1"/>
  <c r="BJ630" i="1"/>
  <c r="BD630" i="1"/>
  <c r="BI652" i="1"/>
  <c r="BC652" i="1"/>
  <c r="BI630" i="1"/>
  <c r="BC630" i="1"/>
  <c r="BH650" i="1"/>
  <c r="BB650" i="1"/>
  <c r="BH634" i="1"/>
  <c r="BB634" i="1"/>
  <c r="BH608" i="1"/>
  <c r="BB608" i="1"/>
  <c r="BG648" i="1"/>
  <c r="BA648" i="1"/>
  <c r="BG632" i="1"/>
  <c r="BA632" i="1"/>
  <c r="BK661" i="1"/>
  <c r="BE661" i="1"/>
  <c r="BK647" i="1"/>
  <c r="BE647" i="1"/>
  <c r="BK633" i="1"/>
  <c r="BE633" i="1"/>
  <c r="BK621" i="1"/>
  <c r="BE621" i="1"/>
  <c r="BK609" i="1"/>
  <c r="BE609" i="1"/>
  <c r="BK593" i="1"/>
  <c r="BE593" i="1"/>
  <c r="BK581" i="1"/>
  <c r="BE581" i="1"/>
  <c r="BK567" i="1"/>
  <c r="BE567" i="1"/>
  <c r="BK555" i="1"/>
  <c r="BE555" i="1"/>
  <c r="BK539" i="1"/>
  <c r="BE539" i="1"/>
  <c r="BJ661" i="1"/>
  <c r="BD661" i="1"/>
  <c r="BJ649" i="1"/>
  <c r="BD649" i="1"/>
  <c r="BG661" i="1"/>
  <c r="BA661" i="1"/>
  <c r="BG655" i="1"/>
  <c r="BA655" i="1"/>
  <c r="BF661" i="1"/>
  <c r="AZ661" i="1"/>
  <c r="BF657" i="1"/>
  <c r="AZ657" i="1"/>
  <c r="BK660" i="1"/>
  <c r="BE660" i="1"/>
  <c r="BK658" i="1"/>
  <c r="BE658" i="1"/>
  <c r="BK656" i="1"/>
  <c r="BE656" i="1"/>
  <c r="BK654" i="1"/>
  <c r="BE654" i="1"/>
  <c r="BK652" i="1"/>
  <c r="BE652" i="1"/>
  <c r="BK650" i="1"/>
  <c r="BE650" i="1"/>
  <c r="BK648" i="1"/>
  <c r="BE648" i="1"/>
  <c r="BK646" i="1"/>
  <c r="BE646" i="1"/>
  <c r="BK644" i="1"/>
  <c r="BE644" i="1"/>
  <c r="BK642" i="1"/>
  <c r="BE642" i="1"/>
  <c r="BK640" i="1"/>
  <c r="BE640" i="1"/>
  <c r="BK638" i="1"/>
  <c r="BE638" i="1"/>
  <c r="BK636" i="1"/>
  <c r="BE636" i="1"/>
  <c r="BK634" i="1"/>
  <c r="BE634" i="1"/>
  <c r="BK632" i="1"/>
  <c r="BE632" i="1"/>
  <c r="BK630" i="1"/>
  <c r="BE630" i="1"/>
  <c r="BK628" i="1"/>
  <c r="BE628" i="1"/>
  <c r="BK626" i="1"/>
  <c r="BE626" i="1"/>
  <c r="BK624" i="1"/>
  <c r="BE624" i="1"/>
  <c r="BK622" i="1"/>
  <c r="BE622" i="1"/>
  <c r="BK620" i="1"/>
  <c r="BE620" i="1"/>
  <c r="BK618" i="1"/>
  <c r="BE618" i="1"/>
  <c r="BK616" i="1"/>
  <c r="BE616" i="1"/>
  <c r="BK614" i="1"/>
  <c r="BE614" i="1"/>
  <c r="BK612" i="1"/>
  <c r="BE612" i="1"/>
  <c r="BK610" i="1"/>
  <c r="BE610" i="1"/>
  <c r="BK608" i="1"/>
  <c r="BE608" i="1"/>
  <c r="BK606" i="1"/>
  <c r="BE606" i="1"/>
  <c r="BK604" i="1"/>
  <c r="BE604" i="1"/>
  <c r="BK602" i="1"/>
  <c r="BE602" i="1"/>
  <c r="BK600" i="1"/>
  <c r="BE600" i="1"/>
  <c r="BK598" i="1"/>
  <c r="BE598" i="1"/>
  <c r="BK596" i="1"/>
  <c r="BE596" i="1"/>
  <c r="BK594" i="1"/>
  <c r="BE594" i="1"/>
  <c r="BK592" i="1"/>
  <c r="BE592" i="1"/>
  <c r="BK590" i="1"/>
  <c r="BE590" i="1"/>
  <c r="BK588" i="1"/>
  <c r="BE588" i="1"/>
  <c r="BK586" i="1"/>
  <c r="BE586" i="1"/>
  <c r="BK584" i="1"/>
  <c r="BE584" i="1"/>
  <c r="BK582" i="1"/>
  <c r="BE582" i="1"/>
  <c r="BK580" i="1"/>
  <c r="BE580" i="1"/>
  <c r="BK578" i="1"/>
  <c r="BE578" i="1"/>
  <c r="BK576" i="1"/>
  <c r="BE576" i="1"/>
  <c r="BK574" i="1"/>
  <c r="BE574" i="1"/>
  <c r="BK572" i="1"/>
  <c r="BE572" i="1"/>
  <c r="BK570" i="1"/>
  <c r="BE570" i="1"/>
  <c r="BK568" i="1"/>
  <c r="BE568" i="1"/>
  <c r="BK566" i="1"/>
  <c r="BE566" i="1"/>
  <c r="BK564" i="1"/>
  <c r="BE564" i="1"/>
  <c r="BK562" i="1"/>
  <c r="BE562" i="1"/>
  <c r="BK560" i="1"/>
  <c r="BE560" i="1"/>
  <c r="BK558" i="1"/>
  <c r="BE558" i="1"/>
  <c r="BK556" i="1"/>
  <c r="BE556" i="1"/>
  <c r="BK554" i="1"/>
  <c r="BE554" i="1"/>
  <c r="BK552" i="1"/>
  <c r="BE552" i="1"/>
  <c r="BK550" i="1"/>
  <c r="BE550" i="1"/>
  <c r="BK548" i="1"/>
  <c r="BE548" i="1"/>
  <c r="BK546" i="1"/>
  <c r="BE546" i="1"/>
  <c r="BK544" i="1"/>
  <c r="BE544" i="1"/>
  <c r="BK542" i="1"/>
  <c r="BE542" i="1"/>
  <c r="BK540" i="1"/>
  <c r="BE540" i="1"/>
  <c r="BK538" i="1"/>
  <c r="BE538" i="1"/>
  <c r="BK536" i="1"/>
  <c r="BE536" i="1"/>
  <c r="BK534" i="1"/>
  <c r="BE534" i="1"/>
  <c r="BK532" i="1"/>
  <c r="BE532" i="1"/>
  <c r="BK530" i="1"/>
  <c r="BE530" i="1"/>
  <c r="BK528" i="1"/>
  <c r="BE528" i="1"/>
  <c r="BK526" i="1"/>
  <c r="BE526" i="1"/>
  <c r="BK524" i="1"/>
  <c r="BE524" i="1"/>
  <c r="BK522" i="1"/>
  <c r="BE522" i="1"/>
  <c r="BK520" i="1"/>
  <c r="BE520" i="1"/>
  <c r="BK518" i="1"/>
  <c r="BE518" i="1"/>
  <c r="BK516" i="1"/>
  <c r="BE516" i="1"/>
  <c r="BK514" i="1"/>
  <c r="BE514" i="1"/>
  <c r="BK512" i="1"/>
  <c r="BE512" i="1"/>
  <c r="BK510" i="1"/>
  <c r="BE510" i="1"/>
  <c r="BK508" i="1"/>
  <c r="BE508" i="1"/>
  <c r="BK506" i="1"/>
  <c r="BE506" i="1"/>
  <c r="BK504" i="1"/>
  <c r="BE504" i="1"/>
  <c r="BK502" i="1"/>
  <c r="BE502" i="1"/>
  <c r="BK500" i="1"/>
  <c r="BE500" i="1"/>
  <c r="BK498" i="1"/>
  <c r="BE498" i="1"/>
  <c r="BK496" i="1"/>
  <c r="BE496" i="1"/>
  <c r="BK494" i="1"/>
  <c r="BE494" i="1"/>
  <c r="BK492" i="1"/>
  <c r="BE492" i="1"/>
  <c r="BK490" i="1"/>
  <c r="BE490" i="1"/>
  <c r="BK488" i="1"/>
  <c r="BE488" i="1"/>
  <c r="BK486" i="1"/>
  <c r="BE486" i="1"/>
  <c r="BK484" i="1"/>
  <c r="BE484" i="1"/>
  <c r="BK482" i="1"/>
  <c r="BE482" i="1"/>
  <c r="BK480" i="1"/>
  <c r="BE480" i="1"/>
  <c r="BK478" i="1"/>
  <c r="BE478" i="1"/>
  <c r="BK476" i="1"/>
  <c r="BE476" i="1"/>
  <c r="BK474" i="1"/>
  <c r="BE474" i="1"/>
  <c r="BK472" i="1"/>
  <c r="BE472" i="1"/>
  <c r="BK470" i="1"/>
  <c r="BE470" i="1"/>
  <c r="BK468" i="1"/>
  <c r="BE468" i="1"/>
  <c r="BK466" i="1"/>
  <c r="BE466" i="1"/>
  <c r="BK464" i="1"/>
  <c r="BE464" i="1"/>
  <c r="BK462" i="1"/>
  <c r="BE462" i="1"/>
  <c r="BK460" i="1"/>
  <c r="BE460" i="1"/>
  <c r="BK458" i="1"/>
  <c r="BE458" i="1"/>
  <c r="BK456" i="1"/>
  <c r="BE456" i="1"/>
  <c r="BK454" i="1"/>
  <c r="BE454" i="1"/>
  <c r="BK452" i="1"/>
  <c r="BE452" i="1"/>
  <c r="BK450" i="1"/>
  <c r="BE450" i="1"/>
  <c r="BK448" i="1"/>
  <c r="BE448" i="1"/>
  <c r="BK446" i="1"/>
  <c r="BE446" i="1"/>
  <c r="BK444" i="1"/>
  <c r="BE444" i="1"/>
  <c r="BK442" i="1"/>
  <c r="BE442" i="1"/>
  <c r="BK440" i="1"/>
  <c r="BE440" i="1"/>
  <c r="BK438" i="1"/>
  <c r="BE438" i="1"/>
  <c r="BK436" i="1"/>
  <c r="BE436" i="1"/>
  <c r="BK434" i="1"/>
  <c r="BE434" i="1"/>
  <c r="BK432" i="1"/>
  <c r="BE432" i="1"/>
  <c r="BK430" i="1"/>
  <c r="BE430" i="1"/>
  <c r="BK428" i="1"/>
  <c r="BE428" i="1"/>
  <c r="BK426" i="1"/>
  <c r="BE426" i="1"/>
  <c r="BK424" i="1"/>
  <c r="BE424" i="1"/>
  <c r="BK422" i="1"/>
  <c r="BE422" i="1"/>
  <c r="BK420" i="1"/>
  <c r="BE420" i="1"/>
  <c r="BK418" i="1"/>
  <c r="BE418" i="1"/>
  <c r="BK416" i="1"/>
  <c r="BE416" i="1"/>
  <c r="BK414" i="1"/>
  <c r="BE414" i="1"/>
  <c r="BK412" i="1"/>
  <c r="BE412" i="1"/>
  <c r="BK410" i="1"/>
  <c r="BE410" i="1"/>
  <c r="BK408" i="1"/>
  <c r="BE408" i="1"/>
  <c r="BK406" i="1"/>
  <c r="BE406" i="1"/>
  <c r="BK404" i="1"/>
  <c r="BE404" i="1"/>
  <c r="BK402" i="1"/>
  <c r="BE402" i="1"/>
  <c r="BK400" i="1"/>
  <c r="BE400" i="1"/>
  <c r="BK398" i="1"/>
  <c r="BE398" i="1"/>
  <c r="BK396" i="1"/>
  <c r="BE396" i="1"/>
  <c r="BK394" i="1"/>
  <c r="BE394" i="1"/>
  <c r="BK392" i="1"/>
  <c r="BE392" i="1"/>
  <c r="BK390" i="1"/>
  <c r="BE390" i="1"/>
  <c r="BK388" i="1"/>
  <c r="BE388" i="1"/>
  <c r="BK386" i="1"/>
  <c r="BE386" i="1"/>
  <c r="BK384" i="1"/>
  <c r="BE384" i="1"/>
  <c r="BK382" i="1"/>
  <c r="BE382" i="1"/>
  <c r="BK380" i="1"/>
  <c r="BE380" i="1"/>
  <c r="BK378" i="1"/>
  <c r="BE378" i="1"/>
  <c r="BK376" i="1"/>
  <c r="BE376" i="1"/>
  <c r="BK374" i="1"/>
  <c r="BE374" i="1"/>
  <c r="BK372" i="1"/>
  <c r="BE372" i="1"/>
  <c r="BK370" i="1"/>
  <c r="BE370" i="1"/>
  <c r="BK368" i="1"/>
  <c r="BE368" i="1"/>
  <c r="BK366" i="1"/>
  <c r="BE366" i="1"/>
  <c r="BK364" i="1"/>
  <c r="BE364" i="1"/>
  <c r="BK362" i="1"/>
  <c r="BE362" i="1"/>
  <c r="BK360" i="1"/>
  <c r="BE360" i="1"/>
  <c r="BK358" i="1"/>
  <c r="BE358" i="1"/>
  <c r="BK356" i="1"/>
  <c r="BE356" i="1"/>
  <c r="BK354" i="1"/>
  <c r="BE354" i="1"/>
  <c r="BK352" i="1"/>
  <c r="BE352" i="1"/>
  <c r="BK350" i="1"/>
  <c r="BE350" i="1"/>
  <c r="BK348" i="1"/>
  <c r="BE348" i="1"/>
  <c r="BK346" i="1"/>
  <c r="BE346" i="1"/>
  <c r="BK344" i="1"/>
  <c r="BE344" i="1"/>
  <c r="BK342" i="1"/>
  <c r="BE342" i="1"/>
  <c r="BK340" i="1"/>
  <c r="BE340" i="1"/>
  <c r="BK338" i="1"/>
  <c r="BE338" i="1"/>
  <c r="BK336" i="1"/>
  <c r="BE336" i="1"/>
  <c r="BK334" i="1"/>
  <c r="BE334" i="1"/>
  <c r="BK332" i="1"/>
  <c r="BE332" i="1"/>
  <c r="BK330" i="1"/>
  <c r="BE330" i="1"/>
  <c r="BK328" i="1"/>
  <c r="BE328" i="1"/>
  <c r="BK326" i="1"/>
  <c r="BE326" i="1"/>
  <c r="BK324" i="1"/>
  <c r="BE324" i="1"/>
  <c r="BK322" i="1"/>
  <c r="BE322" i="1"/>
  <c r="BK320" i="1"/>
  <c r="BE320" i="1"/>
  <c r="BK318" i="1"/>
  <c r="BE318" i="1"/>
  <c r="BK316" i="1"/>
  <c r="BE316" i="1"/>
  <c r="BK314" i="1"/>
  <c r="BE314" i="1"/>
  <c r="BK312" i="1"/>
  <c r="BE312" i="1"/>
  <c r="BK310" i="1"/>
  <c r="BE310" i="1"/>
  <c r="BK308" i="1"/>
  <c r="BE308" i="1"/>
  <c r="BK306" i="1"/>
  <c r="BE306" i="1"/>
  <c r="BK304" i="1"/>
  <c r="BE304" i="1"/>
  <c r="BK302" i="1"/>
  <c r="BE302" i="1"/>
  <c r="BK300" i="1"/>
  <c r="BE300" i="1"/>
  <c r="BK298" i="1"/>
  <c r="BE298" i="1"/>
  <c r="BK296" i="1"/>
  <c r="BE296" i="1"/>
  <c r="BK294" i="1"/>
  <c r="BE294" i="1"/>
  <c r="BK292" i="1"/>
  <c r="BE292" i="1"/>
  <c r="BK290" i="1"/>
  <c r="BE290" i="1"/>
  <c r="BK288" i="1"/>
  <c r="BE288" i="1"/>
  <c r="BK286" i="1"/>
  <c r="BE286" i="1"/>
  <c r="BK284" i="1"/>
  <c r="BE284" i="1"/>
  <c r="BK282" i="1"/>
  <c r="BE282" i="1"/>
  <c r="BK280" i="1"/>
  <c r="BE280" i="1"/>
  <c r="BK278" i="1"/>
  <c r="BE278" i="1"/>
  <c r="BK276" i="1"/>
  <c r="BE276" i="1"/>
  <c r="BK274" i="1"/>
  <c r="BE274" i="1"/>
  <c r="BK272" i="1"/>
  <c r="BE272" i="1"/>
  <c r="BK270" i="1"/>
  <c r="BE270" i="1"/>
  <c r="BK268" i="1"/>
  <c r="BE268" i="1"/>
  <c r="BK266" i="1"/>
  <c r="BE266" i="1"/>
  <c r="BK264" i="1"/>
  <c r="BE264" i="1"/>
  <c r="BK262" i="1"/>
  <c r="BE262" i="1"/>
  <c r="BK260" i="1"/>
  <c r="BE260" i="1"/>
  <c r="BK258" i="1"/>
  <c r="BE258" i="1"/>
  <c r="BK256" i="1"/>
  <c r="BE256" i="1"/>
  <c r="BK254" i="1"/>
  <c r="BE254" i="1"/>
  <c r="BK252" i="1"/>
  <c r="BE252" i="1"/>
  <c r="BK250" i="1"/>
  <c r="BE250" i="1"/>
  <c r="BK248" i="1"/>
  <c r="BE248" i="1"/>
  <c r="BK246" i="1"/>
  <c r="BE246" i="1"/>
  <c r="BK244" i="1"/>
  <c r="BE244" i="1"/>
  <c r="BK242" i="1"/>
  <c r="BE242" i="1"/>
  <c r="BK240" i="1"/>
  <c r="BE240" i="1"/>
  <c r="BK238" i="1"/>
  <c r="BE238" i="1"/>
  <c r="BK236" i="1"/>
  <c r="BE236" i="1"/>
  <c r="BK234" i="1"/>
  <c r="BE234" i="1"/>
  <c r="BK232" i="1"/>
  <c r="BE232" i="1"/>
  <c r="BK230" i="1"/>
  <c r="BE230" i="1"/>
  <c r="BK228" i="1"/>
  <c r="BE228" i="1"/>
  <c r="BK226" i="1"/>
  <c r="BE226" i="1"/>
  <c r="BK224" i="1"/>
  <c r="BE224" i="1"/>
  <c r="BK222" i="1"/>
  <c r="BE222" i="1"/>
  <c r="BK220" i="1"/>
  <c r="BE220" i="1"/>
  <c r="BK218" i="1"/>
  <c r="BE218" i="1"/>
  <c r="BK216" i="1"/>
  <c r="BE216" i="1"/>
  <c r="BK214" i="1"/>
  <c r="BE214" i="1"/>
  <c r="BK212" i="1"/>
  <c r="BE212" i="1"/>
  <c r="BK210" i="1"/>
  <c r="BE210" i="1"/>
  <c r="BK208" i="1"/>
  <c r="BE208" i="1"/>
  <c r="BK206" i="1"/>
  <c r="BE206" i="1"/>
  <c r="BK204" i="1"/>
  <c r="BE204" i="1"/>
  <c r="BK202" i="1"/>
  <c r="BE202" i="1"/>
  <c r="BK200" i="1"/>
  <c r="BE200" i="1"/>
  <c r="BK198" i="1"/>
  <c r="BE198" i="1"/>
  <c r="BK196" i="1"/>
  <c r="BE196" i="1"/>
  <c r="BK194" i="1"/>
  <c r="BE194" i="1"/>
  <c r="BK192" i="1"/>
  <c r="BE192" i="1"/>
  <c r="BK190" i="1"/>
  <c r="BE190" i="1"/>
  <c r="BK188" i="1"/>
  <c r="BE188" i="1"/>
  <c r="BK186" i="1"/>
  <c r="BE186" i="1"/>
  <c r="BK184" i="1"/>
  <c r="BE184" i="1"/>
  <c r="BK182" i="1"/>
  <c r="BE182" i="1"/>
  <c r="BK180" i="1"/>
  <c r="BE180" i="1"/>
  <c r="BK178" i="1"/>
  <c r="BE178" i="1"/>
  <c r="BK176" i="1"/>
  <c r="BE176" i="1"/>
  <c r="BK174" i="1"/>
  <c r="BE174" i="1"/>
  <c r="BK172" i="1"/>
  <c r="BE172" i="1"/>
  <c r="BK170" i="1"/>
  <c r="BE170" i="1"/>
  <c r="BK168" i="1"/>
  <c r="BE168" i="1"/>
  <c r="BK166" i="1"/>
  <c r="BE166" i="1"/>
  <c r="BK164" i="1"/>
  <c r="BE164" i="1"/>
  <c r="BK162" i="1"/>
  <c r="BE162" i="1"/>
  <c r="BK160" i="1"/>
  <c r="BE160" i="1"/>
  <c r="BK158" i="1"/>
  <c r="BE158" i="1"/>
  <c r="BK156" i="1"/>
  <c r="BE156" i="1"/>
  <c r="BK154" i="1"/>
  <c r="BE154" i="1"/>
  <c r="BK152" i="1"/>
  <c r="BE152" i="1"/>
  <c r="BK150" i="1"/>
  <c r="BE150" i="1"/>
  <c r="BK148" i="1"/>
  <c r="BE148" i="1"/>
  <c r="BK146" i="1"/>
  <c r="BE146" i="1"/>
  <c r="BK144" i="1"/>
  <c r="BE144" i="1"/>
  <c r="BK142" i="1"/>
  <c r="BE142" i="1"/>
  <c r="BK140" i="1"/>
  <c r="BE140" i="1"/>
  <c r="BK138" i="1"/>
  <c r="BE138" i="1"/>
  <c r="BK136" i="1"/>
  <c r="BE136" i="1"/>
  <c r="BK134" i="1"/>
  <c r="BE134" i="1"/>
  <c r="BK132" i="1"/>
  <c r="BE132" i="1"/>
  <c r="BK130" i="1"/>
  <c r="BE130" i="1"/>
  <c r="BK128" i="1"/>
  <c r="BE128" i="1"/>
  <c r="BK126" i="1"/>
  <c r="BE126" i="1"/>
  <c r="BK124" i="1"/>
  <c r="BE124" i="1"/>
  <c r="BK122" i="1"/>
  <c r="BE122" i="1"/>
  <c r="BK120" i="1"/>
  <c r="BE120" i="1"/>
  <c r="BK118" i="1"/>
  <c r="BE118" i="1"/>
  <c r="BK116" i="1"/>
  <c r="BE116" i="1"/>
  <c r="BK114" i="1"/>
  <c r="BE114" i="1"/>
  <c r="BK112" i="1"/>
  <c r="BE112" i="1"/>
  <c r="BK110" i="1"/>
  <c r="BE110" i="1"/>
  <c r="BK108" i="1"/>
  <c r="BE108" i="1"/>
  <c r="BK106" i="1"/>
  <c r="BE106" i="1"/>
  <c r="BK104" i="1"/>
  <c r="BE104" i="1"/>
  <c r="BK102" i="1"/>
  <c r="BE102" i="1"/>
  <c r="BK100" i="1"/>
  <c r="BE100" i="1"/>
  <c r="BK98" i="1"/>
  <c r="BE98" i="1"/>
  <c r="BK96" i="1"/>
  <c r="BE96" i="1"/>
  <c r="BK94" i="1"/>
  <c r="BE94" i="1"/>
  <c r="BK92" i="1"/>
  <c r="BE92" i="1"/>
  <c r="BK90" i="1"/>
  <c r="BE90" i="1"/>
  <c r="BK88" i="1"/>
  <c r="BE88" i="1"/>
  <c r="BK86" i="1"/>
  <c r="BE86" i="1"/>
  <c r="J39" i="6"/>
  <c r="J50" i="6"/>
  <c r="AY84" i="1"/>
  <c r="BK82" i="1"/>
  <c r="BE82" i="1"/>
  <c r="BK80" i="1"/>
  <c r="BE80" i="1"/>
  <c r="BK78" i="1"/>
  <c r="BE78" i="1"/>
  <c r="BK76" i="1"/>
  <c r="BE76" i="1"/>
  <c r="BK74" i="1"/>
  <c r="BE74" i="1"/>
  <c r="BK72" i="1"/>
  <c r="BE72" i="1"/>
  <c r="BK70" i="1"/>
  <c r="BE70" i="1"/>
  <c r="BK68" i="1"/>
  <c r="BE68" i="1"/>
  <c r="BK66" i="1"/>
  <c r="BE66" i="1"/>
  <c r="BK64" i="1"/>
  <c r="BE64" i="1"/>
  <c r="BK62" i="1"/>
  <c r="BE62" i="1"/>
  <c r="BK60" i="1"/>
  <c r="BE60" i="1"/>
  <c r="BK58" i="1"/>
  <c r="BE58" i="1"/>
  <c r="BK56" i="1"/>
  <c r="BE56" i="1"/>
  <c r="BK54" i="1"/>
  <c r="BE54" i="1"/>
  <c r="BK52" i="1"/>
  <c r="BE52" i="1"/>
  <c r="BK50" i="1"/>
  <c r="BE50" i="1"/>
  <c r="BK48" i="1"/>
  <c r="BE48" i="1"/>
  <c r="BK46" i="1"/>
  <c r="BE46" i="1"/>
  <c r="BK44" i="1"/>
  <c r="BE44" i="1"/>
  <c r="BK42" i="1"/>
  <c r="BE42" i="1"/>
  <c r="BK40" i="1"/>
  <c r="BE40" i="1"/>
  <c r="BK38" i="1"/>
  <c r="BE38" i="1"/>
  <c r="BK36" i="1"/>
  <c r="BE36" i="1"/>
  <c r="BK34" i="1"/>
  <c r="BE34" i="1"/>
  <c r="BK32" i="1"/>
  <c r="BE32" i="1"/>
  <c r="BK30" i="1"/>
  <c r="BE30" i="1"/>
  <c r="BK28" i="1"/>
  <c r="BE28" i="1"/>
  <c r="BK26" i="1"/>
  <c r="BE26" i="1"/>
  <c r="BK24" i="1"/>
  <c r="BE24" i="1"/>
  <c r="AK47" i="6"/>
  <c r="AK36" i="6"/>
  <c r="AY22" i="1"/>
  <c r="BK20" i="1"/>
  <c r="BE20" i="1"/>
  <c r="BK18" i="1"/>
  <c r="BE18" i="1"/>
  <c r="BK16" i="1"/>
  <c r="BE16" i="1"/>
  <c r="BK14" i="1"/>
  <c r="BE14" i="1"/>
  <c r="BK12" i="1"/>
  <c r="BE12" i="1"/>
  <c r="BK10" i="1"/>
  <c r="BE10" i="1"/>
  <c r="BK8" i="1"/>
  <c r="BE8" i="1"/>
  <c r="BK6" i="1"/>
  <c r="BE6" i="1"/>
  <c r="BK4" i="1"/>
  <c r="BE4" i="1"/>
  <c r="BJ636" i="1"/>
  <c r="BD636" i="1"/>
  <c r="BJ624" i="1"/>
  <c r="BD624" i="1"/>
  <c r="BJ622" i="1"/>
  <c r="BD622" i="1"/>
  <c r="BJ620" i="1"/>
  <c r="BD620" i="1"/>
  <c r="BJ618" i="1"/>
  <c r="BD618" i="1"/>
  <c r="BJ616" i="1"/>
  <c r="BD616" i="1"/>
  <c r="BJ614" i="1"/>
  <c r="BD614" i="1"/>
  <c r="BJ612" i="1"/>
  <c r="BD612" i="1"/>
  <c r="BJ610" i="1"/>
  <c r="BD610" i="1"/>
  <c r="BJ608" i="1"/>
  <c r="BD608" i="1"/>
  <c r="BJ606" i="1"/>
  <c r="BD606" i="1"/>
  <c r="BJ604" i="1"/>
  <c r="BD604" i="1"/>
  <c r="BJ602" i="1"/>
  <c r="BD602" i="1"/>
  <c r="BJ600" i="1"/>
  <c r="BD600" i="1"/>
  <c r="BJ598" i="1"/>
  <c r="BD598" i="1"/>
  <c r="BJ596" i="1"/>
  <c r="BD596" i="1"/>
  <c r="BJ594" i="1"/>
  <c r="BD594" i="1"/>
  <c r="BJ592" i="1"/>
  <c r="BD592" i="1"/>
  <c r="BJ590" i="1"/>
  <c r="BD590" i="1"/>
  <c r="BJ588" i="1"/>
  <c r="BD588" i="1"/>
  <c r="BJ586" i="1"/>
  <c r="BD586" i="1"/>
  <c r="BJ584" i="1"/>
  <c r="BD584" i="1"/>
  <c r="BJ582" i="1"/>
  <c r="BD582" i="1"/>
  <c r="BJ580" i="1"/>
  <c r="BD580" i="1"/>
  <c r="BJ578" i="1"/>
  <c r="BD578" i="1"/>
  <c r="BJ576" i="1"/>
  <c r="BD576" i="1"/>
  <c r="BJ574" i="1"/>
  <c r="BD574" i="1"/>
  <c r="BJ572" i="1"/>
  <c r="BD572" i="1"/>
  <c r="BJ570" i="1"/>
  <c r="BD570" i="1"/>
  <c r="BJ568" i="1"/>
  <c r="BD568" i="1"/>
  <c r="BJ566" i="1"/>
  <c r="BD566" i="1"/>
  <c r="BJ564" i="1"/>
  <c r="BD564" i="1"/>
  <c r="BJ562" i="1"/>
  <c r="BD562" i="1"/>
  <c r="BJ560" i="1"/>
  <c r="BD560" i="1"/>
  <c r="BJ558" i="1"/>
  <c r="BD558" i="1"/>
  <c r="BJ556" i="1"/>
  <c r="BD556" i="1"/>
  <c r="BJ554" i="1"/>
  <c r="BD554" i="1"/>
  <c r="BJ552" i="1"/>
  <c r="BD552" i="1"/>
  <c r="BJ550" i="1"/>
  <c r="BD550" i="1"/>
  <c r="BJ548" i="1"/>
  <c r="BD548" i="1"/>
  <c r="BJ546" i="1"/>
  <c r="BD546" i="1"/>
  <c r="BJ544" i="1"/>
  <c r="BD544" i="1"/>
  <c r="BJ542" i="1"/>
  <c r="BD542" i="1"/>
  <c r="BJ540" i="1"/>
  <c r="BD540" i="1"/>
  <c r="BJ538" i="1"/>
  <c r="BD538" i="1"/>
  <c r="BJ536" i="1"/>
  <c r="BD536" i="1"/>
  <c r="BJ534" i="1"/>
  <c r="BD534" i="1"/>
  <c r="BJ532" i="1"/>
  <c r="BD532" i="1"/>
  <c r="BJ530" i="1"/>
  <c r="BD530" i="1"/>
  <c r="BJ528" i="1"/>
  <c r="BD528" i="1"/>
  <c r="BJ526" i="1"/>
  <c r="BD526" i="1"/>
  <c r="BJ524" i="1"/>
  <c r="BD524" i="1"/>
  <c r="BJ522" i="1"/>
  <c r="BD522" i="1"/>
  <c r="BJ520" i="1"/>
  <c r="BD520" i="1"/>
  <c r="BJ518" i="1"/>
  <c r="BD518" i="1"/>
  <c r="BJ516" i="1"/>
  <c r="BD516" i="1"/>
  <c r="BJ514" i="1"/>
  <c r="BD514" i="1"/>
  <c r="BJ512" i="1"/>
  <c r="BD512" i="1"/>
  <c r="BJ510" i="1"/>
  <c r="BD510" i="1"/>
  <c r="BJ508" i="1"/>
  <c r="BD508" i="1"/>
  <c r="BJ506" i="1"/>
  <c r="BD506" i="1"/>
  <c r="BJ504" i="1"/>
  <c r="BD504" i="1"/>
  <c r="BJ502" i="1"/>
  <c r="BD502" i="1"/>
  <c r="BJ500" i="1"/>
  <c r="BD500" i="1"/>
  <c r="BJ498" i="1"/>
  <c r="BD498" i="1"/>
  <c r="BJ496" i="1"/>
  <c r="BD496" i="1"/>
  <c r="BJ494" i="1"/>
  <c r="BD494" i="1"/>
  <c r="BJ492" i="1"/>
  <c r="BD492" i="1"/>
  <c r="BJ490" i="1"/>
  <c r="BD490" i="1"/>
  <c r="BJ488" i="1"/>
  <c r="BD488" i="1"/>
  <c r="BJ486" i="1"/>
  <c r="BD486" i="1"/>
  <c r="BJ484" i="1"/>
  <c r="BD484" i="1"/>
  <c r="BJ482" i="1"/>
  <c r="BD482" i="1"/>
  <c r="BJ480" i="1"/>
  <c r="BD480" i="1"/>
  <c r="BJ478" i="1"/>
  <c r="BD478" i="1"/>
  <c r="BJ476" i="1"/>
  <c r="BD476" i="1"/>
  <c r="BJ474" i="1"/>
  <c r="BD474" i="1"/>
  <c r="BJ472" i="1"/>
  <c r="BD472" i="1"/>
  <c r="BJ470" i="1"/>
  <c r="BD470" i="1"/>
  <c r="BJ468" i="1"/>
  <c r="BD468" i="1"/>
  <c r="BJ466" i="1"/>
  <c r="BD466" i="1"/>
  <c r="BJ464" i="1"/>
  <c r="BD464" i="1"/>
  <c r="BJ462" i="1"/>
  <c r="BD462" i="1"/>
  <c r="BJ460" i="1"/>
  <c r="BD460" i="1"/>
  <c r="BJ458" i="1"/>
  <c r="BD458" i="1"/>
  <c r="BJ456" i="1"/>
  <c r="BD456" i="1"/>
  <c r="BJ454" i="1"/>
  <c r="BD454" i="1"/>
  <c r="BJ452" i="1"/>
  <c r="BD452" i="1"/>
  <c r="BJ450" i="1"/>
  <c r="BD450" i="1"/>
  <c r="BJ448" i="1"/>
  <c r="BD448" i="1"/>
  <c r="BJ446" i="1"/>
  <c r="BD446" i="1"/>
  <c r="BJ444" i="1"/>
  <c r="BD444" i="1"/>
  <c r="BJ442" i="1"/>
  <c r="BD442" i="1"/>
  <c r="BJ440" i="1"/>
  <c r="BD440" i="1"/>
  <c r="BJ438" i="1"/>
  <c r="BD438" i="1"/>
  <c r="BJ436" i="1"/>
  <c r="BD436" i="1"/>
  <c r="BJ434" i="1"/>
  <c r="BD434" i="1"/>
  <c r="BJ432" i="1"/>
  <c r="BD432" i="1"/>
  <c r="BJ430" i="1"/>
  <c r="BD430" i="1"/>
  <c r="BJ428" i="1"/>
  <c r="BD428" i="1"/>
  <c r="BJ426" i="1"/>
  <c r="BD426" i="1"/>
  <c r="BJ424" i="1"/>
  <c r="BD424" i="1"/>
  <c r="BJ422" i="1"/>
  <c r="BD422" i="1"/>
  <c r="BJ420" i="1"/>
  <c r="BD420" i="1"/>
  <c r="BJ418" i="1"/>
  <c r="BD418" i="1"/>
  <c r="BJ416" i="1"/>
  <c r="BD416" i="1"/>
  <c r="BJ414" i="1"/>
  <c r="BD414" i="1"/>
  <c r="BJ412" i="1"/>
  <c r="BD412" i="1"/>
  <c r="BJ410" i="1"/>
  <c r="BD410" i="1"/>
  <c r="BJ408" i="1"/>
  <c r="BD408" i="1"/>
  <c r="BJ406" i="1"/>
  <c r="BD406" i="1"/>
  <c r="BJ404" i="1"/>
  <c r="BD404" i="1"/>
  <c r="BJ402" i="1"/>
  <c r="BD402" i="1"/>
  <c r="BJ400" i="1"/>
  <c r="BD400" i="1"/>
  <c r="BJ398" i="1"/>
  <c r="BD398" i="1"/>
  <c r="BJ396" i="1"/>
  <c r="BD396" i="1"/>
  <c r="BJ394" i="1"/>
  <c r="BD394" i="1"/>
  <c r="BJ392" i="1"/>
  <c r="BD392" i="1"/>
  <c r="BJ390" i="1"/>
  <c r="BD390" i="1"/>
  <c r="BJ388" i="1"/>
  <c r="BD388" i="1"/>
  <c r="BJ386" i="1"/>
  <c r="BD386" i="1"/>
  <c r="BJ384" i="1"/>
  <c r="BD384" i="1"/>
  <c r="BJ382" i="1"/>
  <c r="BD382" i="1"/>
  <c r="BJ380" i="1"/>
  <c r="BD380" i="1"/>
  <c r="BJ378" i="1"/>
  <c r="BD378" i="1"/>
  <c r="BJ376" i="1"/>
  <c r="BD376" i="1"/>
  <c r="BJ374" i="1"/>
  <c r="BD374" i="1"/>
  <c r="BJ372" i="1"/>
  <c r="BD372" i="1"/>
  <c r="BJ370" i="1"/>
  <c r="BD370" i="1"/>
  <c r="BJ368" i="1"/>
  <c r="BD368" i="1"/>
  <c r="BJ366" i="1"/>
  <c r="BD366" i="1"/>
  <c r="BJ364" i="1"/>
  <c r="BD364" i="1"/>
  <c r="BJ362" i="1"/>
  <c r="BD362" i="1"/>
  <c r="BJ360" i="1"/>
  <c r="BD360" i="1"/>
  <c r="BJ358" i="1"/>
  <c r="BD358" i="1"/>
  <c r="BJ356" i="1"/>
  <c r="BD356" i="1"/>
  <c r="BJ354" i="1"/>
  <c r="BD354" i="1"/>
  <c r="BJ352" i="1"/>
  <c r="BD352" i="1"/>
  <c r="BJ350" i="1"/>
  <c r="BD350" i="1"/>
  <c r="BJ348" i="1"/>
  <c r="BD348" i="1"/>
  <c r="BJ346" i="1"/>
  <c r="BD346" i="1"/>
  <c r="BJ344" i="1"/>
  <c r="BD344" i="1"/>
  <c r="BJ342" i="1"/>
  <c r="BD342" i="1"/>
  <c r="BJ340" i="1"/>
  <c r="BD340" i="1"/>
  <c r="BJ338" i="1"/>
  <c r="BD338" i="1"/>
  <c r="BJ336" i="1"/>
  <c r="BD336" i="1"/>
  <c r="BJ334" i="1"/>
  <c r="BD334" i="1"/>
  <c r="BJ332" i="1"/>
  <c r="BD332" i="1"/>
  <c r="BJ330" i="1"/>
  <c r="BD330" i="1"/>
  <c r="BJ328" i="1"/>
  <c r="BD328" i="1"/>
  <c r="BJ326" i="1"/>
  <c r="BD326" i="1"/>
  <c r="BJ324" i="1"/>
  <c r="BD324" i="1"/>
  <c r="BJ322" i="1"/>
  <c r="BD322" i="1"/>
  <c r="BJ320" i="1"/>
  <c r="BD320" i="1"/>
  <c r="BJ318" i="1"/>
  <c r="BD318" i="1"/>
  <c r="BJ316" i="1"/>
  <c r="BD316" i="1"/>
  <c r="BJ314" i="1"/>
  <c r="BD314" i="1"/>
  <c r="BJ312" i="1"/>
  <c r="BD312" i="1"/>
  <c r="BJ310" i="1"/>
  <c r="BD310" i="1"/>
  <c r="BJ308" i="1"/>
  <c r="BD308" i="1"/>
  <c r="BJ306" i="1"/>
  <c r="BD306" i="1"/>
  <c r="BJ304" i="1"/>
  <c r="BD304" i="1"/>
  <c r="BJ302" i="1"/>
  <c r="BD302" i="1"/>
  <c r="BJ300" i="1"/>
  <c r="BD300" i="1"/>
  <c r="BJ298" i="1"/>
  <c r="BD298" i="1"/>
  <c r="BJ296" i="1"/>
  <c r="BD296" i="1"/>
  <c r="BJ294" i="1"/>
  <c r="BD294" i="1"/>
  <c r="BJ292" i="1"/>
  <c r="BD292" i="1"/>
  <c r="BJ290" i="1"/>
  <c r="BD290" i="1"/>
  <c r="BJ288" i="1"/>
  <c r="BD288" i="1"/>
  <c r="BJ286" i="1"/>
  <c r="BD286" i="1"/>
  <c r="BJ284" i="1"/>
  <c r="BD284" i="1"/>
  <c r="BJ282" i="1"/>
  <c r="BD282" i="1"/>
  <c r="BJ280" i="1"/>
  <c r="BD280" i="1"/>
  <c r="BJ278" i="1"/>
  <c r="BD278" i="1"/>
  <c r="BJ276" i="1"/>
  <c r="BD276" i="1"/>
  <c r="BJ274" i="1"/>
  <c r="BD274" i="1"/>
  <c r="BJ272" i="1"/>
  <c r="BD272" i="1"/>
  <c r="BJ270" i="1"/>
  <c r="BD270" i="1"/>
  <c r="BJ268" i="1"/>
  <c r="BD268" i="1"/>
  <c r="BJ266" i="1"/>
  <c r="BD266" i="1"/>
  <c r="BJ264" i="1"/>
  <c r="BD264" i="1"/>
  <c r="BJ262" i="1"/>
  <c r="BD262" i="1"/>
  <c r="BJ260" i="1"/>
  <c r="BD260" i="1"/>
  <c r="BJ258" i="1"/>
  <c r="BD258" i="1"/>
  <c r="BJ256" i="1"/>
  <c r="BD256" i="1"/>
  <c r="BJ254" i="1"/>
  <c r="BD254" i="1"/>
  <c r="BJ252" i="1"/>
  <c r="BD252" i="1"/>
  <c r="BJ250" i="1"/>
  <c r="BD250" i="1"/>
  <c r="BJ248" i="1"/>
  <c r="BD248" i="1"/>
  <c r="BJ246" i="1"/>
  <c r="BD246" i="1"/>
  <c r="BJ244" i="1"/>
  <c r="BD244" i="1"/>
  <c r="BJ242" i="1"/>
  <c r="BD242" i="1"/>
  <c r="BJ240" i="1"/>
  <c r="BD240" i="1"/>
  <c r="BJ238" i="1"/>
  <c r="BD238" i="1"/>
  <c r="BJ236" i="1"/>
  <c r="BD236" i="1"/>
  <c r="BJ234" i="1"/>
  <c r="BD234" i="1"/>
  <c r="BJ232" i="1"/>
  <c r="BD232" i="1"/>
  <c r="BJ230" i="1"/>
  <c r="BD230" i="1"/>
  <c r="BJ228" i="1"/>
  <c r="BD228" i="1"/>
  <c r="BJ226" i="1"/>
  <c r="BD226" i="1"/>
  <c r="BJ224" i="1"/>
  <c r="BD224" i="1"/>
  <c r="BJ222" i="1"/>
  <c r="BD222" i="1"/>
  <c r="BJ220" i="1"/>
  <c r="BD220" i="1"/>
  <c r="BJ218" i="1"/>
  <c r="BD218" i="1"/>
  <c r="BJ216" i="1"/>
  <c r="BD216" i="1"/>
  <c r="BJ214" i="1"/>
  <c r="BD214" i="1"/>
  <c r="BJ212" i="1"/>
  <c r="BD212" i="1"/>
  <c r="BJ210" i="1"/>
  <c r="BD210" i="1"/>
  <c r="BJ208" i="1"/>
  <c r="BD208" i="1"/>
  <c r="BJ206" i="1"/>
  <c r="BD206" i="1"/>
  <c r="BJ204" i="1"/>
  <c r="BD204" i="1"/>
  <c r="BJ202" i="1"/>
  <c r="BD202" i="1"/>
  <c r="BJ200" i="1"/>
  <c r="BD200" i="1"/>
  <c r="BJ198" i="1"/>
  <c r="BD198" i="1"/>
  <c r="BJ196" i="1"/>
  <c r="BD196" i="1"/>
  <c r="BJ194" i="1"/>
  <c r="BD194" i="1"/>
  <c r="BJ192" i="1"/>
  <c r="BD192" i="1"/>
  <c r="BJ190" i="1"/>
  <c r="BD190" i="1"/>
  <c r="BJ188" i="1"/>
  <c r="BD188" i="1"/>
  <c r="BJ186" i="1"/>
  <c r="BD186" i="1"/>
  <c r="BJ184" i="1"/>
  <c r="BD184" i="1"/>
  <c r="BJ182" i="1"/>
  <c r="BD182" i="1"/>
  <c r="BJ180" i="1"/>
  <c r="BD180" i="1"/>
  <c r="BJ178" i="1"/>
  <c r="BD178" i="1"/>
  <c r="BJ176" i="1"/>
  <c r="BD176" i="1"/>
  <c r="BJ174" i="1"/>
  <c r="BD174" i="1"/>
  <c r="BJ172" i="1"/>
  <c r="BD172" i="1"/>
  <c r="BJ170" i="1"/>
  <c r="BD170" i="1"/>
  <c r="BJ168" i="1"/>
  <c r="BD168" i="1"/>
  <c r="BJ166" i="1"/>
  <c r="BD166" i="1"/>
  <c r="BJ164" i="1"/>
  <c r="BD164" i="1"/>
  <c r="BJ162" i="1"/>
  <c r="BD162" i="1"/>
  <c r="BJ160" i="1"/>
  <c r="BD160" i="1"/>
  <c r="BJ158" i="1"/>
  <c r="BD158" i="1"/>
  <c r="BJ156" i="1"/>
  <c r="BD156" i="1"/>
  <c r="BJ154" i="1"/>
  <c r="BD154" i="1"/>
  <c r="BJ152" i="1"/>
  <c r="BD152" i="1"/>
  <c r="BJ150" i="1"/>
  <c r="BD150" i="1"/>
  <c r="BJ148" i="1"/>
  <c r="BD148" i="1"/>
  <c r="BJ146" i="1"/>
  <c r="BD146" i="1"/>
  <c r="BJ144" i="1"/>
  <c r="BD144" i="1"/>
  <c r="BJ142" i="1"/>
  <c r="BD142" i="1"/>
  <c r="BJ140" i="1"/>
  <c r="BD140" i="1"/>
  <c r="BJ138" i="1"/>
  <c r="BD138" i="1"/>
  <c r="BJ136" i="1"/>
  <c r="BD136" i="1"/>
  <c r="BJ134" i="1"/>
  <c r="BD134" i="1"/>
  <c r="BJ132" i="1"/>
  <c r="BD132" i="1"/>
  <c r="BJ130" i="1"/>
  <c r="BD130" i="1"/>
  <c r="BJ128" i="1"/>
  <c r="BD128" i="1"/>
  <c r="BJ126" i="1"/>
  <c r="BD126" i="1"/>
  <c r="BJ124" i="1"/>
  <c r="BD124" i="1"/>
  <c r="BJ122" i="1"/>
  <c r="BD122" i="1"/>
  <c r="BJ120" i="1"/>
  <c r="BD120" i="1"/>
  <c r="BJ118" i="1"/>
  <c r="BD118" i="1"/>
  <c r="BJ116" i="1"/>
  <c r="BD116" i="1"/>
  <c r="BJ114" i="1"/>
  <c r="BD114" i="1"/>
  <c r="BJ112" i="1"/>
  <c r="BD112" i="1"/>
  <c r="BJ110" i="1"/>
  <c r="BD110" i="1"/>
  <c r="BJ108" i="1"/>
  <c r="BD108" i="1"/>
  <c r="BJ106" i="1"/>
  <c r="BD106" i="1"/>
  <c r="BJ104" i="1"/>
  <c r="BD104" i="1"/>
  <c r="BJ102" i="1"/>
  <c r="BD102" i="1"/>
  <c r="BJ100" i="1"/>
  <c r="BD100" i="1"/>
  <c r="BJ98" i="1"/>
  <c r="BD98" i="1"/>
  <c r="BJ96" i="1"/>
  <c r="BD96" i="1"/>
  <c r="BJ94" i="1"/>
  <c r="BD94" i="1"/>
  <c r="BJ92" i="1"/>
  <c r="BD92" i="1"/>
  <c r="BJ90" i="1"/>
  <c r="BD90" i="1"/>
  <c r="BJ88" i="1"/>
  <c r="BD88" i="1"/>
  <c r="BJ86" i="1"/>
  <c r="BD86" i="1"/>
  <c r="I50" i="6"/>
  <c r="AX84" i="1"/>
  <c r="I39" i="6"/>
  <c r="BJ82" i="1"/>
  <c r="BD82" i="1"/>
  <c r="BJ80" i="1"/>
  <c r="BD80" i="1"/>
  <c r="BJ78" i="1"/>
  <c r="BD78" i="1"/>
  <c r="BJ76" i="1"/>
  <c r="BD76" i="1"/>
  <c r="BJ74" i="1"/>
  <c r="BD74" i="1"/>
  <c r="BJ72" i="1"/>
  <c r="BD72" i="1"/>
  <c r="BJ70" i="1"/>
  <c r="BD70" i="1"/>
  <c r="BJ68" i="1"/>
  <c r="BD68" i="1"/>
  <c r="BJ66" i="1"/>
  <c r="BD66" i="1"/>
  <c r="BJ64" i="1"/>
  <c r="BD64" i="1"/>
  <c r="BJ62" i="1"/>
  <c r="BD62" i="1"/>
  <c r="BJ60" i="1"/>
  <c r="BD60" i="1"/>
  <c r="BJ58" i="1"/>
  <c r="BD58" i="1"/>
  <c r="BJ56" i="1"/>
  <c r="BD56" i="1"/>
  <c r="BJ54" i="1"/>
  <c r="BD54" i="1"/>
  <c r="BJ52" i="1"/>
  <c r="BD52" i="1"/>
  <c r="BJ50" i="1"/>
  <c r="BD50" i="1"/>
  <c r="BJ48" i="1"/>
  <c r="BD48" i="1"/>
  <c r="BJ46" i="1"/>
  <c r="BD46" i="1"/>
  <c r="BJ44" i="1"/>
  <c r="BD44" i="1"/>
  <c r="BJ42" i="1"/>
  <c r="BD42" i="1"/>
  <c r="BJ40" i="1"/>
  <c r="BD40" i="1"/>
  <c r="BJ38" i="1"/>
  <c r="BD38" i="1"/>
  <c r="BJ36" i="1"/>
  <c r="BD36" i="1"/>
  <c r="BJ34" i="1"/>
  <c r="BD34" i="1"/>
  <c r="BJ32" i="1"/>
  <c r="BD32" i="1"/>
  <c r="BJ30" i="1"/>
  <c r="BD30" i="1"/>
  <c r="BJ28" i="1"/>
  <c r="BD28" i="1"/>
  <c r="BJ26" i="1"/>
  <c r="BD26" i="1"/>
  <c r="BJ24" i="1"/>
  <c r="BD24" i="1"/>
  <c r="AJ36" i="6"/>
  <c r="AJ47" i="6"/>
  <c r="AX22" i="1"/>
  <c r="BJ20" i="1"/>
  <c r="BD20" i="1"/>
  <c r="BJ18" i="1"/>
  <c r="BD18" i="1"/>
  <c r="BJ16" i="1"/>
  <c r="BD16" i="1"/>
  <c r="BJ14" i="1"/>
  <c r="BD14" i="1"/>
  <c r="BJ12" i="1"/>
  <c r="BD12" i="1"/>
  <c r="BJ10" i="1"/>
  <c r="BD10" i="1"/>
  <c r="BJ8" i="1"/>
  <c r="BD8" i="1"/>
  <c r="BJ6" i="1"/>
  <c r="BD6" i="1"/>
  <c r="BJ4" i="1"/>
  <c r="BD4" i="1"/>
  <c r="BJ642" i="1"/>
  <c r="BD642" i="1"/>
  <c r="BI644" i="1"/>
  <c r="BC644" i="1"/>
  <c r="BI628" i="1"/>
  <c r="BC628" i="1"/>
  <c r="BI620" i="1"/>
  <c r="BC620" i="1"/>
  <c r="BI618" i="1"/>
  <c r="BC618" i="1"/>
  <c r="BI616" i="1"/>
  <c r="BC616" i="1"/>
  <c r="BI614" i="1"/>
  <c r="BC614" i="1"/>
  <c r="BI612" i="1"/>
  <c r="BC612" i="1"/>
  <c r="BI610" i="1"/>
  <c r="BC610" i="1"/>
  <c r="BI608" i="1"/>
  <c r="BC608" i="1"/>
  <c r="BI606" i="1"/>
  <c r="BC606" i="1"/>
  <c r="BI604" i="1"/>
  <c r="BC604" i="1"/>
  <c r="BI602" i="1"/>
  <c r="BC602" i="1"/>
  <c r="BI600" i="1"/>
  <c r="BC600" i="1"/>
  <c r="BI598" i="1"/>
  <c r="BC598" i="1"/>
  <c r="BI596" i="1"/>
  <c r="BC596" i="1"/>
  <c r="BI594" i="1"/>
  <c r="BC594" i="1"/>
  <c r="BI592" i="1"/>
  <c r="BC592" i="1"/>
  <c r="BI590" i="1"/>
  <c r="BC590" i="1"/>
  <c r="BI588" i="1"/>
  <c r="BC588" i="1"/>
  <c r="BI586" i="1"/>
  <c r="BC586" i="1"/>
  <c r="BI584" i="1"/>
  <c r="BC584" i="1"/>
  <c r="BI582" i="1"/>
  <c r="BC582" i="1"/>
  <c r="BI580" i="1"/>
  <c r="BC580" i="1"/>
  <c r="BI578" i="1"/>
  <c r="BC578" i="1"/>
  <c r="BI576" i="1"/>
  <c r="BC576" i="1"/>
  <c r="BI574" i="1"/>
  <c r="BC574" i="1"/>
  <c r="BI572" i="1"/>
  <c r="BC572" i="1"/>
  <c r="BI570" i="1"/>
  <c r="BC570" i="1"/>
  <c r="BI568" i="1"/>
  <c r="BC568" i="1"/>
  <c r="BI566" i="1"/>
  <c r="BC566" i="1"/>
  <c r="BI564" i="1"/>
  <c r="BC564" i="1"/>
  <c r="BI562" i="1"/>
  <c r="BC562" i="1"/>
  <c r="BI560" i="1"/>
  <c r="BC560" i="1"/>
  <c r="BI558" i="1"/>
  <c r="BC558" i="1"/>
  <c r="BI556" i="1"/>
  <c r="BC556" i="1"/>
  <c r="BI554" i="1"/>
  <c r="BC554" i="1"/>
  <c r="BI552" i="1"/>
  <c r="BC552" i="1"/>
  <c r="BI550" i="1"/>
  <c r="BC550" i="1"/>
  <c r="BI548" i="1"/>
  <c r="BC548" i="1"/>
  <c r="BI546" i="1"/>
  <c r="BC546" i="1"/>
  <c r="BI544" i="1"/>
  <c r="BC544" i="1"/>
  <c r="BI542" i="1"/>
  <c r="BC542" i="1"/>
  <c r="BI540" i="1"/>
  <c r="BC540" i="1"/>
  <c r="BI538" i="1"/>
  <c r="BC538" i="1"/>
  <c r="BI536" i="1"/>
  <c r="BC536" i="1"/>
  <c r="BI534" i="1"/>
  <c r="BC534" i="1"/>
  <c r="BI532" i="1"/>
  <c r="BC532" i="1"/>
  <c r="BI530" i="1"/>
  <c r="BC530" i="1"/>
  <c r="BI528" i="1"/>
  <c r="BC528" i="1"/>
  <c r="BI526" i="1"/>
  <c r="BC526" i="1"/>
  <c r="BI524" i="1"/>
  <c r="BC524" i="1"/>
  <c r="BI522" i="1"/>
  <c r="BC522" i="1"/>
  <c r="BI520" i="1"/>
  <c r="BC520" i="1"/>
  <c r="BI518" i="1"/>
  <c r="BC518" i="1"/>
  <c r="BI516" i="1"/>
  <c r="BC516" i="1"/>
  <c r="BI514" i="1"/>
  <c r="BC514" i="1"/>
  <c r="BI512" i="1"/>
  <c r="BC512" i="1"/>
  <c r="BI510" i="1"/>
  <c r="BC510" i="1"/>
  <c r="BI508" i="1"/>
  <c r="BC508" i="1"/>
  <c r="BI506" i="1"/>
  <c r="BC506" i="1"/>
  <c r="BI504" i="1"/>
  <c r="BC504" i="1"/>
  <c r="BI502" i="1"/>
  <c r="BC502" i="1"/>
  <c r="BI500" i="1"/>
  <c r="BC500" i="1"/>
  <c r="BI498" i="1"/>
  <c r="BC498" i="1"/>
  <c r="BI496" i="1"/>
  <c r="BC496" i="1"/>
  <c r="BI494" i="1"/>
  <c r="BC494" i="1"/>
  <c r="BI492" i="1"/>
  <c r="BC492" i="1"/>
  <c r="BI490" i="1"/>
  <c r="BC490" i="1"/>
  <c r="BI488" i="1"/>
  <c r="BC488" i="1"/>
  <c r="BI486" i="1"/>
  <c r="BC486" i="1"/>
  <c r="BI484" i="1"/>
  <c r="BC484" i="1"/>
  <c r="BI482" i="1"/>
  <c r="BC482" i="1"/>
  <c r="BI480" i="1"/>
  <c r="BC480" i="1"/>
  <c r="BI478" i="1"/>
  <c r="BC478" i="1"/>
  <c r="BI476" i="1"/>
  <c r="BC476" i="1"/>
  <c r="BI474" i="1"/>
  <c r="BC474" i="1"/>
  <c r="BI472" i="1"/>
  <c r="BC472" i="1"/>
  <c r="BI470" i="1"/>
  <c r="BC470" i="1"/>
  <c r="BI468" i="1"/>
  <c r="BC468" i="1"/>
  <c r="BI466" i="1"/>
  <c r="BC466" i="1"/>
  <c r="BI464" i="1"/>
  <c r="BC464" i="1"/>
  <c r="BI462" i="1"/>
  <c r="BC462" i="1"/>
  <c r="BI460" i="1"/>
  <c r="BC460" i="1"/>
  <c r="BI458" i="1"/>
  <c r="BC458" i="1"/>
  <c r="BI456" i="1"/>
  <c r="BC456" i="1"/>
  <c r="BI454" i="1"/>
  <c r="BC454" i="1"/>
  <c r="BI452" i="1"/>
  <c r="BC452" i="1"/>
  <c r="BI450" i="1"/>
  <c r="BC450" i="1"/>
  <c r="BI448" i="1"/>
  <c r="BC448" i="1"/>
  <c r="BI446" i="1"/>
  <c r="BC446" i="1"/>
  <c r="BI444" i="1"/>
  <c r="BC444" i="1"/>
  <c r="BI442" i="1"/>
  <c r="BC442" i="1"/>
  <c r="BI440" i="1"/>
  <c r="BC440" i="1"/>
  <c r="BI438" i="1"/>
  <c r="BC438" i="1"/>
  <c r="BI436" i="1"/>
  <c r="BC436" i="1"/>
  <c r="BI434" i="1"/>
  <c r="BC434" i="1"/>
  <c r="BI432" i="1"/>
  <c r="BC432" i="1"/>
  <c r="BI430" i="1"/>
  <c r="BC430" i="1"/>
  <c r="BI428" i="1"/>
  <c r="BC428" i="1"/>
  <c r="BI426" i="1"/>
  <c r="BC426" i="1"/>
  <c r="BI424" i="1"/>
  <c r="BC424" i="1"/>
  <c r="BI422" i="1"/>
  <c r="BC422" i="1"/>
  <c r="BI420" i="1"/>
  <c r="BC420" i="1"/>
  <c r="BI418" i="1"/>
  <c r="BC418" i="1"/>
  <c r="BI416" i="1"/>
  <c r="BC416" i="1"/>
  <c r="BI414" i="1"/>
  <c r="BC414" i="1"/>
  <c r="BI412" i="1"/>
  <c r="BC412" i="1"/>
  <c r="BI410" i="1"/>
  <c r="BC410" i="1"/>
  <c r="BI408" i="1"/>
  <c r="BC408" i="1"/>
  <c r="BI406" i="1"/>
  <c r="BC406" i="1"/>
  <c r="BI404" i="1"/>
  <c r="BC404" i="1"/>
  <c r="BI402" i="1"/>
  <c r="BC402" i="1"/>
  <c r="BI400" i="1"/>
  <c r="BC400" i="1"/>
  <c r="BI398" i="1"/>
  <c r="BC398" i="1"/>
  <c r="BI396" i="1"/>
  <c r="BC396" i="1"/>
  <c r="BI394" i="1"/>
  <c r="BC394" i="1"/>
  <c r="BI392" i="1"/>
  <c r="BC392" i="1"/>
  <c r="BI390" i="1"/>
  <c r="BC390" i="1"/>
  <c r="BI388" i="1"/>
  <c r="BC388" i="1"/>
  <c r="BI386" i="1"/>
  <c r="BC386" i="1"/>
  <c r="BI384" i="1"/>
  <c r="BC384" i="1"/>
  <c r="BI382" i="1"/>
  <c r="BC382" i="1"/>
  <c r="BI380" i="1"/>
  <c r="BC380" i="1"/>
  <c r="BI378" i="1"/>
  <c r="BC378" i="1"/>
  <c r="BI376" i="1"/>
  <c r="BC376" i="1"/>
  <c r="BI374" i="1"/>
  <c r="BC374" i="1"/>
  <c r="BI372" i="1"/>
  <c r="BC372" i="1"/>
  <c r="BI370" i="1"/>
  <c r="BC370" i="1"/>
  <c r="BI368" i="1"/>
  <c r="BC368" i="1"/>
  <c r="BI366" i="1"/>
  <c r="BC366" i="1"/>
  <c r="BI364" i="1"/>
  <c r="BC364" i="1"/>
  <c r="BI362" i="1"/>
  <c r="BC362" i="1"/>
  <c r="BI360" i="1"/>
  <c r="BC360" i="1"/>
  <c r="BI358" i="1"/>
  <c r="BC358" i="1"/>
  <c r="BI356" i="1"/>
  <c r="BC356" i="1"/>
  <c r="BI354" i="1"/>
  <c r="BC354" i="1"/>
  <c r="BI352" i="1"/>
  <c r="BC352" i="1"/>
  <c r="BI350" i="1"/>
  <c r="BC350" i="1"/>
  <c r="BI348" i="1"/>
  <c r="BC348" i="1"/>
  <c r="BI346" i="1"/>
  <c r="BC346" i="1"/>
  <c r="BI344" i="1"/>
  <c r="BC344" i="1"/>
  <c r="BI342" i="1"/>
  <c r="BC342" i="1"/>
  <c r="BI340" i="1"/>
  <c r="BC340" i="1"/>
  <c r="BI338" i="1"/>
  <c r="BC338" i="1"/>
  <c r="BI336" i="1"/>
  <c r="BC336" i="1"/>
  <c r="BI334" i="1"/>
  <c r="BC334" i="1"/>
  <c r="BI332" i="1"/>
  <c r="BC332" i="1"/>
  <c r="BI330" i="1"/>
  <c r="BC330" i="1"/>
  <c r="BI328" i="1"/>
  <c r="BC328" i="1"/>
  <c r="BI326" i="1"/>
  <c r="BC326" i="1"/>
  <c r="BI324" i="1"/>
  <c r="BC324" i="1"/>
  <c r="BI322" i="1"/>
  <c r="BC322" i="1"/>
  <c r="BI320" i="1"/>
  <c r="BC320" i="1"/>
  <c r="BI318" i="1"/>
  <c r="BC318" i="1"/>
  <c r="BI316" i="1"/>
  <c r="BC316" i="1"/>
  <c r="BI314" i="1"/>
  <c r="BC314" i="1"/>
  <c r="BI312" i="1"/>
  <c r="BC312" i="1"/>
  <c r="BI310" i="1"/>
  <c r="BC310" i="1"/>
  <c r="BI308" i="1"/>
  <c r="BC308" i="1"/>
  <c r="BI306" i="1"/>
  <c r="BC306" i="1"/>
  <c r="BI304" i="1"/>
  <c r="BC304" i="1"/>
  <c r="BI302" i="1"/>
  <c r="BC302" i="1"/>
  <c r="BI300" i="1"/>
  <c r="BC300" i="1"/>
  <c r="BI298" i="1"/>
  <c r="BC298" i="1"/>
  <c r="BI296" i="1"/>
  <c r="BC296" i="1"/>
  <c r="BI294" i="1"/>
  <c r="BC294" i="1"/>
  <c r="BI292" i="1"/>
  <c r="BC292" i="1"/>
  <c r="BI290" i="1"/>
  <c r="BC290" i="1"/>
  <c r="BI288" i="1"/>
  <c r="BC288" i="1"/>
  <c r="BI286" i="1"/>
  <c r="BC286" i="1"/>
  <c r="BI284" i="1"/>
  <c r="BC284" i="1"/>
  <c r="BI282" i="1"/>
  <c r="BC282" i="1"/>
  <c r="BI280" i="1"/>
  <c r="BC280" i="1"/>
  <c r="BI278" i="1"/>
  <c r="BC278" i="1"/>
  <c r="BI276" i="1"/>
  <c r="BC276" i="1"/>
  <c r="BI274" i="1"/>
  <c r="BC274" i="1"/>
  <c r="BI272" i="1"/>
  <c r="BC272" i="1"/>
  <c r="BC270" i="1"/>
  <c r="BI270" i="1"/>
  <c r="BC268" i="1"/>
  <c r="BI268" i="1"/>
  <c r="BC266" i="1"/>
  <c r="BI266" i="1"/>
  <c r="BC264" i="1"/>
  <c r="BI264" i="1"/>
  <c r="BC262" i="1"/>
  <c r="BI262" i="1"/>
  <c r="BC260" i="1"/>
  <c r="BI260" i="1"/>
  <c r="BC258" i="1"/>
  <c r="BI258" i="1"/>
  <c r="BC256" i="1"/>
  <c r="BI256" i="1"/>
  <c r="BC254" i="1"/>
  <c r="BI254" i="1"/>
  <c r="BC252" i="1"/>
  <c r="BI252" i="1"/>
  <c r="BC250" i="1"/>
  <c r="BI250" i="1"/>
  <c r="BC248" i="1"/>
  <c r="BI248" i="1"/>
  <c r="BC246" i="1"/>
  <c r="BI246" i="1"/>
  <c r="BC244" i="1"/>
  <c r="BI244" i="1"/>
  <c r="BC242" i="1"/>
  <c r="BI242" i="1"/>
  <c r="BC240" i="1"/>
  <c r="BI240" i="1"/>
  <c r="BC238" i="1"/>
  <c r="BI238" i="1"/>
  <c r="BC236" i="1"/>
  <c r="BI236" i="1"/>
  <c r="BC234" i="1"/>
  <c r="BI234" i="1"/>
  <c r="BC232" i="1"/>
  <c r="BI232" i="1"/>
  <c r="BC230" i="1"/>
  <c r="BI230" i="1"/>
  <c r="BC228" i="1"/>
  <c r="BI228" i="1"/>
  <c r="BC226" i="1"/>
  <c r="BI226" i="1"/>
  <c r="BC224" i="1"/>
  <c r="BI224" i="1"/>
  <c r="BC222" i="1"/>
  <c r="BI222" i="1"/>
  <c r="BC220" i="1"/>
  <c r="BI220" i="1"/>
  <c r="BC218" i="1"/>
  <c r="BI218" i="1"/>
  <c r="BC216" i="1"/>
  <c r="BI216" i="1"/>
  <c r="BC214" i="1"/>
  <c r="BI214" i="1"/>
  <c r="BC212" i="1"/>
  <c r="BI212" i="1"/>
  <c r="BC210" i="1"/>
  <c r="BI210" i="1"/>
  <c r="BC208" i="1"/>
  <c r="BI208" i="1"/>
  <c r="BC206" i="1"/>
  <c r="BI206" i="1"/>
  <c r="BC204" i="1"/>
  <c r="BI204" i="1"/>
  <c r="BC202" i="1"/>
  <c r="BI202" i="1"/>
  <c r="BC200" i="1"/>
  <c r="BI200" i="1"/>
  <c r="BC198" i="1"/>
  <c r="BI198" i="1"/>
  <c r="BC196" i="1"/>
  <c r="BI196" i="1"/>
  <c r="BC194" i="1"/>
  <c r="BI194" i="1"/>
  <c r="BC192" i="1"/>
  <c r="BI192" i="1"/>
  <c r="BC190" i="1"/>
  <c r="BI190" i="1"/>
  <c r="BC188" i="1"/>
  <c r="BI188" i="1"/>
  <c r="BI186" i="1"/>
  <c r="BC186" i="1"/>
  <c r="BI184" i="1"/>
  <c r="BC184" i="1"/>
  <c r="BI182" i="1"/>
  <c r="BC182" i="1"/>
  <c r="BI180" i="1"/>
  <c r="BC180" i="1"/>
  <c r="BI178" i="1"/>
  <c r="BC178" i="1"/>
  <c r="BI176" i="1"/>
  <c r="BC176" i="1"/>
  <c r="BI174" i="1"/>
  <c r="BC174" i="1"/>
  <c r="BI172" i="1"/>
  <c r="BC172" i="1"/>
  <c r="BI170" i="1"/>
  <c r="BC170" i="1"/>
  <c r="BI168" i="1"/>
  <c r="BC168" i="1"/>
  <c r="BI166" i="1"/>
  <c r="BC166" i="1"/>
  <c r="BC164" i="1"/>
  <c r="BI164" i="1"/>
  <c r="BI162" i="1"/>
  <c r="BC162" i="1"/>
  <c r="BI160" i="1"/>
  <c r="BC160" i="1"/>
  <c r="BI158" i="1"/>
  <c r="BC158" i="1"/>
  <c r="BI156" i="1"/>
  <c r="BC156" i="1"/>
  <c r="BI154" i="1"/>
  <c r="BC154" i="1"/>
  <c r="BI152" i="1"/>
  <c r="BC152" i="1"/>
  <c r="BI150" i="1"/>
  <c r="BC150" i="1"/>
  <c r="BI148" i="1"/>
  <c r="BC148" i="1"/>
  <c r="BI146" i="1"/>
  <c r="BC146" i="1"/>
  <c r="BI144" i="1"/>
  <c r="BC144" i="1"/>
  <c r="BI142" i="1"/>
  <c r="BC142" i="1"/>
  <c r="BI140" i="1"/>
  <c r="BC140" i="1"/>
  <c r="BI138" i="1"/>
  <c r="BC138" i="1"/>
  <c r="BI136" i="1"/>
  <c r="BC136" i="1"/>
  <c r="BI134" i="1"/>
  <c r="BC134" i="1"/>
  <c r="BI132" i="1"/>
  <c r="BC132" i="1"/>
  <c r="BI130" i="1"/>
  <c r="BC130" i="1"/>
  <c r="BI128" i="1"/>
  <c r="BC128" i="1"/>
  <c r="BI126" i="1"/>
  <c r="BC126" i="1"/>
  <c r="Z28" i="6" s="1"/>
  <c r="BI124" i="1"/>
  <c r="BC124" i="1"/>
  <c r="BI122" i="1"/>
  <c r="BC122" i="1"/>
  <c r="BI120" i="1"/>
  <c r="BC120" i="1"/>
  <c r="BI118" i="1"/>
  <c r="BC118" i="1"/>
  <c r="BI116" i="1"/>
  <c r="BC116" i="1"/>
  <c r="BI114" i="1"/>
  <c r="BC114" i="1"/>
  <c r="BI112" i="1"/>
  <c r="BC112" i="1"/>
  <c r="BI110" i="1"/>
  <c r="BC110" i="1"/>
  <c r="BI108" i="1"/>
  <c r="BC108" i="1"/>
  <c r="BI106" i="1"/>
  <c r="BC106" i="1"/>
  <c r="BI104" i="1"/>
  <c r="BC104" i="1"/>
  <c r="BI102" i="1"/>
  <c r="BC102" i="1"/>
  <c r="BI100" i="1"/>
  <c r="BC100" i="1"/>
  <c r="BI98" i="1"/>
  <c r="BC98" i="1"/>
  <c r="BI96" i="1"/>
  <c r="BC96" i="1"/>
  <c r="BI94" i="1"/>
  <c r="BC94" i="1"/>
  <c r="BI92" i="1"/>
  <c r="BC92" i="1"/>
  <c r="BI90" i="1"/>
  <c r="BC90" i="1"/>
  <c r="BI88" i="1"/>
  <c r="BC88" i="1"/>
  <c r="BI86" i="1"/>
  <c r="BC86" i="1"/>
  <c r="H39" i="6"/>
  <c r="H50" i="6"/>
  <c r="AW84" i="1"/>
  <c r="BI82" i="1"/>
  <c r="BC82" i="1"/>
  <c r="BI80" i="1"/>
  <c r="BC80" i="1"/>
  <c r="BI78" i="1"/>
  <c r="BC78" i="1"/>
  <c r="BI76" i="1"/>
  <c r="BC76" i="1"/>
  <c r="BI74" i="1"/>
  <c r="BC74" i="1"/>
  <c r="BI72" i="1"/>
  <c r="BC72" i="1"/>
  <c r="BI70" i="1"/>
  <c r="BC70" i="1"/>
  <c r="BI68" i="1"/>
  <c r="BC68" i="1"/>
  <c r="BI66" i="1"/>
  <c r="BC66" i="1"/>
  <c r="BI64" i="1"/>
  <c r="BC64" i="1"/>
  <c r="BI62" i="1"/>
  <c r="BC62" i="1"/>
  <c r="BI60" i="1"/>
  <c r="BC60" i="1"/>
  <c r="BI58" i="1"/>
  <c r="BC58" i="1"/>
  <c r="BI56" i="1"/>
  <c r="BC56" i="1"/>
  <c r="BI54" i="1"/>
  <c r="BC54" i="1"/>
  <c r="BI52" i="1"/>
  <c r="BC52" i="1"/>
  <c r="BI50" i="1"/>
  <c r="BC50" i="1"/>
  <c r="BI48" i="1"/>
  <c r="BC48" i="1"/>
  <c r="BI46" i="1"/>
  <c r="BC46" i="1"/>
  <c r="BI44" i="1"/>
  <c r="BC44" i="1"/>
  <c r="BI42" i="1"/>
  <c r="BC42" i="1"/>
  <c r="BI40" i="1"/>
  <c r="BC40" i="1"/>
  <c r="BI38" i="1"/>
  <c r="BC38" i="1"/>
  <c r="BI36" i="1"/>
  <c r="BC36" i="1"/>
  <c r="BI34" i="1"/>
  <c r="BC34" i="1"/>
  <c r="BI32" i="1"/>
  <c r="BC32" i="1"/>
  <c r="BI30" i="1"/>
  <c r="BC30" i="1"/>
  <c r="BI28" i="1"/>
  <c r="BC28" i="1"/>
  <c r="BI26" i="1"/>
  <c r="BC26" i="1"/>
  <c r="BI24" i="1"/>
  <c r="BC24" i="1"/>
  <c r="AI47" i="6"/>
  <c r="AI36" i="6"/>
  <c r="AW22" i="1"/>
  <c r="BI20" i="1"/>
  <c r="BC20" i="1"/>
  <c r="BI18" i="1"/>
  <c r="BC18" i="1"/>
  <c r="BI16" i="1"/>
  <c r="BC16" i="1"/>
  <c r="BI14" i="1"/>
  <c r="BC14" i="1"/>
  <c r="BI12" i="1"/>
  <c r="BC12" i="1"/>
  <c r="BI10" i="1"/>
  <c r="BC10" i="1"/>
  <c r="BI8" i="1"/>
  <c r="BC8" i="1"/>
  <c r="BI6" i="1"/>
  <c r="BC6" i="1"/>
  <c r="BI4" i="1"/>
  <c r="BC4" i="1"/>
  <c r="BJ656" i="1"/>
  <c r="BD656" i="1"/>
  <c r="BJ626" i="1"/>
  <c r="BD626" i="1"/>
  <c r="BI636" i="1"/>
  <c r="BC636" i="1"/>
  <c r="BH646" i="1"/>
  <c r="BB646" i="1"/>
  <c r="BH626" i="1"/>
  <c r="BB626" i="1"/>
  <c r="BH618" i="1"/>
  <c r="BB618" i="1"/>
  <c r="BH602" i="1"/>
  <c r="BB602" i="1"/>
  <c r="BH600" i="1"/>
  <c r="BB600" i="1"/>
  <c r="BH598" i="1"/>
  <c r="BB598" i="1"/>
  <c r="BH596" i="1"/>
  <c r="BB596" i="1"/>
  <c r="BH594" i="1"/>
  <c r="BB594" i="1"/>
  <c r="BH592" i="1"/>
  <c r="BB592" i="1"/>
  <c r="BH590" i="1"/>
  <c r="BB590" i="1"/>
  <c r="BH588" i="1"/>
  <c r="BB588" i="1"/>
  <c r="BH586" i="1"/>
  <c r="BB586" i="1"/>
  <c r="BH584" i="1"/>
  <c r="BB584" i="1"/>
  <c r="BH582" i="1"/>
  <c r="BB582" i="1"/>
  <c r="BH580" i="1"/>
  <c r="BB580" i="1"/>
  <c r="BH578" i="1"/>
  <c r="BB578" i="1"/>
  <c r="BH576" i="1"/>
  <c r="BB576" i="1"/>
  <c r="BH574" i="1"/>
  <c r="BB574" i="1"/>
  <c r="BH572" i="1"/>
  <c r="BB572" i="1"/>
  <c r="BH570" i="1"/>
  <c r="BB570" i="1"/>
  <c r="BH568" i="1"/>
  <c r="BB568" i="1"/>
  <c r="BH566" i="1"/>
  <c r="BB566" i="1"/>
  <c r="BH564" i="1"/>
  <c r="BB564" i="1"/>
  <c r="BH562" i="1"/>
  <c r="BB562" i="1"/>
  <c r="BH560" i="1"/>
  <c r="BB560" i="1"/>
  <c r="BH558" i="1"/>
  <c r="BB558" i="1"/>
  <c r="BH556" i="1"/>
  <c r="BB556" i="1"/>
  <c r="BH554" i="1"/>
  <c r="BB554" i="1"/>
  <c r="BH552" i="1"/>
  <c r="BB552" i="1"/>
  <c r="BH550" i="1"/>
  <c r="BB550" i="1"/>
  <c r="BH548" i="1"/>
  <c r="BB548" i="1"/>
  <c r="BH546" i="1"/>
  <c r="BB546" i="1"/>
  <c r="BH544" i="1"/>
  <c r="BB544" i="1"/>
  <c r="BH542" i="1"/>
  <c r="BB542" i="1"/>
  <c r="BH540" i="1"/>
  <c r="BB540" i="1"/>
  <c r="BH538" i="1"/>
  <c r="BB538" i="1"/>
  <c r="BH536" i="1"/>
  <c r="BB536" i="1"/>
  <c r="BH534" i="1"/>
  <c r="BB534" i="1"/>
  <c r="BH532" i="1"/>
  <c r="BB532" i="1"/>
  <c r="BH530" i="1"/>
  <c r="BB530" i="1"/>
  <c r="BH528" i="1"/>
  <c r="BB528" i="1"/>
  <c r="BH526" i="1"/>
  <c r="BB526" i="1"/>
  <c r="BH524" i="1"/>
  <c r="BB524" i="1"/>
  <c r="BH522" i="1"/>
  <c r="BB522" i="1"/>
  <c r="BH520" i="1"/>
  <c r="BB520" i="1"/>
  <c r="BH518" i="1"/>
  <c r="BB518" i="1"/>
  <c r="BH516" i="1"/>
  <c r="BB516" i="1"/>
  <c r="BH514" i="1"/>
  <c r="BB514" i="1"/>
  <c r="BH512" i="1"/>
  <c r="BB512" i="1"/>
  <c r="BH510" i="1"/>
  <c r="BB510" i="1"/>
  <c r="BH508" i="1"/>
  <c r="BB508" i="1"/>
  <c r="BH506" i="1"/>
  <c r="BB506" i="1"/>
  <c r="BH504" i="1"/>
  <c r="BB504" i="1"/>
  <c r="BH502" i="1"/>
  <c r="BB502" i="1"/>
  <c r="BH500" i="1"/>
  <c r="BB500" i="1"/>
  <c r="BH498" i="1"/>
  <c r="BB498" i="1"/>
  <c r="BH496" i="1"/>
  <c r="BB496" i="1"/>
  <c r="BH494" i="1"/>
  <c r="BB494" i="1"/>
  <c r="BH492" i="1"/>
  <c r="BB492" i="1"/>
  <c r="BH490" i="1"/>
  <c r="BB490" i="1"/>
  <c r="BH488" i="1"/>
  <c r="BB488" i="1"/>
  <c r="BH486" i="1"/>
  <c r="BB486" i="1"/>
  <c r="BH484" i="1"/>
  <c r="BB484" i="1"/>
  <c r="BH482" i="1"/>
  <c r="BB482" i="1"/>
  <c r="BH480" i="1"/>
  <c r="BB480" i="1"/>
  <c r="BH478" i="1"/>
  <c r="BB478" i="1"/>
  <c r="BH476" i="1"/>
  <c r="BB476" i="1"/>
  <c r="BH474" i="1"/>
  <c r="BB474" i="1"/>
  <c r="BH472" i="1"/>
  <c r="BB472" i="1"/>
  <c r="BH470" i="1"/>
  <c r="BB470" i="1"/>
  <c r="BH468" i="1"/>
  <c r="BB468" i="1"/>
  <c r="BH466" i="1"/>
  <c r="BB466" i="1"/>
  <c r="BH464" i="1"/>
  <c r="BB464" i="1"/>
  <c r="BH462" i="1"/>
  <c r="BB462" i="1"/>
  <c r="BH460" i="1"/>
  <c r="BB460" i="1"/>
  <c r="BH458" i="1"/>
  <c r="BB458" i="1"/>
  <c r="BH456" i="1"/>
  <c r="BB456" i="1"/>
  <c r="BH454" i="1"/>
  <c r="BB454" i="1"/>
  <c r="BH452" i="1"/>
  <c r="BB452" i="1"/>
  <c r="BH450" i="1"/>
  <c r="BB450" i="1"/>
  <c r="BH448" i="1"/>
  <c r="BB448" i="1"/>
  <c r="BH446" i="1"/>
  <c r="BB446" i="1"/>
  <c r="BH444" i="1"/>
  <c r="BB444" i="1"/>
  <c r="BH442" i="1"/>
  <c r="BB442" i="1"/>
  <c r="BH440" i="1"/>
  <c r="BB440" i="1"/>
  <c r="BH438" i="1"/>
  <c r="BB438" i="1"/>
  <c r="BH436" i="1"/>
  <c r="BB436" i="1"/>
  <c r="BH434" i="1"/>
  <c r="BB434" i="1"/>
  <c r="BH432" i="1"/>
  <c r="BB432" i="1"/>
  <c r="BH430" i="1"/>
  <c r="BB430" i="1"/>
  <c r="BH428" i="1"/>
  <c r="BB428" i="1"/>
  <c r="BH426" i="1"/>
  <c r="BB426" i="1"/>
  <c r="BH424" i="1"/>
  <c r="BB424" i="1"/>
  <c r="BH422" i="1"/>
  <c r="BB422" i="1"/>
  <c r="BH420" i="1"/>
  <c r="BB420" i="1"/>
  <c r="BH418" i="1"/>
  <c r="BB418" i="1"/>
  <c r="BH416" i="1"/>
  <c r="BB416" i="1"/>
  <c r="BH414" i="1"/>
  <c r="BB414" i="1"/>
  <c r="BH412" i="1"/>
  <c r="BB412" i="1"/>
  <c r="BH410" i="1"/>
  <c r="BB410" i="1"/>
  <c r="BH408" i="1"/>
  <c r="BB408" i="1"/>
  <c r="BH406" i="1"/>
  <c r="BB406" i="1"/>
  <c r="BH404" i="1"/>
  <c r="BB404" i="1"/>
  <c r="BH402" i="1"/>
  <c r="BB402" i="1"/>
  <c r="BH400" i="1"/>
  <c r="BB400" i="1"/>
  <c r="BH398" i="1"/>
  <c r="BB398" i="1"/>
  <c r="BH396" i="1"/>
  <c r="BB396" i="1"/>
  <c r="BH394" i="1"/>
  <c r="BB394" i="1"/>
  <c r="BH392" i="1"/>
  <c r="BB392" i="1"/>
  <c r="BH390" i="1"/>
  <c r="BB390" i="1"/>
  <c r="BH388" i="1"/>
  <c r="BB388" i="1"/>
  <c r="BH386" i="1"/>
  <c r="BB386" i="1"/>
  <c r="BH384" i="1"/>
  <c r="BB384" i="1"/>
  <c r="BH382" i="1"/>
  <c r="BB382" i="1"/>
  <c r="BH380" i="1"/>
  <c r="BB380" i="1"/>
  <c r="BH378" i="1"/>
  <c r="BB378" i="1"/>
  <c r="BH376" i="1"/>
  <c r="BB376" i="1"/>
  <c r="BH374" i="1"/>
  <c r="BB374" i="1"/>
  <c r="BH372" i="1"/>
  <c r="BB372" i="1"/>
  <c r="BH370" i="1"/>
  <c r="BB370" i="1"/>
  <c r="BH368" i="1"/>
  <c r="BB368" i="1"/>
  <c r="BH366" i="1"/>
  <c r="BB366" i="1"/>
  <c r="BH364" i="1"/>
  <c r="BB364" i="1"/>
  <c r="BH362" i="1"/>
  <c r="BB362" i="1"/>
  <c r="BH360" i="1"/>
  <c r="BB360" i="1"/>
  <c r="BH358" i="1"/>
  <c r="BB358" i="1"/>
  <c r="BH356" i="1"/>
  <c r="BB356" i="1"/>
  <c r="BH354" i="1"/>
  <c r="BB354" i="1"/>
  <c r="BH352" i="1"/>
  <c r="BB352" i="1"/>
  <c r="BH350" i="1"/>
  <c r="BB350" i="1"/>
  <c r="BH348" i="1"/>
  <c r="BB348" i="1"/>
  <c r="BH346" i="1"/>
  <c r="BB346" i="1"/>
  <c r="BH344" i="1"/>
  <c r="BB344" i="1"/>
  <c r="BH342" i="1"/>
  <c r="BB342" i="1"/>
  <c r="BH340" i="1"/>
  <c r="BB340" i="1"/>
  <c r="BH338" i="1"/>
  <c r="BB338" i="1"/>
  <c r="BH336" i="1"/>
  <c r="BB336" i="1"/>
  <c r="BH334" i="1"/>
  <c r="BB334" i="1"/>
  <c r="BH332" i="1"/>
  <c r="BB332" i="1"/>
  <c r="BH330" i="1"/>
  <c r="BB330" i="1"/>
  <c r="BH328" i="1"/>
  <c r="BB328" i="1"/>
  <c r="BH326" i="1"/>
  <c r="BB326" i="1"/>
  <c r="BH324" i="1"/>
  <c r="BB324" i="1"/>
  <c r="BH322" i="1"/>
  <c r="BB322" i="1"/>
  <c r="BH320" i="1"/>
  <c r="BB320" i="1"/>
  <c r="BH318" i="1"/>
  <c r="BB318" i="1"/>
  <c r="BH316" i="1"/>
  <c r="BB316" i="1"/>
  <c r="BH314" i="1"/>
  <c r="BB314" i="1"/>
  <c r="BH312" i="1"/>
  <c r="BB312" i="1"/>
  <c r="BH310" i="1"/>
  <c r="BB310" i="1"/>
  <c r="BH308" i="1"/>
  <c r="BB308" i="1"/>
  <c r="BH306" i="1"/>
  <c r="BB306" i="1"/>
  <c r="BH304" i="1"/>
  <c r="BB304" i="1"/>
  <c r="BH302" i="1"/>
  <c r="BB302" i="1"/>
  <c r="BH300" i="1"/>
  <c r="BB300" i="1"/>
  <c r="BH298" i="1"/>
  <c r="BB298" i="1"/>
  <c r="BH296" i="1"/>
  <c r="BB296" i="1"/>
  <c r="BH294" i="1"/>
  <c r="BB294" i="1"/>
  <c r="BH292" i="1"/>
  <c r="BB292" i="1"/>
  <c r="BH290" i="1"/>
  <c r="BB290" i="1"/>
  <c r="BH288" i="1"/>
  <c r="BB288" i="1"/>
  <c r="BH286" i="1"/>
  <c r="BB286" i="1"/>
  <c r="BH284" i="1"/>
  <c r="BB284" i="1"/>
  <c r="BH282" i="1"/>
  <c r="BB282" i="1"/>
  <c r="BH280" i="1"/>
  <c r="BB280" i="1"/>
  <c r="BH278" i="1"/>
  <c r="BB278" i="1"/>
  <c r="BH276" i="1"/>
  <c r="BB276" i="1"/>
  <c r="BH274" i="1"/>
  <c r="BB274" i="1"/>
  <c r="BH272" i="1"/>
  <c r="BB272" i="1"/>
  <c r="BH270" i="1"/>
  <c r="BB270" i="1"/>
  <c r="BH268" i="1"/>
  <c r="BB268" i="1"/>
  <c r="BH266" i="1"/>
  <c r="BB266" i="1"/>
  <c r="BH264" i="1"/>
  <c r="BB264" i="1"/>
  <c r="BH262" i="1"/>
  <c r="BB262" i="1"/>
  <c r="BH260" i="1"/>
  <c r="BB260" i="1"/>
  <c r="BH258" i="1"/>
  <c r="BB258" i="1"/>
  <c r="BH256" i="1"/>
  <c r="BB256" i="1"/>
  <c r="BH254" i="1"/>
  <c r="BB254" i="1"/>
  <c r="BH252" i="1"/>
  <c r="BB252" i="1"/>
  <c r="BH250" i="1"/>
  <c r="BB250" i="1"/>
  <c r="BH248" i="1"/>
  <c r="BB248" i="1"/>
  <c r="BH246" i="1"/>
  <c r="BB246" i="1"/>
  <c r="BH244" i="1"/>
  <c r="BB244" i="1"/>
  <c r="BH242" i="1"/>
  <c r="BB242" i="1"/>
  <c r="BH240" i="1"/>
  <c r="BB240" i="1"/>
  <c r="BH238" i="1"/>
  <c r="BB238" i="1"/>
  <c r="BH236" i="1"/>
  <c r="BB236" i="1"/>
  <c r="BH234" i="1"/>
  <c r="BB234" i="1"/>
  <c r="BH232" i="1"/>
  <c r="BB232" i="1"/>
  <c r="BH230" i="1"/>
  <c r="BB230" i="1"/>
  <c r="BH228" i="1"/>
  <c r="BB228" i="1"/>
  <c r="BH226" i="1"/>
  <c r="BB226" i="1"/>
  <c r="BH224" i="1"/>
  <c r="BB224" i="1"/>
  <c r="BH222" i="1"/>
  <c r="BB222" i="1"/>
  <c r="BH220" i="1"/>
  <c r="BB220" i="1"/>
  <c r="BH218" i="1"/>
  <c r="BB218" i="1"/>
  <c r="BH216" i="1"/>
  <c r="BB216" i="1"/>
  <c r="BH214" i="1"/>
  <c r="BB214" i="1"/>
  <c r="BH212" i="1"/>
  <c r="BB212" i="1"/>
  <c r="BH210" i="1"/>
  <c r="BB210" i="1"/>
  <c r="BH208" i="1"/>
  <c r="BB208" i="1"/>
  <c r="BH206" i="1"/>
  <c r="BB206" i="1"/>
  <c r="BH204" i="1"/>
  <c r="BB204" i="1"/>
  <c r="BH202" i="1"/>
  <c r="BB202" i="1"/>
  <c r="BH200" i="1"/>
  <c r="BB200" i="1"/>
  <c r="BH198" i="1"/>
  <c r="BB198" i="1"/>
  <c r="BH196" i="1"/>
  <c r="BB196" i="1"/>
  <c r="BH194" i="1"/>
  <c r="BB194" i="1"/>
  <c r="BH192" i="1"/>
  <c r="BB192" i="1"/>
  <c r="BH190" i="1"/>
  <c r="BB190" i="1"/>
  <c r="BH188" i="1"/>
  <c r="BB188" i="1"/>
  <c r="BH186" i="1"/>
  <c r="BB186" i="1"/>
  <c r="BH184" i="1"/>
  <c r="BB184" i="1"/>
  <c r="BH182" i="1"/>
  <c r="BB182" i="1"/>
  <c r="BH180" i="1"/>
  <c r="BB180" i="1"/>
  <c r="BH178" i="1"/>
  <c r="BB178" i="1"/>
  <c r="BH176" i="1"/>
  <c r="BB176" i="1"/>
  <c r="BH174" i="1"/>
  <c r="BB174" i="1"/>
  <c r="BH172" i="1"/>
  <c r="BB172" i="1"/>
  <c r="BH170" i="1"/>
  <c r="BB170" i="1"/>
  <c r="BH168" i="1"/>
  <c r="BB168" i="1"/>
  <c r="BH166" i="1"/>
  <c r="BB166" i="1"/>
  <c r="BH164" i="1"/>
  <c r="BB164" i="1"/>
  <c r="BH162" i="1"/>
  <c r="BB162" i="1"/>
  <c r="BH160" i="1"/>
  <c r="BB160" i="1"/>
  <c r="BH158" i="1"/>
  <c r="BB158" i="1"/>
  <c r="BH156" i="1"/>
  <c r="BB156" i="1"/>
  <c r="BH154" i="1"/>
  <c r="BB154" i="1"/>
  <c r="BH152" i="1"/>
  <c r="BB152" i="1"/>
  <c r="BH150" i="1"/>
  <c r="BB150" i="1"/>
  <c r="BH148" i="1"/>
  <c r="BB148" i="1"/>
  <c r="BH146" i="1"/>
  <c r="BB146" i="1"/>
  <c r="BH144" i="1"/>
  <c r="BB144" i="1"/>
  <c r="BH142" i="1"/>
  <c r="BB142" i="1"/>
  <c r="BH140" i="1"/>
  <c r="BB140" i="1"/>
  <c r="BH138" i="1"/>
  <c r="BB138" i="1"/>
  <c r="BH136" i="1"/>
  <c r="BB136" i="1"/>
  <c r="BH134" i="1"/>
  <c r="BB134" i="1"/>
  <c r="BH132" i="1"/>
  <c r="BB132" i="1"/>
  <c r="BH130" i="1"/>
  <c r="BB130" i="1"/>
  <c r="BH128" i="1"/>
  <c r="BB128" i="1"/>
  <c r="BH126" i="1"/>
  <c r="BB126" i="1"/>
  <c r="BH124" i="1"/>
  <c r="BB124" i="1"/>
  <c r="BH122" i="1"/>
  <c r="BB122" i="1"/>
  <c r="BH120" i="1"/>
  <c r="BB120" i="1"/>
  <c r="BH118" i="1"/>
  <c r="BB118" i="1"/>
  <c r="BH116" i="1"/>
  <c r="BB116" i="1"/>
  <c r="BH114" i="1"/>
  <c r="BB114" i="1"/>
  <c r="BH112" i="1"/>
  <c r="BB112" i="1"/>
  <c r="BH110" i="1"/>
  <c r="BB110" i="1"/>
  <c r="BH108" i="1"/>
  <c r="BB108" i="1"/>
  <c r="BH106" i="1"/>
  <c r="BB106" i="1"/>
  <c r="BH104" i="1"/>
  <c r="BB104" i="1"/>
  <c r="BH102" i="1"/>
  <c r="BB102" i="1"/>
  <c r="BH100" i="1"/>
  <c r="BB100" i="1"/>
  <c r="BH98" i="1"/>
  <c r="BB98" i="1"/>
  <c r="BH96" i="1"/>
  <c r="BB96" i="1"/>
  <c r="BH94" i="1"/>
  <c r="BB94" i="1"/>
  <c r="BH92" i="1"/>
  <c r="BB92" i="1"/>
  <c r="BH90" i="1"/>
  <c r="BB90" i="1"/>
  <c r="BH88" i="1"/>
  <c r="BB88" i="1"/>
  <c r="BH86" i="1"/>
  <c r="BB86" i="1"/>
  <c r="G50" i="6"/>
  <c r="G39" i="6"/>
  <c r="AV84" i="1"/>
  <c r="BH82" i="1"/>
  <c r="BB82" i="1"/>
  <c r="BH80" i="1"/>
  <c r="BB80" i="1"/>
  <c r="BH78" i="1"/>
  <c r="BB78" i="1"/>
  <c r="BH76" i="1"/>
  <c r="BB76" i="1"/>
  <c r="BH74" i="1"/>
  <c r="BB74" i="1"/>
  <c r="BH72" i="1"/>
  <c r="BB72" i="1"/>
  <c r="BH70" i="1"/>
  <c r="BB70" i="1"/>
  <c r="BH68" i="1"/>
  <c r="BB68" i="1"/>
  <c r="BH66" i="1"/>
  <c r="BB66" i="1"/>
  <c r="BH64" i="1"/>
  <c r="BB64" i="1"/>
  <c r="BH62" i="1"/>
  <c r="BB62" i="1"/>
  <c r="BH60" i="1"/>
  <c r="BB60" i="1"/>
  <c r="BH58" i="1"/>
  <c r="BB58" i="1"/>
  <c r="BH56" i="1"/>
  <c r="BB56" i="1"/>
  <c r="BH54" i="1"/>
  <c r="BB54" i="1"/>
  <c r="BH52" i="1"/>
  <c r="BB52" i="1"/>
  <c r="BH50" i="1"/>
  <c r="BB50" i="1"/>
  <c r="BH48" i="1"/>
  <c r="BB48" i="1"/>
  <c r="BH46" i="1"/>
  <c r="BB46" i="1"/>
  <c r="BH44" i="1"/>
  <c r="BB44" i="1"/>
  <c r="BH42" i="1"/>
  <c r="BB42" i="1"/>
  <c r="BH40" i="1"/>
  <c r="BB40" i="1"/>
  <c r="BH38" i="1"/>
  <c r="BB38" i="1"/>
  <c r="BH36" i="1"/>
  <c r="BB36" i="1"/>
  <c r="BH34" i="1"/>
  <c r="BB34" i="1"/>
  <c r="BH32" i="1"/>
  <c r="BB32" i="1"/>
  <c r="BH30" i="1"/>
  <c r="BB30" i="1"/>
  <c r="BH28" i="1"/>
  <c r="BB28" i="1"/>
  <c r="BH26" i="1"/>
  <c r="BB26" i="1"/>
  <c r="BH24" i="1"/>
  <c r="BB24" i="1"/>
  <c r="AH47" i="6"/>
  <c r="AH36" i="6"/>
  <c r="AV22" i="1"/>
  <c r="BH20" i="1"/>
  <c r="BB20" i="1"/>
  <c r="BH18" i="1"/>
  <c r="BB18" i="1"/>
  <c r="BH16" i="1"/>
  <c r="BB16" i="1"/>
  <c r="BH14" i="1"/>
  <c r="BB14" i="1"/>
  <c r="BH12" i="1"/>
  <c r="BB12" i="1"/>
  <c r="BH10" i="1"/>
  <c r="BB10" i="1"/>
  <c r="BH8" i="1"/>
  <c r="BB8" i="1"/>
  <c r="BH6" i="1"/>
  <c r="BB6" i="1"/>
  <c r="BH4" i="1"/>
  <c r="BB4" i="1"/>
  <c r="BJ644" i="1"/>
  <c r="BD644" i="1"/>
  <c r="BI660" i="1"/>
  <c r="BC660" i="1"/>
  <c r="BI638" i="1"/>
  <c r="BC638" i="1"/>
  <c r="BH654" i="1"/>
  <c r="BB654" i="1"/>
  <c r="BH632" i="1"/>
  <c r="BB632" i="1"/>
  <c r="BH606" i="1"/>
  <c r="BB606" i="1"/>
  <c r="BG642" i="1"/>
  <c r="BA642" i="1"/>
  <c r="BG628" i="1"/>
  <c r="BA628" i="1"/>
  <c r="BG626" i="1"/>
  <c r="BA626" i="1"/>
  <c r="BG624" i="1"/>
  <c r="BA624" i="1"/>
  <c r="BG622" i="1"/>
  <c r="BA622" i="1"/>
  <c r="BG620" i="1"/>
  <c r="BA620" i="1"/>
  <c r="BG618" i="1"/>
  <c r="BA618" i="1"/>
  <c r="BG616" i="1"/>
  <c r="BA616" i="1"/>
  <c r="BG614" i="1"/>
  <c r="BA614" i="1"/>
  <c r="BG612" i="1"/>
  <c r="BA612" i="1"/>
  <c r="BG610" i="1"/>
  <c r="BA610" i="1"/>
  <c r="BG608" i="1"/>
  <c r="BA608" i="1"/>
  <c r="BG606" i="1"/>
  <c r="BA606" i="1"/>
  <c r="BG604" i="1"/>
  <c r="BA604" i="1"/>
  <c r="BG602" i="1"/>
  <c r="BA602" i="1"/>
  <c r="BG600" i="1"/>
  <c r="BA600" i="1"/>
  <c r="BG598" i="1"/>
  <c r="BA598" i="1"/>
  <c r="BG596" i="1"/>
  <c r="BA596" i="1"/>
  <c r="BG594" i="1"/>
  <c r="BA594" i="1"/>
  <c r="BG592" i="1"/>
  <c r="BA592" i="1"/>
  <c r="BG590" i="1"/>
  <c r="BA590" i="1"/>
  <c r="BG588" i="1"/>
  <c r="BA588" i="1"/>
  <c r="BG586" i="1"/>
  <c r="BA586" i="1"/>
  <c r="BG584" i="1"/>
  <c r="BA584" i="1"/>
  <c r="BG582" i="1"/>
  <c r="BA582" i="1"/>
  <c r="BG580" i="1"/>
  <c r="BA580" i="1"/>
  <c r="BG578" i="1"/>
  <c r="BA578" i="1"/>
  <c r="BG576" i="1"/>
  <c r="BA576" i="1"/>
  <c r="BG574" i="1"/>
  <c r="BA574" i="1"/>
  <c r="BG572" i="1"/>
  <c r="BA572" i="1"/>
  <c r="BG570" i="1"/>
  <c r="BA570" i="1"/>
  <c r="BG568" i="1"/>
  <c r="BA568" i="1"/>
  <c r="BG566" i="1"/>
  <c r="BA566" i="1"/>
  <c r="BG564" i="1"/>
  <c r="BA564" i="1"/>
  <c r="BG562" i="1"/>
  <c r="BA562" i="1"/>
  <c r="BG560" i="1"/>
  <c r="BA560" i="1"/>
  <c r="BG558" i="1"/>
  <c r="BA558" i="1"/>
  <c r="BG556" i="1"/>
  <c r="BA556" i="1"/>
  <c r="BG554" i="1"/>
  <c r="BA554" i="1"/>
  <c r="BG552" i="1"/>
  <c r="BA552" i="1"/>
  <c r="BG550" i="1"/>
  <c r="BA550" i="1"/>
  <c r="BG548" i="1"/>
  <c r="BA548" i="1"/>
  <c r="BG546" i="1"/>
  <c r="BA546" i="1"/>
  <c r="BG544" i="1"/>
  <c r="BA544" i="1"/>
  <c r="BG542" i="1"/>
  <c r="BA542" i="1"/>
  <c r="BG540" i="1"/>
  <c r="BA540" i="1"/>
  <c r="BG538" i="1"/>
  <c r="BA538" i="1"/>
  <c r="BG536" i="1"/>
  <c r="BA536" i="1"/>
  <c r="BG534" i="1"/>
  <c r="BA534" i="1"/>
  <c r="BG532" i="1"/>
  <c r="BA532" i="1"/>
  <c r="BG530" i="1"/>
  <c r="BA530" i="1"/>
  <c r="BG528" i="1"/>
  <c r="BA528" i="1"/>
  <c r="BG526" i="1"/>
  <c r="BA526" i="1"/>
  <c r="BG524" i="1"/>
  <c r="BA524" i="1"/>
  <c r="BG522" i="1"/>
  <c r="BA522" i="1"/>
  <c r="BG520" i="1"/>
  <c r="BA520" i="1"/>
  <c r="BG518" i="1"/>
  <c r="BA518" i="1"/>
  <c r="BG516" i="1"/>
  <c r="BA516" i="1"/>
  <c r="BG514" i="1"/>
  <c r="BA514" i="1"/>
  <c r="BG512" i="1"/>
  <c r="BA512" i="1"/>
  <c r="BG510" i="1"/>
  <c r="BA510" i="1"/>
  <c r="BG508" i="1"/>
  <c r="BA508" i="1"/>
  <c r="BG506" i="1"/>
  <c r="BA506" i="1"/>
  <c r="BG504" i="1"/>
  <c r="BA504" i="1"/>
  <c r="BG502" i="1"/>
  <c r="BA502" i="1"/>
  <c r="BG500" i="1"/>
  <c r="BA500" i="1"/>
  <c r="BG498" i="1"/>
  <c r="BA498" i="1"/>
  <c r="BG496" i="1"/>
  <c r="BA496" i="1"/>
  <c r="BG494" i="1"/>
  <c r="BA494" i="1"/>
  <c r="BG492" i="1"/>
  <c r="BA492" i="1"/>
  <c r="BG490" i="1"/>
  <c r="BA490" i="1"/>
  <c r="BG488" i="1"/>
  <c r="BA488" i="1"/>
  <c r="BG486" i="1"/>
  <c r="BA486" i="1"/>
  <c r="BG484" i="1"/>
  <c r="BA484" i="1"/>
  <c r="BG482" i="1"/>
  <c r="BA482" i="1"/>
  <c r="BG480" i="1"/>
  <c r="BA480" i="1"/>
  <c r="BG478" i="1"/>
  <c r="BA478" i="1"/>
  <c r="BG476" i="1"/>
  <c r="BA476" i="1"/>
  <c r="BG474" i="1"/>
  <c r="BA474" i="1"/>
  <c r="BG472" i="1"/>
  <c r="BA472" i="1"/>
  <c r="BG470" i="1"/>
  <c r="BA470" i="1"/>
  <c r="BG468" i="1"/>
  <c r="BA468" i="1"/>
  <c r="BG466" i="1"/>
  <c r="BA466" i="1"/>
  <c r="BG464" i="1"/>
  <c r="BA464" i="1"/>
  <c r="BG462" i="1"/>
  <c r="BA462" i="1"/>
  <c r="BG460" i="1"/>
  <c r="BA460" i="1"/>
  <c r="BG458" i="1"/>
  <c r="BA458" i="1"/>
  <c r="BG456" i="1"/>
  <c r="BA456" i="1"/>
  <c r="BG454" i="1"/>
  <c r="BA454" i="1"/>
  <c r="BG452" i="1"/>
  <c r="BA452" i="1"/>
  <c r="BG450" i="1"/>
  <c r="BA450" i="1"/>
  <c r="BG448" i="1"/>
  <c r="BA448" i="1"/>
  <c r="BG446" i="1"/>
  <c r="BA446" i="1"/>
  <c r="BG444" i="1"/>
  <c r="BA444" i="1"/>
  <c r="BG442" i="1"/>
  <c r="BA442" i="1"/>
  <c r="BG440" i="1"/>
  <c r="BA440" i="1"/>
  <c r="BG438" i="1"/>
  <c r="BA438" i="1"/>
  <c r="BG436" i="1"/>
  <c r="BA436" i="1"/>
  <c r="BG434" i="1"/>
  <c r="BA434" i="1"/>
  <c r="BG432" i="1"/>
  <c r="BA432" i="1"/>
  <c r="BG430" i="1"/>
  <c r="BA430" i="1"/>
  <c r="BG428" i="1"/>
  <c r="BA428" i="1"/>
  <c r="BG426" i="1"/>
  <c r="BA426" i="1"/>
  <c r="BG424" i="1"/>
  <c r="BA424" i="1"/>
  <c r="BG422" i="1"/>
  <c r="BA422" i="1"/>
  <c r="BG420" i="1"/>
  <c r="BA420" i="1"/>
  <c r="BG418" i="1"/>
  <c r="BA418" i="1"/>
  <c r="BG416" i="1"/>
  <c r="BA416" i="1"/>
  <c r="BG414" i="1"/>
  <c r="BA414" i="1"/>
  <c r="BG412" i="1"/>
  <c r="BA412" i="1"/>
  <c r="BG410" i="1"/>
  <c r="BA410" i="1"/>
  <c r="BG408" i="1"/>
  <c r="BA408" i="1"/>
  <c r="BG406" i="1"/>
  <c r="BA406" i="1"/>
  <c r="BG404" i="1"/>
  <c r="BA404" i="1"/>
  <c r="BG402" i="1"/>
  <c r="BA402" i="1"/>
  <c r="BG400" i="1"/>
  <c r="BA400" i="1"/>
  <c r="BG398" i="1"/>
  <c r="BA398" i="1"/>
  <c r="BG396" i="1"/>
  <c r="BA396" i="1"/>
  <c r="BG394" i="1"/>
  <c r="BA394" i="1"/>
  <c r="BG392" i="1"/>
  <c r="BA392" i="1"/>
  <c r="BG390" i="1"/>
  <c r="BA390" i="1"/>
  <c r="BG388" i="1"/>
  <c r="BA388" i="1"/>
  <c r="BG386" i="1"/>
  <c r="BA386" i="1"/>
  <c r="BG384" i="1"/>
  <c r="BA384" i="1"/>
  <c r="BG382" i="1"/>
  <c r="BA382" i="1"/>
  <c r="BG380" i="1"/>
  <c r="BA380" i="1"/>
  <c r="BG378" i="1"/>
  <c r="BA378" i="1"/>
  <c r="BG376" i="1"/>
  <c r="BA376" i="1"/>
  <c r="BG374" i="1"/>
  <c r="BA374" i="1"/>
  <c r="BG372" i="1"/>
  <c r="BA372" i="1"/>
  <c r="BG370" i="1"/>
  <c r="BA370" i="1"/>
  <c r="BG368" i="1"/>
  <c r="BA368" i="1"/>
  <c r="BG366" i="1"/>
  <c r="BA366" i="1"/>
  <c r="BG364" i="1"/>
  <c r="BA364" i="1"/>
  <c r="BG362" i="1"/>
  <c r="BA362" i="1"/>
  <c r="BG360" i="1"/>
  <c r="BA360" i="1"/>
  <c r="BG358" i="1"/>
  <c r="BA358" i="1"/>
  <c r="BG356" i="1"/>
  <c r="BA356" i="1"/>
  <c r="BG354" i="1"/>
  <c r="BA354" i="1"/>
  <c r="BG352" i="1"/>
  <c r="BA352" i="1"/>
  <c r="BG350" i="1"/>
  <c r="BA350" i="1"/>
  <c r="BG348" i="1"/>
  <c r="BA348" i="1"/>
  <c r="BG346" i="1"/>
  <c r="BA346" i="1"/>
  <c r="BG344" i="1"/>
  <c r="BA344" i="1"/>
  <c r="BG342" i="1"/>
  <c r="BA342" i="1"/>
  <c r="BG340" i="1"/>
  <c r="BA340" i="1"/>
  <c r="BG338" i="1"/>
  <c r="BA338" i="1"/>
  <c r="BG336" i="1"/>
  <c r="BA336" i="1"/>
  <c r="BG334" i="1"/>
  <c r="BA334" i="1"/>
  <c r="BG332" i="1"/>
  <c r="BA332" i="1"/>
  <c r="BG330" i="1"/>
  <c r="BA330" i="1"/>
  <c r="BG328" i="1"/>
  <c r="BA328" i="1"/>
  <c r="BG326" i="1"/>
  <c r="BA326" i="1"/>
  <c r="BG324" i="1"/>
  <c r="BA324" i="1"/>
  <c r="BG322" i="1"/>
  <c r="BA322" i="1"/>
  <c r="BG320" i="1"/>
  <c r="BA320" i="1"/>
  <c r="BG318" i="1"/>
  <c r="BA318" i="1"/>
  <c r="BG316" i="1"/>
  <c r="BA316" i="1"/>
  <c r="BG314" i="1"/>
  <c r="BA314" i="1"/>
  <c r="BG312" i="1"/>
  <c r="BA312" i="1"/>
  <c r="BG310" i="1"/>
  <c r="BA310" i="1"/>
  <c r="BG308" i="1"/>
  <c r="BA308" i="1"/>
  <c r="BG306" i="1"/>
  <c r="BA306" i="1"/>
  <c r="BG304" i="1"/>
  <c r="BA304" i="1"/>
  <c r="BG302" i="1"/>
  <c r="BA302" i="1"/>
  <c r="BG300" i="1"/>
  <c r="BA300" i="1"/>
  <c r="BG298" i="1"/>
  <c r="BA298" i="1"/>
  <c r="BG296" i="1"/>
  <c r="BA296" i="1"/>
  <c r="BG294" i="1"/>
  <c r="BA294" i="1"/>
  <c r="BG292" i="1"/>
  <c r="BA292" i="1"/>
  <c r="BG290" i="1"/>
  <c r="BA290" i="1"/>
  <c r="BG288" i="1"/>
  <c r="BA288" i="1"/>
  <c r="BG286" i="1"/>
  <c r="BA286" i="1"/>
  <c r="BG284" i="1"/>
  <c r="BA284" i="1"/>
  <c r="BG282" i="1"/>
  <c r="BA282" i="1"/>
  <c r="BG280" i="1"/>
  <c r="BA280" i="1"/>
  <c r="BG278" i="1"/>
  <c r="BA278" i="1"/>
  <c r="BG276" i="1"/>
  <c r="BA276" i="1"/>
  <c r="BG274" i="1"/>
  <c r="BA274" i="1"/>
  <c r="BG272" i="1"/>
  <c r="BA272" i="1"/>
  <c r="BG270" i="1"/>
  <c r="BA270" i="1"/>
  <c r="BG268" i="1"/>
  <c r="BA268" i="1"/>
  <c r="BG266" i="1"/>
  <c r="BA266" i="1"/>
  <c r="BG264" i="1"/>
  <c r="BA264" i="1"/>
  <c r="BG262" i="1"/>
  <c r="BA262" i="1"/>
  <c r="BG260" i="1"/>
  <c r="BA260" i="1"/>
  <c r="BG258" i="1"/>
  <c r="BA258" i="1"/>
  <c r="BG256" i="1"/>
  <c r="BA256" i="1"/>
  <c r="BG254" i="1"/>
  <c r="BA254" i="1"/>
  <c r="BG252" i="1"/>
  <c r="BA252" i="1"/>
  <c r="BG250" i="1"/>
  <c r="BA250" i="1"/>
  <c r="BG248" i="1"/>
  <c r="BA248" i="1"/>
  <c r="BG246" i="1"/>
  <c r="BA246" i="1"/>
  <c r="BG244" i="1"/>
  <c r="BA244" i="1"/>
  <c r="BG242" i="1"/>
  <c r="BA242" i="1"/>
  <c r="BG240" i="1"/>
  <c r="BA240" i="1"/>
  <c r="BG238" i="1"/>
  <c r="BA238" i="1"/>
  <c r="BG236" i="1"/>
  <c r="BA236" i="1"/>
  <c r="BG234" i="1"/>
  <c r="BA234" i="1"/>
  <c r="BG232" i="1"/>
  <c r="BA232" i="1"/>
  <c r="BG230" i="1"/>
  <c r="BA230" i="1"/>
  <c r="BG228" i="1"/>
  <c r="BA228" i="1"/>
  <c r="BG226" i="1"/>
  <c r="BA226" i="1"/>
  <c r="BG224" i="1"/>
  <c r="BA224" i="1"/>
  <c r="BG222" i="1"/>
  <c r="BA222" i="1"/>
  <c r="BG220" i="1"/>
  <c r="BA220" i="1"/>
  <c r="BG218" i="1"/>
  <c r="BA218" i="1"/>
  <c r="BG216" i="1"/>
  <c r="BA216" i="1"/>
  <c r="BG214" i="1"/>
  <c r="BA214" i="1"/>
  <c r="BG212" i="1"/>
  <c r="BA212" i="1"/>
  <c r="BG210" i="1"/>
  <c r="BA210" i="1"/>
  <c r="BG208" i="1"/>
  <c r="BA208" i="1"/>
  <c r="BG206" i="1"/>
  <c r="BA206" i="1"/>
  <c r="BG204" i="1"/>
  <c r="BA204" i="1"/>
  <c r="BG202" i="1"/>
  <c r="BA202" i="1"/>
  <c r="BG200" i="1"/>
  <c r="BA200" i="1"/>
  <c r="BG198" i="1"/>
  <c r="BA198" i="1"/>
  <c r="BG196" i="1"/>
  <c r="BA196" i="1"/>
  <c r="BG194" i="1"/>
  <c r="BA194" i="1"/>
  <c r="BG192" i="1"/>
  <c r="BA192" i="1"/>
  <c r="BG190" i="1"/>
  <c r="BA190" i="1"/>
  <c r="BG188" i="1"/>
  <c r="BA188" i="1"/>
  <c r="BG186" i="1"/>
  <c r="BA186" i="1"/>
  <c r="BG184" i="1"/>
  <c r="BA184" i="1"/>
  <c r="BG182" i="1"/>
  <c r="BA182" i="1"/>
  <c r="BG180" i="1"/>
  <c r="BA180" i="1"/>
  <c r="BG178" i="1"/>
  <c r="BA178" i="1"/>
  <c r="BG176" i="1"/>
  <c r="BA176" i="1"/>
  <c r="BG174" i="1"/>
  <c r="BA174" i="1"/>
  <c r="BG172" i="1"/>
  <c r="BA172" i="1"/>
  <c r="BG170" i="1"/>
  <c r="BA170" i="1"/>
  <c r="BG168" i="1"/>
  <c r="BA168" i="1"/>
  <c r="BG166" i="1"/>
  <c r="BA166" i="1"/>
  <c r="BG164" i="1"/>
  <c r="BA164" i="1"/>
  <c r="BG162" i="1"/>
  <c r="BA162" i="1"/>
  <c r="BG160" i="1"/>
  <c r="BA160" i="1"/>
  <c r="BG158" i="1"/>
  <c r="BA158" i="1"/>
  <c r="BG156" i="1"/>
  <c r="BA156" i="1"/>
  <c r="BG154" i="1"/>
  <c r="BA154" i="1"/>
  <c r="BG152" i="1"/>
  <c r="BA152" i="1"/>
  <c r="BG150" i="1"/>
  <c r="BA150" i="1"/>
  <c r="BG148" i="1"/>
  <c r="BA148" i="1"/>
  <c r="BG146" i="1"/>
  <c r="BA146" i="1"/>
  <c r="BG144" i="1"/>
  <c r="BA144" i="1"/>
  <c r="BG142" i="1"/>
  <c r="BA142" i="1"/>
  <c r="BG140" i="1"/>
  <c r="BA140" i="1"/>
  <c r="BG138" i="1"/>
  <c r="BA138" i="1"/>
  <c r="BG136" i="1"/>
  <c r="BA136" i="1"/>
  <c r="BG134" i="1"/>
  <c r="BA134" i="1"/>
  <c r="BG132" i="1"/>
  <c r="BA132" i="1"/>
  <c r="BG130" i="1"/>
  <c r="BA130" i="1"/>
  <c r="BG128" i="1"/>
  <c r="BA128" i="1"/>
  <c r="BG126" i="1"/>
  <c r="BA126" i="1"/>
  <c r="BG124" i="1"/>
  <c r="BA124" i="1"/>
  <c r="BG122" i="1"/>
  <c r="BA122" i="1"/>
  <c r="BG120" i="1"/>
  <c r="BA120" i="1"/>
  <c r="BG118" i="1"/>
  <c r="BA118" i="1"/>
  <c r="BG116" i="1"/>
  <c r="BA116" i="1"/>
  <c r="BG114" i="1"/>
  <c r="BA114" i="1"/>
  <c r="BG112" i="1"/>
  <c r="BA112" i="1"/>
  <c r="BG110" i="1"/>
  <c r="BA110" i="1"/>
  <c r="BG108" i="1"/>
  <c r="BA108" i="1"/>
  <c r="BG106" i="1"/>
  <c r="BA106" i="1"/>
  <c r="BG104" i="1"/>
  <c r="BA104" i="1"/>
  <c r="BG102" i="1"/>
  <c r="BA102" i="1"/>
  <c r="BG100" i="1"/>
  <c r="BA100" i="1"/>
  <c r="BG98" i="1"/>
  <c r="BA98" i="1"/>
  <c r="BG96" i="1"/>
  <c r="BA96" i="1"/>
  <c r="BG94" i="1"/>
  <c r="BA94" i="1"/>
  <c r="BG92" i="1"/>
  <c r="BA92" i="1"/>
  <c r="BG90" i="1"/>
  <c r="BA90" i="1"/>
  <c r="BG88" i="1"/>
  <c r="BA88" i="1"/>
  <c r="BG86" i="1"/>
  <c r="BA86" i="1"/>
  <c r="F50" i="6"/>
  <c r="F39" i="6"/>
  <c r="AU84" i="1"/>
  <c r="BG82" i="1"/>
  <c r="BA82" i="1"/>
  <c r="BG80" i="1"/>
  <c r="BA80" i="1"/>
  <c r="BG78" i="1"/>
  <c r="BA78" i="1"/>
  <c r="BG76" i="1"/>
  <c r="BA76" i="1"/>
  <c r="BG74" i="1"/>
  <c r="BA74" i="1"/>
  <c r="BG72" i="1"/>
  <c r="BA72" i="1"/>
  <c r="BG70" i="1"/>
  <c r="BA70" i="1"/>
  <c r="BG68" i="1"/>
  <c r="BA68" i="1"/>
  <c r="BG66" i="1"/>
  <c r="BA66" i="1"/>
  <c r="BG64" i="1"/>
  <c r="BA64" i="1"/>
  <c r="BG62" i="1"/>
  <c r="BA62" i="1"/>
  <c r="BG60" i="1"/>
  <c r="BA60" i="1"/>
  <c r="BG58" i="1"/>
  <c r="BA58" i="1"/>
  <c r="BG56" i="1"/>
  <c r="BA56" i="1"/>
  <c r="BG54" i="1"/>
  <c r="BA54" i="1"/>
  <c r="BG52" i="1"/>
  <c r="BA52" i="1"/>
  <c r="BG50" i="1"/>
  <c r="BA50" i="1"/>
  <c r="BG48" i="1"/>
  <c r="BA48" i="1"/>
  <c r="BG46" i="1"/>
  <c r="BA46" i="1"/>
  <c r="BG44" i="1"/>
  <c r="BA44" i="1"/>
  <c r="BG42" i="1"/>
  <c r="BA42" i="1"/>
  <c r="BG40" i="1"/>
  <c r="BA40" i="1"/>
  <c r="BG38" i="1"/>
  <c r="BA38" i="1"/>
  <c r="BG36" i="1"/>
  <c r="BA36" i="1"/>
  <c r="BG34" i="1"/>
  <c r="BA34" i="1"/>
  <c r="BG32" i="1"/>
  <c r="BA32" i="1"/>
  <c r="BG30" i="1"/>
  <c r="BA30" i="1"/>
  <c r="BG28" i="1"/>
  <c r="BA28" i="1"/>
  <c r="BG26" i="1"/>
  <c r="BA26" i="1"/>
  <c r="BG24" i="1"/>
  <c r="BA24" i="1"/>
  <c r="AG47" i="6"/>
  <c r="AG36" i="6"/>
  <c r="AU22" i="1"/>
  <c r="BG20" i="1"/>
  <c r="BA20" i="1"/>
  <c r="BG18" i="1"/>
  <c r="BA18" i="1"/>
  <c r="BG16" i="1"/>
  <c r="BA16" i="1"/>
  <c r="BG14" i="1"/>
  <c r="BA14" i="1"/>
  <c r="BG12" i="1"/>
  <c r="BA12" i="1"/>
  <c r="BG10" i="1"/>
  <c r="BA10" i="1"/>
  <c r="BG8" i="1"/>
  <c r="BA8" i="1"/>
  <c r="BG6" i="1"/>
  <c r="BA6" i="1"/>
  <c r="BG4" i="1"/>
  <c r="BA4" i="1"/>
  <c r="BJ646" i="1"/>
  <c r="BD646" i="1"/>
  <c r="BI654" i="1"/>
  <c r="BC654" i="1"/>
  <c r="BI622" i="1"/>
  <c r="BC622" i="1"/>
  <c r="BH642" i="1"/>
  <c r="BB642" i="1"/>
  <c r="BH616" i="1"/>
  <c r="BB616" i="1"/>
  <c r="BG660" i="1"/>
  <c r="BA660" i="1"/>
  <c r="BG646" i="1"/>
  <c r="BA646" i="1"/>
  <c r="BF654" i="1"/>
  <c r="AZ654" i="1"/>
  <c r="BF650" i="1"/>
  <c r="AZ650" i="1"/>
  <c r="BF648" i="1"/>
  <c r="AZ648" i="1"/>
  <c r="BF646" i="1"/>
  <c r="AZ646" i="1"/>
  <c r="BF644" i="1"/>
  <c r="AZ644" i="1"/>
  <c r="BF642" i="1"/>
  <c r="AZ642" i="1"/>
  <c r="BF640" i="1"/>
  <c r="AZ640" i="1"/>
  <c r="BF638" i="1"/>
  <c r="AZ638" i="1"/>
  <c r="BF636" i="1"/>
  <c r="AZ636" i="1"/>
  <c r="BF634" i="1"/>
  <c r="AZ634" i="1"/>
  <c r="BF632" i="1"/>
  <c r="AZ632" i="1"/>
  <c r="BF630" i="1"/>
  <c r="AZ630" i="1"/>
  <c r="BF628" i="1"/>
  <c r="AZ628" i="1"/>
  <c r="BF626" i="1"/>
  <c r="AZ626" i="1"/>
  <c r="BF624" i="1"/>
  <c r="AZ624" i="1"/>
  <c r="BF622" i="1"/>
  <c r="AZ622" i="1"/>
  <c r="BF620" i="1"/>
  <c r="AZ620" i="1"/>
  <c r="BF618" i="1"/>
  <c r="AZ618" i="1"/>
  <c r="BF616" i="1"/>
  <c r="AZ616" i="1"/>
  <c r="BF614" i="1"/>
  <c r="AZ614" i="1"/>
  <c r="BF612" i="1"/>
  <c r="AZ612" i="1"/>
  <c r="BF610" i="1"/>
  <c r="AZ610" i="1"/>
  <c r="BF608" i="1"/>
  <c r="AZ608" i="1"/>
  <c r="BF606" i="1"/>
  <c r="AZ606" i="1"/>
  <c r="BF604" i="1"/>
  <c r="AZ604" i="1"/>
  <c r="BF602" i="1"/>
  <c r="AZ602" i="1"/>
  <c r="BF600" i="1"/>
  <c r="AZ600" i="1"/>
  <c r="BF598" i="1"/>
  <c r="AZ598" i="1"/>
  <c r="BF596" i="1"/>
  <c r="AZ596" i="1"/>
  <c r="BF594" i="1"/>
  <c r="AZ594" i="1"/>
  <c r="BF592" i="1"/>
  <c r="AZ592" i="1"/>
  <c r="BF590" i="1"/>
  <c r="AZ590" i="1"/>
  <c r="BF588" i="1"/>
  <c r="AZ588" i="1"/>
  <c r="BF586" i="1"/>
  <c r="AZ586" i="1"/>
  <c r="BF584" i="1"/>
  <c r="AZ584" i="1"/>
  <c r="BF582" i="1"/>
  <c r="AZ582" i="1"/>
  <c r="BF580" i="1"/>
  <c r="AZ580" i="1"/>
  <c r="BF578" i="1"/>
  <c r="AZ578" i="1"/>
  <c r="BF576" i="1"/>
  <c r="AZ576" i="1"/>
  <c r="BF574" i="1"/>
  <c r="AZ574" i="1"/>
  <c r="BF572" i="1"/>
  <c r="AZ572" i="1"/>
  <c r="BF570" i="1"/>
  <c r="AZ570" i="1"/>
  <c r="BF568" i="1"/>
  <c r="AZ568" i="1"/>
  <c r="BF566" i="1"/>
  <c r="AZ566" i="1"/>
  <c r="BF564" i="1"/>
  <c r="AZ564" i="1"/>
  <c r="BF562" i="1"/>
  <c r="AZ562" i="1"/>
  <c r="BF560" i="1"/>
  <c r="AZ560" i="1"/>
  <c r="BF558" i="1"/>
  <c r="AZ558" i="1"/>
  <c r="BF556" i="1"/>
  <c r="AZ556" i="1"/>
  <c r="BF554" i="1"/>
  <c r="AZ554" i="1"/>
  <c r="BF552" i="1"/>
  <c r="AZ552" i="1"/>
  <c r="BF550" i="1"/>
  <c r="AZ550" i="1"/>
  <c r="BF548" i="1"/>
  <c r="AZ548" i="1"/>
  <c r="BF546" i="1"/>
  <c r="AZ546" i="1"/>
  <c r="BF544" i="1"/>
  <c r="AZ544" i="1"/>
  <c r="BF542" i="1"/>
  <c r="AZ542" i="1"/>
  <c r="BF540" i="1"/>
  <c r="AZ540" i="1"/>
  <c r="BF538" i="1"/>
  <c r="AZ538" i="1"/>
  <c r="BF536" i="1"/>
  <c r="AZ536" i="1"/>
  <c r="BF534" i="1"/>
  <c r="AZ534" i="1"/>
  <c r="BF532" i="1"/>
  <c r="AZ532" i="1"/>
  <c r="BF530" i="1"/>
  <c r="AZ530" i="1"/>
  <c r="BF528" i="1"/>
  <c r="AZ528" i="1"/>
  <c r="BF526" i="1"/>
  <c r="AZ526" i="1"/>
  <c r="BF524" i="1"/>
  <c r="AZ524" i="1"/>
  <c r="BF522" i="1"/>
  <c r="AZ522" i="1"/>
  <c r="BF520" i="1"/>
  <c r="AZ520" i="1"/>
  <c r="BF518" i="1"/>
  <c r="AZ518" i="1"/>
  <c r="BF516" i="1"/>
  <c r="AZ516" i="1"/>
  <c r="BF514" i="1"/>
  <c r="AZ514" i="1"/>
  <c r="BF512" i="1"/>
  <c r="AZ512" i="1"/>
  <c r="BF510" i="1"/>
  <c r="AZ510" i="1"/>
  <c r="BF508" i="1"/>
  <c r="AZ508" i="1"/>
  <c r="BF506" i="1"/>
  <c r="AZ506" i="1"/>
  <c r="BF504" i="1"/>
  <c r="AZ504" i="1"/>
  <c r="BF502" i="1"/>
  <c r="AZ502" i="1"/>
  <c r="BF500" i="1"/>
  <c r="AZ500" i="1"/>
  <c r="BF498" i="1"/>
  <c r="AZ498" i="1"/>
  <c r="BF496" i="1"/>
  <c r="AZ496" i="1"/>
  <c r="BF494" i="1"/>
  <c r="AZ494" i="1"/>
  <c r="BF492" i="1"/>
  <c r="AZ492" i="1"/>
  <c r="BF490" i="1"/>
  <c r="AZ490" i="1"/>
  <c r="BF488" i="1"/>
  <c r="AZ488" i="1"/>
  <c r="BF486" i="1"/>
  <c r="AZ486" i="1"/>
  <c r="BF484" i="1"/>
  <c r="AZ484" i="1"/>
  <c r="BF482" i="1"/>
  <c r="AZ482" i="1"/>
  <c r="BF480" i="1"/>
  <c r="AZ480" i="1"/>
  <c r="BF478" i="1"/>
  <c r="AZ478" i="1"/>
  <c r="BF476" i="1"/>
  <c r="AZ476" i="1"/>
  <c r="BF474" i="1"/>
  <c r="AZ474" i="1"/>
  <c r="BF472" i="1"/>
  <c r="AZ472" i="1"/>
  <c r="BF470" i="1"/>
  <c r="AZ470" i="1"/>
  <c r="BF468" i="1"/>
  <c r="AZ468" i="1"/>
  <c r="BF466" i="1"/>
  <c r="AZ466" i="1"/>
  <c r="BF464" i="1"/>
  <c r="AZ464" i="1"/>
  <c r="BF462" i="1"/>
  <c r="AZ462" i="1"/>
  <c r="BF460" i="1"/>
  <c r="AZ460" i="1"/>
  <c r="BF458" i="1"/>
  <c r="AZ458" i="1"/>
  <c r="BF456" i="1"/>
  <c r="AZ456" i="1"/>
  <c r="BF454" i="1"/>
  <c r="AZ454" i="1"/>
  <c r="BF452" i="1"/>
  <c r="AZ452" i="1"/>
  <c r="BF450" i="1"/>
  <c r="AZ450" i="1"/>
  <c r="BF448" i="1"/>
  <c r="AZ448" i="1"/>
  <c r="BF446" i="1"/>
  <c r="AZ446" i="1"/>
  <c r="BF444" i="1"/>
  <c r="AZ444" i="1"/>
  <c r="BF442" i="1"/>
  <c r="AZ442" i="1"/>
  <c r="BF440" i="1"/>
  <c r="AZ440" i="1"/>
  <c r="BF438" i="1"/>
  <c r="AZ438" i="1"/>
  <c r="BF436" i="1"/>
  <c r="AZ436" i="1"/>
  <c r="BF434" i="1"/>
  <c r="AZ434" i="1"/>
  <c r="BF432" i="1"/>
  <c r="AZ432" i="1"/>
  <c r="BF430" i="1"/>
  <c r="AZ430" i="1"/>
  <c r="BF428" i="1"/>
  <c r="AZ428" i="1"/>
  <c r="BF426" i="1"/>
  <c r="AZ426" i="1"/>
  <c r="BF424" i="1"/>
  <c r="AZ424" i="1"/>
  <c r="BF422" i="1"/>
  <c r="AZ422" i="1"/>
  <c r="BF420" i="1"/>
  <c r="AZ420" i="1"/>
  <c r="BF418" i="1"/>
  <c r="AZ418" i="1"/>
  <c r="BF416" i="1"/>
  <c r="AZ416" i="1"/>
  <c r="BF414" i="1"/>
  <c r="AZ414" i="1"/>
  <c r="BF412" i="1"/>
  <c r="AZ412" i="1"/>
  <c r="BF410" i="1"/>
  <c r="AZ410" i="1"/>
  <c r="BF408" i="1"/>
  <c r="AZ408" i="1"/>
  <c r="BF406" i="1"/>
  <c r="AZ406" i="1"/>
  <c r="BF404" i="1"/>
  <c r="AZ404" i="1"/>
  <c r="BF402" i="1"/>
  <c r="AZ402" i="1"/>
  <c r="BF400" i="1"/>
  <c r="AZ400" i="1"/>
  <c r="BF398" i="1"/>
  <c r="AZ398" i="1"/>
  <c r="BF396" i="1"/>
  <c r="AZ396" i="1"/>
  <c r="BF394" i="1"/>
  <c r="AZ394" i="1"/>
  <c r="BF392" i="1"/>
  <c r="AZ392" i="1"/>
  <c r="BF390" i="1"/>
  <c r="AZ390" i="1"/>
  <c r="BF388" i="1"/>
  <c r="AZ388" i="1"/>
  <c r="BF386" i="1"/>
  <c r="AZ386" i="1"/>
  <c r="BF384" i="1"/>
  <c r="AZ384" i="1"/>
  <c r="BF382" i="1"/>
  <c r="AZ382" i="1"/>
  <c r="BF380" i="1"/>
  <c r="AZ380" i="1"/>
  <c r="BF378" i="1"/>
  <c r="AZ378" i="1"/>
  <c r="BF376" i="1"/>
  <c r="AZ376" i="1"/>
  <c r="BF374" i="1"/>
  <c r="AZ374" i="1"/>
  <c r="BF372" i="1"/>
  <c r="AZ372" i="1"/>
  <c r="BF370" i="1"/>
  <c r="AZ370" i="1"/>
  <c r="BF368" i="1"/>
  <c r="AZ368" i="1"/>
  <c r="BF366" i="1"/>
  <c r="AZ366" i="1"/>
  <c r="BF364" i="1"/>
  <c r="AZ364" i="1"/>
  <c r="BF362" i="1"/>
  <c r="AZ362" i="1"/>
  <c r="BF360" i="1"/>
  <c r="AZ360" i="1"/>
  <c r="BF358" i="1"/>
  <c r="AZ358" i="1"/>
  <c r="BF356" i="1"/>
  <c r="AZ356" i="1"/>
  <c r="BF354" i="1"/>
  <c r="AZ354" i="1"/>
  <c r="BF352" i="1"/>
  <c r="AZ352" i="1"/>
  <c r="BF350" i="1"/>
  <c r="AZ350" i="1"/>
  <c r="BF348" i="1"/>
  <c r="AZ348" i="1"/>
  <c r="BF346" i="1"/>
  <c r="AZ346" i="1"/>
  <c r="BF344" i="1"/>
  <c r="AZ344" i="1"/>
  <c r="BF342" i="1"/>
  <c r="AZ342" i="1"/>
  <c r="BF340" i="1"/>
  <c r="AZ340" i="1"/>
  <c r="BF338" i="1"/>
  <c r="AZ338" i="1"/>
  <c r="BF336" i="1"/>
  <c r="AZ336" i="1"/>
  <c r="BF334" i="1"/>
  <c r="AZ334" i="1"/>
  <c r="BF332" i="1"/>
  <c r="AZ332" i="1"/>
  <c r="BF330" i="1"/>
  <c r="AZ330" i="1"/>
  <c r="BF328" i="1"/>
  <c r="AZ328" i="1"/>
  <c r="BF326" i="1"/>
  <c r="AZ326" i="1"/>
  <c r="BF324" i="1"/>
  <c r="AZ324" i="1"/>
  <c r="BF322" i="1"/>
  <c r="AZ322" i="1"/>
  <c r="BF320" i="1"/>
  <c r="AZ320" i="1"/>
  <c r="BF318" i="1"/>
  <c r="AZ318" i="1"/>
  <c r="BF316" i="1"/>
  <c r="AZ316" i="1"/>
  <c r="BF314" i="1"/>
  <c r="AZ314" i="1"/>
  <c r="BF312" i="1"/>
  <c r="AZ312" i="1"/>
  <c r="BF310" i="1"/>
  <c r="AZ310" i="1"/>
  <c r="BF308" i="1"/>
  <c r="AZ308" i="1"/>
  <c r="BF306" i="1"/>
  <c r="AZ306" i="1"/>
  <c r="BF304" i="1"/>
  <c r="AZ304" i="1"/>
  <c r="BF302" i="1"/>
  <c r="AZ302" i="1"/>
  <c r="BF300" i="1"/>
  <c r="AZ300" i="1"/>
  <c r="BF298" i="1"/>
  <c r="AZ298" i="1"/>
  <c r="BF296" i="1"/>
  <c r="AZ296" i="1"/>
  <c r="BF294" i="1"/>
  <c r="AZ294" i="1"/>
  <c r="BF292" i="1"/>
  <c r="AZ292" i="1"/>
  <c r="BF290" i="1"/>
  <c r="AZ290" i="1"/>
  <c r="BF288" i="1"/>
  <c r="AZ288" i="1"/>
  <c r="BF286" i="1"/>
  <c r="AZ286" i="1"/>
  <c r="BF284" i="1"/>
  <c r="AZ284" i="1"/>
  <c r="BF282" i="1"/>
  <c r="AZ282" i="1"/>
  <c r="BF280" i="1"/>
  <c r="AZ280" i="1"/>
  <c r="BF278" i="1"/>
  <c r="AZ278" i="1"/>
  <c r="BF276" i="1"/>
  <c r="AZ276" i="1"/>
  <c r="BF274" i="1"/>
  <c r="AZ274" i="1"/>
  <c r="BF272" i="1"/>
  <c r="AZ272" i="1"/>
  <c r="BF270" i="1"/>
  <c r="AZ270" i="1"/>
  <c r="BF268" i="1"/>
  <c r="AZ268" i="1"/>
  <c r="BF266" i="1"/>
  <c r="AZ266" i="1"/>
  <c r="BF264" i="1"/>
  <c r="AZ264" i="1"/>
  <c r="BF262" i="1"/>
  <c r="AZ262" i="1"/>
  <c r="BF260" i="1"/>
  <c r="AZ260" i="1"/>
  <c r="BF258" i="1"/>
  <c r="AZ258" i="1"/>
  <c r="BF256" i="1"/>
  <c r="AZ256" i="1"/>
  <c r="BF254" i="1"/>
  <c r="AZ254" i="1"/>
  <c r="BF252" i="1"/>
  <c r="AZ252" i="1"/>
  <c r="BF250" i="1"/>
  <c r="AZ250" i="1"/>
  <c r="BF248" i="1"/>
  <c r="AZ248" i="1"/>
  <c r="BF246" i="1"/>
  <c r="AZ246" i="1"/>
  <c r="BF244" i="1"/>
  <c r="AZ244" i="1"/>
  <c r="BF242" i="1"/>
  <c r="AZ242" i="1"/>
  <c r="BF240" i="1"/>
  <c r="AZ240" i="1"/>
  <c r="BF238" i="1"/>
  <c r="AZ238" i="1"/>
  <c r="BF236" i="1"/>
  <c r="AZ236" i="1"/>
  <c r="BF234" i="1"/>
  <c r="AZ234" i="1"/>
  <c r="BF232" i="1"/>
  <c r="AZ232" i="1"/>
  <c r="BF230" i="1"/>
  <c r="AZ230" i="1"/>
  <c r="BF228" i="1"/>
  <c r="AZ228" i="1"/>
  <c r="BF226" i="1"/>
  <c r="AZ226" i="1"/>
  <c r="BF224" i="1"/>
  <c r="AZ224" i="1"/>
  <c r="BF222" i="1"/>
  <c r="AZ222" i="1"/>
  <c r="BF220" i="1"/>
  <c r="AZ220" i="1"/>
  <c r="BF218" i="1"/>
  <c r="AZ218" i="1"/>
  <c r="BF216" i="1"/>
  <c r="AZ216" i="1"/>
  <c r="BF214" i="1"/>
  <c r="AZ214" i="1"/>
  <c r="BF212" i="1"/>
  <c r="AZ212" i="1"/>
  <c r="BF210" i="1"/>
  <c r="AZ210" i="1"/>
  <c r="BF208" i="1"/>
  <c r="AZ208" i="1"/>
  <c r="BF206" i="1"/>
  <c r="AZ206" i="1"/>
  <c r="BF204" i="1"/>
  <c r="AZ204" i="1"/>
  <c r="BF202" i="1"/>
  <c r="AZ202" i="1"/>
  <c r="BF200" i="1"/>
  <c r="AZ200" i="1"/>
  <c r="BF198" i="1"/>
  <c r="AZ198" i="1"/>
  <c r="BF196" i="1"/>
  <c r="AZ196" i="1"/>
  <c r="BF194" i="1"/>
  <c r="AZ194" i="1"/>
  <c r="BF192" i="1"/>
  <c r="AZ192" i="1"/>
  <c r="BF190" i="1"/>
  <c r="AZ190" i="1"/>
  <c r="BF188" i="1"/>
  <c r="AZ188" i="1"/>
  <c r="BF186" i="1"/>
  <c r="AZ186" i="1"/>
  <c r="BF184" i="1"/>
  <c r="AZ184" i="1"/>
  <c r="BF182" i="1"/>
  <c r="AZ182" i="1"/>
  <c r="BF180" i="1"/>
  <c r="AZ180" i="1"/>
  <c r="BF178" i="1"/>
  <c r="AZ178" i="1"/>
  <c r="BF176" i="1"/>
  <c r="AZ176" i="1"/>
  <c r="BF174" i="1"/>
  <c r="AZ174" i="1"/>
  <c r="BF172" i="1"/>
  <c r="AZ172" i="1"/>
  <c r="BF170" i="1"/>
  <c r="AZ170" i="1"/>
  <c r="BF168" i="1"/>
  <c r="AZ168" i="1"/>
  <c r="BF166" i="1"/>
  <c r="AZ166" i="1"/>
  <c r="BF164" i="1"/>
  <c r="AZ164" i="1"/>
  <c r="BF162" i="1"/>
  <c r="AZ162" i="1"/>
  <c r="BF160" i="1"/>
  <c r="AZ160" i="1"/>
  <c r="BF158" i="1"/>
  <c r="AZ158" i="1"/>
  <c r="BF156" i="1"/>
  <c r="AZ156" i="1"/>
  <c r="BF154" i="1"/>
  <c r="AZ154" i="1"/>
  <c r="BF152" i="1"/>
  <c r="AZ152" i="1"/>
  <c r="BF150" i="1"/>
  <c r="AZ150" i="1"/>
  <c r="BF148" i="1"/>
  <c r="AZ148" i="1"/>
  <c r="BF146" i="1"/>
  <c r="AZ146" i="1"/>
  <c r="BF144" i="1"/>
  <c r="AZ144" i="1"/>
  <c r="BF142" i="1"/>
  <c r="AZ142" i="1"/>
  <c r="BF140" i="1"/>
  <c r="AZ140" i="1"/>
  <c r="BF138" i="1"/>
  <c r="AZ138" i="1"/>
  <c r="BF136" i="1"/>
  <c r="AZ136" i="1"/>
  <c r="BF134" i="1"/>
  <c r="AZ134" i="1"/>
  <c r="BF132" i="1"/>
  <c r="AZ132" i="1"/>
  <c r="BF130" i="1"/>
  <c r="AZ130" i="1"/>
  <c r="BF128" i="1"/>
  <c r="AZ128" i="1"/>
  <c r="W28" i="6" s="1"/>
  <c r="BF126" i="1"/>
  <c r="AZ126" i="1"/>
  <c r="BF124" i="1"/>
  <c r="AZ124" i="1"/>
  <c r="BF122" i="1"/>
  <c r="AZ122" i="1"/>
  <c r="BF120" i="1"/>
  <c r="AZ120" i="1"/>
  <c r="BF118" i="1"/>
  <c r="AZ118" i="1"/>
  <c r="BF116" i="1"/>
  <c r="AZ116" i="1"/>
  <c r="BF114" i="1"/>
  <c r="AZ114" i="1"/>
  <c r="BF112" i="1"/>
  <c r="AZ112" i="1"/>
  <c r="BF110" i="1"/>
  <c r="AZ110" i="1"/>
  <c r="BF108" i="1"/>
  <c r="AZ108" i="1"/>
  <c r="BF106" i="1"/>
  <c r="AZ106" i="1"/>
  <c r="BF104" i="1"/>
  <c r="AZ104" i="1"/>
  <c r="BF102" i="1"/>
  <c r="AZ102" i="1"/>
  <c r="BF100" i="1"/>
  <c r="AZ100" i="1"/>
  <c r="BF98" i="1"/>
  <c r="AZ98" i="1"/>
  <c r="BF96" i="1"/>
  <c r="AZ96" i="1"/>
  <c r="BF94" i="1"/>
  <c r="AZ94" i="1"/>
  <c r="BF92" i="1"/>
  <c r="AZ92" i="1"/>
  <c r="BF90" i="1"/>
  <c r="AZ90" i="1"/>
  <c r="BF88" i="1"/>
  <c r="AZ88" i="1"/>
  <c r="BF86" i="1"/>
  <c r="AZ86" i="1"/>
  <c r="E39" i="6"/>
  <c r="E50" i="6"/>
  <c r="AT84" i="1"/>
  <c r="BF82" i="1"/>
  <c r="AZ82" i="1"/>
  <c r="BF80" i="1"/>
  <c r="AZ80" i="1"/>
  <c r="BF78" i="1"/>
  <c r="AZ78" i="1"/>
  <c r="BF76" i="1"/>
  <c r="AZ76" i="1"/>
  <c r="BF74" i="1"/>
  <c r="AZ74" i="1"/>
  <c r="BF72" i="1"/>
  <c r="AZ72" i="1"/>
  <c r="BF70" i="1"/>
  <c r="AZ70" i="1"/>
  <c r="BF68" i="1"/>
  <c r="AZ68" i="1"/>
  <c r="BF66" i="1"/>
  <c r="AZ66" i="1"/>
  <c r="BF64" i="1"/>
  <c r="AZ64" i="1"/>
  <c r="BF62" i="1"/>
  <c r="AZ62" i="1"/>
  <c r="BF60" i="1"/>
  <c r="AZ60" i="1"/>
  <c r="BF58" i="1"/>
  <c r="AZ58" i="1"/>
  <c r="BF56" i="1"/>
  <c r="AZ56" i="1"/>
  <c r="BF54" i="1"/>
  <c r="AZ54" i="1"/>
  <c r="BF52" i="1"/>
  <c r="AZ52" i="1"/>
  <c r="BF50" i="1"/>
  <c r="AZ50" i="1"/>
  <c r="BF48" i="1"/>
  <c r="AZ48" i="1"/>
  <c r="BF46" i="1"/>
  <c r="AZ46" i="1"/>
  <c r="BF44" i="1"/>
  <c r="AZ44" i="1"/>
  <c r="BF42" i="1"/>
  <c r="AZ42" i="1"/>
  <c r="BF40" i="1"/>
  <c r="AZ40" i="1"/>
  <c r="BF38" i="1"/>
  <c r="AZ38" i="1"/>
  <c r="BF36" i="1"/>
  <c r="AZ36" i="1"/>
  <c r="BF34" i="1"/>
  <c r="AZ34" i="1"/>
  <c r="BF32" i="1"/>
  <c r="AZ32" i="1"/>
  <c r="BF30" i="1"/>
  <c r="AZ30" i="1"/>
  <c r="BF28" i="1"/>
  <c r="AZ28" i="1"/>
  <c r="BF26" i="1"/>
  <c r="AZ26" i="1"/>
  <c r="BF24" i="1"/>
  <c r="AZ24" i="1"/>
  <c r="AF47" i="6"/>
  <c r="AT22" i="1"/>
  <c r="AF36" i="6"/>
  <c r="BF20" i="1"/>
  <c r="AZ20" i="1"/>
  <c r="BF18" i="1"/>
  <c r="AZ18" i="1"/>
  <c r="BF16" i="1"/>
  <c r="AZ16" i="1"/>
  <c r="BF14" i="1"/>
  <c r="AZ14" i="1"/>
  <c r="BF12" i="1"/>
  <c r="AZ12" i="1"/>
  <c r="BF10" i="1"/>
  <c r="AZ10" i="1"/>
  <c r="BF8" i="1"/>
  <c r="AZ8" i="1"/>
  <c r="BF6" i="1"/>
  <c r="AZ6" i="1"/>
  <c r="BF4" i="1"/>
  <c r="AZ4" i="1"/>
  <c r="BJ628" i="1"/>
  <c r="BD628" i="1"/>
  <c r="BI640" i="1"/>
  <c r="BC640" i="1"/>
  <c r="BH658" i="1"/>
  <c r="BB658" i="1"/>
  <c r="BH636" i="1"/>
  <c r="BB636" i="1"/>
  <c r="BH604" i="1"/>
  <c r="BB604" i="1"/>
  <c r="BG630" i="1"/>
  <c r="BA630" i="1"/>
  <c r="BK651" i="1"/>
  <c r="BE651" i="1"/>
  <c r="BK635" i="1"/>
  <c r="BE635" i="1"/>
  <c r="BK619" i="1"/>
  <c r="BE619" i="1"/>
  <c r="BK605" i="1"/>
  <c r="BE605" i="1"/>
  <c r="BK591" i="1"/>
  <c r="BE591" i="1"/>
  <c r="BK577" i="1"/>
  <c r="BE577" i="1"/>
  <c r="BK563" i="1"/>
  <c r="BE563" i="1"/>
  <c r="BK549" i="1"/>
  <c r="BE549" i="1"/>
  <c r="BK547" i="1"/>
  <c r="BE547" i="1"/>
  <c r="BK545" i="1"/>
  <c r="BE545" i="1"/>
  <c r="BK543" i="1"/>
  <c r="BE543" i="1"/>
  <c r="BK533" i="1"/>
  <c r="BE533" i="1"/>
  <c r="BK527" i="1"/>
  <c r="BE527" i="1"/>
  <c r="BK525" i="1"/>
  <c r="BE525" i="1"/>
  <c r="BK523" i="1"/>
  <c r="BE523" i="1"/>
  <c r="BK521" i="1"/>
  <c r="BE521" i="1"/>
  <c r="BK519" i="1"/>
  <c r="BE519" i="1"/>
  <c r="BK517" i="1"/>
  <c r="BE517" i="1"/>
  <c r="BK515" i="1"/>
  <c r="BE515" i="1"/>
  <c r="BK513" i="1"/>
  <c r="BE513" i="1"/>
  <c r="BK511" i="1"/>
  <c r="BE511" i="1"/>
  <c r="BK509" i="1"/>
  <c r="BE509" i="1"/>
  <c r="BK507" i="1"/>
  <c r="BE507" i="1"/>
  <c r="BK505" i="1"/>
  <c r="BE505" i="1"/>
  <c r="BK503" i="1"/>
  <c r="BE503" i="1"/>
  <c r="BK501" i="1"/>
  <c r="BE501" i="1"/>
  <c r="BK499" i="1"/>
  <c r="BE499" i="1"/>
  <c r="BK497" i="1"/>
  <c r="BE497" i="1"/>
  <c r="BK495" i="1"/>
  <c r="BE495" i="1"/>
  <c r="BK493" i="1"/>
  <c r="BE493" i="1"/>
  <c r="BK491" i="1"/>
  <c r="BE491" i="1"/>
  <c r="BK489" i="1"/>
  <c r="BE489" i="1"/>
  <c r="BK487" i="1"/>
  <c r="BE487" i="1"/>
  <c r="BK485" i="1"/>
  <c r="BE485" i="1"/>
  <c r="BK483" i="1"/>
  <c r="BE483" i="1"/>
  <c r="BK481" i="1"/>
  <c r="BE481" i="1"/>
  <c r="BK479" i="1"/>
  <c r="BE479" i="1"/>
  <c r="BK477" i="1"/>
  <c r="BE477" i="1"/>
  <c r="BK475" i="1"/>
  <c r="BE475" i="1"/>
  <c r="BK473" i="1"/>
  <c r="BE473" i="1"/>
  <c r="BK471" i="1"/>
  <c r="BE471" i="1"/>
  <c r="BK469" i="1"/>
  <c r="BE469" i="1"/>
  <c r="BK467" i="1"/>
  <c r="BE467" i="1"/>
  <c r="BK465" i="1"/>
  <c r="BE465" i="1"/>
  <c r="BK463" i="1"/>
  <c r="BE463" i="1"/>
  <c r="BK461" i="1"/>
  <c r="BE461" i="1"/>
  <c r="BK459" i="1"/>
  <c r="BE459" i="1"/>
  <c r="BK457" i="1"/>
  <c r="BE457" i="1"/>
  <c r="BK455" i="1"/>
  <c r="BE455" i="1"/>
  <c r="BK453" i="1"/>
  <c r="BE453" i="1"/>
  <c r="BK451" i="1"/>
  <c r="BE451" i="1"/>
  <c r="BK449" i="1"/>
  <c r="BE449" i="1"/>
  <c r="BK447" i="1"/>
  <c r="BE447" i="1"/>
  <c r="BK445" i="1"/>
  <c r="BE445" i="1"/>
  <c r="BK443" i="1"/>
  <c r="BE443" i="1"/>
  <c r="BK441" i="1"/>
  <c r="BE441" i="1"/>
  <c r="BK439" i="1"/>
  <c r="BE439" i="1"/>
  <c r="BK437" i="1"/>
  <c r="BE437" i="1"/>
  <c r="BK435" i="1"/>
  <c r="BE435" i="1"/>
  <c r="BK433" i="1"/>
  <c r="BE433" i="1"/>
  <c r="BK431" i="1"/>
  <c r="BE431" i="1"/>
  <c r="BK429" i="1"/>
  <c r="BE429" i="1"/>
  <c r="BK427" i="1"/>
  <c r="BE427" i="1"/>
  <c r="BK425" i="1"/>
  <c r="BE425" i="1"/>
  <c r="BK423" i="1"/>
  <c r="BE423" i="1"/>
  <c r="BK421" i="1"/>
  <c r="BE421" i="1"/>
  <c r="BK419" i="1"/>
  <c r="BE419" i="1"/>
  <c r="BK417" i="1"/>
  <c r="BE417" i="1"/>
  <c r="BK415" i="1"/>
  <c r="BE415" i="1"/>
  <c r="BK413" i="1"/>
  <c r="BE413" i="1"/>
  <c r="BK411" i="1"/>
  <c r="BE411" i="1"/>
  <c r="BK409" i="1"/>
  <c r="BE409" i="1"/>
  <c r="BK407" i="1"/>
  <c r="BE407" i="1"/>
  <c r="BK405" i="1"/>
  <c r="BE405" i="1"/>
  <c r="BK403" i="1"/>
  <c r="BE403" i="1"/>
  <c r="BK401" i="1"/>
  <c r="BE401" i="1"/>
  <c r="BK399" i="1"/>
  <c r="BE399" i="1"/>
  <c r="BK397" i="1"/>
  <c r="BE397" i="1"/>
  <c r="BK395" i="1"/>
  <c r="BE395" i="1"/>
  <c r="BK393" i="1"/>
  <c r="BE393" i="1"/>
  <c r="BK391" i="1"/>
  <c r="BE391" i="1"/>
  <c r="BK389" i="1"/>
  <c r="BE389" i="1"/>
  <c r="BK387" i="1"/>
  <c r="BE387" i="1"/>
  <c r="BK385" i="1"/>
  <c r="BE385" i="1"/>
  <c r="BK383" i="1"/>
  <c r="BE383" i="1"/>
  <c r="BK381" i="1"/>
  <c r="BE381" i="1"/>
  <c r="BK379" i="1"/>
  <c r="BE379" i="1"/>
  <c r="BK377" i="1"/>
  <c r="BE377" i="1"/>
  <c r="BK375" i="1"/>
  <c r="BE375" i="1"/>
  <c r="BK373" i="1"/>
  <c r="BE373" i="1"/>
  <c r="BK371" i="1"/>
  <c r="BE371" i="1"/>
  <c r="BK369" i="1"/>
  <c r="BE369" i="1"/>
  <c r="BK367" i="1"/>
  <c r="BE367" i="1"/>
  <c r="BK365" i="1"/>
  <c r="BE365" i="1"/>
  <c r="BK363" i="1"/>
  <c r="BE363" i="1"/>
  <c r="BK361" i="1"/>
  <c r="BE361" i="1"/>
  <c r="BK359" i="1"/>
  <c r="BE359" i="1"/>
  <c r="BK357" i="1"/>
  <c r="BE357" i="1"/>
  <c r="BK355" i="1"/>
  <c r="BE355" i="1"/>
  <c r="BK353" i="1"/>
  <c r="BE353" i="1"/>
  <c r="BK351" i="1"/>
  <c r="BE351" i="1"/>
  <c r="BK349" i="1"/>
  <c r="BE349" i="1"/>
  <c r="BK347" i="1"/>
  <c r="BE347" i="1"/>
  <c r="BK345" i="1"/>
  <c r="BE345" i="1"/>
  <c r="BK343" i="1"/>
  <c r="BE343" i="1"/>
  <c r="BK341" i="1"/>
  <c r="BE341" i="1"/>
  <c r="BK339" i="1"/>
  <c r="BE339" i="1"/>
  <c r="BK337" i="1"/>
  <c r="BE337" i="1"/>
  <c r="BK335" i="1"/>
  <c r="BE335" i="1"/>
  <c r="BK333" i="1"/>
  <c r="BE333" i="1"/>
  <c r="BK331" i="1"/>
  <c r="BE331" i="1"/>
  <c r="BK329" i="1"/>
  <c r="BE329" i="1"/>
  <c r="BK327" i="1"/>
  <c r="BE327" i="1"/>
  <c r="BK325" i="1"/>
  <c r="BE325" i="1"/>
  <c r="BK323" i="1"/>
  <c r="BE323" i="1"/>
  <c r="BK321" i="1"/>
  <c r="BE321" i="1"/>
  <c r="BK319" i="1"/>
  <c r="BE319" i="1"/>
  <c r="BK317" i="1"/>
  <c r="BE317" i="1"/>
  <c r="BK315" i="1"/>
  <c r="BE315" i="1"/>
  <c r="BK313" i="1"/>
  <c r="BE313" i="1"/>
  <c r="BK311" i="1"/>
  <c r="BE311" i="1"/>
  <c r="BK309" i="1"/>
  <c r="BE309" i="1"/>
  <c r="BK307" i="1"/>
  <c r="BE307" i="1"/>
  <c r="BK305" i="1"/>
  <c r="BE305" i="1"/>
  <c r="BK303" i="1"/>
  <c r="BE303" i="1"/>
  <c r="BK301" i="1"/>
  <c r="BE301" i="1"/>
  <c r="BK299" i="1"/>
  <c r="BE299" i="1"/>
  <c r="BK297" i="1"/>
  <c r="BE297" i="1"/>
  <c r="BK295" i="1"/>
  <c r="BE295" i="1"/>
  <c r="BK293" i="1"/>
  <c r="BE293" i="1"/>
  <c r="BK291" i="1"/>
  <c r="BE291" i="1"/>
  <c r="BK289" i="1"/>
  <c r="BE289" i="1"/>
  <c r="BK287" i="1"/>
  <c r="BE287" i="1"/>
  <c r="BK285" i="1"/>
  <c r="BE285" i="1"/>
  <c r="BK283" i="1"/>
  <c r="BE283" i="1"/>
  <c r="BK281" i="1"/>
  <c r="BE281" i="1"/>
  <c r="BK279" i="1"/>
  <c r="BE279" i="1"/>
  <c r="BK277" i="1"/>
  <c r="BE277" i="1"/>
  <c r="BK275" i="1"/>
  <c r="BE275" i="1"/>
  <c r="BK273" i="1"/>
  <c r="BE273" i="1"/>
  <c r="BK271" i="1"/>
  <c r="BE271" i="1"/>
  <c r="BK269" i="1"/>
  <c r="BE269" i="1"/>
  <c r="BK267" i="1"/>
  <c r="BE267" i="1"/>
  <c r="BK265" i="1"/>
  <c r="BE265" i="1"/>
  <c r="BK263" i="1"/>
  <c r="BE263" i="1"/>
  <c r="BK261" i="1"/>
  <c r="BE261" i="1"/>
  <c r="BK259" i="1"/>
  <c r="BE259" i="1"/>
  <c r="BK257" i="1"/>
  <c r="BE257" i="1"/>
  <c r="BK255" i="1"/>
  <c r="BE255" i="1"/>
  <c r="BK253" i="1"/>
  <c r="BE253" i="1"/>
  <c r="BK251" i="1"/>
  <c r="BE251" i="1"/>
  <c r="BK249" i="1"/>
  <c r="BE249" i="1"/>
  <c r="BK247" i="1"/>
  <c r="BE247" i="1"/>
  <c r="BK245" i="1"/>
  <c r="BE245" i="1"/>
  <c r="BK243" i="1"/>
  <c r="BE243" i="1"/>
  <c r="BK241" i="1"/>
  <c r="BE241" i="1"/>
  <c r="BK239" i="1"/>
  <c r="BE239" i="1"/>
  <c r="BK237" i="1"/>
  <c r="BE237" i="1"/>
  <c r="BK235" i="1"/>
  <c r="BE235" i="1"/>
  <c r="BK233" i="1"/>
  <c r="BE233" i="1"/>
  <c r="BK231" i="1"/>
  <c r="BE231" i="1"/>
  <c r="BK229" i="1"/>
  <c r="BE229" i="1"/>
  <c r="BK227" i="1"/>
  <c r="BE227" i="1"/>
  <c r="BK225" i="1"/>
  <c r="BE225" i="1"/>
  <c r="BK223" i="1"/>
  <c r="BE223" i="1"/>
  <c r="BK221" i="1"/>
  <c r="BE221" i="1"/>
  <c r="BK219" i="1"/>
  <c r="BE219" i="1"/>
  <c r="BK217" i="1"/>
  <c r="BE217" i="1"/>
  <c r="BK215" i="1"/>
  <c r="BE215" i="1"/>
  <c r="BK213" i="1"/>
  <c r="BE213" i="1"/>
  <c r="BK211" i="1"/>
  <c r="BE211" i="1"/>
  <c r="BK209" i="1"/>
  <c r="BE209" i="1"/>
  <c r="BK207" i="1"/>
  <c r="BE207" i="1"/>
  <c r="BK205" i="1"/>
  <c r="BE205" i="1"/>
  <c r="BK203" i="1"/>
  <c r="BE203" i="1"/>
  <c r="BK201" i="1"/>
  <c r="BE201" i="1"/>
  <c r="BK199" i="1"/>
  <c r="BE199" i="1"/>
  <c r="BK197" i="1"/>
  <c r="BE197" i="1"/>
  <c r="BK195" i="1"/>
  <c r="BE195" i="1"/>
  <c r="BK193" i="1"/>
  <c r="BE193" i="1"/>
  <c r="BK191" i="1"/>
  <c r="BE191" i="1"/>
  <c r="BK189" i="1"/>
  <c r="BE189" i="1"/>
  <c r="BK187" i="1"/>
  <c r="BE187" i="1"/>
  <c r="BK185" i="1"/>
  <c r="BE185" i="1"/>
  <c r="BK183" i="1"/>
  <c r="BE183" i="1"/>
  <c r="BK181" i="1"/>
  <c r="BE181" i="1"/>
  <c r="BK179" i="1"/>
  <c r="BE179" i="1"/>
  <c r="BK177" i="1"/>
  <c r="BE177" i="1"/>
  <c r="BK175" i="1"/>
  <c r="BE175" i="1"/>
  <c r="BK173" i="1"/>
  <c r="BE173" i="1"/>
  <c r="BK171" i="1"/>
  <c r="BE171" i="1"/>
  <c r="BK169" i="1"/>
  <c r="BE169" i="1"/>
  <c r="BK167" i="1"/>
  <c r="BE167" i="1"/>
  <c r="BK165" i="1"/>
  <c r="BE165" i="1"/>
  <c r="BK163" i="1"/>
  <c r="BE163" i="1"/>
  <c r="BK161" i="1"/>
  <c r="BE161" i="1"/>
  <c r="BK159" i="1"/>
  <c r="BE159" i="1"/>
  <c r="BK157" i="1"/>
  <c r="BE157" i="1"/>
  <c r="BK155" i="1"/>
  <c r="BE155" i="1"/>
  <c r="BK153" i="1"/>
  <c r="BE153" i="1"/>
  <c r="BK151" i="1"/>
  <c r="BE151" i="1"/>
  <c r="BK149" i="1"/>
  <c r="BE149" i="1"/>
  <c r="BK147" i="1"/>
  <c r="BE147" i="1"/>
  <c r="BK145" i="1"/>
  <c r="BE145" i="1"/>
  <c r="BK143" i="1"/>
  <c r="BE143" i="1"/>
  <c r="BK141" i="1"/>
  <c r="BE141" i="1"/>
  <c r="BK139" i="1"/>
  <c r="BE139" i="1"/>
  <c r="BK137" i="1"/>
  <c r="BE137" i="1"/>
  <c r="BK135" i="1"/>
  <c r="BE135" i="1"/>
  <c r="BK133" i="1"/>
  <c r="BE133" i="1"/>
  <c r="BK131" i="1"/>
  <c r="BE131" i="1"/>
  <c r="BK129" i="1"/>
  <c r="BE129" i="1"/>
  <c r="BK127" i="1"/>
  <c r="BE127" i="1"/>
  <c r="BK125" i="1"/>
  <c r="BE125" i="1"/>
  <c r="BK123" i="1"/>
  <c r="BE123" i="1"/>
  <c r="BK121" i="1"/>
  <c r="BE121" i="1"/>
  <c r="BK119" i="1"/>
  <c r="BE119" i="1"/>
  <c r="BK117" i="1"/>
  <c r="BE117" i="1"/>
  <c r="BK115" i="1"/>
  <c r="BE115" i="1"/>
  <c r="BK113" i="1"/>
  <c r="BE113" i="1"/>
  <c r="BK111" i="1"/>
  <c r="BE111" i="1"/>
  <c r="BK109" i="1"/>
  <c r="BE109" i="1"/>
  <c r="BK107" i="1"/>
  <c r="BE107" i="1"/>
  <c r="BK105" i="1"/>
  <c r="BE105" i="1"/>
  <c r="BK103" i="1"/>
  <c r="BE103" i="1"/>
  <c r="BK101" i="1"/>
  <c r="BE101" i="1"/>
  <c r="BK99" i="1"/>
  <c r="BE99" i="1"/>
  <c r="BK97" i="1"/>
  <c r="BE97" i="1"/>
  <c r="BK95" i="1"/>
  <c r="BE95" i="1"/>
  <c r="BK93" i="1"/>
  <c r="BE93" i="1"/>
  <c r="BK91" i="1"/>
  <c r="BE91" i="1"/>
  <c r="BK89" i="1"/>
  <c r="BE89" i="1"/>
  <c r="BK87" i="1"/>
  <c r="BE87" i="1"/>
  <c r="BK85" i="1"/>
  <c r="BE85" i="1"/>
  <c r="BK83" i="1"/>
  <c r="BE83" i="1"/>
  <c r="BK81" i="1"/>
  <c r="BE81" i="1"/>
  <c r="BK79" i="1"/>
  <c r="BE79" i="1"/>
  <c r="BK77" i="1"/>
  <c r="BE77" i="1"/>
  <c r="BK75" i="1"/>
  <c r="BE75" i="1"/>
  <c r="BK73" i="1"/>
  <c r="BE73" i="1"/>
  <c r="BK71" i="1"/>
  <c r="BE71" i="1"/>
  <c r="BK69" i="1"/>
  <c r="BE69" i="1"/>
  <c r="BK67" i="1"/>
  <c r="BE67" i="1"/>
  <c r="BK65" i="1"/>
  <c r="BE65" i="1"/>
  <c r="BK63" i="1"/>
  <c r="BE63" i="1"/>
  <c r="BK61" i="1"/>
  <c r="BE61" i="1"/>
  <c r="BK59" i="1"/>
  <c r="BE59" i="1"/>
  <c r="BK57" i="1"/>
  <c r="BE57" i="1"/>
  <c r="BK55" i="1"/>
  <c r="BE55" i="1"/>
  <c r="BK53" i="1"/>
  <c r="BE53" i="1"/>
  <c r="BK51" i="1"/>
  <c r="BE51" i="1"/>
  <c r="BK49" i="1"/>
  <c r="BE49" i="1"/>
  <c r="BK47" i="1"/>
  <c r="BE47" i="1"/>
  <c r="BK45" i="1"/>
  <c r="BE45" i="1"/>
  <c r="BK43" i="1"/>
  <c r="BE43" i="1"/>
  <c r="BK41" i="1"/>
  <c r="BE41" i="1"/>
  <c r="BK39" i="1"/>
  <c r="BE39" i="1"/>
  <c r="BK37" i="1"/>
  <c r="BE37" i="1"/>
  <c r="BK35" i="1"/>
  <c r="BE35" i="1"/>
  <c r="BK33" i="1"/>
  <c r="BE33" i="1"/>
  <c r="AK48" i="6"/>
  <c r="AK37" i="6"/>
  <c r="AY31" i="1"/>
  <c r="BK29" i="1"/>
  <c r="BE29" i="1"/>
  <c r="BK27" i="1"/>
  <c r="BE27" i="1"/>
  <c r="BK25" i="1"/>
  <c r="BE25" i="1"/>
  <c r="BK23" i="1"/>
  <c r="BE23" i="1"/>
  <c r="BK21" i="1"/>
  <c r="BE21" i="1"/>
  <c r="BK19" i="1"/>
  <c r="BE19" i="1"/>
  <c r="BK17" i="1"/>
  <c r="BE17" i="1"/>
  <c r="BK15" i="1"/>
  <c r="BE15" i="1"/>
  <c r="BK13" i="1"/>
  <c r="BE13" i="1"/>
  <c r="J49" i="6"/>
  <c r="J38" i="6"/>
  <c r="AY11" i="1"/>
  <c r="AK49" i="6"/>
  <c r="AK38" i="6"/>
  <c r="AY9" i="1"/>
  <c r="BK7" i="1"/>
  <c r="BE7" i="1"/>
  <c r="BK5" i="1"/>
  <c r="BE5" i="1"/>
  <c r="S40" i="6"/>
  <c r="AK51" i="6"/>
  <c r="AK39" i="6"/>
  <c r="AK40" i="6"/>
  <c r="AK50" i="6"/>
  <c r="J47" i="6"/>
  <c r="J36" i="6"/>
  <c r="AB51" i="6"/>
  <c r="AB40" i="6"/>
  <c r="S51" i="6"/>
  <c r="J51" i="6"/>
  <c r="J40" i="6"/>
  <c r="AY3" i="1"/>
  <c r="BJ640" i="1"/>
  <c r="BD640" i="1"/>
  <c r="BI658" i="1"/>
  <c r="BC658" i="1"/>
  <c r="BI642" i="1"/>
  <c r="BC642" i="1"/>
  <c r="BH660" i="1"/>
  <c r="BB660" i="1"/>
  <c r="BH640" i="1"/>
  <c r="BB640" i="1"/>
  <c r="BH612" i="1"/>
  <c r="BB612" i="1"/>
  <c r="BG656" i="1"/>
  <c r="BA656" i="1"/>
  <c r="BG644" i="1"/>
  <c r="BA644" i="1"/>
  <c r="BF658" i="1"/>
  <c r="AZ658" i="1"/>
  <c r="BK653" i="1"/>
  <c r="BE653" i="1"/>
  <c r="BK639" i="1"/>
  <c r="BE639" i="1"/>
  <c r="BK625" i="1"/>
  <c r="BE625" i="1"/>
  <c r="BK611" i="1"/>
  <c r="BE611" i="1"/>
  <c r="BK597" i="1"/>
  <c r="BE597" i="1"/>
  <c r="BK583" i="1"/>
  <c r="BE583" i="1"/>
  <c r="BK571" i="1"/>
  <c r="BE571" i="1"/>
  <c r="BK557" i="1"/>
  <c r="BE557" i="1"/>
  <c r="BK541" i="1"/>
  <c r="BE541" i="1"/>
  <c r="BJ659" i="1"/>
  <c r="BD659" i="1"/>
  <c r="BJ647" i="1"/>
  <c r="BD647" i="1"/>
  <c r="BJ645" i="1"/>
  <c r="BD645" i="1"/>
  <c r="BJ643" i="1"/>
  <c r="BD643" i="1"/>
  <c r="BJ641" i="1"/>
  <c r="BD641" i="1"/>
  <c r="BJ639" i="1"/>
  <c r="BD639" i="1"/>
  <c r="BJ637" i="1"/>
  <c r="BD637" i="1"/>
  <c r="BJ635" i="1"/>
  <c r="BD635" i="1"/>
  <c r="BJ633" i="1"/>
  <c r="BD633" i="1"/>
  <c r="BJ631" i="1"/>
  <c r="BD631" i="1"/>
  <c r="BJ629" i="1"/>
  <c r="BD629" i="1"/>
  <c r="BJ627" i="1"/>
  <c r="BD627" i="1"/>
  <c r="BJ625" i="1"/>
  <c r="BD625" i="1"/>
  <c r="BJ623" i="1"/>
  <c r="BD623" i="1"/>
  <c r="BJ621" i="1"/>
  <c r="BD621" i="1"/>
  <c r="BJ619" i="1"/>
  <c r="BD619" i="1"/>
  <c r="BJ617" i="1"/>
  <c r="BD617" i="1"/>
  <c r="BJ615" i="1"/>
  <c r="BD615" i="1"/>
  <c r="BJ613" i="1"/>
  <c r="BD613" i="1"/>
  <c r="BJ611" i="1"/>
  <c r="BD611" i="1"/>
  <c r="BJ609" i="1"/>
  <c r="BD609" i="1"/>
  <c r="BJ607" i="1"/>
  <c r="BD607" i="1"/>
  <c r="BJ605" i="1"/>
  <c r="BD605" i="1"/>
  <c r="BJ603" i="1"/>
  <c r="BD603" i="1"/>
  <c r="BJ601" i="1"/>
  <c r="BD601" i="1"/>
  <c r="BJ599" i="1"/>
  <c r="BD599" i="1"/>
  <c r="BJ597" i="1"/>
  <c r="BD597" i="1"/>
  <c r="BJ595" i="1"/>
  <c r="BD595" i="1"/>
  <c r="BJ593" i="1"/>
  <c r="BD593" i="1"/>
  <c r="BJ591" i="1"/>
  <c r="BD591" i="1"/>
  <c r="BJ589" i="1"/>
  <c r="BD589" i="1"/>
  <c r="BJ587" i="1"/>
  <c r="BD587" i="1"/>
  <c r="BJ585" i="1"/>
  <c r="BD585" i="1"/>
  <c r="BJ583" i="1"/>
  <c r="BD583" i="1"/>
  <c r="BJ581" i="1"/>
  <c r="BD581" i="1"/>
  <c r="BJ579" i="1"/>
  <c r="BD579" i="1"/>
  <c r="BJ577" i="1"/>
  <c r="BD577" i="1"/>
  <c r="BJ575" i="1"/>
  <c r="BD575" i="1"/>
  <c r="BJ573" i="1"/>
  <c r="BD573" i="1"/>
  <c r="BJ571" i="1"/>
  <c r="BD571" i="1"/>
  <c r="BJ569" i="1"/>
  <c r="BD569" i="1"/>
  <c r="BJ567" i="1"/>
  <c r="BD567" i="1"/>
  <c r="BJ565" i="1"/>
  <c r="BD565" i="1"/>
  <c r="BJ563" i="1"/>
  <c r="BD563" i="1"/>
  <c r="BJ561" i="1"/>
  <c r="BD561" i="1"/>
  <c r="BJ559" i="1"/>
  <c r="BD559" i="1"/>
  <c r="BJ557" i="1"/>
  <c r="BD557" i="1"/>
  <c r="BJ555" i="1"/>
  <c r="BD555" i="1"/>
  <c r="BJ553" i="1"/>
  <c r="BD553" i="1"/>
  <c r="BJ551" i="1"/>
  <c r="BD551" i="1"/>
  <c r="BJ549" i="1"/>
  <c r="BD549" i="1"/>
  <c r="BJ547" i="1"/>
  <c r="BD547" i="1"/>
  <c r="BJ545" i="1"/>
  <c r="BD545" i="1"/>
  <c r="BJ543" i="1"/>
  <c r="BD543" i="1"/>
  <c r="BJ541" i="1"/>
  <c r="BD541" i="1"/>
  <c r="BJ539" i="1"/>
  <c r="BD539" i="1"/>
  <c r="BJ537" i="1"/>
  <c r="BD537" i="1"/>
  <c r="BJ535" i="1"/>
  <c r="BD535" i="1"/>
  <c r="BJ533" i="1"/>
  <c r="BD533" i="1"/>
  <c r="BJ531" i="1"/>
  <c r="BD531" i="1"/>
  <c r="BJ529" i="1"/>
  <c r="BD529" i="1"/>
  <c r="BJ527" i="1"/>
  <c r="BD527" i="1"/>
  <c r="BJ525" i="1"/>
  <c r="BD525" i="1"/>
  <c r="BJ523" i="1"/>
  <c r="BD523" i="1"/>
  <c r="BJ521" i="1"/>
  <c r="BD521" i="1"/>
  <c r="BJ519" i="1"/>
  <c r="BD519" i="1"/>
  <c r="BJ517" i="1"/>
  <c r="BD517" i="1"/>
  <c r="BJ515" i="1"/>
  <c r="BD515" i="1"/>
  <c r="BJ513" i="1"/>
  <c r="BD513" i="1"/>
  <c r="BJ511" i="1"/>
  <c r="BD511" i="1"/>
  <c r="BJ509" i="1"/>
  <c r="BD509" i="1"/>
  <c r="BJ507" i="1"/>
  <c r="BD507" i="1"/>
  <c r="BJ505" i="1"/>
  <c r="BD505" i="1"/>
  <c r="BJ503" i="1"/>
  <c r="BD503" i="1"/>
  <c r="BJ501" i="1"/>
  <c r="BD501" i="1"/>
  <c r="BJ499" i="1"/>
  <c r="BD499" i="1"/>
  <c r="BJ497" i="1"/>
  <c r="BD497" i="1"/>
  <c r="BJ495" i="1"/>
  <c r="BD495" i="1"/>
  <c r="BJ493" i="1"/>
  <c r="BD493" i="1"/>
  <c r="BJ491" i="1"/>
  <c r="BD491" i="1"/>
  <c r="BJ489" i="1"/>
  <c r="BD489" i="1"/>
  <c r="BJ487" i="1"/>
  <c r="BD487" i="1"/>
  <c r="BJ485" i="1"/>
  <c r="BD485" i="1"/>
  <c r="BJ483" i="1"/>
  <c r="BD483" i="1"/>
  <c r="BJ481" i="1"/>
  <c r="BD481" i="1"/>
  <c r="BJ479" i="1"/>
  <c r="BD479" i="1"/>
  <c r="BJ477" i="1"/>
  <c r="BD477" i="1"/>
  <c r="BJ475" i="1"/>
  <c r="BD475" i="1"/>
  <c r="BJ473" i="1"/>
  <c r="BD473" i="1"/>
  <c r="BJ471" i="1"/>
  <c r="BD471" i="1"/>
  <c r="BJ469" i="1"/>
  <c r="BD469" i="1"/>
  <c r="BJ467" i="1"/>
  <c r="BD467" i="1"/>
  <c r="BJ465" i="1"/>
  <c r="BD465" i="1"/>
  <c r="BJ463" i="1"/>
  <c r="BD463" i="1"/>
  <c r="BJ461" i="1"/>
  <c r="BD461" i="1"/>
  <c r="BJ459" i="1"/>
  <c r="BD459" i="1"/>
  <c r="BJ457" i="1"/>
  <c r="BD457" i="1"/>
  <c r="BJ455" i="1"/>
  <c r="BD455" i="1"/>
  <c r="BJ453" i="1"/>
  <c r="BD453" i="1"/>
  <c r="BJ451" i="1"/>
  <c r="BD451" i="1"/>
  <c r="BJ449" i="1"/>
  <c r="BD449" i="1"/>
  <c r="BJ447" i="1"/>
  <c r="BD447" i="1"/>
  <c r="BJ445" i="1"/>
  <c r="BD445" i="1"/>
  <c r="BJ443" i="1"/>
  <c r="BD443" i="1"/>
  <c r="BJ441" i="1"/>
  <c r="BD441" i="1"/>
  <c r="BJ439" i="1"/>
  <c r="BD439" i="1"/>
  <c r="BJ437" i="1"/>
  <c r="BD437" i="1"/>
  <c r="BJ435" i="1"/>
  <c r="BD435" i="1"/>
  <c r="BJ433" i="1"/>
  <c r="BD433" i="1"/>
  <c r="BJ431" i="1"/>
  <c r="BD431" i="1"/>
  <c r="BJ429" i="1"/>
  <c r="BD429" i="1"/>
  <c r="BJ427" i="1"/>
  <c r="BD427" i="1"/>
  <c r="BJ425" i="1"/>
  <c r="BD425" i="1"/>
  <c r="BJ423" i="1"/>
  <c r="BD423" i="1"/>
  <c r="BJ421" i="1"/>
  <c r="BD421" i="1"/>
  <c r="BJ419" i="1"/>
  <c r="BD419" i="1"/>
  <c r="BJ417" i="1"/>
  <c r="BD417" i="1"/>
  <c r="BJ415" i="1"/>
  <c r="BD415" i="1"/>
  <c r="BJ413" i="1"/>
  <c r="BD413" i="1"/>
  <c r="BJ411" i="1"/>
  <c r="BD411" i="1"/>
  <c r="BJ409" i="1"/>
  <c r="BD409" i="1"/>
  <c r="BJ407" i="1"/>
  <c r="BD407" i="1"/>
  <c r="BJ405" i="1"/>
  <c r="BD405" i="1"/>
  <c r="BJ403" i="1"/>
  <c r="BD403" i="1"/>
  <c r="BJ401" i="1"/>
  <c r="BD401" i="1"/>
  <c r="BJ399" i="1"/>
  <c r="BD399" i="1"/>
  <c r="BJ397" i="1"/>
  <c r="BD397" i="1"/>
  <c r="BJ395" i="1"/>
  <c r="BD395" i="1"/>
  <c r="BJ393" i="1"/>
  <c r="BD393" i="1"/>
  <c r="BJ391" i="1"/>
  <c r="BD391" i="1"/>
  <c r="BJ389" i="1"/>
  <c r="BD389" i="1"/>
  <c r="BJ387" i="1"/>
  <c r="BD387" i="1"/>
  <c r="BJ385" i="1"/>
  <c r="BD385" i="1"/>
  <c r="BJ383" i="1"/>
  <c r="BD383" i="1"/>
  <c r="BJ381" i="1"/>
  <c r="BD381" i="1"/>
  <c r="BJ379" i="1"/>
  <c r="BD379" i="1"/>
  <c r="BJ377" i="1"/>
  <c r="BD377" i="1"/>
  <c r="BJ375" i="1"/>
  <c r="BD375" i="1"/>
  <c r="BJ373" i="1"/>
  <c r="BD373" i="1"/>
  <c r="BJ371" i="1"/>
  <c r="BD371" i="1"/>
  <c r="BJ369" i="1"/>
  <c r="BD369" i="1"/>
  <c r="BJ367" i="1"/>
  <c r="BD367" i="1"/>
  <c r="BJ365" i="1"/>
  <c r="BD365" i="1"/>
  <c r="BJ363" i="1"/>
  <c r="BD363" i="1"/>
  <c r="BJ361" i="1"/>
  <c r="BD361" i="1"/>
  <c r="BJ359" i="1"/>
  <c r="BD359" i="1"/>
  <c r="BJ357" i="1"/>
  <c r="BD357" i="1"/>
  <c r="BJ355" i="1"/>
  <c r="BD355" i="1"/>
  <c r="BJ353" i="1"/>
  <c r="BD353" i="1"/>
  <c r="BJ351" i="1"/>
  <c r="BD351" i="1"/>
  <c r="BJ349" i="1"/>
  <c r="BD349" i="1"/>
  <c r="BJ347" i="1"/>
  <c r="BD347" i="1"/>
  <c r="BJ345" i="1"/>
  <c r="BD345" i="1"/>
  <c r="BJ343" i="1"/>
  <c r="BD343" i="1"/>
  <c r="BJ341" i="1"/>
  <c r="BD341" i="1"/>
  <c r="BJ339" i="1"/>
  <c r="BD339" i="1"/>
  <c r="BJ337" i="1"/>
  <c r="BD337" i="1"/>
  <c r="BJ335" i="1"/>
  <c r="BD335" i="1"/>
  <c r="BJ333" i="1"/>
  <c r="BD333" i="1"/>
  <c r="BJ331" i="1"/>
  <c r="BD331" i="1"/>
  <c r="BJ329" i="1"/>
  <c r="BD329" i="1"/>
  <c r="BJ327" i="1"/>
  <c r="BD327" i="1"/>
  <c r="BJ325" i="1"/>
  <c r="BD325" i="1"/>
  <c r="BJ323" i="1"/>
  <c r="BD323" i="1"/>
  <c r="BJ321" i="1"/>
  <c r="BD321" i="1"/>
  <c r="BJ319" i="1"/>
  <c r="BD319" i="1"/>
  <c r="BJ317" i="1"/>
  <c r="BD317" i="1"/>
  <c r="BJ315" i="1"/>
  <c r="BD315" i="1"/>
  <c r="BJ313" i="1"/>
  <c r="BD313" i="1"/>
  <c r="BJ311" i="1"/>
  <c r="BD311" i="1"/>
  <c r="BJ309" i="1"/>
  <c r="BD309" i="1"/>
  <c r="BJ307" i="1"/>
  <c r="BD307" i="1"/>
  <c r="BJ305" i="1"/>
  <c r="BD305" i="1"/>
  <c r="BJ303" i="1"/>
  <c r="BD303" i="1"/>
  <c r="BJ301" i="1"/>
  <c r="BD301" i="1"/>
  <c r="BJ299" i="1"/>
  <c r="BD299" i="1"/>
  <c r="BJ297" i="1"/>
  <c r="BD297" i="1"/>
  <c r="BJ295" i="1"/>
  <c r="BD295" i="1"/>
  <c r="BJ293" i="1"/>
  <c r="BD293" i="1"/>
  <c r="BJ291" i="1"/>
  <c r="BD291" i="1"/>
  <c r="BJ289" i="1"/>
  <c r="BD289" i="1"/>
  <c r="BJ287" i="1"/>
  <c r="BD287" i="1"/>
  <c r="BJ285" i="1"/>
  <c r="BD285" i="1"/>
  <c r="BJ283" i="1"/>
  <c r="BD283" i="1"/>
  <c r="BJ281" i="1"/>
  <c r="BD281" i="1"/>
  <c r="BJ279" i="1"/>
  <c r="BD279" i="1"/>
  <c r="BJ277" i="1"/>
  <c r="BD277" i="1"/>
  <c r="BJ275" i="1"/>
  <c r="BD275" i="1"/>
  <c r="BJ273" i="1"/>
  <c r="BD273" i="1"/>
  <c r="BJ271" i="1"/>
  <c r="BD271" i="1"/>
  <c r="BJ269" i="1"/>
  <c r="BD269" i="1"/>
  <c r="BJ267" i="1"/>
  <c r="BD267" i="1"/>
  <c r="BJ265" i="1"/>
  <c r="BD265" i="1"/>
  <c r="BJ263" i="1"/>
  <c r="BD263" i="1"/>
  <c r="BJ261" i="1"/>
  <c r="BD261" i="1"/>
  <c r="BJ259" i="1"/>
  <c r="BD259" i="1"/>
  <c r="BJ257" i="1"/>
  <c r="BD257" i="1"/>
  <c r="BJ255" i="1"/>
  <c r="BD255" i="1"/>
  <c r="BJ253" i="1"/>
  <c r="BD253" i="1"/>
  <c r="BJ251" i="1"/>
  <c r="BD251" i="1"/>
  <c r="BJ249" i="1"/>
  <c r="BD249" i="1"/>
  <c r="BJ247" i="1"/>
  <c r="BD247" i="1"/>
  <c r="BJ245" i="1"/>
  <c r="BD245" i="1"/>
  <c r="BJ243" i="1"/>
  <c r="BD243" i="1"/>
  <c r="BJ241" i="1"/>
  <c r="BD241" i="1"/>
  <c r="BJ239" i="1"/>
  <c r="BD239" i="1"/>
  <c r="BJ237" i="1"/>
  <c r="BD237" i="1"/>
  <c r="BJ235" i="1"/>
  <c r="BD235" i="1"/>
  <c r="BJ233" i="1"/>
  <c r="BD233" i="1"/>
  <c r="BJ231" i="1"/>
  <c r="BD231" i="1"/>
  <c r="BJ229" i="1"/>
  <c r="BD229" i="1"/>
  <c r="BJ227" i="1"/>
  <c r="BD227" i="1"/>
  <c r="BJ225" i="1"/>
  <c r="BD225" i="1"/>
  <c r="BJ223" i="1"/>
  <c r="BD223" i="1"/>
  <c r="BJ221" i="1"/>
  <c r="BD221" i="1"/>
  <c r="BJ219" i="1"/>
  <c r="BD219" i="1"/>
  <c r="BJ217" i="1"/>
  <c r="BD217" i="1"/>
  <c r="BJ215" i="1"/>
  <c r="BD215" i="1"/>
  <c r="BJ213" i="1"/>
  <c r="BD213" i="1"/>
  <c r="BJ211" i="1"/>
  <c r="BD211" i="1"/>
  <c r="BJ209" i="1"/>
  <c r="BD209" i="1"/>
  <c r="BJ207" i="1"/>
  <c r="BD207" i="1"/>
  <c r="BJ205" i="1"/>
  <c r="BD205" i="1"/>
  <c r="BJ203" i="1"/>
  <c r="BD203" i="1"/>
  <c r="BJ201" i="1"/>
  <c r="BD201" i="1"/>
  <c r="BJ199" i="1"/>
  <c r="BD199" i="1"/>
  <c r="BJ197" i="1"/>
  <c r="BD197" i="1"/>
  <c r="BJ195" i="1"/>
  <c r="BD195" i="1"/>
  <c r="BJ193" i="1"/>
  <c r="BD193" i="1"/>
  <c r="BJ191" i="1"/>
  <c r="BD191" i="1"/>
  <c r="BJ189" i="1"/>
  <c r="BD189" i="1"/>
  <c r="BJ187" i="1"/>
  <c r="BD187" i="1"/>
  <c r="BJ185" i="1"/>
  <c r="BD185" i="1"/>
  <c r="BJ183" i="1"/>
  <c r="BD183" i="1"/>
  <c r="BJ181" i="1"/>
  <c r="BD181" i="1"/>
  <c r="BJ179" i="1"/>
  <c r="BD179" i="1"/>
  <c r="BJ177" i="1"/>
  <c r="BD177" i="1"/>
  <c r="BJ175" i="1"/>
  <c r="BD175" i="1"/>
  <c r="BJ173" i="1"/>
  <c r="BD173" i="1"/>
  <c r="BJ171" i="1"/>
  <c r="BD171" i="1"/>
  <c r="BJ169" i="1"/>
  <c r="BD169" i="1"/>
  <c r="BJ167" i="1"/>
  <c r="BD167" i="1"/>
  <c r="BJ165" i="1"/>
  <c r="BD165" i="1"/>
  <c r="AA27" i="6" s="1"/>
  <c r="BJ163" i="1"/>
  <c r="BD163" i="1"/>
  <c r="BJ161" i="1"/>
  <c r="BD161" i="1"/>
  <c r="BJ159" i="1"/>
  <c r="BD159" i="1"/>
  <c r="BJ157" i="1"/>
  <c r="BD157" i="1"/>
  <c r="BJ155" i="1"/>
  <c r="BD155" i="1"/>
  <c r="BJ153" i="1"/>
  <c r="BD153" i="1"/>
  <c r="BJ151" i="1"/>
  <c r="BD151" i="1"/>
  <c r="BJ149" i="1"/>
  <c r="BD149" i="1"/>
  <c r="BJ147" i="1"/>
  <c r="BD147" i="1"/>
  <c r="BJ145" i="1"/>
  <c r="BD145" i="1"/>
  <c r="BJ143" i="1"/>
  <c r="BD143" i="1"/>
  <c r="BJ141" i="1"/>
  <c r="BD141" i="1"/>
  <c r="BJ139" i="1"/>
  <c r="BD139" i="1"/>
  <c r="BJ137" i="1"/>
  <c r="BD137" i="1"/>
  <c r="BJ135" i="1"/>
  <c r="BD135" i="1"/>
  <c r="BJ133" i="1"/>
  <c r="BD133" i="1"/>
  <c r="BJ131" i="1"/>
  <c r="BD131" i="1"/>
  <c r="BJ129" i="1"/>
  <c r="BD129" i="1"/>
  <c r="BJ127" i="1"/>
  <c r="BD127" i="1"/>
  <c r="BJ125" i="1"/>
  <c r="BD125" i="1"/>
  <c r="BJ123" i="1"/>
  <c r="BD123" i="1"/>
  <c r="BJ121" i="1"/>
  <c r="BD121" i="1"/>
  <c r="BJ119" i="1"/>
  <c r="BD119" i="1"/>
  <c r="BJ117" i="1"/>
  <c r="BD117" i="1"/>
  <c r="BJ115" i="1"/>
  <c r="BD115" i="1"/>
  <c r="BJ113" i="1"/>
  <c r="BD113" i="1"/>
  <c r="BJ111" i="1"/>
  <c r="BD111" i="1"/>
  <c r="BJ109" i="1"/>
  <c r="BD109" i="1"/>
  <c r="BJ107" i="1"/>
  <c r="BD107" i="1"/>
  <c r="BJ105" i="1"/>
  <c r="BD105" i="1"/>
  <c r="BJ103" i="1"/>
  <c r="BD103" i="1"/>
  <c r="BJ101" i="1"/>
  <c r="BD101" i="1"/>
  <c r="BJ99" i="1"/>
  <c r="BD99" i="1"/>
  <c r="BJ97" i="1"/>
  <c r="BD97" i="1"/>
  <c r="BJ95" i="1"/>
  <c r="BD95" i="1"/>
  <c r="BJ93" i="1"/>
  <c r="BD93" i="1"/>
  <c r="BJ91" i="1"/>
  <c r="BD91" i="1"/>
  <c r="BJ89" i="1"/>
  <c r="BD89" i="1"/>
  <c r="BJ87" i="1"/>
  <c r="BD87" i="1"/>
  <c r="BJ85" i="1"/>
  <c r="BD85" i="1"/>
  <c r="BJ83" i="1"/>
  <c r="BD83" i="1"/>
  <c r="BJ81" i="1"/>
  <c r="BD81" i="1"/>
  <c r="BJ79" i="1"/>
  <c r="BD79" i="1"/>
  <c r="BJ77" i="1"/>
  <c r="BD77" i="1"/>
  <c r="BJ75" i="1"/>
  <c r="BD75" i="1"/>
  <c r="BJ73" i="1"/>
  <c r="BD73" i="1"/>
  <c r="BJ71" i="1"/>
  <c r="BD71" i="1"/>
  <c r="BJ69" i="1"/>
  <c r="BD69" i="1"/>
  <c r="BJ67" i="1"/>
  <c r="BD67" i="1"/>
  <c r="BJ65" i="1"/>
  <c r="BD65" i="1"/>
  <c r="BJ63" i="1"/>
  <c r="BD63" i="1"/>
  <c r="BJ61" i="1"/>
  <c r="BD61" i="1"/>
  <c r="BJ59" i="1"/>
  <c r="BD59" i="1"/>
  <c r="BJ57" i="1"/>
  <c r="BD57" i="1"/>
  <c r="BJ55" i="1"/>
  <c r="BD55" i="1"/>
  <c r="BJ53" i="1"/>
  <c r="BD53" i="1"/>
  <c r="BJ51" i="1"/>
  <c r="BD51" i="1"/>
  <c r="BJ49" i="1"/>
  <c r="BD49" i="1"/>
  <c r="BJ47" i="1"/>
  <c r="BD47" i="1"/>
  <c r="BJ45" i="1"/>
  <c r="BD45" i="1"/>
  <c r="BJ43" i="1"/>
  <c r="BD43" i="1"/>
  <c r="BJ41" i="1"/>
  <c r="BD41" i="1"/>
  <c r="BJ39" i="1"/>
  <c r="BD39" i="1"/>
  <c r="BJ37" i="1"/>
  <c r="BD37" i="1"/>
  <c r="BJ35" i="1"/>
  <c r="BD35" i="1"/>
  <c r="BJ33" i="1"/>
  <c r="BD33" i="1"/>
  <c r="AJ48" i="6"/>
  <c r="AJ37" i="6"/>
  <c r="AX31" i="1"/>
  <c r="BJ29" i="1"/>
  <c r="BD29" i="1"/>
  <c r="BJ27" i="1"/>
  <c r="BD27" i="1"/>
  <c r="BJ25" i="1"/>
  <c r="BD25" i="1"/>
  <c r="BJ23" i="1"/>
  <c r="BD23" i="1"/>
  <c r="BJ21" i="1"/>
  <c r="BD21" i="1"/>
  <c r="BJ19" i="1"/>
  <c r="BD19" i="1"/>
  <c r="BJ17" i="1"/>
  <c r="BD17" i="1"/>
  <c r="BJ15" i="1"/>
  <c r="BD15" i="1"/>
  <c r="BJ13" i="1"/>
  <c r="BD13" i="1"/>
  <c r="I49" i="6"/>
  <c r="I38" i="6"/>
  <c r="AX11" i="1"/>
  <c r="AJ49" i="6"/>
  <c r="AJ38" i="6"/>
  <c r="AX9" i="1"/>
  <c r="BJ7" i="1"/>
  <c r="BD7" i="1"/>
  <c r="BJ5" i="1"/>
  <c r="BD5" i="1"/>
  <c r="AJ51" i="6"/>
  <c r="I51" i="6"/>
  <c r="AJ39" i="6"/>
  <c r="AA40" i="6"/>
  <c r="AJ40" i="6"/>
  <c r="AJ50" i="6"/>
  <c r="I47" i="6"/>
  <c r="AA51" i="6"/>
  <c r="R40" i="6"/>
  <c r="I40" i="6"/>
  <c r="I36" i="6"/>
  <c r="R51" i="6"/>
  <c r="AX3" i="1"/>
  <c r="BJ660" i="1"/>
  <c r="BD660" i="1"/>
  <c r="BJ648" i="1"/>
  <c r="BD648" i="1"/>
  <c r="BI656" i="1"/>
  <c r="BC656" i="1"/>
  <c r="BI634" i="1"/>
  <c r="BC634" i="1"/>
  <c r="BH656" i="1"/>
  <c r="BB656" i="1"/>
  <c r="BH638" i="1"/>
  <c r="BB638" i="1"/>
  <c r="BH620" i="1"/>
  <c r="BB620" i="1"/>
  <c r="BG652" i="1"/>
  <c r="BA652" i="1"/>
  <c r="BG634" i="1"/>
  <c r="BA634" i="1"/>
  <c r="BK659" i="1"/>
  <c r="BE659" i="1"/>
  <c r="BK645" i="1"/>
  <c r="BE645" i="1"/>
  <c r="BK631" i="1"/>
  <c r="BE631" i="1"/>
  <c r="BK617" i="1"/>
  <c r="BE617" i="1"/>
  <c r="BK603" i="1"/>
  <c r="BE603" i="1"/>
  <c r="BK589" i="1"/>
  <c r="BE589" i="1"/>
  <c r="BK575" i="1"/>
  <c r="BE575" i="1"/>
  <c r="BK559" i="1"/>
  <c r="BE559" i="1"/>
  <c r="BK531" i="1"/>
  <c r="BE531" i="1"/>
  <c r="BJ651" i="1"/>
  <c r="BD651" i="1"/>
  <c r="BI655" i="1"/>
  <c r="BC655" i="1"/>
  <c r="BI651" i="1"/>
  <c r="BC651" i="1"/>
  <c r="BI649" i="1"/>
  <c r="BC649" i="1"/>
  <c r="BI647" i="1"/>
  <c r="BC647" i="1"/>
  <c r="BI645" i="1"/>
  <c r="BC645" i="1"/>
  <c r="BI643" i="1"/>
  <c r="BC643" i="1"/>
  <c r="BI641" i="1"/>
  <c r="BC641" i="1"/>
  <c r="BI639" i="1"/>
  <c r="BC639" i="1"/>
  <c r="BI637" i="1"/>
  <c r="BC637" i="1"/>
  <c r="BI635" i="1"/>
  <c r="BC635" i="1"/>
  <c r="BI633" i="1"/>
  <c r="BC633" i="1"/>
  <c r="BI631" i="1"/>
  <c r="BC631" i="1"/>
  <c r="BI629" i="1"/>
  <c r="BC629" i="1"/>
  <c r="BI627" i="1"/>
  <c r="BC627" i="1"/>
  <c r="BI625" i="1"/>
  <c r="BC625" i="1"/>
  <c r="BI623" i="1"/>
  <c r="BC623" i="1"/>
  <c r="BI621" i="1"/>
  <c r="BC621" i="1"/>
  <c r="BI619" i="1"/>
  <c r="BC619" i="1"/>
  <c r="BI617" i="1"/>
  <c r="BC617" i="1"/>
  <c r="BI615" i="1"/>
  <c r="BC615" i="1"/>
  <c r="BI613" i="1"/>
  <c r="BC613" i="1"/>
  <c r="BI611" i="1"/>
  <c r="BC611" i="1"/>
  <c r="BI609" i="1"/>
  <c r="BC609" i="1"/>
  <c r="BI607" i="1"/>
  <c r="BC607" i="1"/>
  <c r="BI605" i="1"/>
  <c r="BC605" i="1"/>
  <c r="BI603" i="1"/>
  <c r="BC603" i="1"/>
  <c r="BI601" i="1"/>
  <c r="BC601" i="1"/>
  <c r="BI599" i="1"/>
  <c r="BC599" i="1"/>
  <c r="BI597" i="1"/>
  <c r="BC597" i="1"/>
  <c r="BI595" i="1"/>
  <c r="BC595" i="1"/>
  <c r="BI593" i="1"/>
  <c r="BC593" i="1"/>
  <c r="BI591" i="1"/>
  <c r="BC591" i="1"/>
  <c r="BI589" i="1"/>
  <c r="BC589" i="1"/>
  <c r="BI587" i="1"/>
  <c r="BC587" i="1"/>
  <c r="BI585" i="1"/>
  <c r="BC585" i="1"/>
  <c r="BI583" i="1"/>
  <c r="BC583" i="1"/>
  <c r="BI581" i="1"/>
  <c r="BC581" i="1"/>
  <c r="BI579" i="1"/>
  <c r="BC579" i="1"/>
  <c r="BI577" i="1"/>
  <c r="BC577" i="1"/>
  <c r="BI575" i="1"/>
  <c r="BC575" i="1"/>
  <c r="BI573" i="1"/>
  <c r="BC573" i="1"/>
  <c r="BI571" i="1"/>
  <c r="BC571" i="1"/>
  <c r="BI569" i="1"/>
  <c r="BC569" i="1"/>
  <c r="BI567" i="1"/>
  <c r="BC567" i="1"/>
  <c r="BI565" i="1"/>
  <c r="BC565" i="1"/>
  <c r="BI563" i="1"/>
  <c r="BC563" i="1"/>
  <c r="BI561" i="1"/>
  <c r="BC561" i="1"/>
  <c r="BI559" i="1"/>
  <c r="BC559" i="1"/>
  <c r="BI557" i="1"/>
  <c r="BC557" i="1"/>
  <c r="BI555" i="1"/>
  <c r="BC555" i="1"/>
  <c r="BI553" i="1"/>
  <c r="BC553" i="1"/>
  <c r="BI551" i="1"/>
  <c r="BC551" i="1"/>
  <c r="BI549" i="1"/>
  <c r="BC549" i="1"/>
  <c r="BI547" i="1"/>
  <c r="BC547" i="1"/>
  <c r="BI545" i="1"/>
  <c r="BC545" i="1"/>
  <c r="BI543" i="1"/>
  <c r="BC543" i="1"/>
  <c r="BI541" i="1"/>
  <c r="BC541" i="1"/>
  <c r="BI539" i="1"/>
  <c r="BC539" i="1"/>
  <c r="BI537" i="1"/>
  <c r="BC537" i="1"/>
  <c r="BI535" i="1"/>
  <c r="BC535" i="1"/>
  <c r="BI533" i="1"/>
  <c r="BC533" i="1"/>
  <c r="BI531" i="1"/>
  <c r="BC531" i="1"/>
  <c r="BI529" i="1"/>
  <c r="BC529" i="1"/>
  <c r="BI527" i="1"/>
  <c r="BC527" i="1"/>
  <c r="BI525" i="1"/>
  <c r="BC525" i="1"/>
  <c r="BI523" i="1"/>
  <c r="BC523" i="1"/>
  <c r="BI521" i="1"/>
  <c r="BC521" i="1"/>
  <c r="BI519" i="1"/>
  <c r="BC519" i="1"/>
  <c r="BI517" i="1"/>
  <c r="BC517" i="1"/>
  <c r="BI515" i="1"/>
  <c r="BC515" i="1"/>
  <c r="BI513" i="1"/>
  <c r="BC513" i="1"/>
  <c r="BI511" i="1"/>
  <c r="BC511" i="1"/>
  <c r="BI509" i="1"/>
  <c r="BC509" i="1"/>
  <c r="BI507" i="1"/>
  <c r="BC507" i="1"/>
  <c r="BI505" i="1"/>
  <c r="BC505" i="1"/>
  <c r="BI503" i="1"/>
  <c r="BC503" i="1"/>
  <c r="BI501" i="1"/>
  <c r="BC501" i="1"/>
  <c r="BI499" i="1"/>
  <c r="BC499" i="1"/>
  <c r="BI497" i="1"/>
  <c r="BC497" i="1"/>
  <c r="BI495" i="1"/>
  <c r="BC495" i="1"/>
  <c r="BI493" i="1"/>
  <c r="BC493" i="1"/>
  <c r="BI491" i="1"/>
  <c r="BC491" i="1"/>
  <c r="BI489" i="1"/>
  <c r="BC489" i="1"/>
  <c r="BI487" i="1"/>
  <c r="BC487" i="1"/>
  <c r="BI485" i="1"/>
  <c r="BC485" i="1"/>
  <c r="BI483" i="1"/>
  <c r="BC483" i="1"/>
  <c r="BI481" i="1"/>
  <c r="BC481" i="1"/>
  <c r="BI479" i="1"/>
  <c r="BC479" i="1"/>
  <c r="BI477" i="1"/>
  <c r="BC477" i="1"/>
  <c r="BI475" i="1"/>
  <c r="BC475" i="1"/>
  <c r="BI473" i="1"/>
  <c r="BC473" i="1"/>
  <c r="BI471" i="1"/>
  <c r="BC471" i="1"/>
  <c r="BI469" i="1"/>
  <c r="BC469" i="1"/>
  <c r="BI467" i="1"/>
  <c r="BC467" i="1"/>
  <c r="BI465" i="1"/>
  <c r="BC465" i="1"/>
  <c r="BI463" i="1"/>
  <c r="BC463" i="1"/>
  <c r="BI461" i="1"/>
  <c r="BC461" i="1"/>
  <c r="BI459" i="1"/>
  <c r="BC459" i="1"/>
  <c r="BI457" i="1"/>
  <c r="BC457" i="1"/>
  <c r="BI455" i="1"/>
  <c r="BC455" i="1"/>
  <c r="BI453" i="1"/>
  <c r="BC453" i="1"/>
  <c r="BI451" i="1"/>
  <c r="BC451" i="1"/>
  <c r="BI449" i="1"/>
  <c r="BC449" i="1"/>
  <c r="BI447" i="1"/>
  <c r="BC447" i="1"/>
  <c r="BI445" i="1"/>
  <c r="BC445" i="1"/>
  <c r="BI443" i="1"/>
  <c r="BC443" i="1"/>
  <c r="BI441" i="1"/>
  <c r="BC441" i="1"/>
  <c r="BI439" i="1"/>
  <c r="BC439" i="1"/>
  <c r="BI437" i="1"/>
  <c r="BC437" i="1"/>
  <c r="BI435" i="1"/>
  <c r="BC435" i="1"/>
  <c r="BI433" i="1"/>
  <c r="BC433" i="1"/>
  <c r="BI431" i="1"/>
  <c r="BC431" i="1"/>
  <c r="BI429" i="1"/>
  <c r="BC429" i="1"/>
  <c r="BI427" i="1"/>
  <c r="BC427" i="1"/>
  <c r="BI425" i="1"/>
  <c r="BC425" i="1"/>
  <c r="BI423" i="1"/>
  <c r="BC423" i="1"/>
  <c r="BI421" i="1"/>
  <c r="BC421" i="1"/>
  <c r="BI419" i="1"/>
  <c r="BC419" i="1"/>
  <c r="BI417" i="1"/>
  <c r="BC417" i="1"/>
  <c r="BI415" i="1"/>
  <c r="BC415" i="1"/>
  <c r="BI413" i="1"/>
  <c r="BC413" i="1"/>
  <c r="BI411" i="1"/>
  <c r="BC411" i="1"/>
  <c r="BI409" i="1"/>
  <c r="BC409" i="1"/>
  <c r="BI407" i="1"/>
  <c r="BC407" i="1"/>
  <c r="BI405" i="1"/>
  <c r="BC405" i="1"/>
  <c r="BI403" i="1"/>
  <c r="BC403" i="1"/>
  <c r="BI401" i="1"/>
  <c r="BC401" i="1"/>
  <c r="BI399" i="1"/>
  <c r="BC399" i="1"/>
  <c r="BI397" i="1"/>
  <c r="BC397" i="1"/>
  <c r="BI395" i="1"/>
  <c r="BC395" i="1"/>
  <c r="BI393" i="1"/>
  <c r="BC393" i="1"/>
  <c r="BI391" i="1"/>
  <c r="BC391" i="1"/>
  <c r="BI389" i="1"/>
  <c r="BC389" i="1"/>
  <c r="BI387" i="1"/>
  <c r="BC387" i="1"/>
  <c r="BI385" i="1"/>
  <c r="BC385" i="1"/>
  <c r="BI383" i="1"/>
  <c r="BC383" i="1"/>
  <c r="BI381" i="1"/>
  <c r="BC381" i="1"/>
  <c r="BI379" i="1"/>
  <c r="BC379" i="1"/>
  <c r="BI377" i="1"/>
  <c r="BC377" i="1"/>
  <c r="BI375" i="1"/>
  <c r="BC375" i="1"/>
  <c r="BI373" i="1"/>
  <c r="BC373" i="1"/>
  <c r="BI371" i="1"/>
  <c r="BC371" i="1"/>
  <c r="BI369" i="1"/>
  <c r="BC369" i="1"/>
  <c r="BI367" i="1"/>
  <c r="BC367" i="1"/>
  <c r="BI365" i="1"/>
  <c r="BC365" i="1"/>
  <c r="BI363" i="1"/>
  <c r="BC363" i="1"/>
  <c r="BI361" i="1"/>
  <c r="BC361" i="1"/>
  <c r="BI359" i="1"/>
  <c r="BC359" i="1"/>
  <c r="BI357" i="1"/>
  <c r="BC357" i="1"/>
  <c r="BI355" i="1"/>
  <c r="BC355" i="1"/>
  <c r="BI353" i="1"/>
  <c r="BC353" i="1"/>
  <c r="BI351" i="1"/>
  <c r="BC351" i="1"/>
  <c r="BI349" i="1"/>
  <c r="BC349" i="1"/>
  <c r="BI347" i="1"/>
  <c r="BC347" i="1"/>
  <c r="BI345" i="1"/>
  <c r="BC345" i="1"/>
  <c r="BI343" i="1"/>
  <c r="BC343" i="1"/>
  <c r="BI341" i="1"/>
  <c r="BC341" i="1"/>
  <c r="BI339" i="1"/>
  <c r="BC339" i="1"/>
  <c r="BI337" i="1"/>
  <c r="BC337" i="1"/>
  <c r="BI335" i="1"/>
  <c r="BC335" i="1"/>
  <c r="BI333" i="1"/>
  <c r="BC333" i="1"/>
  <c r="BI331" i="1"/>
  <c r="BC331" i="1"/>
  <c r="BI329" i="1"/>
  <c r="BC329" i="1"/>
  <c r="BI327" i="1"/>
  <c r="BC327" i="1"/>
  <c r="BI325" i="1"/>
  <c r="BC325" i="1"/>
  <c r="BI323" i="1"/>
  <c r="BC323" i="1"/>
  <c r="BI321" i="1"/>
  <c r="BC321" i="1"/>
  <c r="BI319" i="1"/>
  <c r="BC319" i="1"/>
  <c r="BI317" i="1"/>
  <c r="BC317" i="1"/>
  <c r="BI315" i="1"/>
  <c r="BC315" i="1"/>
  <c r="BI313" i="1"/>
  <c r="BC313" i="1"/>
  <c r="BI311" i="1"/>
  <c r="BC311" i="1"/>
  <c r="BI309" i="1"/>
  <c r="BC309" i="1"/>
  <c r="BI307" i="1"/>
  <c r="BC307" i="1"/>
  <c r="BI305" i="1"/>
  <c r="BC305" i="1"/>
  <c r="BI303" i="1"/>
  <c r="BC303" i="1"/>
  <c r="BI301" i="1"/>
  <c r="BC301" i="1"/>
  <c r="BI299" i="1"/>
  <c r="BC299" i="1"/>
  <c r="BI297" i="1"/>
  <c r="BC297" i="1"/>
  <c r="BI295" i="1"/>
  <c r="BC295" i="1"/>
  <c r="BI293" i="1"/>
  <c r="BC293" i="1"/>
  <c r="BI291" i="1"/>
  <c r="BC291" i="1"/>
  <c r="BI289" i="1"/>
  <c r="BC289" i="1"/>
  <c r="BI287" i="1"/>
  <c r="BC287" i="1"/>
  <c r="BI285" i="1"/>
  <c r="BC285" i="1"/>
  <c r="BI283" i="1"/>
  <c r="BC283" i="1"/>
  <c r="BI281" i="1"/>
  <c r="BC281" i="1"/>
  <c r="BI279" i="1"/>
  <c r="BC279" i="1"/>
  <c r="BI277" i="1"/>
  <c r="BC277" i="1"/>
  <c r="BI275" i="1"/>
  <c r="BC275" i="1"/>
  <c r="BI273" i="1"/>
  <c r="BC273" i="1"/>
  <c r="BI271" i="1"/>
  <c r="BC271" i="1"/>
  <c r="BC269" i="1"/>
  <c r="BI269" i="1"/>
  <c r="BC267" i="1"/>
  <c r="BI267" i="1"/>
  <c r="BC265" i="1"/>
  <c r="BI265" i="1"/>
  <c r="BC263" i="1"/>
  <c r="BI263" i="1"/>
  <c r="BC261" i="1"/>
  <c r="BI261" i="1"/>
  <c r="BC259" i="1"/>
  <c r="BI259" i="1"/>
  <c r="BC257" i="1"/>
  <c r="BI257" i="1"/>
  <c r="BC255" i="1"/>
  <c r="BI255" i="1"/>
  <c r="BC253" i="1"/>
  <c r="BI253" i="1"/>
  <c r="BC251" i="1"/>
  <c r="BI251" i="1"/>
  <c r="BC249" i="1"/>
  <c r="BI249" i="1"/>
  <c r="BC247" i="1"/>
  <c r="BI247" i="1"/>
  <c r="BC245" i="1"/>
  <c r="BI245" i="1"/>
  <c r="BC243" i="1"/>
  <c r="BI243" i="1"/>
  <c r="BC241" i="1"/>
  <c r="BI241" i="1"/>
  <c r="BC239" i="1"/>
  <c r="BI239" i="1"/>
  <c r="BC237" i="1"/>
  <c r="BI237" i="1"/>
  <c r="BC235" i="1"/>
  <c r="BI235" i="1"/>
  <c r="BC233" i="1"/>
  <c r="BI233" i="1"/>
  <c r="BC231" i="1"/>
  <c r="BI231" i="1"/>
  <c r="BC229" i="1"/>
  <c r="BI229" i="1"/>
  <c r="BC227" i="1"/>
  <c r="BI227" i="1"/>
  <c r="BC225" i="1"/>
  <c r="BI225" i="1"/>
  <c r="BC223" i="1"/>
  <c r="BI223" i="1"/>
  <c r="BC221" i="1"/>
  <c r="BI221" i="1"/>
  <c r="BC219" i="1"/>
  <c r="BI219" i="1"/>
  <c r="BC217" i="1"/>
  <c r="BI217" i="1"/>
  <c r="BC215" i="1"/>
  <c r="BI215" i="1"/>
  <c r="BC213" i="1"/>
  <c r="BI213" i="1"/>
  <c r="BC211" i="1"/>
  <c r="BI211" i="1"/>
  <c r="BC209" i="1"/>
  <c r="BI209" i="1"/>
  <c r="BC207" i="1"/>
  <c r="BI207" i="1"/>
  <c r="BC205" i="1"/>
  <c r="BI205" i="1"/>
  <c r="BC203" i="1"/>
  <c r="BI203" i="1"/>
  <c r="BC201" i="1"/>
  <c r="BI201" i="1"/>
  <c r="BC199" i="1"/>
  <c r="BI199" i="1"/>
  <c r="BC197" i="1"/>
  <c r="BI197" i="1"/>
  <c r="BC195" i="1"/>
  <c r="BI195" i="1"/>
  <c r="BC193" i="1"/>
  <c r="BI193" i="1"/>
  <c r="BC191" i="1"/>
  <c r="BI191" i="1"/>
  <c r="BC189" i="1"/>
  <c r="BI189" i="1"/>
  <c r="BC187" i="1"/>
  <c r="BI187" i="1"/>
  <c r="BI185" i="1"/>
  <c r="BC185" i="1"/>
  <c r="BI183" i="1"/>
  <c r="BC183" i="1"/>
  <c r="BI181" i="1"/>
  <c r="BC181" i="1"/>
  <c r="BI179" i="1"/>
  <c r="BC179" i="1"/>
  <c r="BI177" i="1"/>
  <c r="BC177" i="1"/>
  <c r="BI175" i="1"/>
  <c r="BC175" i="1"/>
  <c r="BI173" i="1"/>
  <c r="BC173" i="1"/>
  <c r="BI171" i="1"/>
  <c r="BC171" i="1"/>
  <c r="BI169" i="1"/>
  <c r="BC169" i="1"/>
  <c r="BI167" i="1"/>
  <c r="BC167" i="1"/>
  <c r="BI165" i="1"/>
  <c r="BC165" i="1"/>
  <c r="BI163" i="1"/>
  <c r="BC163" i="1"/>
  <c r="BI161" i="1"/>
  <c r="BC161" i="1"/>
  <c r="BI159" i="1"/>
  <c r="BC159" i="1"/>
  <c r="BI157" i="1"/>
  <c r="BC157" i="1"/>
  <c r="BI155" i="1"/>
  <c r="BC155" i="1"/>
  <c r="BI153" i="1"/>
  <c r="BC153" i="1"/>
  <c r="BI151" i="1"/>
  <c r="BC151" i="1"/>
  <c r="BI149" i="1"/>
  <c r="BC149" i="1"/>
  <c r="BI147" i="1"/>
  <c r="BC147" i="1"/>
  <c r="BI145" i="1"/>
  <c r="BC145" i="1"/>
  <c r="BI143" i="1"/>
  <c r="BC143" i="1"/>
  <c r="BI141" i="1"/>
  <c r="BC141" i="1"/>
  <c r="BI139" i="1"/>
  <c r="BC139" i="1"/>
  <c r="BI137" i="1"/>
  <c r="BC137" i="1"/>
  <c r="BI135" i="1"/>
  <c r="BC135" i="1"/>
  <c r="BI133" i="1"/>
  <c r="BC133" i="1"/>
  <c r="BI131" i="1"/>
  <c r="BC131" i="1"/>
  <c r="BI129" i="1"/>
  <c r="BC129" i="1"/>
  <c r="BI127" i="1"/>
  <c r="BC127" i="1"/>
  <c r="BI125" i="1"/>
  <c r="BC125" i="1"/>
  <c r="BI123" i="1"/>
  <c r="BC123" i="1"/>
  <c r="BI121" i="1"/>
  <c r="BC121" i="1"/>
  <c r="BI119" i="1"/>
  <c r="BC119" i="1"/>
  <c r="BI117" i="1"/>
  <c r="BC117" i="1"/>
  <c r="BI115" i="1"/>
  <c r="BC115" i="1"/>
  <c r="BI113" i="1"/>
  <c r="BC113" i="1"/>
  <c r="BI111" i="1"/>
  <c r="BC111" i="1"/>
  <c r="BI109" i="1"/>
  <c r="BC109" i="1"/>
  <c r="BI107" i="1"/>
  <c r="BC107" i="1"/>
  <c r="BI105" i="1"/>
  <c r="BC105" i="1"/>
  <c r="BI103" i="1"/>
  <c r="BC103" i="1"/>
  <c r="BI101" i="1"/>
  <c r="BC101" i="1"/>
  <c r="BI99" i="1"/>
  <c r="BC99" i="1"/>
  <c r="BI97" i="1"/>
  <c r="BC97" i="1"/>
  <c r="BI95" i="1"/>
  <c r="BC95" i="1"/>
  <c r="BI93" i="1"/>
  <c r="BC93" i="1"/>
  <c r="BI91" i="1"/>
  <c r="BC91" i="1"/>
  <c r="BI89" i="1"/>
  <c r="BC89" i="1"/>
  <c r="BI87" i="1"/>
  <c r="BC87" i="1"/>
  <c r="BI85" i="1"/>
  <c r="BC85" i="1"/>
  <c r="BI83" i="1"/>
  <c r="BC83" i="1"/>
  <c r="BI81" i="1"/>
  <c r="BC81" i="1"/>
  <c r="BI79" i="1"/>
  <c r="BC79" i="1"/>
  <c r="BI77" i="1"/>
  <c r="BC77" i="1"/>
  <c r="BI75" i="1"/>
  <c r="BC75" i="1"/>
  <c r="BI73" i="1"/>
  <c r="BC73" i="1"/>
  <c r="BI71" i="1"/>
  <c r="BC71" i="1"/>
  <c r="BI69" i="1"/>
  <c r="BC69" i="1"/>
  <c r="BI67" i="1"/>
  <c r="BC67" i="1"/>
  <c r="BI65" i="1"/>
  <c r="BC65" i="1"/>
  <c r="BI63" i="1"/>
  <c r="BC63" i="1"/>
  <c r="BI61" i="1"/>
  <c r="BC61" i="1"/>
  <c r="BI59" i="1"/>
  <c r="BC59" i="1"/>
  <c r="BI57" i="1"/>
  <c r="BC57" i="1"/>
  <c r="BI55" i="1"/>
  <c r="BC55" i="1"/>
  <c r="BI53" i="1"/>
  <c r="BC53" i="1"/>
  <c r="BI51" i="1"/>
  <c r="BC51" i="1"/>
  <c r="BI49" i="1"/>
  <c r="BC49" i="1"/>
  <c r="BI47" i="1"/>
  <c r="BC47" i="1"/>
  <c r="BI45" i="1"/>
  <c r="BC45" i="1"/>
  <c r="BI43" i="1"/>
  <c r="BC43" i="1"/>
  <c r="BI41" i="1"/>
  <c r="BC41" i="1"/>
  <c r="BI39" i="1"/>
  <c r="BC39" i="1"/>
  <c r="BI37" i="1"/>
  <c r="BC37" i="1"/>
  <c r="BI35" i="1"/>
  <c r="BC35" i="1"/>
  <c r="BI33" i="1"/>
  <c r="BC33" i="1"/>
  <c r="AI37" i="6"/>
  <c r="AI48" i="6"/>
  <c r="AW31" i="1"/>
  <c r="BI29" i="1"/>
  <c r="BC29" i="1"/>
  <c r="BI27" i="1"/>
  <c r="BC27" i="1"/>
  <c r="BI25" i="1"/>
  <c r="BC25" i="1"/>
  <c r="BI23" i="1"/>
  <c r="BC23" i="1"/>
  <c r="BI21" i="1"/>
  <c r="BC21" i="1"/>
  <c r="BI19" i="1"/>
  <c r="BC19" i="1"/>
  <c r="BI17" i="1"/>
  <c r="BC17" i="1"/>
  <c r="BI15" i="1"/>
  <c r="BC15" i="1"/>
  <c r="BI13" i="1"/>
  <c r="BC13" i="1"/>
  <c r="H38" i="6"/>
  <c r="H49" i="6"/>
  <c r="AW11" i="1"/>
  <c r="AI49" i="6"/>
  <c r="AI38" i="6"/>
  <c r="AW9" i="1"/>
  <c r="BI7" i="1"/>
  <c r="BC7" i="1"/>
  <c r="BI5" i="1"/>
  <c r="BC5" i="1"/>
  <c r="H36" i="6"/>
  <c r="Z40" i="6"/>
  <c r="Q51" i="6"/>
  <c r="AI40" i="6"/>
  <c r="AI50" i="6"/>
  <c r="Z51" i="6"/>
  <c r="Q40" i="6"/>
  <c r="AI51" i="6"/>
  <c r="H51" i="6"/>
  <c r="AI39" i="6"/>
  <c r="H47" i="6"/>
  <c r="H40" i="6"/>
  <c r="AW3" i="1"/>
  <c r="Y49" i="6"/>
  <c r="W47" i="6"/>
  <c r="Y38" i="6"/>
  <c r="W58" i="6"/>
  <c r="Z47" i="6"/>
  <c r="AB49" i="6"/>
  <c r="Z36" i="6"/>
  <c r="AB38" i="6"/>
  <c r="AA47" i="6"/>
  <c r="X50" i="6"/>
  <c r="AA36" i="6"/>
  <c r="X39" i="6"/>
  <c r="AA48" i="6"/>
  <c r="W48" i="6"/>
  <c r="AA37" i="6"/>
  <c r="W37" i="6"/>
  <c r="W59" i="6"/>
  <c r="AB48" i="6"/>
  <c r="W49" i="6"/>
  <c r="AB37" i="6"/>
  <c r="W38" i="6"/>
  <c r="X49" i="6"/>
  <c r="W50" i="6"/>
  <c r="X38" i="6"/>
  <c r="W39" i="6"/>
  <c r="X47" i="6"/>
  <c r="X36" i="6"/>
  <c r="Y47" i="6"/>
  <c r="Y36" i="6"/>
  <c r="AB47" i="6"/>
  <c r="AB36" i="6"/>
  <c r="X48" i="6"/>
  <c r="X37" i="6"/>
  <c r="W61" i="6"/>
  <c r="Y48" i="6"/>
  <c r="Y37" i="6"/>
  <c r="W36" i="6"/>
  <c r="Z50" i="6"/>
  <c r="Z39" i="6"/>
  <c r="AA50" i="6"/>
  <c r="AA39" i="6"/>
  <c r="AB50" i="6"/>
  <c r="AB39" i="6"/>
  <c r="Y50" i="6"/>
  <c r="Z37" i="6"/>
  <c r="Z38" i="6"/>
  <c r="AA38" i="6"/>
  <c r="Y39" i="6"/>
  <c r="W60" i="6"/>
  <c r="Z48" i="6"/>
  <c r="Z49" i="6"/>
  <c r="AA49" i="6"/>
  <c r="BJ650" i="1"/>
  <c r="BD650" i="1"/>
  <c r="BJ632" i="1"/>
  <c r="BD632" i="1"/>
  <c r="BI648" i="1"/>
  <c r="BC648" i="1"/>
  <c r="BI626" i="1"/>
  <c r="BC626" i="1"/>
  <c r="BH648" i="1"/>
  <c r="BB648" i="1"/>
  <c r="BH628" i="1"/>
  <c r="BB628" i="1"/>
  <c r="BH614" i="1"/>
  <c r="BB614" i="1"/>
  <c r="BG654" i="1"/>
  <c r="BA654" i="1"/>
  <c r="BG640" i="1"/>
  <c r="BA640" i="1"/>
  <c r="BF656" i="1"/>
  <c r="AZ656" i="1"/>
  <c r="BK655" i="1"/>
  <c r="BE655" i="1"/>
  <c r="BK643" i="1"/>
  <c r="BE643" i="1"/>
  <c r="BK629" i="1"/>
  <c r="BE629" i="1"/>
  <c r="BK613" i="1"/>
  <c r="BE613" i="1"/>
  <c r="BK599" i="1"/>
  <c r="BE599" i="1"/>
  <c r="BK585" i="1"/>
  <c r="BE585" i="1"/>
  <c r="BK569" i="1"/>
  <c r="BE569" i="1"/>
  <c r="BK553" i="1"/>
  <c r="BE553" i="1"/>
  <c r="BK535" i="1"/>
  <c r="BE535" i="1"/>
  <c r="AB28" i="6" s="1"/>
  <c r="BJ655" i="1"/>
  <c r="BD655" i="1"/>
  <c r="BI659" i="1"/>
  <c r="BC659" i="1"/>
  <c r="BI653" i="1"/>
  <c r="BC653" i="1"/>
  <c r="BH661" i="1"/>
  <c r="BB661" i="1"/>
  <c r="BH659" i="1"/>
  <c r="BB659" i="1"/>
  <c r="BH657" i="1"/>
  <c r="BB657" i="1"/>
  <c r="BH655" i="1"/>
  <c r="BB655" i="1"/>
  <c r="BH653" i="1"/>
  <c r="BB653" i="1"/>
  <c r="BH651" i="1"/>
  <c r="BB651" i="1"/>
  <c r="BH649" i="1"/>
  <c r="BB649" i="1"/>
  <c r="BH647" i="1"/>
  <c r="BB647" i="1"/>
  <c r="BH645" i="1"/>
  <c r="BB645" i="1"/>
  <c r="BH643" i="1"/>
  <c r="BB643" i="1"/>
  <c r="BH641" i="1"/>
  <c r="BB641" i="1"/>
  <c r="BH639" i="1"/>
  <c r="BB639" i="1"/>
  <c r="BH637" i="1"/>
  <c r="BB637" i="1"/>
  <c r="BH635" i="1"/>
  <c r="BB635" i="1"/>
  <c r="BH633" i="1"/>
  <c r="BB633" i="1"/>
  <c r="BH631" i="1"/>
  <c r="BB631" i="1"/>
  <c r="BH629" i="1"/>
  <c r="BB629" i="1"/>
  <c r="BH627" i="1"/>
  <c r="BB627" i="1"/>
  <c r="BH625" i="1"/>
  <c r="BB625" i="1"/>
  <c r="BH623" i="1"/>
  <c r="BB623" i="1"/>
  <c r="BH621" i="1"/>
  <c r="BB621" i="1"/>
  <c r="BH619" i="1"/>
  <c r="BB619" i="1"/>
  <c r="BH617" i="1"/>
  <c r="BB617" i="1"/>
  <c r="BH615" i="1"/>
  <c r="BB615" i="1"/>
  <c r="BH613" i="1"/>
  <c r="BB613" i="1"/>
  <c r="BH611" i="1"/>
  <c r="BB611" i="1"/>
  <c r="BH609" i="1"/>
  <c r="BB609" i="1"/>
  <c r="BH607" i="1"/>
  <c r="BB607" i="1"/>
  <c r="BH605" i="1"/>
  <c r="BB605" i="1"/>
  <c r="BH603" i="1"/>
  <c r="BB603" i="1"/>
  <c r="BH601" i="1"/>
  <c r="BB601" i="1"/>
  <c r="BH599" i="1"/>
  <c r="BB599" i="1"/>
  <c r="BH597" i="1"/>
  <c r="BB597" i="1"/>
  <c r="BH595" i="1"/>
  <c r="BB595" i="1"/>
  <c r="BH593" i="1"/>
  <c r="BB593" i="1"/>
  <c r="BH591" i="1"/>
  <c r="BB591" i="1"/>
  <c r="BH589" i="1"/>
  <c r="BB589" i="1"/>
  <c r="BH587" i="1"/>
  <c r="BB587" i="1"/>
  <c r="BH585" i="1"/>
  <c r="BB585" i="1"/>
  <c r="BH583" i="1"/>
  <c r="BB583" i="1"/>
  <c r="BH581" i="1"/>
  <c r="BB581" i="1"/>
  <c r="BH579" i="1"/>
  <c r="BB579" i="1"/>
  <c r="BH577" i="1"/>
  <c r="BB577" i="1"/>
  <c r="BH575" i="1"/>
  <c r="BB575" i="1"/>
  <c r="BH573" i="1"/>
  <c r="BB573" i="1"/>
  <c r="BH571" i="1"/>
  <c r="BB571" i="1"/>
  <c r="BH569" i="1"/>
  <c r="BB569" i="1"/>
  <c r="BH567" i="1"/>
  <c r="BB567" i="1"/>
  <c r="BH565" i="1"/>
  <c r="BB565" i="1"/>
  <c r="BH563" i="1"/>
  <c r="BB563" i="1"/>
  <c r="BH561" i="1"/>
  <c r="BB561" i="1"/>
  <c r="BH559" i="1"/>
  <c r="BB559" i="1"/>
  <c r="BH557" i="1"/>
  <c r="BB557" i="1"/>
  <c r="BH555" i="1"/>
  <c r="BB555" i="1"/>
  <c r="BH553" i="1"/>
  <c r="BB553" i="1"/>
  <c r="BH551" i="1"/>
  <c r="BB551" i="1"/>
  <c r="BH549" i="1"/>
  <c r="BB549" i="1"/>
  <c r="BH547" i="1"/>
  <c r="BB547" i="1"/>
  <c r="BH545" i="1"/>
  <c r="BB545" i="1"/>
  <c r="BH543" i="1"/>
  <c r="BB543" i="1"/>
  <c r="BH541" i="1"/>
  <c r="BB541" i="1"/>
  <c r="BH539" i="1"/>
  <c r="BB539" i="1"/>
  <c r="BH537" i="1"/>
  <c r="BB537" i="1"/>
  <c r="BH535" i="1"/>
  <c r="BB535" i="1"/>
  <c r="BH533" i="1"/>
  <c r="BB533" i="1"/>
  <c r="BH531" i="1"/>
  <c r="BB531" i="1"/>
  <c r="BH529" i="1"/>
  <c r="BB529" i="1"/>
  <c r="BH527" i="1"/>
  <c r="BB527" i="1"/>
  <c r="BH525" i="1"/>
  <c r="BB525" i="1"/>
  <c r="BH523" i="1"/>
  <c r="BB523" i="1"/>
  <c r="BH521" i="1"/>
  <c r="BB521" i="1"/>
  <c r="BH519" i="1"/>
  <c r="BB519" i="1"/>
  <c r="BH517" i="1"/>
  <c r="BB517" i="1"/>
  <c r="BH515" i="1"/>
  <c r="BB515" i="1"/>
  <c r="BH513" i="1"/>
  <c r="BB513" i="1"/>
  <c r="BH511" i="1"/>
  <c r="BB511" i="1"/>
  <c r="BH509" i="1"/>
  <c r="BB509" i="1"/>
  <c r="BH507" i="1"/>
  <c r="BB507" i="1"/>
  <c r="BH505" i="1"/>
  <c r="BB505" i="1"/>
  <c r="BH503" i="1"/>
  <c r="BB503" i="1"/>
  <c r="BH501" i="1"/>
  <c r="BB501" i="1"/>
  <c r="BH499" i="1"/>
  <c r="BB499" i="1"/>
  <c r="BH497" i="1"/>
  <c r="BB497" i="1"/>
  <c r="BH495" i="1"/>
  <c r="BB495" i="1"/>
  <c r="BH493" i="1"/>
  <c r="BB493" i="1"/>
  <c r="BH491" i="1"/>
  <c r="BB491" i="1"/>
  <c r="BH489" i="1"/>
  <c r="BB489" i="1"/>
  <c r="BH487" i="1"/>
  <c r="BB487" i="1"/>
  <c r="BH485" i="1"/>
  <c r="BB485" i="1"/>
  <c r="BH483" i="1"/>
  <c r="BB483" i="1"/>
  <c r="BH481" i="1"/>
  <c r="BB481" i="1"/>
  <c r="BH479" i="1"/>
  <c r="BB479" i="1"/>
  <c r="BH477" i="1"/>
  <c r="BB477" i="1"/>
  <c r="BH475" i="1"/>
  <c r="BB475" i="1"/>
  <c r="BH473" i="1"/>
  <c r="BB473" i="1"/>
  <c r="BH471" i="1"/>
  <c r="BB471" i="1"/>
  <c r="BH469" i="1"/>
  <c r="BB469" i="1"/>
  <c r="BH467" i="1"/>
  <c r="BB467" i="1"/>
  <c r="BH465" i="1"/>
  <c r="BB465" i="1"/>
  <c r="BH463" i="1"/>
  <c r="BB463" i="1"/>
  <c r="BH461" i="1"/>
  <c r="BB461" i="1"/>
  <c r="BH459" i="1"/>
  <c r="BB459" i="1"/>
  <c r="BH457" i="1"/>
  <c r="BB457" i="1"/>
  <c r="BH455" i="1"/>
  <c r="BB455" i="1"/>
  <c r="BH453" i="1"/>
  <c r="BB453" i="1"/>
  <c r="BH451" i="1"/>
  <c r="BB451" i="1"/>
  <c r="BH449" i="1"/>
  <c r="BB449" i="1"/>
  <c r="BH447" i="1"/>
  <c r="BB447" i="1"/>
  <c r="BH445" i="1"/>
  <c r="BB445" i="1"/>
  <c r="BH443" i="1"/>
  <c r="BB443" i="1"/>
  <c r="BH441" i="1"/>
  <c r="BB441" i="1"/>
  <c r="BH439" i="1"/>
  <c r="BB439" i="1"/>
  <c r="BH437" i="1"/>
  <c r="BB437" i="1"/>
  <c r="BH435" i="1"/>
  <c r="BB435" i="1"/>
  <c r="BH433" i="1"/>
  <c r="BB433" i="1"/>
  <c r="BH431" i="1"/>
  <c r="BB431" i="1"/>
  <c r="BH429" i="1"/>
  <c r="BB429" i="1"/>
  <c r="BH427" i="1"/>
  <c r="BB427" i="1"/>
  <c r="BH425" i="1"/>
  <c r="BB425" i="1"/>
  <c r="BH423" i="1"/>
  <c r="BB423" i="1"/>
  <c r="BH421" i="1"/>
  <c r="BB421" i="1"/>
  <c r="BH419" i="1"/>
  <c r="BB419" i="1"/>
  <c r="BH417" i="1"/>
  <c r="BB417" i="1"/>
  <c r="BH415" i="1"/>
  <c r="BB415" i="1"/>
  <c r="BH413" i="1"/>
  <c r="BB413" i="1"/>
  <c r="BH411" i="1"/>
  <c r="BB411" i="1"/>
  <c r="BH409" i="1"/>
  <c r="BB409" i="1"/>
  <c r="BH407" i="1"/>
  <c r="BB407" i="1"/>
  <c r="BH405" i="1"/>
  <c r="BB405" i="1"/>
  <c r="BH403" i="1"/>
  <c r="BB403" i="1"/>
  <c r="BH401" i="1"/>
  <c r="BB401" i="1"/>
  <c r="BH399" i="1"/>
  <c r="BB399" i="1"/>
  <c r="BH397" i="1"/>
  <c r="BB397" i="1"/>
  <c r="BH395" i="1"/>
  <c r="BB395" i="1"/>
  <c r="BH393" i="1"/>
  <c r="BB393" i="1"/>
  <c r="BH391" i="1"/>
  <c r="BB391" i="1"/>
  <c r="BH389" i="1"/>
  <c r="BB389" i="1"/>
  <c r="BH387" i="1"/>
  <c r="BB387" i="1"/>
  <c r="BH385" i="1"/>
  <c r="BB385" i="1"/>
  <c r="BH383" i="1"/>
  <c r="BB383" i="1"/>
  <c r="BH381" i="1"/>
  <c r="BB381" i="1"/>
  <c r="BH379" i="1"/>
  <c r="BB379" i="1"/>
  <c r="BH377" i="1"/>
  <c r="BB377" i="1"/>
  <c r="BH375" i="1"/>
  <c r="BB375" i="1"/>
  <c r="BH373" i="1"/>
  <c r="BB373" i="1"/>
  <c r="BH371" i="1"/>
  <c r="BB371" i="1"/>
  <c r="BH369" i="1"/>
  <c r="BB369" i="1"/>
  <c r="BH367" i="1"/>
  <c r="BB367" i="1"/>
  <c r="BH365" i="1"/>
  <c r="BB365" i="1"/>
  <c r="BH363" i="1"/>
  <c r="BB363" i="1"/>
  <c r="BH361" i="1"/>
  <c r="BB361" i="1"/>
  <c r="BH359" i="1"/>
  <c r="BB359" i="1"/>
  <c r="BH357" i="1"/>
  <c r="BB357" i="1"/>
  <c r="BH355" i="1"/>
  <c r="BB355" i="1"/>
  <c r="BH353" i="1"/>
  <c r="BB353" i="1"/>
  <c r="BH351" i="1"/>
  <c r="BB351" i="1"/>
  <c r="BH349" i="1"/>
  <c r="BB349" i="1"/>
  <c r="BH347" i="1"/>
  <c r="BB347" i="1"/>
  <c r="BH345" i="1"/>
  <c r="BB345" i="1"/>
  <c r="BH343" i="1"/>
  <c r="BB343" i="1"/>
  <c r="BH341" i="1"/>
  <c r="BB341" i="1"/>
  <c r="BH339" i="1"/>
  <c r="BB339" i="1"/>
  <c r="BH337" i="1"/>
  <c r="BB337" i="1"/>
  <c r="BH335" i="1"/>
  <c r="BB335" i="1"/>
  <c r="BH333" i="1"/>
  <c r="BB333" i="1"/>
  <c r="BH331" i="1"/>
  <c r="BB331" i="1"/>
  <c r="BH329" i="1"/>
  <c r="BB329" i="1"/>
  <c r="BH327" i="1"/>
  <c r="BB327" i="1"/>
  <c r="BH325" i="1"/>
  <c r="BB325" i="1"/>
  <c r="BH323" i="1"/>
  <c r="BB323" i="1"/>
  <c r="BH321" i="1"/>
  <c r="BB321" i="1"/>
  <c r="BH319" i="1"/>
  <c r="BB319" i="1"/>
  <c r="BH317" i="1"/>
  <c r="BB317" i="1"/>
  <c r="BH315" i="1"/>
  <c r="BB315" i="1"/>
  <c r="BH313" i="1"/>
  <c r="BB313" i="1"/>
  <c r="BH311" i="1"/>
  <c r="BB311" i="1"/>
  <c r="BH309" i="1"/>
  <c r="BB309" i="1"/>
  <c r="BH307" i="1"/>
  <c r="BB307" i="1"/>
  <c r="BH305" i="1"/>
  <c r="BB305" i="1"/>
  <c r="BH303" i="1"/>
  <c r="BB303" i="1"/>
  <c r="BH301" i="1"/>
  <c r="BB301" i="1"/>
  <c r="BH299" i="1"/>
  <c r="BB299" i="1"/>
  <c r="BH297" i="1"/>
  <c r="BB297" i="1"/>
  <c r="BH295" i="1"/>
  <c r="BB295" i="1"/>
  <c r="BH293" i="1"/>
  <c r="BB293" i="1"/>
  <c r="BH291" i="1"/>
  <c r="BB291" i="1"/>
  <c r="BH289" i="1"/>
  <c r="BB289" i="1"/>
  <c r="BH287" i="1"/>
  <c r="BB287" i="1"/>
  <c r="BH285" i="1"/>
  <c r="BB285" i="1"/>
  <c r="BH283" i="1"/>
  <c r="BB283" i="1"/>
  <c r="BH281" i="1"/>
  <c r="BB281" i="1"/>
  <c r="BH279" i="1"/>
  <c r="BB279" i="1"/>
  <c r="BH277" i="1"/>
  <c r="BB277" i="1"/>
  <c r="BH275" i="1"/>
  <c r="BB275" i="1"/>
  <c r="BH273" i="1"/>
  <c r="BB273" i="1"/>
  <c r="BH271" i="1"/>
  <c r="BB271" i="1"/>
  <c r="BH269" i="1"/>
  <c r="BB269" i="1"/>
  <c r="BH267" i="1"/>
  <c r="BB267" i="1"/>
  <c r="BH265" i="1"/>
  <c r="BB265" i="1"/>
  <c r="BH263" i="1"/>
  <c r="BB263" i="1"/>
  <c r="BH261" i="1"/>
  <c r="BB261" i="1"/>
  <c r="BH259" i="1"/>
  <c r="BB259" i="1"/>
  <c r="BH257" i="1"/>
  <c r="BB257" i="1"/>
  <c r="BH255" i="1"/>
  <c r="BB255" i="1"/>
  <c r="BH253" i="1"/>
  <c r="BB253" i="1"/>
  <c r="BH251" i="1"/>
  <c r="BB251" i="1"/>
  <c r="BH249" i="1"/>
  <c r="BB249" i="1"/>
  <c r="BH247" i="1"/>
  <c r="BB247" i="1"/>
  <c r="BH245" i="1"/>
  <c r="BB245" i="1"/>
  <c r="BH243" i="1"/>
  <c r="BB243" i="1"/>
  <c r="BH241" i="1"/>
  <c r="BB241" i="1"/>
  <c r="BH239" i="1"/>
  <c r="BB239" i="1"/>
  <c r="BH237" i="1"/>
  <c r="BB237" i="1"/>
  <c r="BH235" i="1"/>
  <c r="BB235" i="1"/>
  <c r="BH233" i="1"/>
  <c r="BB233" i="1"/>
  <c r="BH231" i="1"/>
  <c r="BB231" i="1"/>
  <c r="BH229" i="1"/>
  <c r="BB229" i="1"/>
  <c r="BH227" i="1"/>
  <c r="BB227" i="1"/>
  <c r="BH225" i="1"/>
  <c r="BB225" i="1"/>
  <c r="BH223" i="1"/>
  <c r="BB223" i="1"/>
  <c r="BH221" i="1"/>
  <c r="BB221" i="1"/>
  <c r="BH219" i="1"/>
  <c r="BB219" i="1"/>
  <c r="BH217" i="1"/>
  <c r="BB217" i="1"/>
  <c r="BH215" i="1"/>
  <c r="BB215" i="1"/>
  <c r="BH213" i="1"/>
  <c r="BB213" i="1"/>
  <c r="BH211" i="1"/>
  <c r="BB211" i="1"/>
  <c r="BH209" i="1"/>
  <c r="BB209" i="1"/>
  <c r="BH207" i="1"/>
  <c r="BB207" i="1"/>
  <c r="BH205" i="1"/>
  <c r="BB205" i="1"/>
  <c r="BH203" i="1"/>
  <c r="BB203" i="1"/>
  <c r="BH201" i="1"/>
  <c r="BB201" i="1"/>
  <c r="BH199" i="1"/>
  <c r="BB199" i="1"/>
  <c r="BH197" i="1"/>
  <c r="BB197" i="1"/>
  <c r="BH195" i="1"/>
  <c r="BB195" i="1"/>
  <c r="BH193" i="1"/>
  <c r="BB193" i="1"/>
  <c r="BH191" i="1"/>
  <c r="BB191" i="1"/>
  <c r="BH189" i="1"/>
  <c r="BB189" i="1"/>
  <c r="BH187" i="1"/>
  <c r="BB187" i="1"/>
  <c r="BH185" i="1"/>
  <c r="BB185" i="1"/>
  <c r="BH183" i="1"/>
  <c r="BB183" i="1"/>
  <c r="BH181" i="1"/>
  <c r="BB181" i="1"/>
  <c r="BH179" i="1"/>
  <c r="BB179" i="1"/>
  <c r="BH177" i="1"/>
  <c r="BB177" i="1"/>
  <c r="BH175" i="1"/>
  <c r="BB175" i="1"/>
  <c r="BH173" i="1"/>
  <c r="BB173" i="1"/>
  <c r="BH171" i="1"/>
  <c r="BB171" i="1"/>
  <c r="BH169" i="1"/>
  <c r="BB169" i="1"/>
  <c r="BH167" i="1"/>
  <c r="BB167" i="1"/>
  <c r="BH165" i="1"/>
  <c r="BB165" i="1"/>
  <c r="BH163" i="1"/>
  <c r="BB163" i="1"/>
  <c r="BH161" i="1"/>
  <c r="BB161" i="1"/>
  <c r="BH159" i="1"/>
  <c r="BB159" i="1"/>
  <c r="BH157" i="1"/>
  <c r="BB157" i="1"/>
  <c r="BH155" i="1"/>
  <c r="BB155" i="1"/>
  <c r="BH153" i="1"/>
  <c r="BB153" i="1"/>
  <c r="BH151" i="1"/>
  <c r="BB151" i="1"/>
  <c r="BH149" i="1"/>
  <c r="BB149" i="1"/>
  <c r="BH147" i="1"/>
  <c r="BB147" i="1"/>
  <c r="BH145" i="1"/>
  <c r="BB145" i="1"/>
  <c r="BH143" i="1"/>
  <c r="BB143" i="1"/>
  <c r="BH141" i="1"/>
  <c r="BB141" i="1"/>
  <c r="BH139" i="1"/>
  <c r="BB139" i="1"/>
  <c r="BH137" i="1"/>
  <c r="BB137" i="1"/>
  <c r="BH135" i="1"/>
  <c r="BB135" i="1"/>
  <c r="BH133" i="1"/>
  <c r="BB133" i="1"/>
  <c r="BH131" i="1"/>
  <c r="BB131" i="1"/>
  <c r="BH129" i="1"/>
  <c r="BB129" i="1"/>
  <c r="BH127" i="1"/>
  <c r="BB127" i="1"/>
  <c r="BH125" i="1"/>
  <c r="BB125" i="1"/>
  <c r="BH123" i="1"/>
  <c r="BB123" i="1"/>
  <c r="BH121" i="1"/>
  <c r="BB121" i="1"/>
  <c r="BH119" i="1"/>
  <c r="BB119" i="1"/>
  <c r="BH117" i="1"/>
  <c r="BB117" i="1"/>
  <c r="BH115" i="1"/>
  <c r="BB115" i="1"/>
  <c r="BH113" i="1"/>
  <c r="BB113" i="1"/>
  <c r="BH111" i="1"/>
  <c r="BB111" i="1"/>
  <c r="BH109" i="1"/>
  <c r="BB109" i="1"/>
  <c r="BH107" i="1"/>
  <c r="BB107" i="1"/>
  <c r="BH105" i="1"/>
  <c r="BB105" i="1"/>
  <c r="BH103" i="1"/>
  <c r="BB103" i="1"/>
  <c r="BH101" i="1"/>
  <c r="BB101" i="1"/>
  <c r="BH99" i="1"/>
  <c r="BB99" i="1"/>
  <c r="BH97" i="1"/>
  <c r="BB97" i="1"/>
  <c r="BH95" i="1"/>
  <c r="BB95" i="1"/>
  <c r="BH93" i="1"/>
  <c r="BB93" i="1"/>
  <c r="BH91" i="1"/>
  <c r="BB91" i="1"/>
  <c r="BH89" i="1"/>
  <c r="BB89" i="1"/>
  <c r="BH87" i="1"/>
  <c r="BB87" i="1"/>
  <c r="BH85" i="1"/>
  <c r="BB85" i="1"/>
  <c r="BH83" i="1"/>
  <c r="BB83" i="1"/>
  <c r="BH81" i="1"/>
  <c r="BB81" i="1"/>
  <c r="BH79" i="1"/>
  <c r="BB79" i="1"/>
  <c r="BH77" i="1"/>
  <c r="BB77" i="1"/>
  <c r="BH75" i="1"/>
  <c r="BB75" i="1"/>
  <c r="BH73" i="1"/>
  <c r="BB73" i="1"/>
  <c r="BH71" i="1"/>
  <c r="BB71" i="1"/>
  <c r="BH69" i="1"/>
  <c r="BB69" i="1"/>
  <c r="BH67" i="1"/>
  <c r="BB67" i="1"/>
  <c r="BH65" i="1"/>
  <c r="BB65" i="1"/>
  <c r="BH63" i="1"/>
  <c r="BB63" i="1"/>
  <c r="BH61" i="1"/>
  <c r="BB61" i="1"/>
  <c r="BH59" i="1"/>
  <c r="BB59" i="1"/>
  <c r="BH57" i="1"/>
  <c r="BB57" i="1"/>
  <c r="BH55" i="1"/>
  <c r="BB55" i="1"/>
  <c r="BH53" i="1"/>
  <c r="BB53" i="1"/>
  <c r="BH51" i="1"/>
  <c r="BB51" i="1"/>
  <c r="BH49" i="1"/>
  <c r="BB49" i="1"/>
  <c r="BH47" i="1"/>
  <c r="BB47" i="1"/>
  <c r="BH45" i="1"/>
  <c r="BB45" i="1"/>
  <c r="BH43" i="1"/>
  <c r="BB43" i="1"/>
  <c r="BH41" i="1"/>
  <c r="BB41" i="1"/>
  <c r="BH39" i="1"/>
  <c r="BB39" i="1"/>
  <c r="BH37" i="1"/>
  <c r="BB37" i="1"/>
  <c r="BH35" i="1"/>
  <c r="BB35" i="1"/>
  <c r="BH33" i="1"/>
  <c r="BB33" i="1"/>
  <c r="AH37" i="6"/>
  <c r="AH48" i="6"/>
  <c r="AV31" i="1"/>
  <c r="BH29" i="1"/>
  <c r="BB29" i="1"/>
  <c r="BH27" i="1"/>
  <c r="BB27" i="1"/>
  <c r="BH25" i="1"/>
  <c r="BB25" i="1"/>
  <c r="BH23" i="1"/>
  <c r="BB23" i="1"/>
  <c r="BH21" i="1"/>
  <c r="BB21" i="1"/>
  <c r="BH19" i="1"/>
  <c r="BB19" i="1"/>
  <c r="BH17" i="1"/>
  <c r="BB17" i="1"/>
  <c r="BH15" i="1"/>
  <c r="BB15" i="1"/>
  <c r="BH13" i="1"/>
  <c r="BB13" i="1"/>
  <c r="G49" i="6"/>
  <c r="G38" i="6"/>
  <c r="AV11" i="1"/>
  <c r="AH49" i="6"/>
  <c r="AH38" i="6"/>
  <c r="AV9" i="1"/>
  <c r="BH7" i="1"/>
  <c r="BB7" i="1"/>
  <c r="BH5" i="1"/>
  <c r="BB5" i="1"/>
  <c r="P51" i="6"/>
  <c r="AH40" i="6"/>
  <c r="AH50" i="6"/>
  <c r="P40" i="6"/>
  <c r="AH51" i="6"/>
  <c r="G51" i="6"/>
  <c r="AH39" i="6"/>
  <c r="Y40" i="6"/>
  <c r="G36" i="6"/>
  <c r="G47" i="6"/>
  <c r="G40" i="6"/>
  <c r="Y51" i="6"/>
  <c r="AV3" i="1"/>
  <c r="O36" i="6"/>
  <c r="Q38" i="6"/>
  <c r="S47" i="6"/>
  <c r="P50" i="6"/>
  <c r="R36" i="6"/>
  <c r="O39" i="6"/>
  <c r="Q48" i="6"/>
  <c r="S50" i="6"/>
  <c r="S36" i="6"/>
  <c r="P39" i="6"/>
  <c r="R48" i="6"/>
  <c r="N48" i="6"/>
  <c r="S37" i="6"/>
  <c r="P47" i="6"/>
  <c r="R49" i="6"/>
  <c r="N39" i="6"/>
  <c r="O38" i="6"/>
  <c r="Q47" i="6"/>
  <c r="S49" i="6"/>
  <c r="N36" i="6"/>
  <c r="N59" i="6"/>
  <c r="P38" i="6"/>
  <c r="R47" i="6"/>
  <c r="O50" i="6"/>
  <c r="P36" i="6"/>
  <c r="Q50" i="6"/>
  <c r="N47" i="6"/>
  <c r="Q36" i="6"/>
  <c r="R50" i="6"/>
  <c r="O37" i="6"/>
  <c r="N49" i="6"/>
  <c r="P37" i="6"/>
  <c r="N50" i="6"/>
  <c r="Q37" i="6"/>
  <c r="N37" i="6"/>
  <c r="N61" i="6"/>
  <c r="R39" i="6"/>
  <c r="O49" i="6"/>
  <c r="S39" i="6"/>
  <c r="P49" i="6"/>
  <c r="N58" i="6"/>
  <c r="Q49" i="6"/>
  <c r="S48" i="6"/>
  <c r="N38" i="6"/>
  <c r="R37" i="6"/>
  <c r="R38" i="6"/>
  <c r="O47" i="6"/>
  <c r="O48" i="6"/>
  <c r="P48" i="6"/>
  <c r="Q39" i="6"/>
  <c r="N60" i="6"/>
  <c r="S38" i="6"/>
  <c r="Y28" i="6" l="1"/>
  <c r="Y27" i="6"/>
  <c r="X28" i="6"/>
  <c r="AB27" i="6"/>
  <c r="X27" i="6"/>
  <c r="AA28" i="6"/>
  <c r="BG3" i="1"/>
  <c r="BA3" i="1"/>
  <c r="BH9" i="1"/>
  <c r="BB9" i="1"/>
  <c r="P27" i="6" s="1"/>
  <c r="BH31" i="1"/>
  <c r="BB31" i="1"/>
  <c r="AH26" i="6" s="1"/>
  <c r="BK9" i="1"/>
  <c r="BE9" i="1"/>
  <c r="BK31" i="1"/>
  <c r="BE31" i="1"/>
  <c r="AK26" i="6" s="1"/>
  <c r="BF11" i="1"/>
  <c r="AZ11" i="1"/>
  <c r="BJ11" i="1"/>
  <c r="BD11" i="1"/>
  <c r="BH22" i="1"/>
  <c r="BB22" i="1"/>
  <c r="AH25" i="6" s="1"/>
  <c r="O25" i="6"/>
  <c r="BI9" i="1"/>
  <c r="BC9" i="1"/>
  <c r="BI31" i="1"/>
  <c r="BC31" i="1"/>
  <c r="AI26" i="6" s="1"/>
  <c r="BF22" i="1"/>
  <c r="AZ22" i="1"/>
  <c r="AF25" i="6" s="1"/>
  <c r="BH11" i="1"/>
  <c r="BB11" i="1"/>
  <c r="BK11" i="1"/>
  <c r="BE11" i="1"/>
  <c r="BI22" i="1"/>
  <c r="BC22" i="1"/>
  <c r="AI25" i="6" s="1"/>
  <c r="BF3" i="1"/>
  <c r="AZ3" i="1"/>
  <c r="N25" i="6" s="1"/>
  <c r="W27" i="6"/>
  <c r="BF84" i="1"/>
  <c r="AZ84" i="1"/>
  <c r="BH84" i="1"/>
  <c r="BB84" i="1"/>
  <c r="G28" i="6" s="1"/>
  <c r="W62" i="6"/>
  <c r="BI11" i="1"/>
  <c r="BC11" i="1"/>
  <c r="Q28" i="6" s="1"/>
  <c r="BJ3" i="1"/>
  <c r="BD3" i="1"/>
  <c r="BJ22" i="1"/>
  <c r="BD22" i="1"/>
  <c r="AJ25" i="6" s="1"/>
  <c r="BG9" i="1"/>
  <c r="BA9" i="1"/>
  <c r="O27" i="6" s="1"/>
  <c r="BG31" i="1"/>
  <c r="BA31" i="1"/>
  <c r="AG26" i="6" s="1"/>
  <c r="BI84" i="1"/>
  <c r="BC84" i="1"/>
  <c r="H28" i="6" s="1"/>
  <c r="BH3" i="1"/>
  <c r="BB3" i="1"/>
  <c r="BK3" i="1"/>
  <c r="BE3" i="1"/>
  <c r="S25" i="6" s="1"/>
  <c r="BG22" i="1"/>
  <c r="BA22" i="1"/>
  <c r="AG25" i="6" s="1"/>
  <c r="BK22" i="1"/>
  <c r="BE22" i="1"/>
  <c r="AK25" i="6" s="1"/>
  <c r="Z27" i="6"/>
  <c r="BF9" i="1"/>
  <c r="AZ9" i="1"/>
  <c r="AF27" i="6" s="1"/>
  <c r="BF31" i="1"/>
  <c r="AZ31" i="1"/>
  <c r="AF26" i="6" s="1"/>
  <c r="BG11" i="1"/>
  <c r="BA11" i="1"/>
  <c r="N62" i="6"/>
  <c r="BI3" i="1"/>
  <c r="BC3" i="1"/>
  <c r="BJ84" i="1"/>
  <c r="BD84" i="1"/>
  <c r="S26" i="6"/>
  <c r="Q26" i="6"/>
  <c r="P26" i="6"/>
  <c r="BJ9" i="1"/>
  <c r="BD9" i="1"/>
  <c r="AJ27" i="6" s="1"/>
  <c r="BJ31" i="1"/>
  <c r="BD31" i="1"/>
  <c r="AJ26" i="6" s="1"/>
  <c r="BG84" i="1"/>
  <c r="BA84" i="1"/>
  <c r="BK84" i="1"/>
  <c r="BE84" i="1"/>
  <c r="J28" i="6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126" i="1"/>
  <c r="AA21" i="1"/>
  <c r="Z21" i="1"/>
  <c r="Y21" i="1"/>
  <c r="X21" i="1"/>
  <c r="W21" i="1"/>
  <c r="V21" i="1"/>
  <c r="AA20" i="1"/>
  <c r="Z20" i="1"/>
  <c r="Y20" i="1"/>
  <c r="X20" i="1"/>
  <c r="W20" i="1"/>
  <c r="V20" i="1"/>
  <c r="AA19" i="1"/>
  <c r="Z19" i="1"/>
  <c r="Y19" i="1"/>
  <c r="X19" i="1"/>
  <c r="W19" i="1"/>
  <c r="V19" i="1"/>
  <c r="AA18" i="1"/>
  <c r="Z18" i="1"/>
  <c r="Y18" i="1"/>
  <c r="X18" i="1"/>
  <c r="W18" i="1"/>
  <c r="V18" i="1"/>
  <c r="AA17" i="1"/>
  <c r="Z17" i="1"/>
  <c r="Y17" i="1"/>
  <c r="X17" i="1"/>
  <c r="W17" i="1"/>
  <c r="V17" i="1"/>
  <c r="AA16" i="1"/>
  <c r="Z16" i="1"/>
  <c r="Y16" i="1"/>
  <c r="X16" i="1"/>
  <c r="W16" i="1"/>
  <c r="V16" i="1"/>
  <c r="AA15" i="1"/>
  <c r="Z15" i="1"/>
  <c r="Y15" i="1"/>
  <c r="X15" i="1"/>
  <c r="W15" i="1"/>
  <c r="V15" i="1"/>
  <c r="AA14" i="1"/>
  <c r="Z14" i="1"/>
  <c r="Y14" i="1"/>
  <c r="X14" i="1"/>
  <c r="W14" i="1"/>
  <c r="V14" i="1"/>
  <c r="AA13" i="1"/>
  <c r="Z13" i="1"/>
  <c r="Y13" i="1"/>
  <c r="X13" i="1"/>
  <c r="W13" i="1"/>
  <c r="V13" i="1"/>
  <c r="AA12" i="1"/>
  <c r="Z12" i="1"/>
  <c r="Y12" i="1"/>
  <c r="X12" i="1"/>
  <c r="W12" i="1"/>
  <c r="V12" i="1"/>
  <c r="AA11" i="1"/>
  <c r="Z11" i="1"/>
  <c r="Y11" i="1"/>
  <c r="X11" i="1"/>
  <c r="W11" i="1"/>
  <c r="V11" i="1"/>
  <c r="AA83" i="1"/>
  <c r="Z83" i="1"/>
  <c r="Y83" i="1"/>
  <c r="X83" i="1"/>
  <c r="W83" i="1"/>
  <c r="V83" i="1"/>
  <c r="AA82" i="1"/>
  <c r="Z82" i="1"/>
  <c r="Y82" i="1"/>
  <c r="X82" i="1"/>
  <c r="W82" i="1"/>
  <c r="V82" i="1"/>
  <c r="AA81" i="1"/>
  <c r="Z81" i="1"/>
  <c r="Y81" i="1"/>
  <c r="X81" i="1"/>
  <c r="W81" i="1"/>
  <c r="V81" i="1"/>
  <c r="AA80" i="1"/>
  <c r="Z80" i="1"/>
  <c r="Y80" i="1"/>
  <c r="X80" i="1"/>
  <c r="W80" i="1"/>
  <c r="V80" i="1"/>
  <c r="AA79" i="1"/>
  <c r="Z79" i="1"/>
  <c r="Y79" i="1"/>
  <c r="X79" i="1"/>
  <c r="W79" i="1"/>
  <c r="V79" i="1"/>
  <c r="AA78" i="1"/>
  <c r="Z78" i="1"/>
  <c r="Y78" i="1"/>
  <c r="X78" i="1"/>
  <c r="W78" i="1"/>
  <c r="V78" i="1"/>
  <c r="AA77" i="1"/>
  <c r="Z77" i="1"/>
  <c r="Y77" i="1"/>
  <c r="X77" i="1"/>
  <c r="W77" i="1"/>
  <c r="V77" i="1"/>
  <c r="AA76" i="1"/>
  <c r="Z76" i="1"/>
  <c r="Y76" i="1"/>
  <c r="X76" i="1"/>
  <c r="W76" i="1"/>
  <c r="V76" i="1"/>
  <c r="AA75" i="1"/>
  <c r="Z75" i="1"/>
  <c r="Y75" i="1"/>
  <c r="X75" i="1"/>
  <c r="W75" i="1"/>
  <c r="V75" i="1"/>
  <c r="AA74" i="1"/>
  <c r="Z74" i="1"/>
  <c r="Y74" i="1"/>
  <c r="X74" i="1"/>
  <c r="W74" i="1"/>
  <c r="V74" i="1"/>
  <c r="AA73" i="1"/>
  <c r="Z73" i="1"/>
  <c r="Y73" i="1"/>
  <c r="X73" i="1"/>
  <c r="W73" i="1"/>
  <c r="V73" i="1"/>
  <c r="AA72" i="1"/>
  <c r="Z72" i="1"/>
  <c r="Y72" i="1"/>
  <c r="X72" i="1"/>
  <c r="W72" i="1"/>
  <c r="V72" i="1"/>
  <c r="AA71" i="1"/>
  <c r="Z71" i="1"/>
  <c r="Y71" i="1"/>
  <c r="X71" i="1"/>
  <c r="W71" i="1"/>
  <c r="V71" i="1"/>
  <c r="AA70" i="1"/>
  <c r="Z70" i="1"/>
  <c r="Y70" i="1"/>
  <c r="X70" i="1"/>
  <c r="W70" i="1"/>
  <c r="V70" i="1"/>
  <c r="AA69" i="1"/>
  <c r="Z69" i="1"/>
  <c r="Y69" i="1"/>
  <c r="X69" i="1"/>
  <c r="W69" i="1"/>
  <c r="V69" i="1"/>
  <c r="AA68" i="1"/>
  <c r="Z68" i="1"/>
  <c r="Y68" i="1"/>
  <c r="X68" i="1"/>
  <c r="W68" i="1"/>
  <c r="V68" i="1"/>
  <c r="AA67" i="1"/>
  <c r="Z67" i="1"/>
  <c r="Y67" i="1"/>
  <c r="X67" i="1"/>
  <c r="W67" i="1"/>
  <c r="V67" i="1"/>
  <c r="AA66" i="1"/>
  <c r="Z66" i="1"/>
  <c r="Y66" i="1"/>
  <c r="X66" i="1"/>
  <c r="W66" i="1"/>
  <c r="V66" i="1"/>
  <c r="AA65" i="1"/>
  <c r="Z65" i="1"/>
  <c r="Y65" i="1"/>
  <c r="X65" i="1"/>
  <c r="W65" i="1"/>
  <c r="V65" i="1"/>
  <c r="AA64" i="1"/>
  <c r="Z64" i="1"/>
  <c r="Y64" i="1"/>
  <c r="X64" i="1"/>
  <c r="W64" i="1"/>
  <c r="V64" i="1"/>
  <c r="AA63" i="1"/>
  <c r="Z63" i="1"/>
  <c r="Y63" i="1"/>
  <c r="X63" i="1"/>
  <c r="W63" i="1"/>
  <c r="V63" i="1"/>
  <c r="AA62" i="1"/>
  <c r="Z62" i="1"/>
  <c r="Y62" i="1"/>
  <c r="X62" i="1"/>
  <c r="W62" i="1"/>
  <c r="V62" i="1"/>
  <c r="AA61" i="1"/>
  <c r="Z61" i="1"/>
  <c r="Y61" i="1"/>
  <c r="X61" i="1"/>
  <c r="W61" i="1"/>
  <c r="V61" i="1"/>
  <c r="AA60" i="1"/>
  <c r="Z60" i="1"/>
  <c r="Y60" i="1"/>
  <c r="X60" i="1"/>
  <c r="W60" i="1"/>
  <c r="V60" i="1"/>
  <c r="AA59" i="1"/>
  <c r="Z59" i="1"/>
  <c r="Y59" i="1"/>
  <c r="X59" i="1"/>
  <c r="W59" i="1"/>
  <c r="V59" i="1"/>
  <c r="AA58" i="1"/>
  <c r="Z58" i="1"/>
  <c r="Y58" i="1"/>
  <c r="X58" i="1"/>
  <c r="W58" i="1"/>
  <c r="V58" i="1"/>
  <c r="AA57" i="1"/>
  <c r="Z57" i="1"/>
  <c r="Y57" i="1"/>
  <c r="X57" i="1"/>
  <c r="W57" i="1"/>
  <c r="V57" i="1"/>
  <c r="AA56" i="1"/>
  <c r="Z56" i="1"/>
  <c r="Y56" i="1"/>
  <c r="X56" i="1"/>
  <c r="W56" i="1"/>
  <c r="V56" i="1"/>
  <c r="AA55" i="1"/>
  <c r="Z55" i="1"/>
  <c r="Y55" i="1"/>
  <c r="X55" i="1"/>
  <c r="W55" i="1"/>
  <c r="V55" i="1"/>
  <c r="AA54" i="1"/>
  <c r="Z54" i="1"/>
  <c r="Y54" i="1"/>
  <c r="X54" i="1"/>
  <c r="W54" i="1"/>
  <c r="V54" i="1"/>
  <c r="AA53" i="1"/>
  <c r="Z53" i="1"/>
  <c r="Y53" i="1"/>
  <c r="X53" i="1"/>
  <c r="W53" i="1"/>
  <c r="V53" i="1"/>
  <c r="AA52" i="1"/>
  <c r="Z52" i="1"/>
  <c r="Y52" i="1"/>
  <c r="X52" i="1"/>
  <c r="W52" i="1"/>
  <c r="V52" i="1"/>
  <c r="AA51" i="1"/>
  <c r="Z51" i="1"/>
  <c r="Y51" i="1"/>
  <c r="X51" i="1"/>
  <c r="W51" i="1"/>
  <c r="V51" i="1"/>
  <c r="AA50" i="1"/>
  <c r="Z50" i="1"/>
  <c r="Y50" i="1"/>
  <c r="X50" i="1"/>
  <c r="W50" i="1"/>
  <c r="V50" i="1"/>
  <c r="AA49" i="1"/>
  <c r="Z49" i="1"/>
  <c r="Y49" i="1"/>
  <c r="X49" i="1"/>
  <c r="W49" i="1"/>
  <c r="V49" i="1"/>
  <c r="AA48" i="1"/>
  <c r="Z48" i="1"/>
  <c r="Y48" i="1"/>
  <c r="X48" i="1"/>
  <c r="W48" i="1"/>
  <c r="V48" i="1"/>
  <c r="AA47" i="1"/>
  <c r="Z47" i="1"/>
  <c r="Y47" i="1"/>
  <c r="X47" i="1"/>
  <c r="W47" i="1"/>
  <c r="V47" i="1"/>
  <c r="AA46" i="1"/>
  <c r="Z46" i="1"/>
  <c r="Y46" i="1"/>
  <c r="X46" i="1"/>
  <c r="W46" i="1"/>
  <c r="V46" i="1"/>
  <c r="AA45" i="1"/>
  <c r="Z45" i="1"/>
  <c r="Y45" i="1"/>
  <c r="X45" i="1"/>
  <c r="W45" i="1"/>
  <c r="V45" i="1"/>
  <c r="AA44" i="1"/>
  <c r="Z44" i="1"/>
  <c r="Y44" i="1"/>
  <c r="X44" i="1"/>
  <c r="W44" i="1"/>
  <c r="V44" i="1"/>
  <c r="AA43" i="1"/>
  <c r="Z43" i="1"/>
  <c r="Y43" i="1"/>
  <c r="X43" i="1"/>
  <c r="W43" i="1"/>
  <c r="V43" i="1"/>
  <c r="AA42" i="1"/>
  <c r="Z42" i="1"/>
  <c r="Y42" i="1"/>
  <c r="X42" i="1"/>
  <c r="W42" i="1"/>
  <c r="V42" i="1"/>
  <c r="AA41" i="1"/>
  <c r="Z41" i="1"/>
  <c r="Y41" i="1"/>
  <c r="X41" i="1"/>
  <c r="W41" i="1"/>
  <c r="V41" i="1"/>
  <c r="AA40" i="1"/>
  <c r="Z40" i="1"/>
  <c r="Y40" i="1"/>
  <c r="X40" i="1"/>
  <c r="W40" i="1"/>
  <c r="V40" i="1"/>
  <c r="AA39" i="1"/>
  <c r="Z39" i="1"/>
  <c r="Y39" i="1"/>
  <c r="X39" i="1"/>
  <c r="W39" i="1"/>
  <c r="V39" i="1"/>
  <c r="AA38" i="1"/>
  <c r="Z38" i="1"/>
  <c r="Y38" i="1"/>
  <c r="X38" i="1"/>
  <c r="W38" i="1"/>
  <c r="V38" i="1"/>
  <c r="AA37" i="1"/>
  <c r="Z37" i="1"/>
  <c r="Y37" i="1"/>
  <c r="X37" i="1"/>
  <c r="W37" i="1"/>
  <c r="V37" i="1"/>
  <c r="AA36" i="1"/>
  <c r="Z36" i="1"/>
  <c r="Y36" i="1"/>
  <c r="X36" i="1"/>
  <c r="W36" i="1"/>
  <c r="V36" i="1"/>
  <c r="AA35" i="1"/>
  <c r="Z35" i="1"/>
  <c r="Y35" i="1"/>
  <c r="X35" i="1"/>
  <c r="W35" i="1"/>
  <c r="V35" i="1"/>
  <c r="AA34" i="1"/>
  <c r="Z34" i="1"/>
  <c r="Y34" i="1"/>
  <c r="X34" i="1"/>
  <c r="W34" i="1"/>
  <c r="V34" i="1"/>
  <c r="AA33" i="1"/>
  <c r="Z33" i="1"/>
  <c r="Y33" i="1"/>
  <c r="X33" i="1"/>
  <c r="W33" i="1"/>
  <c r="V33" i="1"/>
  <c r="AA32" i="1"/>
  <c r="Z32" i="1"/>
  <c r="Y32" i="1"/>
  <c r="X32" i="1"/>
  <c r="W32" i="1"/>
  <c r="V32" i="1"/>
  <c r="AA31" i="1"/>
  <c r="Z31" i="1"/>
  <c r="Y31" i="1"/>
  <c r="X31" i="1"/>
  <c r="W31" i="1"/>
  <c r="V31" i="1"/>
  <c r="AA30" i="1"/>
  <c r="Z30" i="1"/>
  <c r="Y30" i="1"/>
  <c r="X30" i="1"/>
  <c r="W30" i="1"/>
  <c r="V30" i="1"/>
  <c r="AA29" i="1"/>
  <c r="Z29" i="1"/>
  <c r="Y29" i="1"/>
  <c r="X29" i="1"/>
  <c r="W29" i="1"/>
  <c r="V29" i="1"/>
  <c r="AA28" i="1"/>
  <c r="Z28" i="1"/>
  <c r="Y28" i="1"/>
  <c r="X28" i="1"/>
  <c r="W28" i="1"/>
  <c r="V28" i="1"/>
  <c r="AA27" i="1"/>
  <c r="Z27" i="1"/>
  <c r="Y27" i="1"/>
  <c r="X27" i="1"/>
  <c r="W27" i="1"/>
  <c r="V27" i="1"/>
  <c r="AA26" i="1"/>
  <c r="Z26" i="1"/>
  <c r="Y26" i="1"/>
  <c r="X26" i="1"/>
  <c r="W26" i="1"/>
  <c r="V26" i="1"/>
  <c r="AA25" i="1"/>
  <c r="Z25" i="1"/>
  <c r="Y25" i="1"/>
  <c r="X25" i="1"/>
  <c r="W25" i="1"/>
  <c r="V25" i="1"/>
  <c r="AA24" i="1"/>
  <c r="Z24" i="1"/>
  <c r="Y24" i="1"/>
  <c r="X24" i="1"/>
  <c r="W24" i="1"/>
  <c r="V24" i="1"/>
  <c r="AA23" i="1"/>
  <c r="Z23" i="1"/>
  <c r="Y23" i="1"/>
  <c r="X23" i="1"/>
  <c r="W23" i="1"/>
  <c r="V23" i="1"/>
  <c r="AA22" i="1"/>
  <c r="Z22" i="1"/>
  <c r="Y22" i="1"/>
  <c r="X22" i="1"/>
  <c r="W22" i="1"/>
  <c r="V22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W84" i="1"/>
  <c r="X84" i="1"/>
  <c r="Y84" i="1"/>
  <c r="Z84" i="1"/>
  <c r="AA84" i="1"/>
  <c r="V84" i="1"/>
  <c r="N26" i="6" l="1"/>
  <c r="G27" i="6"/>
  <c r="R27" i="6"/>
  <c r="N28" i="6"/>
  <c r="AJ29" i="6"/>
  <c r="AJ28" i="6"/>
  <c r="I29" i="6"/>
  <c r="I25" i="6"/>
  <c r="AA25" i="6"/>
  <c r="P28" i="6"/>
  <c r="R25" i="6"/>
  <c r="Q27" i="6"/>
  <c r="O28" i="6"/>
  <c r="AF29" i="6"/>
  <c r="AF28" i="6"/>
  <c r="E29" i="6"/>
  <c r="E25" i="6"/>
  <c r="W25" i="6"/>
  <c r="N27" i="6"/>
  <c r="R26" i="6"/>
  <c r="I28" i="6"/>
  <c r="AA26" i="6"/>
  <c r="H27" i="6"/>
  <c r="J27" i="6"/>
  <c r="AK27" i="6"/>
  <c r="AH29" i="6"/>
  <c r="AH28" i="6"/>
  <c r="G29" i="6"/>
  <c r="G25" i="6"/>
  <c r="Y25" i="6"/>
  <c r="AI27" i="6"/>
  <c r="R28" i="6"/>
  <c r="O26" i="6"/>
  <c r="S28" i="6"/>
  <c r="P25" i="6"/>
  <c r="AH27" i="6"/>
  <c r="F27" i="6"/>
  <c r="E28" i="6"/>
  <c r="W26" i="6"/>
  <c r="AG27" i="6"/>
  <c r="I27" i="6"/>
  <c r="AG29" i="6"/>
  <c r="AG28" i="6"/>
  <c r="F25" i="6"/>
  <c r="F29" i="6"/>
  <c r="X25" i="6"/>
  <c r="AI29" i="6"/>
  <c r="AI28" i="6"/>
  <c r="H29" i="6"/>
  <c r="H25" i="6"/>
  <c r="Z25" i="6"/>
  <c r="O29" i="6"/>
  <c r="N29" i="6"/>
  <c r="P29" i="6"/>
  <c r="S29" i="6"/>
  <c r="R29" i="6"/>
  <c r="Q29" i="6"/>
  <c r="S27" i="6"/>
  <c r="E27" i="6"/>
  <c r="Z26" i="6"/>
  <c r="F28" i="6"/>
  <c r="X26" i="6"/>
  <c r="AB26" i="6"/>
  <c r="AB29" i="6"/>
  <c r="AA29" i="6"/>
  <c r="Z29" i="6"/>
  <c r="Y29" i="6"/>
  <c r="W29" i="6"/>
  <c r="X29" i="6"/>
  <c r="AK29" i="6"/>
  <c r="AK28" i="6"/>
  <c r="J29" i="6"/>
  <c r="J25" i="6"/>
  <c r="AB25" i="6"/>
  <c r="Q25" i="6"/>
  <c r="Y26" i="6"/>
  <c r="Q119" i="1"/>
  <c r="R119" i="1"/>
  <c r="S119" i="1"/>
  <c r="T119" i="1"/>
  <c r="Q109" i="1"/>
  <c r="R109" i="1"/>
  <c r="S109" i="1"/>
  <c r="T109" i="1"/>
  <c r="Q99" i="1"/>
  <c r="R99" i="1"/>
  <c r="S99" i="1"/>
  <c r="T99" i="1"/>
  <c r="Q120" i="1"/>
  <c r="R120" i="1"/>
  <c r="S120" i="1"/>
  <c r="T120" i="1"/>
  <c r="Q116" i="1"/>
  <c r="R116" i="1"/>
  <c r="S116" i="1"/>
  <c r="T116" i="1"/>
  <c r="T112" i="1"/>
  <c r="Q112" i="1"/>
  <c r="S112" i="1"/>
  <c r="R112" i="1"/>
  <c r="Q108" i="1"/>
  <c r="R108" i="1"/>
  <c r="S108" i="1"/>
  <c r="T108" i="1"/>
  <c r="S104" i="1"/>
  <c r="T104" i="1"/>
  <c r="Q104" i="1"/>
  <c r="R104" i="1"/>
  <c r="Q102" i="1"/>
  <c r="R102" i="1"/>
  <c r="S102" i="1"/>
  <c r="T102" i="1"/>
  <c r="R96" i="1"/>
  <c r="S96" i="1"/>
  <c r="T96" i="1"/>
  <c r="Q96" i="1"/>
  <c r="R92" i="1"/>
  <c r="T92" i="1"/>
  <c r="Q92" i="1"/>
  <c r="S92" i="1"/>
  <c r="Q88" i="1"/>
  <c r="R88" i="1"/>
  <c r="S88" i="1"/>
  <c r="T88" i="1"/>
  <c r="Q23" i="1"/>
  <c r="R23" i="1"/>
  <c r="S23" i="1"/>
  <c r="T23" i="1"/>
  <c r="S25" i="1"/>
  <c r="T25" i="1"/>
  <c r="Q25" i="1"/>
  <c r="R25" i="1"/>
  <c r="S27" i="1"/>
  <c r="Q27" i="1"/>
  <c r="R27" i="1"/>
  <c r="T27" i="1"/>
  <c r="Q29" i="1"/>
  <c r="R29" i="1"/>
  <c r="S29" i="1"/>
  <c r="T29" i="1"/>
  <c r="Q31" i="1"/>
  <c r="R31" i="1"/>
  <c r="S31" i="1"/>
  <c r="T31" i="1"/>
  <c r="T33" i="1"/>
  <c r="Q33" i="1"/>
  <c r="R33" i="1"/>
  <c r="S33" i="1"/>
  <c r="T35" i="1"/>
  <c r="Q35" i="1"/>
  <c r="S35" i="1"/>
  <c r="R35" i="1"/>
  <c r="Q37" i="1"/>
  <c r="R37" i="1"/>
  <c r="S37" i="1"/>
  <c r="T37" i="1"/>
  <c r="S39" i="1"/>
  <c r="T39" i="1"/>
  <c r="Q39" i="1"/>
  <c r="R39" i="1"/>
  <c r="T41" i="1"/>
  <c r="S41" i="1"/>
  <c r="R41" i="1"/>
  <c r="Q41" i="1"/>
  <c r="Q43" i="1"/>
  <c r="R43" i="1"/>
  <c r="S43" i="1"/>
  <c r="T43" i="1"/>
  <c r="Q45" i="1"/>
  <c r="R45" i="1"/>
  <c r="S45" i="1"/>
  <c r="T45" i="1"/>
  <c r="R47" i="1"/>
  <c r="Q47" i="1"/>
  <c r="S47" i="1"/>
  <c r="T47" i="1"/>
  <c r="Q49" i="1"/>
  <c r="R49" i="1"/>
  <c r="S49" i="1"/>
  <c r="T49" i="1"/>
  <c r="Q51" i="1"/>
  <c r="R51" i="1"/>
  <c r="S51" i="1"/>
  <c r="T51" i="1"/>
  <c r="S53" i="1"/>
  <c r="T53" i="1"/>
  <c r="Q53" i="1"/>
  <c r="R53" i="1"/>
  <c r="S55" i="1"/>
  <c r="Q55" i="1"/>
  <c r="R55" i="1"/>
  <c r="T55" i="1"/>
  <c r="Q57" i="1"/>
  <c r="R57" i="1"/>
  <c r="T57" i="1"/>
  <c r="S57" i="1"/>
  <c r="Q59" i="1"/>
  <c r="R59" i="1"/>
  <c r="S59" i="1"/>
  <c r="T59" i="1"/>
  <c r="R61" i="1"/>
  <c r="Q61" i="1"/>
  <c r="S61" i="1"/>
  <c r="T61" i="1"/>
  <c r="T63" i="1"/>
  <c r="Q63" i="1"/>
  <c r="S63" i="1"/>
  <c r="R63" i="1"/>
  <c r="Q65" i="1"/>
  <c r="R65" i="1"/>
  <c r="S65" i="1"/>
  <c r="T65" i="1"/>
  <c r="T67" i="1"/>
  <c r="Q67" i="1"/>
  <c r="R67" i="1"/>
  <c r="S67" i="1"/>
  <c r="R69" i="1"/>
  <c r="S69" i="1"/>
  <c r="T69" i="1"/>
  <c r="Q69" i="1"/>
  <c r="Q71" i="1"/>
  <c r="R71" i="1"/>
  <c r="S71" i="1"/>
  <c r="T71" i="1"/>
  <c r="S73" i="1"/>
  <c r="T73" i="1"/>
  <c r="R73" i="1"/>
  <c r="Q73" i="1"/>
  <c r="Q75" i="1"/>
  <c r="R75" i="1"/>
  <c r="S75" i="1"/>
  <c r="T75" i="1"/>
  <c r="Q77" i="1"/>
  <c r="R77" i="1"/>
  <c r="S77" i="1"/>
  <c r="T77" i="1"/>
  <c r="Q79" i="1"/>
  <c r="R79" i="1"/>
  <c r="S79" i="1"/>
  <c r="T79" i="1"/>
  <c r="T81" i="1"/>
  <c r="Q81" i="1"/>
  <c r="R81" i="1"/>
  <c r="S81" i="1"/>
  <c r="T83" i="1"/>
  <c r="Q83" i="1"/>
  <c r="S83" i="1"/>
  <c r="R83" i="1"/>
  <c r="Q12" i="1"/>
  <c r="R12" i="1"/>
  <c r="S12" i="1"/>
  <c r="T12" i="1"/>
  <c r="R14" i="1"/>
  <c r="S14" i="1"/>
  <c r="T14" i="1"/>
  <c r="Q14" i="1"/>
  <c r="R16" i="1"/>
  <c r="Q16" i="1"/>
  <c r="S16" i="1"/>
  <c r="T16" i="1"/>
  <c r="Q18" i="1"/>
  <c r="T18" i="1"/>
  <c r="R18" i="1"/>
  <c r="S18" i="1"/>
  <c r="Q20" i="1"/>
  <c r="R20" i="1"/>
  <c r="S20" i="1"/>
  <c r="T20" i="1"/>
  <c r="Q125" i="1"/>
  <c r="R125" i="1"/>
  <c r="S125" i="1"/>
  <c r="T125" i="1"/>
  <c r="Q105" i="1"/>
  <c r="R105" i="1"/>
  <c r="S105" i="1"/>
  <c r="T105" i="1"/>
  <c r="Q85" i="1"/>
  <c r="R85" i="1"/>
  <c r="S85" i="1"/>
  <c r="T85" i="1"/>
  <c r="T124" i="1"/>
  <c r="Q124" i="1"/>
  <c r="R124" i="1"/>
  <c r="S124" i="1"/>
  <c r="Q118" i="1"/>
  <c r="R118" i="1"/>
  <c r="S118" i="1"/>
  <c r="T118" i="1"/>
  <c r="Q114" i="1"/>
  <c r="R114" i="1"/>
  <c r="S114" i="1"/>
  <c r="T114" i="1"/>
  <c r="S110" i="1"/>
  <c r="T110" i="1"/>
  <c r="Q110" i="1"/>
  <c r="R110" i="1"/>
  <c r="T106" i="1"/>
  <c r="Q106" i="1"/>
  <c r="R106" i="1"/>
  <c r="S106" i="1"/>
  <c r="Q100" i="1"/>
  <c r="R100" i="1"/>
  <c r="S100" i="1"/>
  <c r="T100" i="1"/>
  <c r="S98" i="1"/>
  <c r="T98" i="1"/>
  <c r="R98" i="1"/>
  <c r="Q98" i="1"/>
  <c r="Q94" i="1"/>
  <c r="R94" i="1"/>
  <c r="S94" i="1"/>
  <c r="T94" i="1"/>
  <c r="S90" i="1"/>
  <c r="T90" i="1"/>
  <c r="Q90" i="1"/>
  <c r="R90" i="1"/>
  <c r="Q86" i="1"/>
  <c r="R86" i="1"/>
  <c r="S86" i="1"/>
  <c r="T86" i="1"/>
  <c r="R123" i="1"/>
  <c r="S123" i="1"/>
  <c r="T123" i="1"/>
  <c r="Q123" i="1"/>
  <c r="Q101" i="1"/>
  <c r="R101" i="1"/>
  <c r="T101" i="1"/>
  <c r="S101" i="1"/>
  <c r="S107" i="1"/>
  <c r="T107" i="1"/>
  <c r="R107" i="1"/>
  <c r="Q107" i="1"/>
  <c r="Q89" i="1"/>
  <c r="R89" i="1"/>
  <c r="S89" i="1"/>
  <c r="T89" i="1"/>
  <c r="T22" i="1"/>
  <c r="Q22" i="1"/>
  <c r="R22" i="1"/>
  <c r="S22" i="1"/>
  <c r="T24" i="1"/>
  <c r="Q24" i="1"/>
  <c r="R24" i="1"/>
  <c r="S24" i="1"/>
  <c r="Q26" i="1"/>
  <c r="R26" i="1"/>
  <c r="S26" i="1"/>
  <c r="T26" i="1"/>
  <c r="R28" i="1"/>
  <c r="S28" i="1"/>
  <c r="T28" i="1"/>
  <c r="Q28" i="1"/>
  <c r="R30" i="1"/>
  <c r="Q30" i="1"/>
  <c r="S30" i="1"/>
  <c r="T30" i="1"/>
  <c r="Q32" i="1"/>
  <c r="R32" i="1"/>
  <c r="S32" i="1"/>
  <c r="T32" i="1"/>
  <c r="Q34" i="1"/>
  <c r="R34" i="1"/>
  <c r="S34" i="1"/>
  <c r="T34" i="1"/>
  <c r="T36" i="1"/>
  <c r="Q36" i="1"/>
  <c r="R36" i="1"/>
  <c r="S36" i="1"/>
  <c r="Q38" i="1"/>
  <c r="R38" i="1"/>
  <c r="S38" i="1"/>
  <c r="T38" i="1"/>
  <c r="Q40" i="1"/>
  <c r="R40" i="1"/>
  <c r="S40" i="1"/>
  <c r="T40" i="1"/>
  <c r="R42" i="1"/>
  <c r="S42" i="1"/>
  <c r="T42" i="1"/>
  <c r="Q42" i="1"/>
  <c r="R44" i="1"/>
  <c r="Q44" i="1"/>
  <c r="S44" i="1"/>
  <c r="T44" i="1"/>
  <c r="Q46" i="1"/>
  <c r="T46" i="1"/>
  <c r="R46" i="1"/>
  <c r="S46" i="1"/>
  <c r="Q48" i="1"/>
  <c r="R48" i="1"/>
  <c r="S48" i="1"/>
  <c r="T48" i="1"/>
  <c r="T50" i="1"/>
  <c r="Q50" i="1"/>
  <c r="R50" i="1"/>
  <c r="S50" i="1"/>
  <c r="T52" i="1"/>
  <c r="S52" i="1"/>
  <c r="R52" i="1"/>
  <c r="Q52" i="1"/>
  <c r="Q54" i="1"/>
  <c r="R54" i="1"/>
  <c r="S54" i="1"/>
  <c r="T54" i="1"/>
  <c r="Q56" i="1"/>
  <c r="R56" i="1"/>
  <c r="S56" i="1"/>
  <c r="T56" i="1"/>
  <c r="R58" i="1"/>
  <c r="Q58" i="1"/>
  <c r="S58" i="1"/>
  <c r="T58" i="1"/>
  <c r="Q60" i="1"/>
  <c r="R60" i="1"/>
  <c r="S60" i="1"/>
  <c r="T60" i="1"/>
  <c r="Q62" i="1"/>
  <c r="R62" i="1"/>
  <c r="S62" i="1"/>
  <c r="T62" i="1"/>
  <c r="T64" i="1"/>
  <c r="Q64" i="1"/>
  <c r="R64" i="1"/>
  <c r="S64" i="1"/>
  <c r="Q66" i="1"/>
  <c r="R66" i="1"/>
  <c r="S66" i="1"/>
  <c r="T66" i="1"/>
  <c r="Q68" i="1"/>
  <c r="R68" i="1"/>
  <c r="S68" i="1"/>
  <c r="T68" i="1"/>
  <c r="S70" i="1"/>
  <c r="T70" i="1"/>
  <c r="Q70" i="1"/>
  <c r="R70" i="1"/>
  <c r="Q72" i="1"/>
  <c r="R72" i="1"/>
  <c r="T72" i="1"/>
  <c r="S72" i="1"/>
  <c r="Q74" i="1"/>
  <c r="R74" i="1"/>
  <c r="S74" i="1"/>
  <c r="T74" i="1"/>
  <c r="R76" i="1"/>
  <c r="S76" i="1"/>
  <c r="T76" i="1"/>
  <c r="Q76" i="1"/>
  <c r="S78" i="1"/>
  <c r="T78" i="1"/>
  <c r="R78" i="1"/>
  <c r="Q78" i="1"/>
  <c r="Q80" i="1"/>
  <c r="R80" i="1"/>
  <c r="S80" i="1"/>
  <c r="T80" i="1"/>
  <c r="Q82" i="1"/>
  <c r="R82" i="1"/>
  <c r="S82" i="1"/>
  <c r="T82" i="1"/>
  <c r="R11" i="1"/>
  <c r="S11" i="1"/>
  <c r="T11" i="1"/>
  <c r="Q11" i="1"/>
  <c r="S13" i="1"/>
  <c r="R13" i="1"/>
  <c r="T13" i="1"/>
  <c r="Q13" i="1"/>
  <c r="Q15" i="1"/>
  <c r="R15" i="1"/>
  <c r="S15" i="1"/>
  <c r="T15" i="1"/>
  <c r="Q17" i="1"/>
  <c r="R17" i="1"/>
  <c r="S17" i="1"/>
  <c r="T17" i="1"/>
  <c r="R19" i="1"/>
  <c r="Q19" i="1"/>
  <c r="S19" i="1"/>
  <c r="T19" i="1"/>
  <c r="Q21" i="1"/>
  <c r="R21" i="1"/>
  <c r="S21" i="1"/>
  <c r="T21" i="1"/>
  <c r="S121" i="1"/>
  <c r="Q121" i="1"/>
  <c r="R121" i="1"/>
  <c r="T121" i="1"/>
  <c r="Q95" i="1"/>
  <c r="R95" i="1"/>
  <c r="S95" i="1"/>
  <c r="T95" i="1"/>
  <c r="R113" i="1"/>
  <c r="S113" i="1"/>
  <c r="T113" i="1"/>
  <c r="Q113" i="1"/>
  <c r="Q97" i="1"/>
  <c r="R97" i="1"/>
  <c r="S97" i="1"/>
  <c r="T97" i="1"/>
  <c r="T84" i="1"/>
  <c r="Q84" i="1"/>
  <c r="R84" i="1"/>
  <c r="S84" i="1"/>
  <c r="Q117" i="1"/>
  <c r="R117" i="1"/>
  <c r="T117" i="1"/>
  <c r="S117" i="1"/>
  <c r="Q91" i="1"/>
  <c r="R91" i="1"/>
  <c r="S91" i="1"/>
  <c r="T91" i="1"/>
  <c r="Q111" i="1"/>
  <c r="R111" i="1"/>
  <c r="S111" i="1"/>
  <c r="T111" i="1"/>
  <c r="S87" i="1"/>
  <c r="T87" i="1"/>
  <c r="Q87" i="1"/>
  <c r="R87" i="1"/>
  <c r="Q115" i="1"/>
  <c r="R115" i="1"/>
  <c r="S115" i="1"/>
  <c r="T115" i="1"/>
  <c r="S103" i="1"/>
  <c r="T103" i="1"/>
  <c r="R103" i="1"/>
  <c r="Q103" i="1"/>
  <c r="R93" i="1"/>
  <c r="S93" i="1"/>
  <c r="T93" i="1"/>
  <c r="Q93" i="1"/>
  <c r="Q122" i="1"/>
  <c r="R122" i="1"/>
  <c r="S122" i="1"/>
  <c r="T122" i="1"/>
</calcChain>
</file>

<file path=xl/sharedStrings.xml><?xml version="1.0" encoding="utf-8"?>
<sst xmlns="http://schemas.openxmlformats.org/spreadsheetml/2006/main" count="10812" uniqueCount="1326">
  <si>
    <t>Types of Counts</t>
  </si>
  <si>
    <t>Bay Bridge</t>
  </si>
  <si>
    <t>Type</t>
  </si>
  <si>
    <t>Locations</t>
  </si>
  <si>
    <t>Golden Gate Bridge</t>
  </si>
  <si>
    <t>Source</t>
  </si>
  <si>
    <t>101 SF/SM</t>
  </si>
  <si>
    <t>280 SF/SM</t>
  </si>
  <si>
    <t>SF Cordon</t>
  </si>
  <si>
    <t>County Crossings</t>
  </si>
  <si>
    <t>Bridges</t>
  </si>
  <si>
    <t>Freeways crossing counties</t>
  </si>
  <si>
    <t>Data Vintage</t>
  </si>
  <si>
    <t>Ideally Tue/Wed/Thu in Sept/Oct 2019</t>
  </si>
  <si>
    <t>SF Counts</t>
  </si>
  <si>
    <t>CMP Counts</t>
  </si>
  <si>
    <t>SFMTA Counts</t>
  </si>
  <si>
    <t>101/280 Counts</t>
  </si>
  <si>
    <t>Mainline freeway counts</t>
  </si>
  <si>
    <t>Ramp counts</t>
  </si>
  <si>
    <t>Collection Date</t>
  </si>
  <si>
    <t>2018 - early 2020</t>
  </si>
  <si>
    <t>Loc Type</t>
  </si>
  <si>
    <t>Location</t>
  </si>
  <si>
    <t>Road</t>
  </si>
  <si>
    <t>Daily</t>
  </si>
  <si>
    <t>AM</t>
  </si>
  <si>
    <t>MD</t>
  </si>
  <si>
    <t>PM</t>
  </si>
  <si>
    <t>EV</t>
  </si>
  <si>
    <t>EA</t>
  </si>
  <si>
    <t>SF/SM County Line</t>
  </si>
  <si>
    <t>SF Screenline</t>
  </si>
  <si>
    <t>MTC Screenline</t>
  </si>
  <si>
    <t>Golden Gate</t>
  </si>
  <si>
    <t>US-101</t>
  </si>
  <si>
    <t>N</t>
  </si>
  <si>
    <t>GG Bridge Mainline</t>
  </si>
  <si>
    <t>S</t>
  </si>
  <si>
    <t>I-80</t>
  </si>
  <si>
    <t>E</t>
  </si>
  <si>
    <t>Bay Bridge Mainline</t>
  </si>
  <si>
    <t>W</t>
  </si>
  <si>
    <t>SR-1</t>
  </si>
  <si>
    <t>I-280</t>
  </si>
  <si>
    <t>SR-35</t>
  </si>
  <si>
    <t>Source ID</t>
  </si>
  <si>
    <t>CHAMP</t>
  </si>
  <si>
    <t>A</t>
  </si>
  <si>
    <t>B</t>
  </si>
  <si>
    <t>SR-92</t>
  </si>
  <si>
    <t>SR-84</t>
  </si>
  <si>
    <t>I-880</t>
  </si>
  <si>
    <t>I-680</t>
  </si>
  <si>
    <t>I-580</t>
  </si>
  <si>
    <t>SM / SC</t>
  </si>
  <si>
    <t>Alameda / SC</t>
  </si>
  <si>
    <t>Alameda / CoCo</t>
  </si>
  <si>
    <t>SR Br Marin / CoCo</t>
  </si>
  <si>
    <t>BM Br Solano / CoCo</t>
  </si>
  <si>
    <t>SM/Ala</t>
  </si>
  <si>
    <t>SM/SC</t>
  </si>
  <si>
    <t>Ala/SC</t>
  </si>
  <si>
    <t>Ala/CC</t>
  </si>
  <si>
    <t>Mar/CC</t>
  </si>
  <si>
    <t>San Mateo Bridge</t>
  </si>
  <si>
    <t>Dumbarton Bridge</t>
  </si>
  <si>
    <t>SR-24</t>
  </si>
  <si>
    <t>SR-37</t>
  </si>
  <si>
    <t>CC/Sol</t>
  </si>
  <si>
    <t>Car Br Solano / CoCo</t>
  </si>
  <si>
    <t>Mar/Son</t>
  </si>
  <si>
    <t>Mar/Son/Sol</t>
  </si>
  <si>
    <t>Marin / Sonoma / Solano</t>
  </si>
  <si>
    <t>Marin / Sonoma</t>
  </si>
  <si>
    <t>SF Count</t>
  </si>
  <si>
    <t>CMP</t>
  </si>
  <si>
    <t>19th Avenue between Moraga and Noriega</t>
  </si>
  <si>
    <t>1st Street between Mission and Minna</t>
  </si>
  <si>
    <t>3rd Street between Fitzgerald and Gilman</t>
  </si>
  <si>
    <t>3rd Street between Minna and Howard</t>
  </si>
  <si>
    <t>4th Street between Minna and Howard</t>
  </si>
  <si>
    <t>7th Street between Howard and Folsom</t>
  </si>
  <si>
    <t>8th Street between Tehama and Clementina</t>
  </si>
  <si>
    <t>Columbus Avenue between Broadway and Pacific</t>
  </si>
  <si>
    <t>Fremont Street between Mission and Natoma</t>
  </si>
  <si>
    <t>Junipera Serra Boulevard between Font and Brotherhood ramps</t>
  </si>
  <si>
    <t>Mission Street between 24th Street and 25th Street</t>
  </si>
  <si>
    <t>San Jose Avenue between Randall and St. Mary's</t>
  </si>
  <si>
    <t>The Embarcadero between Broadway and Washington</t>
  </si>
  <si>
    <t>Van Ness Avenue between California and Pine</t>
  </si>
  <si>
    <t>Bay Street between Leavenworth and Columbus</t>
  </si>
  <si>
    <t>Broadway Tunnel between Larkin and Powell</t>
  </si>
  <si>
    <t>Bryant Street between 3rd Street and 4th Street</t>
  </si>
  <si>
    <t>Bush Street between Grant and Kearny</t>
  </si>
  <si>
    <t>Bush Street between Van Ness and Polk</t>
  </si>
  <si>
    <t>Cesar Chavez Street between York and Hampshire</t>
  </si>
  <si>
    <t>Fell Street between Divisadero and Scott</t>
  </si>
  <si>
    <t>Geary Boulevard between Laguna and Gough</t>
  </si>
  <si>
    <t>Golden Gate Avenue between Van Ness and Polk</t>
  </si>
  <si>
    <t>Harrison Street between 3rd Street and 4th Street</t>
  </si>
  <si>
    <t>Lombard Street between Broderick and Divisadero</t>
  </si>
  <si>
    <t>Oak Street between Divisadero and Scott</t>
  </si>
  <si>
    <t>Pine Street between Grant and Kearny</t>
  </si>
  <si>
    <t>Pine Street between Van Ness and Polk</t>
  </si>
  <si>
    <t>Turk Street between Van Ness and Polk</t>
  </si>
  <si>
    <t>cmp1NB</t>
  </si>
  <si>
    <t>cmp1SB</t>
  </si>
  <si>
    <t>cmp2SB</t>
  </si>
  <si>
    <t>cmp3NB</t>
  </si>
  <si>
    <t>cmp3SB</t>
  </si>
  <si>
    <t>cmp4NB</t>
  </si>
  <si>
    <t>cmp5SB</t>
  </si>
  <si>
    <t>cmp6NB</t>
  </si>
  <si>
    <t>cmp7SB</t>
  </si>
  <si>
    <t>cmp8NB</t>
  </si>
  <si>
    <t>cmp8SB</t>
  </si>
  <si>
    <t>cmp9NB</t>
  </si>
  <si>
    <t>cmp10NB</t>
  </si>
  <si>
    <t>cmp10SB</t>
  </si>
  <si>
    <t>cmp11NB</t>
  </si>
  <si>
    <t>cmp11SB</t>
  </si>
  <si>
    <t>cmp12NB</t>
  </si>
  <si>
    <t>cmp12SB</t>
  </si>
  <si>
    <t>cmp13NB</t>
  </si>
  <si>
    <t>cmp13SB</t>
  </si>
  <si>
    <t>cmp14NB</t>
  </si>
  <si>
    <t>cmp14SB</t>
  </si>
  <si>
    <t>cmp15EB</t>
  </si>
  <si>
    <t>cmp15WB</t>
  </si>
  <si>
    <t>cmp16EB</t>
  </si>
  <si>
    <t>cmp16WB</t>
  </si>
  <si>
    <t>cmp17EB</t>
  </si>
  <si>
    <t>cmp18EB</t>
  </si>
  <si>
    <t>cmp19EB</t>
  </si>
  <si>
    <t>cmp20EB</t>
  </si>
  <si>
    <t>cmp20WB</t>
  </si>
  <si>
    <t>cmp21WB</t>
  </si>
  <si>
    <t>cmp22EB</t>
  </si>
  <si>
    <t>cmp22WB</t>
  </si>
  <si>
    <t>cmp23EB</t>
  </si>
  <si>
    <t>cmp24WB</t>
  </si>
  <si>
    <t>cmp25EB</t>
  </si>
  <si>
    <t>cmp25WB</t>
  </si>
  <si>
    <t>cmp26EB</t>
  </si>
  <si>
    <t>cmp27WB</t>
  </si>
  <si>
    <t>cmp28WB</t>
  </si>
  <si>
    <t>cmp29WB</t>
  </si>
  <si>
    <t>ID</t>
  </si>
  <si>
    <t>US-101 South of Harney Way off-ramp</t>
  </si>
  <si>
    <t>US-101 18th St Overcrossing</t>
  </si>
  <si>
    <t>US-101 South of I-80 on-ramp</t>
  </si>
  <si>
    <t>US-101 Between Cesar Chavez on-ramp and I-280 SB off-ramp</t>
  </si>
  <si>
    <t>US-101 South of Alana Way on-ramp</t>
  </si>
  <si>
    <t>I-280 East of John Daly Blvd on-ramp</t>
  </si>
  <si>
    <t>I-280 Between US-101 NB off-ramp and US-101 NB on-ramp</t>
  </si>
  <si>
    <t>I-280 Between Indiana St on-ramp and Mariposa St off-ramp</t>
  </si>
  <si>
    <t>I-280 South of the US-101 off-ramp</t>
  </si>
  <si>
    <t>I-280 Between Monterey Blvd off-ramp and San Jose Ave on-ramp</t>
  </si>
  <si>
    <t>I-280 South of San Jose Ave off-ramp</t>
  </si>
  <si>
    <t>F&amp;P</t>
  </si>
  <si>
    <t>From</t>
  </si>
  <si>
    <t>To</t>
  </si>
  <si>
    <t>Dir</t>
  </si>
  <si>
    <t>Loc Group</t>
  </si>
  <si>
    <t>SF/SM</t>
  </si>
  <si>
    <t>Mainline</t>
  </si>
  <si>
    <t>101/280</t>
  </si>
  <si>
    <t>ramp</t>
  </si>
  <si>
    <t>US-101 Harney Way</t>
  </si>
  <si>
    <t>US-101 3rd St Off</t>
  </si>
  <si>
    <t>US-101 Paul Ave</t>
  </si>
  <si>
    <t>US-101 3rd St On</t>
  </si>
  <si>
    <t>US-101 280</t>
  </si>
  <si>
    <t>US-101 Silver Ave</t>
  </si>
  <si>
    <t>US-101 Alemany Blvd Off</t>
  </si>
  <si>
    <t>US-101 Alemany Blvd On</t>
  </si>
  <si>
    <t>US-101 Cesar Chavez</t>
  </si>
  <si>
    <t>US-101 Vermont St</t>
  </si>
  <si>
    <t>US-101 US-101 at I-80</t>
  </si>
  <si>
    <t>US-101 Alemany Blvd</t>
  </si>
  <si>
    <t>US-101 SB to I-280 SB</t>
  </si>
  <si>
    <t>US-101 San Bruno Ave/Silliman St</t>
  </si>
  <si>
    <t>US-101 San Bruno Ave</t>
  </si>
  <si>
    <t>US-101 280 NB+SB</t>
  </si>
  <si>
    <t>US-101 San Bruno Ave/Mansell St</t>
  </si>
  <si>
    <t>US-101 3rd St/Bayshore Blvd Off</t>
  </si>
  <si>
    <t>US-101 3rd St/Bayshore Blvd On</t>
  </si>
  <si>
    <t>US-101 Alana Way</t>
  </si>
  <si>
    <t>US-101 Sierra Point Pkwy</t>
  </si>
  <si>
    <t>I-280 John Daly Blvd</t>
  </si>
  <si>
    <t>I-280 Alemany Blvd (2)</t>
  </si>
  <si>
    <t>I-280 Geneva Ave</t>
  </si>
  <si>
    <t>I-280 Ocean/Geneva Ave</t>
  </si>
  <si>
    <t>I-280 San Jose Ave</t>
  </si>
  <si>
    <t>I-280 Monterey Blvd</t>
  </si>
  <si>
    <t>I-280 Alemany Blvd</t>
  </si>
  <si>
    <t xml:space="preserve">I-280 Alemany Blvd </t>
  </si>
  <si>
    <t>I-280 101 SB</t>
  </si>
  <si>
    <t>I-280 101 NB</t>
  </si>
  <si>
    <t>I-280 Cesar Chavez</t>
  </si>
  <si>
    <t>I-280 Indiana</t>
  </si>
  <si>
    <t>I-280 Mariposa</t>
  </si>
  <si>
    <t>I-280 18th St</t>
  </si>
  <si>
    <t>I-280 6th St</t>
  </si>
  <si>
    <t>I-280 King St</t>
  </si>
  <si>
    <t>I-280 Pennsylvania Ave (1)</t>
  </si>
  <si>
    <t>I-280 Mariposa St</t>
  </si>
  <si>
    <t>I-280 Pennsylvania Ave (2)</t>
  </si>
  <si>
    <t>I-280 Pennsylvania Ave</t>
  </si>
  <si>
    <t>I-280 SB to 101 SB</t>
  </si>
  <si>
    <t>101 SB to I-280 SB</t>
  </si>
  <si>
    <t>I-280 Ocean Ave</t>
  </si>
  <si>
    <t>cmp</t>
  </si>
  <si>
    <t>sfmta</t>
  </si>
  <si>
    <t>10TH AVE</t>
  </si>
  <si>
    <t>12TH AVE</t>
  </si>
  <si>
    <t>14TH  ST</t>
  </si>
  <si>
    <t>14TH ST</t>
  </si>
  <si>
    <t>15TH AVE</t>
  </si>
  <si>
    <t>17TH ST</t>
  </si>
  <si>
    <t>18TH ST</t>
  </si>
  <si>
    <t>19TH AVE</t>
  </si>
  <si>
    <t>20TH AVE</t>
  </si>
  <si>
    <t>21ST ST</t>
  </si>
  <si>
    <t>22ND ST</t>
  </si>
  <si>
    <t>23RD AVE</t>
  </si>
  <si>
    <t>23RD ST</t>
  </si>
  <si>
    <t>24TH AVE</t>
  </si>
  <si>
    <t>26TH ST</t>
  </si>
  <si>
    <t>27TH AVE</t>
  </si>
  <si>
    <t>28TH AVE</t>
  </si>
  <si>
    <t>28TH ST</t>
  </si>
  <si>
    <t>2ND AVE</t>
  </si>
  <si>
    <t>30TH AVE</t>
  </si>
  <si>
    <t>33RD AVE</t>
  </si>
  <si>
    <t>34TH AVE</t>
  </si>
  <si>
    <t>35TH AVE</t>
  </si>
  <si>
    <t>36TH AVE</t>
  </si>
  <si>
    <t>37TH AVE</t>
  </si>
  <si>
    <t>3RD AVE</t>
  </si>
  <si>
    <t>42ND AVE</t>
  </si>
  <si>
    <t>43RD AVE</t>
  </si>
  <si>
    <t>4TH AVE</t>
  </si>
  <si>
    <t>5TH AVE</t>
  </si>
  <si>
    <t>6TH AVE</t>
  </si>
  <si>
    <t>7TH AVE</t>
  </si>
  <si>
    <t>ADDISON ST</t>
  </si>
  <si>
    <t>ALHAMBRA ST</t>
  </si>
  <si>
    <t>ANZA ST</t>
  </si>
  <si>
    <t>ARNOLD AVE</t>
  </si>
  <si>
    <t>ASHBURY ST</t>
  </si>
  <si>
    <t>BAKER ST</t>
  </si>
  <si>
    <t>BEACH ST</t>
  </si>
  <si>
    <t>BEAVER ST</t>
  </si>
  <si>
    <t>BEVERLY ST</t>
  </si>
  <si>
    <t>BRENTWOOD AVE</t>
  </si>
  <si>
    <t>BRODERICK ST</t>
  </si>
  <si>
    <t>BYXBEE ST</t>
  </si>
  <si>
    <t>CAPP ST</t>
  </si>
  <si>
    <t>CAROLINA ST</t>
  </si>
  <si>
    <t>CECILIA AVE</t>
  </si>
  <si>
    <t>CERRITOS AVE</t>
  </si>
  <si>
    <t>CHATTANOOGA ST</t>
  </si>
  <si>
    <t>CHENERY ST</t>
  </si>
  <si>
    <t>CHERRY ST</t>
  </si>
  <si>
    <t>CLAY ST</t>
  </si>
  <si>
    <t>CLAYTON ST</t>
  </si>
  <si>
    <t>CLEARFIELD DR</t>
  </si>
  <si>
    <t>CLEMENT ST</t>
  </si>
  <si>
    <t>COLE ST</t>
  </si>
  <si>
    <t>CONNECTICUT ST</t>
  </si>
  <si>
    <t>CONSTANSO WY</t>
  </si>
  <si>
    <t>CORBETT AVE</t>
  </si>
  <si>
    <t>CRESCENT AVE</t>
  </si>
  <si>
    <t>CRESTLAKE DR</t>
  </si>
  <si>
    <t>CUMBERLAND ST</t>
  </si>
  <si>
    <t>DE HARO ST</t>
  </si>
  <si>
    <t>DOWNEY ST</t>
  </si>
  <si>
    <t>EDDY ST</t>
  </si>
  <si>
    <t>ELLSWORTH ST</t>
  </si>
  <si>
    <t>EUREKA ST</t>
  </si>
  <si>
    <t>FLOOD AVE</t>
  </si>
  <si>
    <t>FLORIDA ST</t>
  </si>
  <si>
    <t>FORD ST</t>
  </si>
  <si>
    <t>FRANCISCO ST</t>
  </si>
  <si>
    <t>FREDERICK ST</t>
  </si>
  <si>
    <t>FREELON ST</t>
  </si>
  <si>
    <t>GAMBIER ST</t>
  </si>
  <si>
    <t>GENNESSEE ST</t>
  </si>
  <si>
    <t>GOLDEN GATE AVE</t>
  </si>
  <si>
    <t>GRAND VIEW AVE</t>
  </si>
  <si>
    <t>GRANVILLE WAY</t>
  </si>
  <si>
    <t>GREEN ST</t>
  </si>
  <si>
    <t>GREENWICH ST</t>
  </si>
  <si>
    <t>GROVE ST</t>
  </si>
  <si>
    <t>GUTTENBERG ST</t>
  </si>
  <si>
    <t>HAMPSHIRE ST</t>
  </si>
  <si>
    <t>HAYES ST</t>
  </si>
  <si>
    <t>HAZELWOOD AVE</t>
  </si>
  <si>
    <t>HEARST AVE</t>
  </si>
  <si>
    <t>HOFFMAN AVE</t>
  </si>
  <si>
    <t>HUGO ST</t>
  </si>
  <si>
    <t>IDORA AVE</t>
  </si>
  <si>
    <t>INDIANA ST</t>
  </si>
  <si>
    <t>JACKSON ST</t>
  </si>
  <si>
    <t>JEFFERSON ST</t>
  </si>
  <si>
    <t>JERSEY ST</t>
  </si>
  <si>
    <t>JOICE ST</t>
  </si>
  <si>
    <t>JOOST AVE</t>
  </si>
  <si>
    <t>JUANITA WAY</t>
  </si>
  <si>
    <t>KEITH ST</t>
  </si>
  <si>
    <t>KIRKHAM ST</t>
  </si>
  <si>
    <t>KIRKWOOD AVE</t>
  </si>
  <si>
    <t>KISKA RD</t>
  </si>
  <si>
    <t>LAGUNA HONDA BLVD</t>
  </si>
  <si>
    <t>LAGUNA ST</t>
  </si>
  <si>
    <t>LEAVENWORTH ST</t>
  </si>
  <si>
    <t>LILAC ST</t>
  </si>
  <si>
    <t>LINDEN ST</t>
  </si>
  <si>
    <t>LOMBARD ST</t>
  </si>
  <si>
    <t>LOMITA AVE</t>
  </si>
  <si>
    <t>LUNADO WY</t>
  </si>
  <si>
    <t>LYON ST</t>
  </si>
  <si>
    <t>MANGELS AVE</t>
  </si>
  <si>
    <t>MANOR DR</t>
  </si>
  <si>
    <t>MISSOURI ST</t>
  </si>
  <si>
    <t>MT. VERNON AVE</t>
  </si>
  <si>
    <t>MURRAY ST</t>
  </si>
  <si>
    <t>NOE ST</t>
  </si>
  <si>
    <t>OCTAVIA ST</t>
  </si>
  <si>
    <t>PACIFIC AVE</t>
  </si>
  <si>
    <t>PACIFIC AV</t>
  </si>
  <si>
    <t>PAGE ST</t>
  </si>
  <si>
    <t>PALMETTO AVE</t>
  </si>
  <si>
    <t>PALOU AVE</t>
  </si>
  <si>
    <t>PARNASSUS AVE</t>
  </si>
  <si>
    <t>PENNSYLVANIA AVE</t>
  </si>
  <si>
    <t>PHELPS ST</t>
  </si>
  <si>
    <t>PORTOLA DR</t>
  </si>
  <si>
    <t>POST ST</t>
  </si>
  <si>
    <t>QUESADA AVE</t>
  </si>
  <si>
    <t>REVERE AVE</t>
  </si>
  <si>
    <t>RICHLAND AVE</t>
  </si>
  <si>
    <t>ROOSEVELT WAY</t>
  </si>
  <si>
    <t>SADOWA ST</t>
  </si>
  <si>
    <t>SAN BENITO WY</t>
  </si>
  <si>
    <t>SAN CARLOS ST</t>
  </si>
  <si>
    <t>SAN JOSE AVE</t>
  </si>
  <si>
    <t>SANCHEZ ST</t>
  </si>
  <si>
    <t>SCOTT ST</t>
  </si>
  <si>
    <t>SILVER AVE</t>
  </si>
  <si>
    <t>STEINER ST</t>
  </si>
  <si>
    <t>SUTTER ST</t>
  </si>
  <si>
    <t>TARAVAL ST</t>
  </si>
  <si>
    <t>ULLOA ST</t>
  </si>
  <si>
    <t>UPLAND DR</t>
  </si>
  <si>
    <t>VERMONT ST</t>
  </si>
  <si>
    <t>VICENTE ST</t>
  </si>
  <si>
    <t>WALLER ST</t>
  </si>
  <si>
    <t>WAWONA ST</t>
  </si>
  <si>
    <t>WEST PACIFIC AVE</t>
  </si>
  <si>
    <t>YERBA BUENA AVE</t>
  </si>
  <si>
    <t>YORBA ST</t>
  </si>
  <si>
    <t>JUDAH</t>
  </si>
  <si>
    <t>KIRKHAM</t>
  </si>
  <si>
    <t>LAWTON</t>
  </si>
  <si>
    <t>MORAGA</t>
  </si>
  <si>
    <t>BALBOA</t>
  </si>
  <si>
    <t>CABRILLO</t>
  </si>
  <si>
    <t>FUNSTON</t>
  </si>
  <si>
    <t>PACHECO</t>
  </si>
  <si>
    <t>MAGELLAN</t>
  </si>
  <si>
    <t>TARAVAL</t>
  </si>
  <si>
    <t>CASTRO</t>
  </si>
  <si>
    <t>DIVISADERO</t>
  </si>
  <si>
    <t>ANZA</t>
  </si>
  <si>
    <t>GEARY</t>
  </si>
  <si>
    <t>CALIFORNIA</t>
  </si>
  <si>
    <t>LAKE</t>
  </si>
  <si>
    <t>MISSISSIPPI</t>
  </si>
  <si>
    <t>TEXAS</t>
  </si>
  <si>
    <t>DIAMOND</t>
  </si>
  <si>
    <t>ARKANSAS</t>
  </si>
  <si>
    <t>CAROLINA</t>
  </si>
  <si>
    <t>DOUGLASS</t>
  </si>
  <si>
    <t>EUREKA</t>
  </si>
  <si>
    <t>RANDOLPH</t>
  </si>
  <si>
    <t>SAINT CHARLES</t>
  </si>
  <si>
    <t>FULTON</t>
  </si>
  <si>
    <t>EUCALYPTUS</t>
  </si>
  <si>
    <t>OCEAN</t>
  </si>
  <si>
    <t>SLOAT</t>
  </si>
  <si>
    <t>NOE</t>
  </si>
  <si>
    <t>WORTH</t>
  </si>
  <si>
    <t>BARTLETT</t>
  </si>
  <si>
    <t>VALENCIA</t>
  </si>
  <si>
    <t>CAPP</t>
  </si>
  <si>
    <t>MISSION</t>
  </si>
  <si>
    <t>DOLORES</t>
  </si>
  <si>
    <t>QUANE</t>
  </si>
  <si>
    <t>GUERRERO</t>
  </si>
  <si>
    <t>SAN JOSE</t>
  </si>
  <si>
    <t>HAMPSHIRE</t>
  </si>
  <si>
    <t>POTRERO</t>
  </si>
  <si>
    <t>CLEMENT</t>
  </si>
  <si>
    <t>3RD</t>
  </si>
  <si>
    <t>ILLINOIS</t>
  </si>
  <si>
    <t>HOFFMAN</t>
  </si>
  <si>
    <t>INDIANA</t>
  </si>
  <si>
    <t>MINNESOTA</t>
  </si>
  <si>
    <t>SANCHEZ</t>
  </si>
  <si>
    <t>YORK</t>
  </si>
  <si>
    <t>VAN NESS</t>
  </si>
  <si>
    <t>VIRGIL</t>
  </si>
  <si>
    <t>NORIEGA</t>
  </si>
  <si>
    <t>CHURCH</t>
  </si>
  <si>
    <t>ULLOA</t>
  </si>
  <si>
    <t>VICENTE</t>
  </si>
  <si>
    <t>IRVING</t>
  </si>
  <si>
    <t>WAWONA</t>
  </si>
  <si>
    <t>YORBA</t>
  </si>
  <si>
    <t>SANTIAGO</t>
  </si>
  <si>
    <t>HUGO</t>
  </si>
  <si>
    <t>LINCOLN</t>
  </si>
  <si>
    <t>BEMIS</t>
  </si>
  <si>
    <t>DIGBY</t>
  </si>
  <si>
    <t>MALLORCA</t>
  </si>
  <si>
    <t>PIERCE</t>
  </si>
  <si>
    <t>41ST</t>
  </si>
  <si>
    <t>42ND</t>
  </si>
  <si>
    <t>BENTON</t>
  </si>
  <si>
    <t>CRESCENT</t>
  </si>
  <si>
    <t>OAK</t>
  </si>
  <si>
    <t>PAGE</t>
  </si>
  <si>
    <t>BUSH</t>
  </si>
  <si>
    <t>PINE</t>
  </si>
  <si>
    <t>SUTTER</t>
  </si>
  <si>
    <t>FELL</t>
  </si>
  <si>
    <t>HAYES</t>
  </si>
  <si>
    <t>GROVE</t>
  </si>
  <si>
    <t>SCOTT</t>
  </si>
  <si>
    <t>MASON</t>
  </si>
  <si>
    <t>POWELL</t>
  </si>
  <si>
    <t>19TH</t>
  </si>
  <si>
    <t>SHIELDS</t>
  </si>
  <si>
    <t>HAZELWOOD</t>
  </si>
  <si>
    <t>MANGELS</t>
  </si>
  <si>
    <t>EDDY</t>
  </si>
  <si>
    <t>TURK</t>
  </si>
  <si>
    <t>FILBERT</t>
  </si>
  <si>
    <t>UNION</t>
  </si>
  <si>
    <t>SARGENT</t>
  </si>
  <si>
    <t>23RD</t>
  </si>
  <si>
    <t>24TH</t>
  </si>
  <si>
    <t>25TH</t>
  </si>
  <si>
    <t>20TH</t>
  </si>
  <si>
    <t>22ND</t>
  </si>
  <si>
    <t>RIVERA</t>
  </si>
  <si>
    <t>MERCEDES</t>
  </si>
  <si>
    <t>MONCADA</t>
  </si>
  <si>
    <t>LIPPARD</t>
  </si>
  <si>
    <t>ELK</t>
  </si>
  <si>
    <t>NATICK</t>
  </si>
  <si>
    <t>ROANOKE</t>
  </si>
  <si>
    <t>30TH</t>
  </si>
  <si>
    <t>RANDALL</t>
  </si>
  <si>
    <t>CHARLES</t>
  </si>
  <si>
    <t>MIGUEL</t>
  </si>
  <si>
    <t>CLAY</t>
  </si>
  <si>
    <t>WASHINGTON</t>
  </si>
  <si>
    <t>CHERRY</t>
  </si>
  <si>
    <t>MAPLE</t>
  </si>
  <si>
    <t>LYON</t>
  </si>
  <si>
    <t>PRESIDIO</t>
  </si>
  <si>
    <t>STEINER</t>
  </si>
  <si>
    <t>ASHBURY</t>
  </si>
  <si>
    <t>PARNASSUS</t>
  </si>
  <si>
    <t>HAIGHT</t>
  </si>
  <si>
    <t>WALLER</t>
  </si>
  <si>
    <t>32ND</t>
  </si>
  <si>
    <t>33RD</t>
  </si>
  <si>
    <t>CRESTLAKE</t>
  </si>
  <si>
    <t>HATTIE</t>
  </si>
  <si>
    <t>ORD</t>
  </si>
  <si>
    <t>CLAYTON</t>
  </si>
  <si>
    <t>IRON</t>
  </si>
  <si>
    <t>CUESTA</t>
  </si>
  <si>
    <t>GOLDING</t>
  </si>
  <si>
    <t>BACHE</t>
  </si>
  <si>
    <t>PORTER</t>
  </si>
  <si>
    <t>NEVADA</t>
  </si>
  <si>
    <t>PRENTISS</t>
  </si>
  <si>
    <t>CONSTANSO</t>
  </si>
  <si>
    <t>ELMIRASOL</t>
  </si>
  <si>
    <t>FREDERICK</t>
  </si>
  <si>
    <t>BRODERICK</t>
  </si>
  <si>
    <t>FILLMORE</t>
  </si>
  <si>
    <t>FRANKLIN</t>
  </si>
  <si>
    <t>ALEMANY</t>
  </si>
  <si>
    <t>OGDEN</t>
  </si>
  <si>
    <t>18TH</t>
  </si>
  <si>
    <t>MARKET</t>
  </si>
  <si>
    <t>21ST</t>
  </si>
  <si>
    <t>FOERSTER</t>
  </si>
  <si>
    <t>GENNESSEE</t>
  </si>
  <si>
    <t>BAKER</t>
  </si>
  <si>
    <t>RICHARDSON</t>
  </si>
  <si>
    <t>TAYLOR</t>
  </si>
  <si>
    <t>SHRADER</t>
  </si>
  <si>
    <t>STANYAN</t>
  </si>
  <si>
    <t>4TH</t>
  </si>
  <si>
    <t>ZOE</t>
  </si>
  <si>
    <t>FELTON</t>
  </si>
  <si>
    <t>SILLIMAN</t>
  </si>
  <si>
    <t>HEARST</t>
  </si>
  <si>
    <t>MONTEREY</t>
  </si>
  <si>
    <t>ARGUELLO</t>
  </si>
  <si>
    <t>WILLARD</t>
  </si>
  <si>
    <t>WILLARDNORTH</t>
  </si>
  <si>
    <t>ROMAIN</t>
  </si>
  <si>
    <t>CLAREMONT</t>
  </si>
  <si>
    <t>LAGUNA</t>
  </si>
  <si>
    <t>OCTAVIA</t>
  </si>
  <si>
    <t>WEBSTER</t>
  </si>
  <si>
    <t>MORSE</t>
  </si>
  <si>
    <t>CENTRAL</t>
  </si>
  <si>
    <t>BRENTWOOD</t>
  </si>
  <si>
    <t>LOSPALMOS</t>
  </si>
  <si>
    <t>CASITAS</t>
  </si>
  <si>
    <t>BADEN</t>
  </si>
  <si>
    <t>CIRCULAR</t>
  </si>
  <si>
    <t>ALVARADO</t>
  </si>
  <si>
    <t>5TH</t>
  </si>
  <si>
    <t>GARCIA</t>
  </si>
  <si>
    <t>LAGUNA HONDA</t>
  </si>
  <si>
    <t>LAUREL</t>
  </si>
  <si>
    <t>WALNUT</t>
  </si>
  <si>
    <t>SACRAMENTO</t>
  </si>
  <si>
    <t>RIDGEWOOD</t>
  </si>
  <si>
    <t>DELSUR</t>
  </si>
  <si>
    <t>REX</t>
  </si>
  <si>
    <t>BANCROFT</t>
  </si>
  <si>
    <t>CARROLL</t>
  </si>
  <si>
    <t>PALOU</t>
  </si>
  <si>
    <t>QUESADA</t>
  </si>
  <si>
    <t>37TH</t>
  </si>
  <si>
    <t>38TH</t>
  </si>
  <si>
    <t>NEWHALL</t>
  </si>
  <si>
    <t>PHELPS</t>
  </si>
  <si>
    <t>INGALLS</t>
  </si>
  <si>
    <t>REARDON</t>
  </si>
  <si>
    <t>IDORA</t>
  </si>
  <si>
    <t>BAY</t>
  </si>
  <si>
    <t>FRANCISCO</t>
  </si>
  <si>
    <t>LINDEN</t>
  </si>
  <si>
    <t>HEMLOCK</t>
  </si>
  <si>
    <t>POST</t>
  </si>
  <si>
    <t>LOMBARD</t>
  </si>
  <si>
    <t>GOUGH</t>
  </si>
  <si>
    <t>POLK</t>
  </si>
  <si>
    <t>ALOHA</t>
  </si>
  <si>
    <t>ESTERO</t>
  </si>
  <si>
    <t>HOLLOWAY</t>
  </si>
  <si>
    <t>CHESTNUT</t>
  </si>
  <si>
    <t>CONGO</t>
  </si>
  <si>
    <t>KENWOOD</t>
  </si>
  <si>
    <t>16TH</t>
  </si>
  <si>
    <t>17TH</t>
  </si>
  <si>
    <t>RICHLAND</t>
  </si>
  <si>
    <t>FORD</t>
  </si>
  <si>
    <t>GREEN</t>
  </si>
  <si>
    <t>MASONIC</t>
  </si>
  <si>
    <t>CHESTER</t>
  </si>
  <si>
    <t>HAWES</t>
  </si>
  <si>
    <t>JENNINGS</t>
  </si>
  <si>
    <t>KEITH</t>
  </si>
  <si>
    <t>MARIPOSA</t>
  </si>
  <si>
    <t>DAVISON</t>
  </si>
  <si>
    <t>EVANS</t>
  </si>
  <si>
    <t>INNES</t>
  </si>
  <si>
    <t>JERROLD</t>
  </si>
  <si>
    <t>NEWCOMB</t>
  </si>
  <si>
    <t>OAKDALE</t>
  </si>
  <si>
    <t>SYDNEY</t>
  </si>
  <si>
    <t>LEESE</t>
  </si>
  <si>
    <t>LOMA VISTA</t>
  </si>
  <si>
    <t>CLIFFORD</t>
  </si>
  <si>
    <t>CAPITOL</t>
  </si>
  <si>
    <t>PLYMOUTH</t>
  </si>
  <si>
    <t>DARIEN</t>
  </si>
  <si>
    <t>UPLAND</t>
  </si>
  <si>
    <t>27TH</t>
  </si>
  <si>
    <t>DUNCAN</t>
  </si>
  <si>
    <t>JERSEY</t>
  </si>
  <si>
    <t>DAY</t>
  </si>
  <si>
    <t>OFARRELL</t>
  </si>
  <si>
    <t>CHARTER OAK</t>
  </si>
  <si>
    <t>ELMIRA</t>
  </si>
  <si>
    <t>LEDYARD</t>
  </si>
  <si>
    <t>REVERE</t>
  </si>
  <si>
    <t>THOMAS</t>
  </si>
  <si>
    <t>SANTA FE</t>
  </si>
  <si>
    <t>SCOTIA</t>
  </si>
  <si>
    <t>TOPEKA</t>
  </si>
  <si>
    <t>DUBOCE</t>
  </si>
  <si>
    <t>HERMANN</t>
  </si>
  <si>
    <t>PIXLEY</t>
  </si>
  <si>
    <t>GOLDEN GATE</t>
  </si>
  <si>
    <t>CORTES</t>
  </si>
  <si>
    <t>DEWEY</t>
  </si>
  <si>
    <t>40TH</t>
  </si>
  <si>
    <t>NORTH GATE</t>
  </si>
  <si>
    <t>MANOR</t>
  </si>
  <si>
    <t>DOWNEY</t>
  </si>
  <si>
    <t>14TH</t>
  </si>
  <si>
    <t>15TH</t>
  </si>
  <si>
    <t>35TH</t>
  </si>
  <si>
    <t>36TH</t>
  </si>
  <si>
    <t>SANTA CLARA</t>
  </si>
  <si>
    <t>SANTA PAULA</t>
  </si>
  <si>
    <t>SFMTA</t>
  </si>
  <si>
    <t>19th Avenue</t>
  </si>
  <si>
    <t>1st Street</t>
  </si>
  <si>
    <t>3rd Street</t>
  </si>
  <si>
    <t>4th Street</t>
  </si>
  <si>
    <t>7th Street</t>
  </si>
  <si>
    <t>8th Street</t>
  </si>
  <si>
    <t>Columbus Avenue</t>
  </si>
  <si>
    <t>Fremont Street</t>
  </si>
  <si>
    <t>Mission Street</t>
  </si>
  <si>
    <t>The Embarcadero</t>
  </si>
  <si>
    <t>Van Ness</t>
  </si>
  <si>
    <t>Bay Street</t>
  </si>
  <si>
    <t>Moraga</t>
  </si>
  <si>
    <t>Noriega</t>
  </si>
  <si>
    <t>Mission</t>
  </si>
  <si>
    <t>Minna</t>
  </si>
  <si>
    <t>Fitzgerald</t>
  </si>
  <si>
    <t>Gilman</t>
  </si>
  <si>
    <t>Howard</t>
  </si>
  <si>
    <t>Folsom</t>
  </si>
  <si>
    <t>Tehama</t>
  </si>
  <si>
    <t>Clementina</t>
  </si>
  <si>
    <t>Broadway</t>
  </si>
  <si>
    <t>Pacific</t>
  </si>
  <si>
    <t>Natoma</t>
  </si>
  <si>
    <t>Junipera Serra Boulevard</t>
  </si>
  <si>
    <t>Font</t>
  </si>
  <si>
    <t>Brotherhood ramps</t>
  </si>
  <si>
    <t>24th Street</t>
  </si>
  <si>
    <t>25th Street</t>
  </si>
  <si>
    <t>San Jose Avenue</t>
  </si>
  <si>
    <t>Randall</t>
  </si>
  <si>
    <t>St. Mary's</t>
  </si>
  <si>
    <t>Washington</t>
  </si>
  <si>
    <t>Van Ness Avenue</t>
  </si>
  <si>
    <t>California</t>
  </si>
  <si>
    <t>Pine</t>
  </si>
  <si>
    <t>Leavenworth</t>
  </si>
  <si>
    <t>Columbus</t>
  </si>
  <si>
    <t>Broadway Tunnel</t>
  </si>
  <si>
    <t>Larkin</t>
  </si>
  <si>
    <t>Powell</t>
  </si>
  <si>
    <t>Bryant Street</t>
  </si>
  <si>
    <t>Bush Street</t>
  </si>
  <si>
    <t>Grant</t>
  </si>
  <si>
    <t>Kearny</t>
  </si>
  <si>
    <t>Polk</t>
  </si>
  <si>
    <t>Cesar Chavez Street</t>
  </si>
  <si>
    <t>York</t>
  </si>
  <si>
    <t>Hampshire</t>
  </si>
  <si>
    <t>Fell Street</t>
  </si>
  <si>
    <t>Divisadero</t>
  </si>
  <si>
    <t>Scott</t>
  </si>
  <si>
    <t>Geary Boulevard</t>
  </si>
  <si>
    <t>Laguna</t>
  </si>
  <si>
    <t>Gough</t>
  </si>
  <si>
    <t>Golden Gate Avenue</t>
  </si>
  <si>
    <t>Harrison Street</t>
  </si>
  <si>
    <t>Lombard Street</t>
  </si>
  <si>
    <t>Broderick</t>
  </si>
  <si>
    <t>Oak Street</t>
  </si>
  <si>
    <t>Pine Street</t>
  </si>
  <si>
    <t>Turk Street</t>
  </si>
  <si>
    <t>Near Golden Gate</t>
  </si>
  <si>
    <t>GG Bridge Alt</t>
  </si>
  <si>
    <t>SR1</t>
  </si>
  <si>
    <t>44640N</t>
  </si>
  <si>
    <t>44640S</t>
  </si>
  <si>
    <t>41770N</t>
  </si>
  <si>
    <t>41770S</t>
  </si>
  <si>
    <t>sfmta1</t>
  </si>
  <si>
    <t>sfmta2</t>
  </si>
  <si>
    <t>sfmta3</t>
  </si>
  <si>
    <t>sfmta4</t>
  </si>
  <si>
    <t>sfmta5</t>
  </si>
  <si>
    <t>sfmta6</t>
  </si>
  <si>
    <t>sfmta7</t>
  </si>
  <si>
    <t>sfmta8</t>
  </si>
  <si>
    <t>sfmta9</t>
  </si>
  <si>
    <t>sfmta10</t>
  </si>
  <si>
    <t>sfmta11</t>
  </si>
  <si>
    <t>sfmta12</t>
  </si>
  <si>
    <t>sfmta13</t>
  </si>
  <si>
    <t>sfmta14</t>
  </si>
  <si>
    <t>sfmta15</t>
  </si>
  <si>
    <t>sfmta16</t>
  </si>
  <si>
    <t>sfmta17</t>
  </si>
  <si>
    <t>sfmta18</t>
  </si>
  <si>
    <t>sfmta19</t>
  </si>
  <si>
    <t>sfmta20</t>
  </si>
  <si>
    <t>sfmta21</t>
  </si>
  <si>
    <t>sfmta22</t>
  </si>
  <si>
    <t>sfmta23</t>
  </si>
  <si>
    <t>sfmta24</t>
  </si>
  <si>
    <t>sfmta25</t>
  </si>
  <si>
    <t>sfmta26</t>
  </si>
  <si>
    <t>sfmta27</t>
  </si>
  <si>
    <t>sfmta28</t>
  </si>
  <si>
    <t>sfmta29</t>
  </si>
  <si>
    <t>sfmta30</t>
  </si>
  <si>
    <t>sfmta31</t>
  </si>
  <si>
    <t>sfmta32</t>
  </si>
  <si>
    <t>sfmta33</t>
  </si>
  <si>
    <t>sfmta34</t>
  </si>
  <si>
    <t>sfmta35</t>
  </si>
  <si>
    <t>sfmta36</t>
  </si>
  <si>
    <t>sfmta37</t>
  </si>
  <si>
    <t>sfmta38</t>
  </si>
  <si>
    <t>sfmta39</t>
  </si>
  <si>
    <t>sfmta40</t>
  </si>
  <si>
    <t>sfmta41</t>
  </si>
  <si>
    <t>sfmta42</t>
  </si>
  <si>
    <t>sfmta43</t>
  </si>
  <si>
    <t>sfmta44</t>
  </si>
  <si>
    <t>sfmta45</t>
  </si>
  <si>
    <t>sfmta46</t>
  </si>
  <si>
    <t>sfmta47</t>
  </si>
  <si>
    <t>sfmta48</t>
  </si>
  <si>
    <t>sfmta49</t>
  </si>
  <si>
    <t>sfmta50</t>
  </si>
  <si>
    <t>sfmta51</t>
  </si>
  <si>
    <t>sfmta52</t>
  </si>
  <si>
    <t>sfmta53</t>
  </si>
  <si>
    <t>sfmta54</t>
  </si>
  <si>
    <t>sfmta55</t>
  </si>
  <si>
    <t>sfmta56</t>
  </si>
  <si>
    <t>sfmta57</t>
  </si>
  <si>
    <t>sfmta58</t>
  </si>
  <si>
    <t>sfmta59</t>
  </si>
  <si>
    <t>sfmta60</t>
  </si>
  <si>
    <t>sfmta61</t>
  </si>
  <si>
    <t>sfmta62</t>
  </si>
  <si>
    <t>sfmta63</t>
  </si>
  <si>
    <t>sfmta64</t>
  </si>
  <si>
    <t>sfmta65</t>
  </si>
  <si>
    <t>sfmta66</t>
  </si>
  <si>
    <t>sfmta67</t>
  </si>
  <si>
    <t>sfmta68</t>
  </si>
  <si>
    <t>sfmta69</t>
  </si>
  <si>
    <t>sfmta70</t>
  </si>
  <si>
    <t>sfmta71</t>
  </si>
  <si>
    <t>sfmta72</t>
  </si>
  <si>
    <t>sfmta73</t>
  </si>
  <si>
    <t>sfmta74</t>
  </si>
  <si>
    <t>sfmta75</t>
  </si>
  <si>
    <t>sfmta76</t>
  </si>
  <si>
    <t>sfmta77</t>
  </si>
  <si>
    <t>sfmta78</t>
  </si>
  <si>
    <t>sfmta79</t>
  </si>
  <si>
    <t>sfmta80</t>
  </si>
  <si>
    <t>sfmta81</t>
  </si>
  <si>
    <t>sfmta82</t>
  </si>
  <si>
    <t>sfmta83</t>
  </si>
  <si>
    <t>sfmta84</t>
  </si>
  <si>
    <t>sfmta85</t>
  </si>
  <si>
    <t>sfmta86</t>
  </si>
  <si>
    <t>sfmta87</t>
  </si>
  <si>
    <t>sfmta88</t>
  </si>
  <si>
    <t>sfmta89</t>
  </si>
  <si>
    <t>sfmta90</t>
  </si>
  <si>
    <t>sfmta91</t>
  </si>
  <si>
    <t>sfmta92</t>
  </si>
  <si>
    <t>sfmta93</t>
  </si>
  <si>
    <t>sfmta94</t>
  </si>
  <si>
    <t>sfmta95</t>
  </si>
  <si>
    <t>sfmta96</t>
  </si>
  <si>
    <t>sfmta97</t>
  </si>
  <si>
    <t>sfmta98</t>
  </si>
  <si>
    <t>sfmta99</t>
  </si>
  <si>
    <t>sfmta100</t>
  </si>
  <si>
    <t>sfmta101</t>
  </si>
  <si>
    <t>sfmta102</t>
  </si>
  <si>
    <t>sfmta103</t>
  </si>
  <si>
    <t>sfmta104</t>
  </si>
  <si>
    <t>sfmta105</t>
  </si>
  <si>
    <t>sfmta106</t>
  </si>
  <si>
    <t>sfmta107</t>
  </si>
  <si>
    <t>sfmta108</t>
  </si>
  <si>
    <t>sfmta109</t>
  </si>
  <si>
    <t>sfmta110</t>
  </si>
  <si>
    <t>sfmta111</t>
  </si>
  <si>
    <t>sfmta112</t>
  </si>
  <si>
    <t>sfmta113</t>
  </si>
  <si>
    <t>sfmta114</t>
  </si>
  <si>
    <t>sfmta115</t>
  </si>
  <si>
    <t>sfmta116</t>
  </si>
  <si>
    <t>sfmta117</t>
  </si>
  <si>
    <t>sfmta118</t>
  </si>
  <si>
    <t>sfmta119</t>
  </si>
  <si>
    <t>sfmta120</t>
  </si>
  <si>
    <t>sfmta121</t>
  </si>
  <si>
    <t>sfmta122</t>
  </si>
  <si>
    <t>sfmta123</t>
  </si>
  <si>
    <t>sfmta124</t>
  </si>
  <si>
    <t>sfmta125</t>
  </si>
  <si>
    <t>sfmta126</t>
  </si>
  <si>
    <t>sfmta127</t>
  </si>
  <si>
    <t>sfmta128</t>
  </si>
  <si>
    <t>sfmta129</t>
  </si>
  <si>
    <t>sfmta130</t>
  </si>
  <si>
    <t>sfmta131</t>
  </si>
  <si>
    <t>sfmta132</t>
  </si>
  <si>
    <t>sfmta133</t>
  </si>
  <si>
    <t>sfmta134</t>
  </si>
  <si>
    <t>sfmta135</t>
  </si>
  <si>
    <t>sfmta136</t>
  </si>
  <si>
    <t>sfmta137</t>
  </si>
  <si>
    <t>sfmta138</t>
  </si>
  <si>
    <t>sfmta139</t>
  </si>
  <si>
    <t>sfmta140</t>
  </si>
  <si>
    <t>sfmta141</t>
  </si>
  <si>
    <t>sfmta142</t>
  </si>
  <si>
    <t>sfmta143</t>
  </si>
  <si>
    <t>sfmta144</t>
  </si>
  <si>
    <t>sfmta145</t>
  </si>
  <si>
    <t>sfmta146</t>
  </si>
  <si>
    <t>sfmta147</t>
  </si>
  <si>
    <t>sfmta148</t>
  </si>
  <si>
    <t>sfmta149</t>
  </si>
  <si>
    <t>sfmta150</t>
  </si>
  <si>
    <t>sfmta151</t>
  </si>
  <si>
    <t>sfmta152</t>
  </si>
  <si>
    <t>sfmta153</t>
  </si>
  <si>
    <t>sfmta154</t>
  </si>
  <si>
    <t>sfmta155</t>
  </si>
  <si>
    <t>sfmta156</t>
  </si>
  <si>
    <t>sfmta157</t>
  </si>
  <si>
    <t>sfmta158</t>
  </si>
  <si>
    <t>sfmta159</t>
  </si>
  <si>
    <t>sfmta160</t>
  </si>
  <si>
    <t>sfmta161</t>
  </si>
  <si>
    <t>sfmta162</t>
  </si>
  <si>
    <t>sfmta163</t>
  </si>
  <si>
    <t>sfmta164</t>
  </si>
  <si>
    <t>sfmta165</t>
  </si>
  <si>
    <t>sfmta166</t>
  </si>
  <si>
    <t>sfmta167</t>
  </si>
  <si>
    <t>sfmta168</t>
  </si>
  <si>
    <t>sfmta169</t>
  </si>
  <si>
    <t>sfmta170</t>
  </si>
  <si>
    <t>sfmta171</t>
  </si>
  <si>
    <t>sfmta172</t>
  </si>
  <si>
    <t>sfmta173</t>
  </si>
  <si>
    <t>sfmta174</t>
  </si>
  <si>
    <t>sfmta175</t>
  </si>
  <si>
    <t>sfmta176</t>
  </si>
  <si>
    <t>sfmta177</t>
  </si>
  <si>
    <t>sfmta178</t>
  </si>
  <si>
    <t>sfmta179</t>
  </si>
  <si>
    <t>sfmta180</t>
  </si>
  <si>
    <t>sfmta181</t>
  </si>
  <si>
    <t>sfmta182</t>
  </si>
  <si>
    <t>sfmta183</t>
  </si>
  <si>
    <t>sfmta184</t>
  </si>
  <si>
    <t>sfmta185</t>
  </si>
  <si>
    <t>sfmta186</t>
  </si>
  <si>
    <t>sfmta187</t>
  </si>
  <si>
    <t>sfmta188</t>
  </si>
  <si>
    <t>sfmta189</t>
  </si>
  <si>
    <t>sfmta190</t>
  </si>
  <si>
    <t>sfmta191</t>
  </si>
  <si>
    <t>sfmta192</t>
  </si>
  <si>
    <t>sfmta193</t>
  </si>
  <si>
    <t>sfmta194</t>
  </si>
  <si>
    <t>sfmta195</t>
  </si>
  <si>
    <t>sfmta196</t>
  </si>
  <si>
    <t>sfmta197</t>
  </si>
  <si>
    <t>sfmta198</t>
  </si>
  <si>
    <t>sfmta199</t>
  </si>
  <si>
    <t>sfmta200</t>
  </si>
  <si>
    <t>sfmta201</t>
  </si>
  <si>
    <t>sfmta202</t>
  </si>
  <si>
    <t>sfmta203</t>
  </si>
  <si>
    <t>sfmta204</t>
  </si>
  <si>
    <t>sfmta205</t>
  </si>
  <si>
    <t>sfmta206</t>
  </si>
  <si>
    <t>sfmta207</t>
  </si>
  <si>
    <t>sfmta208</t>
  </si>
  <si>
    <t>sfmta209</t>
  </si>
  <si>
    <t>sfmta210</t>
  </si>
  <si>
    <t>sfmta211</t>
  </si>
  <si>
    <t>sfmta212</t>
  </si>
  <si>
    <t>sfmta213</t>
  </si>
  <si>
    <t>sfmta214</t>
  </si>
  <si>
    <t>sfmta215</t>
  </si>
  <si>
    <t>sfmta216</t>
  </si>
  <si>
    <t>sfmta217</t>
  </si>
  <si>
    <t>sfmta218</t>
  </si>
  <si>
    <t>sfmta219</t>
  </si>
  <si>
    <t>sfmta220</t>
  </si>
  <si>
    <t>sfmta221</t>
  </si>
  <si>
    <t>sfmta222</t>
  </si>
  <si>
    <t>sfmta223</t>
  </si>
  <si>
    <t>sfmta224</t>
  </si>
  <si>
    <t>sfmta225</t>
  </si>
  <si>
    <t>sfmta226</t>
  </si>
  <si>
    <t>sfmta227</t>
  </si>
  <si>
    <t>sfmta228</t>
  </si>
  <si>
    <t>sfmta229</t>
  </si>
  <si>
    <t>sfmta230</t>
  </si>
  <si>
    <t>sfmta231</t>
  </si>
  <si>
    <t>sfmta232</t>
  </si>
  <si>
    <t>sfmta233</t>
  </si>
  <si>
    <t>sfmta234</t>
  </si>
  <si>
    <t>sfmta235</t>
  </si>
  <si>
    <t>sfmta236</t>
  </si>
  <si>
    <t>sfmta237</t>
  </si>
  <si>
    <t>sfmta238</t>
  </si>
  <si>
    <t>sfmta239</t>
  </si>
  <si>
    <t>sfmta240</t>
  </si>
  <si>
    <t>sfmta241</t>
  </si>
  <si>
    <t>sfmta242</t>
  </si>
  <si>
    <t>sfmta243</t>
  </si>
  <si>
    <t>sfmta244</t>
  </si>
  <si>
    <t>sfmta245</t>
  </si>
  <si>
    <t>sfmta246</t>
  </si>
  <si>
    <t>sfmta247</t>
  </si>
  <si>
    <t>sfmta248</t>
  </si>
  <si>
    <t>sfmta249</t>
  </si>
  <si>
    <t>sfmta250</t>
  </si>
  <si>
    <t>sfmta251</t>
  </si>
  <si>
    <t>sfmta252</t>
  </si>
  <si>
    <t>sfmta253</t>
  </si>
  <si>
    <t>sfmta254</t>
  </si>
  <si>
    <t>sfmta255</t>
  </si>
  <si>
    <t>sfmta256</t>
  </si>
  <si>
    <t>sfmta257</t>
  </si>
  <si>
    <t>sfmta258</t>
  </si>
  <si>
    <t>sfmta259</t>
  </si>
  <si>
    <t>sfmta260</t>
  </si>
  <si>
    <t>sfmta261</t>
  </si>
  <si>
    <t>sfmta262</t>
  </si>
  <si>
    <t>sfmta263</t>
  </si>
  <si>
    <t>sfmta264</t>
  </si>
  <si>
    <t>sfmta265</t>
  </si>
  <si>
    <t>sfmta266</t>
  </si>
  <si>
    <t>sfmta267</t>
  </si>
  <si>
    <t>sfmta268</t>
  </si>
  <si>
    <t>sfmta269</t>
  </si>
  <si>
    <t>sfmta270</t>
  </si>
  <si>
    <t>sfmta271</t>
  </si>
  <si>
    <t>sfmta272</t>
  </si>
  <si>
    <t>sfmta273</t>
  </si>
  <si>
    <t>sfmta274</t>
  </si>
  <si>
    <t>sfmta275</t>
  </si>
  <si>
    <t>sfmta276</t>
  </si>
  <si>
    <t>sfmta277</t>
  </si>
  <si>
    <t>sfmta278</t>
  </si>
  <si>
    <t>sfmta279</t>
  </si>
  <si>
    <t>sfmta280</t>
  </si>
  <si>
    <t>sfmta281</t>
  </si>
  <si>
    <t>sfmta282</t>
  </si>
  <si>
    <t>sfmta283</t>
  </si>
  <si>
    <t>sfmta284</t>
  </si>
  <si>
    <t>sfmta285</t>
  </si>
  <si>
    <t>sfmta286</t>
  </si>
  <si>
    <t>sfmta287</t>
  </si>
  <si>
    <t>sfmta288</t>
  </si>
  <si>
    <t>sfmta289</t>
  </si>
  <si>
    <t>sfmta290</t>
  </si>
  <si>
    <t>sfmta291</t>
  </si>
  <si>
    <t>sfmta292</t>
  </si>
  <si>
    <t>sfmta293</t>
  </si>
  <si>
    <t>sfmta294</t>
  </si>
  <si>
    <t>sfmta295</t>
  </si>
  <si>
    <t>sfmta296</t>
  </si>
  <si>
    <t>sfmta297</t>
  </si>
  <si>
    <t>sfmta298</t>
  </si>
  <si>
    <t>sfmta299</t>
  </si>
  <si>
    <t>sfmta300</t>
  </si>
  <si>
    <t>sfmta301</t>
  </si>
  <si>
    <t>sfmta302</t>
  </si>
  <si>
    <t>sfmta303</t>
  </si>
  <si>
    <t>sfmta304</t>
  </si>
  <si>
    <t>sfmta305</t>
  </si>
  <si>
    <t>sfmta306</t>
  </si>
  <si>
    <t>sfmta307</t>
  </si>
  <si>
    <t>sfmta308</t>
  </si>
  <si>
    <t>sfmta309</t>
  </si>
  <si>
    <t>sfmta310</t>
  </si>
  <si>
    <t>sfmta311</t>
  </si>
  <si>
    <t>sfmta312</t>
  </si>
  <si>
    <t>sfmta313</t>
  </si>
  <si>
    <t>sfmta314</t>
  </si>
  <si>
    <t>sfmta315</t>
  </si>
  <si>
    <t>sfmta316</t>
  </si>
  <si>
    <t>sfmta317</t>
  </si>
  <si>
    <t>sfmta318</t>
  </si>
  <si>
    <t>sfmta319</t>
  </si>
  <si>
    <t>sfmta320</t>
  </si>
  <si>
    <t>sfmta321</t>
  </si>
  <si>
    <t>sfmta322</t>
  </si>
  <si>
    <t>sfmta323</t>
  </si>
  <si>
    <t>sfmta324</t>
  </si>
  <si>
    <t>sfmta325</t>
  </si>
  <si>
    <t>sfmta326</t>
  </si>
  <si>
    <t>sfmta327</t>
  </si>
  <si>
    <t>sfmta328</t>
  </si>
  <si>
    <t>sfmta329</t>
  </si>
  <si>
    <t>sfmta330</t>
  </si>
  <si>
    <t>sfmta331</t>
  </si>
  <si>
    <t>sfmta332</t>
  </si>
  <si>
    <t>sfmta333</t>
  </si>
  <si>
    <t>sfmta334</t>
  </si>
  <si>
    <t>sfmta335</t>
  </si>
  <si>
    <t>sfmta336</t>
  </si>
  <si>
    <t>sfmta337</t>
  </si>
  <si>
    <t>sfmta338</t>
  </si>
  <si>
    <t>sfmta339</t>
  </si>
  <si>
    <t>sfmta340</t>
  </si>
  <si>
    <t>sfmta341</t>
  </si>
  <si>
    <t>sfmta342</t>
  </si>
  <si>
    <t>sfmta343</t>
  </si>
  <si>
    <t>sfmta344</t>
  </si>
  <si>
    <t>sfmta345</t>
  </si>
  <si>
    <t>sfmta346</t>
  </si>
  <si>
    <t>sfmta347</t>
  </si>
  <si>
    <t>sfmta348</t>
  </si>
  <si>
    <t>sfmta349</t>
  </si>
  <si>
    <t>sfmta350</t>
  </si>
  <si>
    <t>sfmta351</t>
  </si>
  <si>
    <t>sfmta352</t>
  </si>
  <si>
    <t>sfmta353</t>
  </si>
  <si>
    <t>sfmta354</t>
  </si>
  <si>
    <t>sfmta355</t>
  </si>
  <si>
    <t>sfmta356</t>
  </si>
  <si>
    <t>sfmta357</t>
  </si>
  <si>
    <t>sfmta358</t>
  </si>
  <si>
    <t>sfmta359</t>
  </si>
  <si>
    <t>sfmta360</t>
  </si>
  <si>
    <t>sfmta361</t>
  </si>
  <si>
    <t>sfmta362</t>
  </si>
  <si>
    <t>sfmta363</t>
  </si>
  <si>
    <t>sfmta364</t>
  </si>
  <si>
    <t>sfmta365</t>
  </si>
  <si>
    <t>sfmta366</t>
  </si>
  <si>
    <t>sfmta367</t>
  </si>
  <si>
    <t>sfmta368</t>
  </si>
  <si>
    <t>sfmta369</t>
  </si>
  <si>
    <t>sfmta370</t>
  </si>
  <si>
    <t>sfmta371</t>
  </si>
  <si>
    <t>sfmta372</t>
  </si>
  <si>
    <t>sfmta373</t>
  </si>
  <si>
    <t>sfmta374</t>
  </si>
  <si>
    <t>sfmta375</t>
  </si>
  <si>
    <t>sfmta376</t>
  </si>
  <si>
    <t>sfmta377</t>
  </si>
  <si>
    <t>sfmta378</t>
  </si>
  <si>
    <t>sfmta379</t>
  </si>
  <si>
    <t>sfmta380</t>
  </si>
  <si>
    <t>sfmta381</t>
  </si>
  <si>
    <t>sfmta382</t>
  </si>
  <si>
    <t>sfmta383</t>
  </si>
  <si>
    <t>sfmta384</t>
  </si>
  <si>
    <t>sfmta385</t>
  </si>
  <si>
    <t>sfmta386</t>
  </si>
  <si>
    <t>sfmta387</t>
  </si>
  <si>
    <t>sfmta388</t>
  </si>
  <si>
    <t>sfmta389</t>
  </si>
  <si>
    <t>sfmta390</t>
  </si>
  <si>
    <t>sfmta391</t>
  </si>
  <si>
    <t>sfmta392</t>
  </si>
  <si>
    <t>sfmta393</t>
  </si>
  <si>
    <t>sfmta394</t>
  </si>
  <si>
    <t>sfmta395</t>
  </si>
  <si>
    <t>sfmta396</t>
  </si>
  <si>
    <t>sfmta397</t>
  </si>
  <si>
    <t>sfmta398</t>
  </si>
  <si>
    <t>sfmta399</t>
  </si>
  <si>
    <t>sfmta400</t>
  </si>
  <si>
    <t>sfmta401</t>
  </si>
  <si>
    <t>sfmta402</t>
  </si>
  <si>
    <t>sfmta403</t>
  </si>
  <si>
    <t>sfmta404</t>
  </si>
  <si>
    <t>sfmta405</t>
  </si>
  <si>
    <t>sfmta406</t>
  </si>
  <si>
    <t>sfmta407</t>
  </si>
  <si>
    <t>sfmta408</t>
  </si>
  <si>
    <t>sfmta409</t>
  </si>
  <si>
    <t>sfmta410</t>
  </si>
  <si>
    <t>sfmta411</t>
  </si>
  <si>
    <t>sfmta412</t>
  </si>
  <si>
    <t>sfmta413</t>
  </si>
  <si>
    <t>sfmta414</t>
  </si>
  <si>
    <t>sfmta415</t>
  </si>
  <si>
    <t>sfmta416</t>
  </si>
  <si>
    <t>sfmta417</t>
  </si>
  <si>
    <t>sfmta418</t>
  </si>
  <si>
    <t>sfmta419</t>
  </si>
  <si>
    <t>sfmta420</t>
  </si>
  <si>
    <t>sfmta421</t>
  </si>
  <si>
    <t>sfmta422</t>
  </si>
  <si>
    <t>sfmta423</t>
  </si>
  <si>
    <t>sfmta424</t>
  </si>
  <si>
    <t>sfmta425</t>
  </si>
  <si>
    <t>sfmta426</t>
  </si>
  <si>
    <t>sfmta427</t>
  </si>
  <si>
    <t>sfmta428</t>
  </si>
  <si>
    <t>sfmta429</t>
  </si>
  <si>
    <t>sfmta430</t>
  </si>
  <si>
    <t>sfmta431</t>
  </si>
  <si>
    <t>sfmta432</t>
  </si>
  <si>
    <t>sfmta433</t>
  </si>
  <si>
    <t>sfmta434</t>
  </si>
  <si>
    <t>sfmta435</t>
  </si>
  <si>
    <t>sfmta436</t>
  </si>
  <si>
    <t>sfmta437</t>
  </si>
  <si>
    <t>sfmta438</t>
  </si>
  <si>
    <t>sfmta439</t>
  </si>
  <si>
    <t>sfmta440</t>
  </si>
  <si>
    <t>sfmta441</t>
  </si>
  <si>
    <t>sfmta442</t>
  </si>
  <si>
    <t>sfmta443</t>
  </si>
  <si>
    <t>sfmta444</t>
  </si>
  <si>
    <t>sfmta445</t>
  </si>
  <si>
    <t>sfmta446</t>
  </si>
  <si>
    <t>sfmta447</t>
  </si>
  <si>
    <t>sfmta448</t>
  </si>
  <si>
    <t>sfmta449</t>
  </si>
  <si>
    <t>sfmta450</t>
  </si>
  <si>
    <t>sfmta451</t>
  </si>
  <si>
    <t>sfmta452</t>
  </si>
  <si>
    <t>sfmta453</t>
  </si>
  <si>
    <t>sfmta454</t>
  </si>
  <si>
    <t>sfmta455</t>
  </si>
  <si>
    <t>sfmta456</t>
  </si>
  <si>
    <t>sfmta457</t>
  </si>
  <si>
    <t>sfmta458</t>
  </si>
  <si>
    <t>sfmta459</t>
  </si>
  <si>
    <t>sfmta460</t>
  </si>
  <si>
    <t>sfmta461</t>
  </si>
  <si>
    <t>sfmta462</t>
  </si>
  <si>
    <t>sfmta463</t>
  </si>
  <si>
    <t>sfmta464</t>
  </si>
  <si>
    <t>sfmta465</t>
  </si>
  <si>
    <t>sfmta466</t>
  </si>
  <si>
    <t>sfmta467</t>
  </si>
  <si>
    <t>sfmta468</t>
  </si>
  <si>
    <t>sfmta469</t>
  </si>
  <si>
    <t>sfmta470</t>
  </si>
  <si>
    <t>sfmta471</t>
  </si>
  <si>
    <t>sfmta472</t>
  </si>
  <si>
    <t>sfmta473</t>
  </si>
  <si>
    <t>sfmta474</t>
  </si>
  <si>
    <t>sfmta475</t>
  </si>
  <si>
    <t>sfmta476</t>
  </si>
  <si>
    <t>sfmta477</t>
  </si>
  <si>
    <t>sfmta478</t>
  </si>
  <si>
    <t>sfmta479</t>
  </si>
  <si>
    <t>sfmta480</t>
  </si>
  <si>
    <t>sfmta481</t>
  </si>
  <si>
    <t>sfmta482</t>
  </si>
  <si>
    <t>sfmta483</t>
  </si>
  <si>
    <t>sfmta484</t>
  </si>
  <si>
    <t>sfmta485</t>
  </si>
  <si>
    <t>sfmta486</t>
  </si>
  <si>
    <t>sfmta487</t>
  </si>
  <si>
    <t>sfmta488</t>
  </si>
  <si>
    <t>sfmta489</t>
  </si>
  <si>
    <t>sfmta490</t>
  </si>
  <si>
    <t>sfmta491</t>
  </si>
  <si>
    <t>sfmta492</t>
  </si>
  <si>
    <t>sfmta493</t>
  </si>
  <si>
    <t>sfmta494</t>
  </si>
  <si>
    <t>sfmta495</t>
  </si>
  <si>
    <t>sfmta496</t>
  </si>
  <si>
    <t>sfmta497</t>
  </si>
  <si>
    <t>sfmta498</t>
  </si>
  <si>
    <t>sfmta499</t>
  </si>
  <si>
    <t>sfmta500</t>
  </si>
  <si>
    <t>sfmta501</t>
  </si>
  <si>
    <t>sfmta502</t>
  </si>
  <si>
    <t>sfmta503</t>
  </si>
  <si>
    <t>sfmta504</t>
  </si>
  <si>
    <t>sfmta505</t>
  </si>
  <si>
    <t>sfmta506</t>
  </si>
  <si>
    <t>sfmta507</t>
  </si>
  <si>
    <t>sfmta508</t>
  </si>
  <si>
    <t>sfmta509</t>
  </si>
  <si>
    <t>sfmta510</t>
  </si>
  <si>
    <t>sfmta511</t>
  </si>
  <si>
    <t>sfmta512</t>
  </si>
  <si>
    <t>sfmta513</t>
  </si>
  <si>
    <t>sfmta514</t>
  </si>
  <si>
    <t>sfmta515</t>
  </si>
  <si>
    <t>sfmta516</t>
  </si>
  <si>
    <t>sfmta517</t>
  </si>
  <si>
    <t>sfmta518</t>
  </si>
  <si>
    <t>sfmta519</t>
  </si>
  <si>
    <t>sfmta520</t>
  </si>
  <si>
    <t>sfmta521</t>
  </si>
  <si>
    <t>sfmta522</t>
  </si>
  <si>
    <t>sfmta523</t>
  </si>
  <si>
    <t>sfmta524</t>
  </si>
  <si>
    <t>sfmta525</t>
  </si>
  <si>
    <t>sfmta526</t>
  </si>
  <si>
    <t>sfmta527</t>
  </si>
  <si>
    <t>sfmta528</t>
  </si>
  <si>
    <t>sfmta529</t>
  </si>
  <si>
    <t>sfmta530</t>
  </si>
  <si>
    <t>sfmta531</t>
  </si>
  <si>
    <t>sfmta532</t>
  </si>
  <si>
    <t>sfmta533</t>
  </si>
  <si>
    <t>sfmta534</t>
  </si>
  <si>
    <t>sfmta535</t>
  </si>
  <si>
    <t>sfmta536</t>
  </si>
  <si>
    <t>pems</t>
  </si>
  <si>
    <t>AT</t>
  </si>
  <si>
    <t>FT</t>
  </si>
  <si>
    <t>DailyVol</t>
  </si>
  <si>
    <t>AMVOL</t>
  </si>
  <si>
    <t>MDVOL</t>
  </si>
  <si>
    <t>PMVOL</t>
  </si>
  <si>
    <t>EVVOL</t>
  </si>
  <si>
    <t>EAVOL</t>
  </si>
  <si>
    <t>DailyCom</t>
  </si>
  <si>
    <t>AMCOM</t>
  </si>
  <si>
    <t>MDCOM</t>
  </si>
  <si>
    <t>PMCOM</t>
  </si>
  <si>
    <t>EVCOM</t>
  </si>
  <si>
    <t>EACOM</t>
  </si>
  <si>
    <t>DailyTrk</t>
  </si>
  <si>
    <t>AMTRK</t>
  </si>
  <si>
    <t>MDTRK</t>
  </si>
  <si>
    <t>PMTRK</t>
  </si>
  <si>
    <t>EVTRK</t>
  </si>
  <si>
    <t>EATRK</t>
  </si>
  <si>
    <t>Est</t>
  </si>
  <si>
    <t>Link Class</t>
  </si>
  <si>
    <t>Obs - Best</t>
  </si>
  <si>
    <t>Obs - Sep/Oct 2019</t>
  </si>
  <si>
    <t>Obs - Mar/Apr/May 2019</t>
  </si>
  <si>
    <t>Vol Class</t>
  </si>
  <si>
    <t>&lt;10k</t>
  </si>
  <si>
    <t>10-20k</t>
  </si>
  <si>
    <t>20-50k</t>
  </si>
  <si>
    <t>&gt;=50k</t>
  </si>
  <si>
    <t>VolCat</t>
  </si>
  <si>
    <t>Errors</t>
  </si>
  <si>
    <t>Square Errors</t>
  </si>
  <si>
    <t>Roadway Validation</t>
  </si>
  <si>
    <t>Pct. Root Mean Square Error</t>
  </si>
  <si>
    <t>Percent RMSE</t>
  </si>
  <si>
    <t>Location Type</t>
  </si>
  <si>
    <t>Area Type</t>
  </si>
  <si>
    <t>Observed Volume Classification</t>
  </si>
  <si>
    <t>Time of Day</t>
  </si>
  <si>
    <t>Volume Classification</t>
  </si>
  <si>
    <t>All Locations</t>
  </si>
  <si>
    <t>Relative Error</t>
  </si>
  <si>
    <t>Estimated/Observed</t>
  </si>
  <si>
    <t>Count (n)</t>
  </si>
  <si>
    <t>Count</t>
  </si>
  <si>
    <t>2019 Model Validation</t>
  </si>
  <si>
    <t>Facility Type</t>
  </si>
  <si>
    <t>Fwy/Ramp</t>
  </si>
  <si>
    <t>Art</t>
  </si>
  <si>
    <t>Col</t>
  </si>
  <si>
    <t>Loc</t>
  </si>
  <si>
    <t>Core/CBD</t>
  </si>
  <si>
    <t>UrbBiz</t>
  </si>
  <si>
    <t>Urb</t>
  </si>
  <si>
    <t>Sub</t>
  </si>
  <si>
    <t>AT Grp</t>
  </si>
  <si>
    <t>FT Grp</t>
  </si>
  <si>
    <t>Description</t>
  </si>
  <si>
    <t>Area Density</t>
  </si>
  <si>
    <t>Regional Core</t>
  </si>
  <si>
    <t>&gt; 300</t>
  </si>
  <si>
    <t>CBD</t>
  </si>
  <si>
    <t>100-300</t>
  </si>
  <si>
    <t>Urban Business</t>
  </si>
  <si>
    <t>55-100</t>
  </si>
  <si>
    <t>Urban</t>
  </si>
  <si>
    <t>30-55</t>
  </si>
  <si>
    <t>Suburban</t>
  </si>
  <si>
    <t>6-30</t>
  </si>
  <si>
    <t>Rural</t>
  </si>
  <si>
    <t>&lt;6</t>
  </si>
  <si>
    <t>Fwy-Fwy Connector</t>
  </si>
  <si>
    <t>Freeway</t>
  </si>
  <si>
    <t>Expressway</t>
  </si>
  <si>
    <t>Collector</t>
  </si>
  <si>
    <t>Ramp</t>
  </si>
  <si>
    <t>Centroid Connector</t>
  </si>
  <si>
    <t>Major Arterial</t>
  </si>
  <si>
    <t>Not used</t>
  </si>
  <si>
    <t>Alley</t>
  </si>
  <si>
    <t>Metered Ramp</t>
  </si>
  <si>
    <t>Local</t>
  </si>
  <si>
    <t>Minor Arterial</t>
  </si>
  <si>
    <t>Bike-Only!</t>
  </si>
  <si>
    <t>Super Arterial</t>
  </si>
  <si>
    <t>Group</t>
  </si>
  <si>
    <t>Under 10k</t>
  </si>
  <si>
    <t>Over 50k</t>
  </si>
  <si>
    <t>Average Weekday Flow by Time of Day</t>
  </si>
  <si>
    <t>x</t>
  </si>
  <si>
    <t>y</t>
  </si>
  <si>
    <t>Percent Errors</t>
  </si>
  <si>
    <t>All Count Locations</t>
  </si>
  <si>
    <t>Intra-SF (All)</t>
  </si>
  <si>
    <t>Intra-SF (Minor Streets)</t>
  </si>
  <si>
    <t>Screenlines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</si>
</sst>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0%;[Red]\-#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" xfId="0" applyFon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Continuous"/>
    </xf>
    <xf numFmtId="0" fontId="1" fillId="0" borderId="6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quotePrefix="1" applyNumberFormat="1" applyBorder="1"/>
    <xf numFmtId="164" fontId="0" fillId="0" borderId="0" xfId="0" quotePrefix="1" applyNumberFormat="1"/>
    <xf numFmtId="164" fontId="0" fillId="0" borderId="2" xfId="0" quotePrefix="1" applyNumberFormat="1" applyBorder="1"/>
    <xf numFmtId="0" fontId="0" fillId="0" borderId="12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16" fontId="0" fillId="0" borderId="12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165" fontId="0" fillId="0" borderId="0" xfId="1" applyNumberFormat="1" applyFont="1" applyFill="1" applyBorder="1"/>
    <xf numFmtId="165" fontId="0" fillId="0" borderId="18" xfId="1" applyNumberFormat="1" applyFont="1" applyFill="1" applyBorder="1"/>
    <xf numFmtId="165" fontId="0" fillId="0" borderId="2" xfId="1" applyNumberFormat="1" applyFont="1" applyFill="1" applyBorder="1"/>
    <xf numFmtId="165" fontId="0" fillId="0" borderId="15" xfId="1" applyNumberFormat="1" applyFont="1" applyFill="1" applyBorder="1"/>
    <xf numFmtId="165" fontId="0" fillId="0" borderId="16" xfId="1" applyNumberFormat="1" applyFont="1" applyFill="1" applyBorder="1"/>
    <xf numFmtId="165" fontId="0" fillId="0" borderId="17" xfId="1" applyNumberFormat="1" applyFont="1" applyFill="1" applyBorder="1"/>
    <xf numFmtId="38" fontId="0" fillId="0" borderId="0" xfId="0" applyNumberFormat="1"/>
    <xf numFmtId="9" fontId="0" fillId="0" borderId="0" xfId="1" applyFont="1" applyFill="1" applyBorder="1"/>
    <xf numFmtId="9" fontId="0" fillId="0" borderId="0" xfId="1" applyFont="1"/>
    <xf numFmtId="9" fontId="0" fillId="0" borderId="2" xfId="1" applyFont="1" applyBorder="1"/>
    <xf numFmtId="9" fontId="0" fillId="0" borderId="0" xfId="1" applyFont="1" applyBorder="1"/>
    <xf numFmtId="9" fontId="0" fillId="0" borderId="1" xfId="1" applyFont="1" applyBorder="1"/>
    <xf numFmtId="9" fontId="0" fillId="0" borderId="3" xfId="1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3" fontId="1" fillId="0" borderId="0" xfId="0" applyNumberFormat="1" applyFont="1" applyAlignment="1">
      <alignment horizontal="centerContinuous"/>
    </xf>
    <xf numFmtId="9" fontId="1" fillId="0" borderId="0" xfId="1" applyFont="1" applyFill="1" applyBorder="1"/>
    <xf numFmtId="38" fontId="1" fillId="0" borderId="0" xfId="0" applyNumberFormat="1" applyFont="1"/>
    <xf numFmtId="9" fontId="0" fillId="0" borderId="13" xfId="1" quotePrefix="1" applyFont="1" applyBorder="1"/>
    <xf numFmtId="9" fontId="0" fillId="0" borderId="0" xfId="1" quotePrefix="1" applyFont="1"/>
    <xf numFmtId="9" fontId="0" fillId="0" borderId="2" xfId="1" quotePrefix="1" applyFont="1" applyBorder="1"/>
    <xf numFmtId="9" fontId="0" fillId="0" borderId="15" xfId="1" applyFont="1" applyBorder="1"/>
    <xf numFmtId="9" fontId="0" fillId="0" borderId="16" xfId="1" applyFont="1" applyBorder="1"/>
    <xf numFmtId="9" fontId="0" fillId="0" borderId="17" xfId="1" applyFont="1" applyBorder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aseline="0"/>
              <a:t>Daily Percent Estimation Error v. Daily Obs Volume -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All Counts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Val_Scatter!$B$5</c:f>
              <c:strCache>
                <c:ptCount val="1"/>
                <c:pt idx="0">
                  <c:v>All Count Locations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6"/>
            <c:spPr>
              <a:noFill/>
            </c:spPr>
          </c:marker>
          <c:xVal>
            <c:numRef>
              <c:f>LocsData!$V$3:$V$661</c:f>
              <c:numCache>
                <c:formatCode>#,##0</c:formatCode>
                <c:ptCount val="659"/>
                <c:pt idx="0">
                  <c:v>126432.21766344878</c:v>
                </c:pt>
                <c:pt idx="1">
                  <c:v>132620.64285714284</c:v>
                </c:pt>
                <c:pt idx="2">
                  <c:v>114949.66666666645</c:v>
                </c:pt>
                <c:pt idx="3">
                  <c:v>122190.9999999998</c:v>
                </c:pt>
                <c:pt idx="4">
                  <c:v>73155.999999999724</c:v>
                </c:pt>
                <c:pt idx="5">
                  <c:v>74506.333333333198</c:v>
                </c:pt>
                <c:pt idx="6">
                  <c:v>34332.480000000003</c:v>
                </c:pt>
                <c:pt idx="7">
                  <c:v>29186.78</c:v>
                </c:pt>
                <c:pt idx="8">
                  <c:v>114949.66666666645</c:v>
                </c:pt>
                <c:pt idx="9">
                  <c:v>114251.99999999985</c:v>
                </c:pt>
                <c:pt idx="10">
                  <c:v>133385.99999999997</c:v>
                </c:pt>
                <c:pt idx="11">
                  <c:v>132511.99999999994</c:v>
                </c:pt>
                <c:pt idx="12">
                  <c:v>122190.9999999998</c:v>
                </c:pt>
                <c:pt idx="13">
                  <c:v>73155.999999999724</c:v>
                </c:pt>
                <c:pt idx="14">
                  <c:v>33010.999999999891</c:v>
                </c:pt>
                <c:pt idx="15">
                  <c:v>48933.833333333285</c:v>
                </c:pt>
                <c:pt idx="16">
                  <c:v>30364.999999999931</c:v>
                </c:pt>
                <c:pt idx="17">
                  <c:v>75841.333333333227</c:v>
                </c:pt>
                <c:pt idx="18">
                  <c:v>74506.333333333198</c:v>
                </c:pt>
                <c:pt idx="19">
                  <c:v>3033.6666666666579</c:v>
                </c:pt>
                <c:pt idx="20">
                  <c:v>2997.333333333328</c:v>
                </c:pt>
                <c:pt idx="21">
                  <c:v>4747.3333333333221</c:v>
                </c:pt>
                <c:pt idx="22">
                  <c:v>4171.6666666666561</c:v>
                </c:pt>
                <c:pt idx="23">
                  <c:v>20207.999999999978</c:v>
                </c:pt>
                <c:pt idx="24">
                  <c:v>51633.333333333212</c:v>
                </c:pt>
                <c:pt idx="25">
                  <c:v>3512.6666666666579</c:v>
                </c:pt>
                <c:pt idx="26">
                  <c:v>5082.3333333333203</c:v>
                </c:pt>
                <c:pt idx="27">
                  <c:v>7427.6666666666561</c:v>
                </c:pt>
                <c:pt idx="28">
                  <c:v>18828.333333333321</c:v>
                </c:pt>
                <c:pt idx="29">
                  <c:v>18779.666666666639</c:v>
                </c:pt>
                <c:pt idx="30">
                  <c:v>9465.9999999999927</c:v>
                </c:pt>
                <c:pt idx="31">
                  <c:v>44580.333333333154</c:v>
                </c:pt>
                <c:pt idx="32">
                  <c:v>53211.333333333212</c:v>
                </c:pt>
                <c:pt idx="33">
                  <c:v>22511.66666666665</c:v>
                </c:pt>
                <c:pt idx="34">
                  <c:v>24933.166666666661</c:v>
                </c:pt>
                <c:pt idx="35">
                  <c:v>2933.3333333333303</c:v>
                </c:pt>
                <c:pt idx="36">
                  <c:v>5204.6666666666588</c:v>
                </c:pt>
                <c:pt idx="37">
                  <c:v>7383.3333333333157</c:v>
                </c:pt>
                <c:pt idx="38">
                  <c:v>3765.3333333333248</c:v>
                </c:pt>
                <c:pt idx="39">
                  <c:v>46227.833333333161</c:v>
                </c:pt>
                <c:pt idx="40">
                  <c:v>10195.99999999998</c:v>
                </c:pt>
                <c:pt idx="41">
                  <c:v>14779.666666666646</c:v>
                </c:pt>
                <c:pt idx="42">
                  <c:v>9736.3333333333176</c:v>
                </c:pt>
                <c:pt idx="43">
                  <c:v>3959.3333333333289</c:v>
                </c:pt>
                <c:pt idx="44">
                  <c:v>3512.9999999999959</c:v>
                </c:pt>
                <c:pt idx="45">
                  <c:v>3285.3333333333321</c:v>
                </c:pt>
                <c:pt idx="46">
                  <c:v>2896.6666666666665</c:v>
                </c:pt>
                <c:pt idx="47">
                  <c:v>13144.66666666665</c:v>
                </c:pt>
                <c:pt idx="48">
                  <c:v>21057.66666666665</c:v>
                </c:pt>
                <c:pt idx="49">
                  <c:v>13830.999999999987</c:v>
                </c:pt>
                <c:pt idx="50">
                  <c:v>15009.999999999985</c:v>
                </c:pt>
                <c:pt idx="51">
                  <c:v>22745.666666666653</c:v>
                </c:pt>
                <c:pt idx="52">
                  <c:v>12518.99999999998</c:v>
                </c:pt>
                <c:pt idx="53">
                  <c:v>11529.33333333333</c:v>
                </c:pt>
                <c:pt idx="54">
                  <c:v>16095.333333333325</c:v>
                </c:pt>
                <c:pt idx="55">
                  <c:v>14292.499999999987</c:v>
                </c:pt>
                <c:pt idx="56">
                  <c:v>33010.999999999891</c:v>
                </c:pt>
                <c:pt idx="57">
                  <c:v>39158.999999999985</c:v>
                </c:pt>
                <c:pt idx="58">
                  <c:v>15321.333333333301</c:v>
                </c:pt>
                <c:pt idx="59">
                  <c:v>5236.6666666666624</c:v>
                </c:pt>
                <c:pt idx="60">
                  <c:v>14737.333333333312</c:v>
                </c:pt>
                <c:pt idx="61">
                  <c:v>2981.3333333333258</c:v>
                </c:pt>
                <c:pt idx="62">
                  <c:v>28311.99999999992</c:v>
                </c:pt>
                <c:pt idx="63">
                  <c:v>23563.166666666642</c:v>
                </c:pt>
                <c:pt idx="64">
                  <c:v>17144.666666666642</c:v>
                </c:pt>
                <c:pt idx="65">
                  <c:v>32486.666666666621</c:v>
                </c:pt>
                <c:pt idx="66">
                  <c:v>7505.99999999998</c:v>
                </c:pt>
                <c:pt idx="67">
                  <c:v>14099.666666666659</c:v>
                </c:pt>
                <c:pt idx="68">
                  <c:v>7630.333333333323</c:v>
                </c:pt>
                <c:pt idx="69">
                  <c:v>13938.66666666665</c:v>
                </c:pt>
                <c:pt idx="70">
                  <c:v>32087.999999999953</c:v>
                </c:pt>
                <c:pt idx="71">
                  <c:v>46476.333333333285</c:v>
                </c:pt>
                <c:pt idx="72">
                  <c:v>13327.499999999985</c:v>
                </c:pt>
                <c:pt idx="73">
                  <c:v>13126.999999999991</c:v>
                </c:pt>
                <c:pt idx="74">
                  <c:v>12526.999999999982</c:v>
                </c:pt>
                <c:pt idx="75">
                  <c:v>14821.66666666665</c:v>
                </c:pt>
                <c:pt idx="76">
                  <c:v>22270.999999999975</c:v>
                </c:pt>
                <c:pt idx="77">
                  <c:v>15159.333333333321</c:v>
                </c:pt>
                <c:pt idx="78">
                  <c:v>11515.999999999993</c:v>
                </c:pt>
                <c:pt idx="79">
                  <c:v>21540.666666666657</c:v>
                </c:pt>
                <c:pt idx="80">
                  <c:v>14597.999999999987</c:v>
                </c:pt>
                <c:pt idx="81">
                  <c:v>33336.999999999964</c:v>
                </c:pt>
                <c:pt idx="82">
                  <c:v>35493.999999999956</c:v>
                </c:pt>
                <c:pt idx="83">
                  <c:v>21242.666666666657</c:v>
                </c:pt>
                <c:pt idx="84">
                  <c:v>10482.999999999985</c:v>
                </c:pt>
                <c:pt idx="85">
                  <c:v>8096.9999999999927</c:v>
                </c:pt>
                <c:pt idx="86">
                  <c:v>28569.999999999989</c:v>
                </c:pt>
                <c:pt idx="87">
                  <c:v>18396.666666666642</c:v>
                </c:pt>
                <c:pt idx="88">
                  <c:v>20220.999999999985</c:v>
                </c:pt>
                <c:pt idx="89">
                  <c:v>12768.333333333321</c:v>
                </c:pt>
                <c:pt idx="90">
                  <c:v>9456.9999999999818</c:v>
                </c:pt>
                <c:pt idx="91">
                  <c:v>8591.6666666666606</c:v>
                </c:pt>
                <c:pt idx="92">
                  <c:v>19457.999999999978</c:v>
                </c:pt>
                <c:pt idx="93">
                  <c:v>38360.999999999985</c:v>
                </c:pt>
                <c:pt idx="94">
                  <c:v>48518.333333333314</c:v>
                </c:pt>
                <c:pt idx="95">
                  <c:v>7328.3333333333157</c:v>
                </c:pt>
                <c:pt idx="96">
                  <c:v>6256.6666666666588</c:v>
                </c:pt>
                <c:pt idx="97">
                  <c:v>19595</c:v>
                </c:pt>
                <c:pt idx="98">
                  <c:v>19253</c:v>
                </c:pt>
                <c:pt idx="99">
                  <c:v>19286.999999999985</c:v>
                </c:pt>
                <c:pt idx="100">
                  <c:v>12928.333333333314</c:v>
                </c:pt>
                <c:pt idx="101">
                  <c:v>14706.999999999982</c:v>
                </c:pt>
                <c:pt idx="102">
                  <c:v>16409.333333333321</c:v>
                </c:pt>
                <c:pt idx="103">
                  <c:v>12424.333333333321</c:v>
                </c:pt>
                <c:pt idx="104">
                  <c:v>11775.999999999991</c:v>
                </c:pt>
                <c:pt idx="105">
                  <c:v>18224.999999999985</c:v>
                </c:pt>
                <c:pt idx="106">
                  <c:v>12733.333333333318</c:v>
                </c:pt>
                <c:pt idx="107">
                  <c:v>22195.33333333331</c:v>
                </c:pt>
                <c:pt idx="108">
                  <c:v>16195.999999999984</c:v>
                </c:pt>
                <c:pt idx="109">
                  <c:v>18563.333333333314</c:v>
                </c:pt>
                <c:pt idx="110">
                  <c:v>24362.999999999982</c:v>
                </c:pt>
                <c:pt idx="111">
                  <c:v>25532.666666666653</c:v>
                </c:pt>
                <c:pt idx="112">
                  <c:v>31660.666666666599</c:v>
                </c:pt>
                <c:pt idx="113">
                  <c:v>15030.666666666652</c:v>
                </c:pt>
                <c:pt idx="114">
                  <c:v>15105.333333333323</c:v>
                </c:pt>
                <c:pt idx="115">
                  <c:v>10888.33333333331</c:v>
                </c:pt>
                <c:pt idx="116">
                  <c:v>15291</c:v>
                </c:pt>
                <c:pt idx="117">
                  <c:v>21361.999999999978</c:v>
                </c:pt>
                <c:pt idx="118">
                  <c:v>21952.333333333321</c:v>
                </c:pt>
                <c:pt idx="119">
                  <c:v>32633</c:v>
                </c:pt>
                <c:pt idx="120">
                  <c:v>17388</c:v>
                </c:pt>
                <c:pt idx="121">
                  <c:v>18897.999999999993</c:v>
                </c:pt>
                <c:pt idx="122">
                  <c:v>8793.6666666666515</c:v>
                </c:pt>
                <c:pt idx="123">
                  <c:v>1515.5</c:v>
                </c:pt>
                <c:pt idx="124">
                  <c:v>1257.5</c:v>
                </c:pt>
                <c:pt idx="125">
                  <c:v>1425.5</c:v>
                </c:pt>
                <c:pt idx="126">
                  <c:v>884.5</c:v>
                </c:pt>
                <c:pt idx="127">
                  <c:v>1054</c:v>
                </c:pt>
                <c:pt idx="128">
                  <c:v>637.5</c:v>
                </c:pt>
                <c:pt idx="129">
                  <c:v>264</c:v>
                </c:pt>
                <c:pt idx="130">
                  <c:v>294.5</c:v>
                </c:pt>
                <c:pt idx="131">
                  <c:v>165.5</c:v>
                </c:pt>
                <c:pt idx="132">
                  <c:v>189</c:v>
                </c:pt>
                <c:pt idx="133">
                  <c:v>4413.5</c:v>
                </c:pt>
                <c:pt idx="134">
                  <c:v>3303.5</c:v>
                </c:pt>
                <c:pt idx="135">
                  <c:v>3232</c:v>
                </c:pt>
                <c:pt idx="136">
                  <c:v>3569</c:v>
                </c:pt>
                <c:pt idx="137">
                  <c:v>1132</c:v>
                </c:pt>
                <c:pt idx="138">
                  <c:v>1244</c:v>
                </c:pt>
                <c:pt idx="139">
                  <c:v>432</c:v>
                </c:pt>
                <c:pt idx="140">
                  <c:v>761</c:v>
                </c:pt>
                <c:pt idx="141">
                  <c:v>2630</c:v>
                </c:pt>
                <c:pt idx="142">
                  <c:v>2620</c:v>
                </c:pt>
                <c:pt idx="143">
                  <c:v>4792.5</c:v>
                </c:pt>
                <c:pt idx="144">
                  <c:v>4792.5</c:v>
                </c:pt>
                <c:pt idx="145">
                  <c:v>973</c:v>
                </c:pt>
                <c:pt idx="146">
                  <c:v>1243</c:v>
                </c:pt>
                <c:pt idx="147">
                  <c:v>2290</c:v>
                </c:pt>
                <c:pt idx="148">
                  <c:v>2079</c:v>
                </c:pt>
                <c:pt idx="149">
                  <c:v>138</c:v>
                </c:pt>
                <c:pt idx="150">
                  <c:v>145</c:v>
                </c:pt>
                <c:pt idx="151">
                  <c:v>1367.5</c:v>
                </c:pt>
                <c:pt idx="152">
                  <c:v>1524</c:v>
                </c:pt>
                <c:pt idx="153">
                  <c:v>696</c:v>
                </c:pt>
                <c:pt idx="154">
                  <c:v>380.5</c:v>
                </c:pt>
                <c:pt idx="155">
                  <c:v>283</c:v>
                </c:pt>
                <c:pt idx="156">
                  <c:v>261</c:v>
                </c:pt>
                <c:pt idx="157">
                  <c:v>2185</c:v>
                </c:pt>
                <c:pt idx="158">
                  <c:v>2438</c:v>
                </c:pt>
                <c:pt idx="159">
                  <c:v>1166</c:v>
                </c:pt>
                <c:pt idx="160">
                  <c:v>998</c:v>
                </c:pt>
                <c:pt idx="161">
                  <c:v>691</c:v>
                </c:pt>
                <c:pt idx="162">
                  <c:v>936.5</c:v>
                </c:pt>
                <c:pt idx="163">
                  <c:v>356</c:v>
                </c:pt>
                <c:pt idx="164">
                  <c:v>603</c:v>
                </c:pt>
                <c:pt idx="165">
                  <c:v>2715</c:v>
                </c:pt>
                <c:pt idx="166">
                  <c:v>3000</c:v>
                </c:pt>
                <c:pt idx="167">
                  <c:v>2716</c:v>
                </c:pt>
                <c:pt idx="168">
                  <c:v>2403</c:v>
                </c:pt>
                <c:pt idx="169">
                  <c:v>1611</c:v>
                </c:pt>
                <c:pt idx="170">
                  <c:v>1793</c:v>
                </c:pt>
                <c:pt idx="171">
                  <c:v>1738.5</c:v>
                </c:pt>
                <c:pt idx="172">
                  <c:v>1738.5</c:v>
                </c:pt>
                <c:pt idx="173">
                  <c:v>1738.5</c:v>
                </c:pt>
                <c:pt idx="174">
                  <c:v>1738.5</c:v>
                </c:pt>
                <c:pt idx="175">
                  <c:v>2020.5</c:v>
                </c:pt>
                <c:pt idx="176">
                  <c:v>2020.5</c:v>
                </c:pt>
                <c:pt idx="177">
                  <c:v>2020.5</c:v>
                </c:pt>
                <c:pt idx="178">
                  <c:v>2020.5</c:v>
                </c:pt>
                <c:pt idx="179">
                  <c:v>2572</c:v>
                </c:pt>
                <c:pt idx="180">
                  <c:v>1988</c:v>
                </c:pt>
                <c:pt idx="181">
                  <c:v>2443.5</c:v>
                </c:pt>
                <c:pt idx="182">
                  <c:v>2443.5</c:v>
                </c:pt>
                <c:pt idx="183">
                  <c:v>2420</c:v>
                </c:pt>
                <c:pt idx="184">
                  <c:v>2420</c:v>
                </c:pt>
                <c:pt idx="185">
                  <c:v>1710</c:v>
                </c:pt>
                <c:pt idx="186">
                  <c:v>619</c:v>
                </c:pt>
                <c:pt idx="187">
                  <c:v>971</c:v>
                </c:pt>
                <c:pt idx="188">
                  <c:v>487</c:v>
                </c:pt>
                <c:pt idx="189">
                  <c:v>1290</c:v>
                </c:pt>
                <c:pt idx="190">
                  <c:v>1096</c:v>
                </c:pt>
                <c:pt idx="191">
                  <c:v>1056</c:v>
                </c:pt>
                <c:pt idx="192">
                  <c:v>1261</c:v>
                </c:pt>
                <c:pt idx="193">
                  <c:v>1843</c:v>
                </c:pt>
                <c:pt idx="194">
                  <c:v>1424</c:v>
                </c:pt>
                <c:pt idx="195">
                  <c:v>358</c:v>
                </c:pt>
                <c:pt idx="196">
                  <c:v>620</c:v>
                </c:pt>
                <c:pt idx="197">
                  <c:v>1952</c:v>
                </c:pt>
                <c:pt idx="198">
                  <c:v>1595</c:v>
                </c:pt>
                <c:pt idx="199">
                  <c:v>2099</c:v>
                </c:pt>
                <c:pt idx="200">
                  <c:v>1697.5</c:v>
                </c:pt>
                <c:pt idx="201">
                  <c:v>469.5</c:v>
                </c:pt>
                <c:pt idx="202">
                  <c:v>382.5</c:v>
                </c:pt>
                <c:pt idx="203">
                  <c:v>477</c:v>
                </c:pt>
                <c:pt idx="204">
                  <c:v>2163</c:v>
                </c:pt>
                <c:pt idx="205">
                  <c:v>2079</c:v>
                </c:pt>
                <c:pt idx="206">
                  <c:v>2913</c:v>
                </c:pt>
                <c:pt idx="207">
                  <c:v>1106</c:v>
                </c:pt>
                <c:pt idx="208">
                  <c:v>1294.5</c:v>
                </c:pt>
                <c:pt idx="209">
                  <c:v>1319</c:v>
                </c:pt>
                <c:pt idx="210">
                  <c:v>1409</c:v>
                </c:pt>
                <c:pt idx="211">
                  <c:v>1281.5</c:v>
                </c:pt>
                <c:pt idx="212">
                  <c:v>1408.5</c:v>
                </c:pt>
                <c:pt idx="213">
                  <c:v>528.5</c:v>
                </c:pt>
                <c:pt idx="214">
                  <c:v>1001.5</c:v>
                </c:pt>
                <c:pt idx="215">
                  <c:v>620</c:v>
                </c:pt>
                <c:pt idx="216">
                  <c:v>837.5</c:v>
                </c:pt>
                <c:pt idx="217">
                  <c:v>680</c:v>
                </c:pt>
                <c:pt idx="218">
                  <c:v>398</c:v>
                </c:pt>
                <c:pt idx="219">
                  <c:v>926.5</c:v>
                </c:pt>
                <c:pt idx="220">
                  <c:v>1053.5</c:v>
                </c:pt>
                <c:pt idx="221">
                  <c:v>1792</c:v>
                </c:pt>
                <c:pt idx="222">
                  <c:v>1820</c:v>
                </c:pt>
                <c:pt idx="223">
                  <c:v>871</c:v>
                </c:pt>
                <c:pt idx="224">
                  <c:v>481.5</c:v>
                </c:pt>
                <c:pt idx="225">
                  <c:v>795</c:v>
                </c:pt>
                <c:pt idx="226">
                  <c:v>663</c:v>
                </c:pt>
                <c:pt idx="227">
                  <c:v>609</c:v>
                </c:pt>
                <c:pt idx="228">
                  <c:v>704</c:v>
                </c:pt>
                <c:pt idx="229">
                  <c:v>528</c:v>
                </c:pt>
                <c:pt idx="230">
                  <c:v>631</c:v>
                </c:pt>
                <c:pt idx="231">
                  <c:v>199</c:v>
                </c:pt>
                <c:pt idx="232">
                  <c:v>546</c:v>
                </c:pt>
                <c:pt idx="233">
                  <c:v>1385</c:v>
                </c:pt>
                <c:pt idx="234">
                  <c:v>630</c:v>
                </c:pt>
                <c:pt idx="235">
                  <c:v>401</c:v>
                </c:pt>
                <c:pt idx="236">
                  <c:v>543</c:v>
                </c:pt>
                <c:pt idx="237">
                  <c:v>386</c:v>
                </c:pt>
                <c:pt idx="238">
                  <c:v>321</c:v>
                </c:pt>
                <c:pt idx="239">
                  <c:v>321</c:v>
                </c:pt>
                <c:pt idx="240">
                  <c:v>371</c:v>
                </c:pt>
                <c:pt idx="241">
                  <c:v>371</c:v>
                </c:pt>
                <c:pt idx="242">
                  <c:v>1328</c:v>
                </c:pt>
                <c:pt idx="243">
                  <c:v>1715</c:v>
                </c:pt>
                <c:pt idx="244">
                  <c:v>393.33333333333263</c:v>
                </c:pt>
                <c:pt idx="245">
                  <c:v>1975.6666666666645</c:v>
                </c:pt>
                <c:pt idx="246">
                  <c:v>430</c:v>
                </c:pt>
                <c:pt idx="247">
                  <c:v>336.5</c:v>
                </c:pt>
                <c:pt idx="248">
                  <c:v>502</c:v>
                </c:pt>
                <c:pt idx="249">
                  <c:v>354.5</c:v>
                </c:pt>
                <c:pt idx="250">
                  <c:v>1513.5</c:v>
                </c:pt>
                <c:pt idx="251">
                  <c:v>775</c:v>
                </c:pt>
                <c:pt idx="252">
                  <c:v>2114</c:v>
                </c:pt>
                <c:pt idx="253">
                  <c:v>2273</c:v>
                </c:pt>
                <c:pt idx="254">
                  <c:v>1620</c:v>
                </c:pt>
                <c:pt idx="255">
                  <c:v>2208.5</c:v>
                </c:pt>
                <c:pt idx="256">
                  <c:v>1786.5</c:v>
                </c:pt>
                <c:pt idx="257">
                  <c:v>287</c:v>
                </c:pt>
                <c:pt idx="258">
                  <c:v>731</c:v>
                </c:pt>
                <c:pt idx="259">
                  <c:v>703.5</c:v>
                </c:pt>
                <c:pt idx="260">
                  <c:v>3372</c:v>
                </c:pt>
                <c:pt idx="261">
                  <c:v>2159</c:v>
                </c:pt>
                <c:pt idx="262">
                  <c:v>460.5</c:v>
                </c:pt>
                <c:pt idx="263">
                  <c:v>337.5</c:v>
                </c:pt>
                <c:pt idx="264">
                  <c:v>865</c:v>
                </c:pt>
                <c:pt idx="265">
                  <c:v>1049</c:v>
                </c:pt>
                <c:pt idx="266">
                  <c:v>1538</c:v>
                </c:pt>
                <c:pt idx="267">
                  <c:v>2097</c:v>
                </c:pt>
                <c:pt idx="268">
                  <c:v>865.5</c:v>
                </c:pt>
                <c:pt idx="269">
                  <c:v>710</c:v>
                </c:pt>
                <c:pt idx="270">
                  <c:v>94.5</c:v>
                </c:pt>
                <c:pt idx="271">
                  <c:v>94</c:v>
                </c:pt>
                <c:pt idx="272">
                  <c:v>1587</c:v>
                </c:pt>
                <c:pt idx="273">
                  <c:v>496</c:v>
                </c:pt>
                <c:pt idx="274">
                  <c:v>1723.5</c:v>
                </c:pt>
                <c:pt idx="275">
                  <c:v>1497</c:v>
                </c:pt>
                <c:pt idx="276">
                  <c:v>1693.5</c:v>
                </c:pt>
                <c:pt idx="277">
                  <c:v>1321.5</c:v>
                </c:pt>
                <c:pt idx="278">
                  <c:v>3258</c:v>
                </c:pt>
                <c:pt idx="279">
                  <c:v>2946</c:v>
                </c:pt>
                <c:pt idx="280">
                  <c:v>4184</c:v>
                </c:pt>
                <c:pt idx="281">
                  <c:v>3627</c:v>
                </c:pt>
                <c:pt idx="282">
                  <c:v>4034</c:v>
                </c:pt>
                <c:pt idx="283">
                  <c:v>2455</c:v>
                </c:pt>
                <c:pt idx="284">
                  <c:v>620.5</c:v>
                </c:pt>
                <c:pt idx="285">
                  <c:v>884.5</c:v>
                </c:pt>
                <c:pt idx="286">
                  <c:v>1776</c:v>
                </c:pt>
                <c:pt idx="287">
                  <c:v>1686</c:v>
                </c:pt>
                <c:pt idx="288">
                  <c:v>416</c:v>
                </c:pt>
                <c:pt idx="289">
                  <c:v>250</c:v>
                </c:pt>
                <c:pt idx="290">
                  <c:v>771</c:v>
                </c:pt>
                <c:pt idx="291">
                  <c:v>944</c:v>
                </c:pt>
                <c:pt idx="292">
                  <c:v>139.5</c:v>
                </c:pt>
                <c:pt idx="293">
                  <c:v>137.5</c:v>
                </c:pt>
                <c:pt idx="294">
                  <c:v>1849</c:v>
                </c:pt>
                <c:pt idx="295">
                  <c:v>1271</c:v>
                </c:pt>
                <c:pt idx="296">
                  <c:v>1102.5</c:v>
                </c:pt>
                <c:pt idx="297">
                  <c:v>1638.5</c:v>
                </c:pt>
                <c:pt idx="298">
                  <c:v>239</c:v>
                </c:pt>
                <c:pt idx="299">
                  <c:v>221</c:v>
                </c:pt>
                <c:pt idx="300">
                  <c:v>1757.5</c:v>
                </c:pt>
                <c:pt idx="301">
                  <c:v>1839</c:v>
                </c:pt>
                <c:pt idx="302">
                  <c:v>1248</c:v>
                </c:pt>
                <c:pt idx="303">
                  <c:v>1918</c:v>
                </c:pt>
                <c:pt idx="304">
                  <c:v>139</c:v>
                </c:pt>
                <c:pt idx="305">
                  <c:v>139</c:v>
                </c:pt>
                <c:pt idx="306">
                  <c:v>126</c:v>
                </c:pt>
                <c:pt idx="307">
                  <c:v>126</c:v>
                </c:pt>
                <c:pt idx="308">
                  <c:v>122.5</c:v>
                </c:pt>
                <c:pt idx="309">
                  <c:v>223</c:v>
                </c:pt>
                <c:pt idx="310">
                  <c:v>2078</c:v>
                </c:pt>
                <c:pt idx="311">
                  <c:v>1923</c:v>
                </c:pt>
                <c:pt idx="312">
                  <c:v>426</c:v>
                </c:pt>
                <c:pt idx="313">
                  <c:v>508</c:v>
                </c:pt>
                <c:pt idx="314">
                  <c:v>1297</c:v>
                </c:pt>
                <c:pt idx="315">
                  <c:v>1297</c:v>
                </c:pt>
                <c:pt idx="316">
                  <c:v>1297</c:v>
                </c:pt>
                <c:pt idx="317">
                  <c:v>1691</c:v>
                </c:pt>
                <c:pt idx="318">
                  <c:v>1691</c:v>
                </c:pt>
                <c:pt idx="319">
                  <c:v>1691</c:v>
                </c:pt>
                <c:pt idx="320">
                  <c:v>1721.5</c:v>
                </c:pt>
                <c:pt idx="321">
                  <c:v>1721.5</c:v>
                </c:pt>
                <c:pt idx="322">
                  <c:v>1721.5</c:v>
                </c:pt>
                <c:pt idx="323">
                  <c:v>1721.5</c:v>
                </c:pt>
                <c:pt idx="324">
                  <c:v>1096</c:v>
                </c:pt>
                <c:pt idx="325">
                  <c:v>1096</c:v>
                </c:pt>
                <c:pt idx="326">
                  <c:v>1096</c:v>
                </c:pt>
                <c:pt idx="327">
                  <c:v>1096</c:v>
                </c:pt>
                <c:pt idx="328">
                  <c:v>2054</c:v>
                </c:pt>
                <c:pt idx="329">
                  <c:v>1218</c:v>
                </c:pt>
                <c:pt idx="330">
                  <c:v>1976.5</c:v>
                </c:pt>
                <c:pt idx="331">
                  <c:v>1905</c:v>
                </c:pt>
                <c:pt idx="332">
                  <c:v>1687</c:v>
                </c:pt>
                <c:pt idx="333">
                  <c:v>1376.5</c:v>
                </c:pt>
                <c:pt idx="334">
                  <c:v>782</c:v>
                </c:pt>
                <c:pt idx="335">
                  <c:v>604</c:v>
                </c:pt>
                <c:pt idx="336">
                  <c:v>1334</c:v>
                </c:pt>
                <c:pt idx="337">
                  <c:v>1088</c:v>
                </c:pt>
                <c:pt idx="338">
                  <c:v>1991</c:v>
                </c:pt>
                <c:pt idx="339">
                  <c:v>1593</c:v>
                </c:pt>
                <c:pt idx="340">
                  <c:v>1747</c:v>
                </c:pt>
                <c:pt idx="341">
                  <c:v>1426</c:v>
                </c:pt>
                <c:pt idx="342">
                  <c:v>6114</c:v>
                </c:pt>
                <c:pt idx="343">
                  <c:v>5176</c:v>
                </c:pt>
                <c:pt idx="344">
                  <c:v>3063</c:v>
                </c:pt>
                <c:pt idx="345">
                  <c:v>2398</c:v>
                </c:pt>
                <c:pt idx="346">
                  <c:v>2118</c:v>
                </c:pt>
                <c:pt idx="347">
                  <c:v>1045</c:v>
                </c:pt>
                <c:pt idx="348">
                  <c:v>379</c:v>
                </c:pt>
                <c:pt idx="349">
                  <c:v>858</c:v>
                </c:pt>
                <c:pt idx="350">
                  <c:v>3884</c:v>
                </c:pt>
                <c:pt idx="351">
                  <c:v>3079</c:v>
                </c:pt>
                <c:pt idx="352">
                  <c:v>603</c:v>
                </c:pt>
                <c:pt idx="353">
                  <c:v>516</c:v>
                </c:pt>
                <c:pt idx="354">
                  <c:v>719.5</c:v>
                </c:pt>
                <c:pt idx="355">
                  <c:v>911.5</c:v>
                </c:pt>
                <c:pt idx="356">
                  <c:v>1031</c:v>
                </c:pt>
                <c:pt idx="357">
                  <c:v>1031</c:v>
                </c:pt>
                <c:pt idx="358">
                  <c:v>235</c:v>
                </c:pt>
                <c:pt idx="359">
                  <c:v>235</c:v>
                </c:pt>
                <c:pt idx="360">
                  <c:v>822</c:v>
                </c:pt>
                <c:pt idx="361">
                  <c:v>472</c:v>
                </c:pt>
                <c:pt idx="362">
                  <c:v>1415</c:v>
                </c:pt>
                <c:pt idx="363">
                  <c:v>1016</c:v>
                </c:pt>
                <c:pt idx="364">
                  <c:v>1434</c:v>
                </c:pt>
                <c:pt idx="365">
                  <c:v>1311</c:v>
                </c:pt>
                <c:pt idx="366">
                  <c:v>2224</c:v>
                </c:pt>
                <c:pt idx="367">
                  <c:v>2626</c:v>
                </c:pt>
                <c:pt idx="368">
                  <c:v>3419</c:v>
                </c:pt>
                <c:pt idx="369">
                  <c:v>4365</c:v>
                </c:pt>
                <c:pt idx="370">
                  <c:v>389</c:v>
                </c:pt>
                <c:pt idx="371">
                  <c:v>415</c:v>
                </c:pt>
                <c:pt idx="372">
                  <c:v>332.5</c:v>
                </c:pt>
                <c:pt idx="373">
                  <c:v>219</c:v>
                </c:pt>
                <c:pt idx="374">
                  <c:v>848</c:v>
                </c:pt>
                <c:pt idx="375">
                  <c:v>1192.5</c:v>
                </c:pt>
                <c:pt idx="376">
                  <c:v>146</c:v>
                </c:pt>
                <c:pt idx="377">
                  <c:v>708</c:v>
                </c:pt>
                <c:pt idx="378">
                  <c:v>688</c:v>
                </c:pt>
                <c:pt idx="379">
                  <c:v>2431</c:v>
                </c:pt>
                <c:pt idx="380">
                  <c:v>2506</c:v>
                </c:pt>
                <c:pt idx="381">
                  <c:v>3964</c:v>
                </c:pt>
                <c:pt idx="382">
                  <c:v>1799</c:v>
                </c:pt>
                <c:pt idx="383">
                  <c:v>883</c:v>
                </c:pt>
                <c:pt idx="384">
                  <c:v>883</c:v>
                </c:pt>
                <c:pt idx="385">
                  <c:v>883</c:v>
                </c:pt>
                <c:pt idx="386">
                  <c:v>883</c:v>
                </c:pt>
                <c:pt idx="387">
                  <c:v>883</c:v>
                </c:pt>
                <c:pt idx="388">
                  <c:v>578.5</c:v>
                </c:pt>
                <c:pt idx="389">
                  <c:v>378</c:v>
                </c:pt>
                <c:pt idx="390">
                  <c:v>1189.6666666666645</c:v>
                </c:pt>
                <c:pt idx="391">
                  <c:v>2025.6666666666652</c:v>
                </c:pt>
                <c:pt idx="392">
                  <c:v>4402</c:v>
                </c:pt>
                <c:pt idx="393">
                  <c:v>1493</c:v>
                </c:pt>
                <c:pt idx="394">
                  <c:v>2011</c:v>
                </c:pt>
                <c:pt idx="395">
                  <c:v>2011</c:v>
                </c:pt>
                <c:pt idx="396">
                  <c:v>3172</c:v>
                </c:pt>
                <c:pt idx="397">
                  <c:v>3172</c:v>
                </c:pt>
                <c:pt idx="398">
                  <c:v>490</c:v>
                </c:pt>
                <c:pt idx="399">
                  <c:v>352.5</c:v>
                </c:pt>
                <c:pt idx="400">
                  <c:v>514</c:v>
                </c:pt>
                <c:pt idx="401">
                  <c:v>747</c:v>
                </c:pt>
                <c:pt idx="402">
                  <c:v>210</c:v>
                </c:pt>
                <c:pt idx="403">
                  <c:v>151.5</c:v>
                </c:pt>
                <c:pt idx="404">
                  <c:v>1158.5</c:v>
                </c:pt>
                <c:pt idx="405">
                  <c:v>2130</c:v>
                </c:pt>
                <c:pt idx="406">
                  <c:v>2258</c:v>
                </c:pt>
                <c:pt idx="407">
                  <c:v>874</c:v>
                </c:pt>
                <c:pt idx="408">
                  <c:v>1046</c:v>
                </c:pt>
                <c:pt idx="409">
                  <c:v>820</c:v>
                </c:pt>
                <c:pt idx="410">
                  <c:v>2711</c:v>
                </c:pt>
                <c:pt idx="411">
                  <c:v>2738</c:v>
                </c:pt>
                <c:pt idx="412">
                  <c:v>888.5</c:v>
                </c:pt>
                <c:pt idx="413">
                  <c:v>282</c:v>
                </c:pt>
                <c:pt idx="414">
                  <c:v>294.5</c:v>
                </c:pt>
                <c:pt idx="415">
                  <c:v>1499</c:v>
                </c:pt>
                <c:pt idx="416">
                  <c:v>948</c:v>
                </c:pt>
                <c:pt idx="417">
                  <c:v>460</c:v>
                </c:pt>
                <c:pt idx="418">
                  <c:v>253.5</c:v>
                </c:pt>
                <c:pt idx="419">
                  <c:v>460</c:v>
                </c:pt>
                <c:pt idx="420">
                  <c:v>253.5</c:v>
                </c:pt>
                <c:pt idx="421">
                  <c:v>1169</c:v>
                </c:pt>
                <c:pt idx="422">
                  <c:v>184</c:v>
                </c:pt>
                <c:pt idx="423">
                  <c:v>184</c:v>
                </c:pt>
                <c:pt idx="424">
                  <c:v>183</c:v>
                </c:pt>
                <c:pt idx="425">
                  <c:v>183</c:v>
                </c:pt>
                <c:pt idx="426">
                  <c:v>1898</c:v>
                </c:pt>
                <c:pt idx="427">
                  <c:v>1122</c:v>
                </c:pt>
                <c:pt idx="428">
                  <c:v>3143</c:v>
                </c:pt>
                <c:pt idx="429">
                  <c:v>2630</c:v>
                </c:pt>
                <c:pt idx="430">
                  <c:v>2861</c:v>
                </c:pt>
                <c:pt idx="431">
                  <c:v>1653</c:v>
                </c:pt>
                <c:pt idx="432">
                  <c:v>1142</c:v>
                </c:pt>
                <c:pt idx="433">
                  <c:v>746</c:v>
                </c:pt>
                <c:pt idx="434">
                  <c:v>836.5</c:v>
                </c:pt>
                <c:pt idx="435">
                  <c:v>1014.5</c:v>
                </c:pt>
                <c:pt idx="436">
                  <c:v>1163.5</c:v>
                </c:pt>
                <c:pt idx="437">
                  <c:v>1048</c:v>
                </c:pt>
                <c:pt idx="438">
                  <c:v>836</c:v>
                </c:pt>
                <c:pt idx="439">
                  <c:v>1691</c:v>
                </c:pt>
                <c:pt idx="440">
                  <c:v>1091</c:v>
                </c:pt>
                <c:pt idx="441">
                  <c:v>1732</c:v>
                </c:pt>
                <c:pt idx="442">
                  <c:v>1849</c:v>
                </c:pt>
                <c:pt idx="443">
                  <c:v>367</c:v>
                </c:pt>
                <c:pt idx="444">
                  <c:v>440</c:v>
                </c:pt>
                <c:pt idx="445">
                  <c:v>651</c:v>
                </c:pt>
                <c:pt idx="446">
                  <c:v>608</c:v>
                </c:pt>
                <c:pt idx="447">
                  <c:v>474</c:v>
                </c:pt>
                <c:pt idx="448">
                  <c:v>240</c:v>
                </c:pt>
                <c:pt idx="449">
                  <c:v>365</c:v>
                </c:pt>
                <c:pt idx="450">
                  <c:v>422</c:v>
                </c:pt>
                <c:pt idx="451">
                  <c:v>563</c:v>
                </c:pt>
                <c:pt idx="452">
                  <c:v>281</c:v>
                </c:pt>
                <c:pt idx="453">
                  <c:v>611</c:v>
                </c:pt>
                <c:pt idx="454">
                  <c:v>1301</c:v>
                </c:pt>
                <c:pt idx="455">
                  <c:v>348.5</c:v>
                </c:pt>
                <c:pt idx="456">
                  <c:v>2651</c:v>
                </c:pt>
                <c:pt idx="457">
                  <c:v>1772</c:v>
                </c:pt>
                <c:pt idx="458">
                  <c:v>1827</c:v>
                </c:pt>
                <c:pt idx="459">
                  <c:v>510.5</c:v>
                </c:pt>
                <c:pt idx="460">
                  <c:v>434.5</c:v>
                </c:pt>
                <c:pt idx="461">
                  <c:v>924</c:v>
                </c:pt>
                <c:pt idx="462">
                  <c:v>1117</c:v>
                </c:pt>
                <c:pt idx="463">
                  <c:v>383.5</c:v>
                </c:pt>
                <c:pt idx="464">
                  <c:v>470</c:v>
                </c:pt>
                <c:pt idx="465">
                  <c:v>332.5</c:v>
                </c:pt>
                <c:pt idx="466">
                  <c:v>220.5</c:v>
                </c:pt>
                <c:pt idx="467">
                  <c:v>124.5</c:v>
                </c:pt>
                <c:pt idx="468">
                  <c:v>98.5</c:v>
                </c:pt>
                <c:pt idx="469">
                  <c:v>98.5</c:v>
                </c:pt>
                <c:pt idx="470">
                  <c:v>371</c:v>
                </c:pt>
                <c:pt idx="471">
                  <c:v>371</c:v>
                </c:pt>
                <c:pt idx="472">
                  <c:v>775</c:v>
                </c:pt>
                <c:pt idx="473">
                  <c:v>808</c:v>
                </c:pt>
                <c:pt idx="474">
                  <c:v>1232</c:v>
                </c:pt>
                <c:pt idx="475">
                  <c:v>1320</c:v>
                </c:pt>
                <c:pt idx="476">
                  <c:v>1671</c:v>
                </c:pt>
                <c:pt idx="477">
                  <c:v>1386</c:v>
                </c:pt>
                <c:pt idx="478">
                  <c:v>483.5</c:v>
                </c:pt>
                <c:pt idx="479">
                  <c:v>366</c:v>
                </c:pt>
                <c:pt idx="480">
                  <c:v>1336</c:v>
                </c:pt>
                <c:pt idx="481">
                  <c:v>1371</c:v>
                </c:pt>
                <c:pt idx="482">
                  <c:v>4418</c:v>
                </c:pt>
                <c:pt idx="483">
                  <c:v>3321</c:v>
                </c:pt>
                <c:pt idx="484">
                  <c:v>2073</c:v>
                </c:pt>
                <c:pt idx="485">
                  <c:v>3376</c:v>
                </c:pt>
                <c:pt idx="486">
                  <c:v>4951</c:v>
                </c:pt>
                <c:pt idx="487">
                  <c:v>3830</c:v>
                </c:pt>
                <c:pt idx="488">
                  <c:v>2365</c:v>
                </c:pt>
                <c:pt idx="489">
                  <c:v>3216</c:v>
                </c:pt>
                <c:pt idx="490">
                  <c:v>1724</c:v>
                </c:pt>
                <c:pt idx="491">
                  <c:v>1724</c:v>
                </c:pt>
                <c:pt idx="492">
                  <c:v>1724</c:v>
                </c:pt>
                <c:pt idx="493">
                  <c:v>1109.5</c:v>
                </c:pt>
                <c:pt idx="494">
                  <c:v>1109.5</c:v>
                </c:pt>
                <c:pt idx="495">
                  <c:v>1109.5</c:v>
                </c:pt>
                <c:pt idx="496">
                  <c:v>43.5</c:v>
                </c:pt>
                <c:pt idx="497">
                  <c:v>630</c:v>
                </c:pt>
                <c:pt idx="498">
                  <c:v>318</c:v>
                </c:pt>
                <c:pt idx="499">
                  <c:v>1317</c:v>
                </c:pt>
                <c:pt idx="500">
                  <c:v>3062</c:v>
                </c:pt>
                <c:pt idx="501">
                  <c:v>859</c:v>
                </c:pt>
                <c:pt idx="502">
                  <c:v>415.5</c:v>
                </c:pt>
                <c:pt idx="503">
                  <c:v>134</c:v>
                </c:pt>
                <c:pt idx="504">
                  <c:v>205</c:v>
                </c:pt>
                <c:pt idx="505">
                  <c:v>982.5</c:v>
                </c:pt>
                <c:pt idx="506">
                  <c:v>2839.5</c:v>
                </c:pt>
                <c:pt idx="507">
                  <c:v>2170.5</c:v>
                </c:pt>
                <c:pt idx="508">
                  <c:v>2830</c:v>
                </c:pt>
                <c:pt idx="509">
                  <c:v>1771</c:v>
                </c:pt>
                <c:pt idx="510">
                  <c:v>2417</c:v>
                </c:pt>
                <c:pt idx="511">
                  <c:v>255</c:v>
                </c:pt>
                <c:pt idx="512">
                  <c:v>255</c:v>
                </c:pt>
                <c:pt idx="513">
                  <c:v>416</c:v>
                </c:pt>
                <c:pt idx="514">
                  <c:v>416</c:v>
                </c:pt>
                <c:pt idx="515">
                  <c:v>280</c:v>
                </c:pt>
                <c:pt idx="516">
                  <c:v>384</c:v>
                </c:pt>
                <c:pt idx="517">
                  <c:v>2025</c:v>
                </c:pt>
                <c:pt idx="518">
                  <c:v>1730.5</c:v>
                </c:pt>
                <c:pt idx="519">
                  <c:v>1752</c:v>
                </c:pt>
                <c:pt idx="520">
                  <c:v>1752</c:v>
                </c:pt>
                <c:pt idx="521">
                  <c:v>1752</c:v>
                </c:pt>
                <c:pt idx="522">
                  <c:v>1752</c:v>
                </c:pt>
                <c:pt idx="523">
                  <c:v>2034</c:v>
                </c:pt>
                <c:pt idx="524">
                  <c:v>2034</c:v>
                </c:pt>
                <c:pt idx="525">
                  <c:v>2034</c:v>
                </c:pt>
                <c:pt idx="526">
                  <c:v>2034</c:v>
                </c:pt>
                <c:pt idx="527">
                  <c:v>966</c:v>
                </c:pt>
                <c:pt idx="528">
                  <c:v>639</c:v>
                </c:pt>
                <c:pt idx="529">
                  <c:v>2350</c:v>
                </c:pt>
                <c:pt idx="530">
                  <c:v>2332.5</c:v>
                </c:pt>
                <c:pt idx="531">
                  <c:v>824</c:v>
                </c:pt>
                <c:pt idx="532">
                  <c:v>1613</c:v>
                </c:pt>
                <c:pt idx="533">
                  <c:v>1141</c:v>
                </c:pt>
                <c:pt idx="534">
                  <c:v>2363</c:v>
                </c:pt>
                <c:pt idx="535">
                  <c:v>1666</c:v>
                </c:pt>
                <c:pt idx="536">
                  <c:v>1562</c:v>
                </c:pt>
                <c:pt idx="537">
                  <c:v>2800</c:v>
                </c:pt>
                <c:pt idx="538">
                  <c:v>1672</c:v>
                </c:pt>
                <c:pt idx="539">
                  <c:v>1293</c:v>
                </c:pt>
                <c:pt idx="540">
                  <c:v>1548</c:v>
                </c:pt>
                <c:pt idx="541">
                  <c:v>1098</c:v>
                </c:pt>
                <c:pt idx="542">
                  <c:v>1571</c:v>
                </c:pt>
                <c:pt idx="543">
                  <c:v>1413.5</c:v>
                </c:pt>
                <c:pt idx="544">
                  <c:v>1588.5</c:v>
                </c:pt>
                <c:pt idx="545">
                  <c:v>493</c:v>
                </c:pt>
                <c:pt idx="546">
                  <c:v>890</c:v>
                </c:pt>
                <c:pt idx="547">
                  <c:v>890</c:v>
                </c:pt>
                <c:pt idx="548">
                  <c:v>1208</c:v>
                </c:pt>
                <c:pt idx="549">
                  <c:v>1208</c:v>
                </c:pt>
                <c:pt idx="550">
                  <c:v>2757.5</c:v>
                </c:pt>
                <c:pt idx="551">
                  <c:v>2757.5</c:v>
                </c:pt>
                <c:pt idx="552">
                  <c:v>3094</c:v>
                </c:pt>
                <c:pt idx="553">
                  <c:v>3094</c:v>
                </c:pt>
                <c:pt idx="554">
                  <c:v>2090</c:v>
                </c:pt>
                <c:pt idx="555">
                  <c:v>2818</c:v>
                </c:pt>
                <c:pt idx="556">
                  <c:v>738.5</c:v>
                </c:pt>
                <c:pt idx="557">
                  <c:v>738.5</c:v>
                </c:pt>
                <c:pt idx="558">
                  <c:v>2516</c:v>
                </c:pt>
                <c:pt idx="559">
                  <c:v>2516</c:v>
                </c:pt>
                <c:pt idx="560">
                  <c:v>793</c:v>
                </c:pt>
                <c:pt idx="561">
                  <c:v>2870</c:v>
                </c:pt>
                <c:pt idx="562">
                  <c:v>3218</c:v>
                </c:pt>
                <c:pt idx="563">
                  <c:v>3347</c:v>
                </c:pt>
                <c:pt idx="564">
                  <c:v>3574</c:v>
                </c:pt>
                <c:pt idx="565">
                  <c:v>7954.5</c:v>
                </c:pt>
                <c:pt idx="566">
                  <c:v>7954.5</c:v>
                </c:pt>
                <c:pt idx="567">
                  <c:v>7954.5</c:v>
                </c:pt>
                <c:pt idx="568">
                  <c:v>10800</c:v>
                </c:pt>
                <c:pt idx="569">
                  <c:v>10800</c:v>
                </c:pt>
                <c:pt idx="570">
                  <c:v>6186</c:v>
                </c:pt>
                <c:pt idx="571">
                  <c:v>6186</c:v>
                </c:pt>
                <c:pt idx="572">
                  <c:v>1913</c:v>
                </c:pt>
                <c:pt idx="573">
                  <c:v>1197</c:v>
                </c:pt>
                <c:pt idx="574">
                  <c:v>1262</c:v>
                </c:pt>
                <c:pt idx="575">
                  <c:v>1099</c:v>
                </c:pt>
                <c:pt idx="576">
                  <c:v>1292.5</c:v>
                </c:pt>
                <c:pt idx="577">
                  <c:v>1133</c:v>
                </c:pt>
                <c:pt idx="578">
                  <c:v>1059</c:v>
                </c:pt>
                <c:pt idx="579">
                  <c:v>1525</c:v>
                </c:pt>
                <c:pt idx="580">
                  <c:v>3464</c:v>
                </c:pt>
                <c:pt idx="581">
                  <c:v>2798</c:v>
                </c:pt>
                <c:pt idx="582">
                  <c:v>473</c:v>
                </c:pt>
                <c:pt idx="583">
                  <c:v>1196.5</c:v>
                </c:pt>
                <c:pt idx="584">
                  <c:v>470</c:v>
                </c:pt>
                <c:pt idx="585">
                  <c:v>649</c:v>
                </c:pt>
                <c:pt idx="586">
                  <c:v>931.5</c:v>
                </c:pt>
                <c:pt idx="587">
                  <c:v>539</c:v>
                </c:pt>
                <c:pt idx="588">
                  <c:v>493</c:v>
                </c:pt>
                <c:pt idx="589">
                  <c:v>2554</c:v>
                </c:pt>
                <c:pt idx="590">
                  <c:v>2430</c:v>
                </c:pt>
                <c:pt idx="591">
                  <c:v>2772</c:v>
                </c:pt>
                <c:pt idx="592">
                  <c:v>2028</c:v>
                </c:pt>
                <c:pt idx="593">
                  <c:v>1499</c:v>
                </c:pt>
                <c:pt idx="594">
                  <c:v>1389</c:v>
                </c:pt>
                <c:pt idx="595">
                  <c:v>3098</c:v>
                </c:pt>
                <c:pt idx="596">
                  <c:v>3438</c:v>
                </c:pt>
                <c:pt idx="597">
                  <c:v>4187</c:v>
                </c:pt>
                <c:pt idx="598">
                  <c:v>2460</c:v>
                </c:pt>
                <c:pt idx="599">
                  <c:v>6134.5</c:v>
                </c:pt>
                <c:pt idx="600">
                  <c:v>4510</c:v>
                </c:pt>
                <c:pt idx="601">
                  <c:v>6154</c:v>
                </c:pt>
                <c:pt idx="602">
                  <c:v>4512.5</c:v>
                </c:pt>
                <c:pt idx="603">
                  <c:v>3328</c:v>
                </c:pt>
                <c:pt idx="604">
                  <c:v>2634</c:v>
                </c:pt>
                <c:pt idx="605">
                  <c:v>4202</c:v>
                </c:pt>
                <c:pt idx="606">
                  <c:v>4202</c:v>
                </c:pt>
                <c:pt idx="607">
                  <c:v>3286</c:v>
                </c:pt>
                <c:pt idx="608">
                  <c:v>3286</c:v>
                </c:pt>
                <c:pt idx="609">
                  <c:v>3617.5</c:v>
                </c:pt>
                <c:pt idx="610">
                  <c:v>2744.5</c:v>
                </c:pt>
                <c:pt idx="611">
                  <c:v>3367</c:v>
                </c:pt>
                <c:pt idx="612">
                  <c:v>4799</c:v>
                </c:pt>
                <c:pt idx="613">
                  <c:v>3445</c:v>
                </c:pt>
                <c:pt idx="614">
                  <c:v>3800</c:v>
                </c:pt>
                <c:pt idx="615">
                  <c:v>4074</c:v>
                </c:pt>
                <c:pt idx="616">
                  <c:v>3639</c:v>
                </c:pt>
                <c:pt idx="617">
                  <c:v>2153</c:v>
                </c:pt>
                <c:pt idx="618">
                  <c:v>2255</c:v>
                </c:pt>
                <c:pt idx="619">
                  <c:v>3687</c:v>
                </c:pt>
                <c:pt idx="620">
                  <c:v>3447</c:v>
                </c:pt>
                <c:pt idx="621">
                  <c:v>3141</c:v>
                </c:pt>
                <c:pt idx="622">
                  <c:v>3645</c:v>
                </c:pt>
                <c:pt idx="623">
                  <c:v>1402</c:v>
                </c:pt>
                <c:pt idx="624">
                  <c:v>3702</c:v>
                </c:pt>
                <c:pt idx="625">
                  <c:v>4686.5</c:v>
                </c:pt>
                <c:pt idx="626">
                  <c:v>4686.5</c:v>
                </c:pt>
                <c:pt idx="627">
                  <c:v>4686.5</c:v>
                </c:pt>
                <c:pt idx="628">
                  <c:v>5134.5</c:v>
                </c:pt>
                <c:pt idx="629">
                  <c:v>5134.5</c:v>
                </c:pt>
                <c:pt idx="630">
                  <c:v>5134.5</c:v>
                </c:pt>
                <c:pt idx="631">
                  <c:v>1084.5</c:v>
                </c:pt>
                <c:pt idx="632">
                  <c:v>919.5</c:v>
                </c:pt>
                <c:pt idx="633">
                  <c:v>556</c:v>
                </c:pt>
                <c:pt idx="634">
                  <c:v>894.5</c:v>
                </c:pt>
                <c:pt idx="635">
                  <c:v>1623</c:v>
                </c:pt>
                <c:pt idx="636">
                  <c:v>424</c:v>
                </c:pt>
                <c:pt idx="637">
                  <c:v>2502.5</c:v>
                </c:pt>
                <c:pt idx="638">
                  <c:v>1885.5</c:v>
                </c:pt>
                <c:pt idx="639">
                  <c:v>1493</c:v>
                </c:pt>
                <c:pt idx="640">
                  <c:v>3222</c:v>
                </c:pt>
                <c:pt idx="641">
                  <c:v>1077</c:v>
                </c:pt>
                <c:pt idx="642">
                  <c:v>1077</c:v>
                </c:pt>
                <c:pt idx="643">
                  <c:v>937.5</c:v>
                </c:pt>
                <c:pt idx="644">
                  <c:v>937.5</c:v>
                </c:pt>
                <c:pt idx="645">
                  <c:v>622</c:v>
                </c:pt>
                <c:pt idx="646">
                  <c:v>622</c:v>
                </c:pt>
                <c:pt idx="647">
                  <c:v>622</c:v>
                </c:pt>
                <c:pt idx="648">
                  <c:v>1399</c:v>
                </c:pt>
                <c:pt idx="649">
                  <c:v>1399</c:v>
                </c:pt>
                <c:pt idx="650">
                  <c:v>1399</c:v>
                </c:pt>
                <c:pt idx="651">
                  <c:v>848</c:v>
                </c:pt>
                <c:pt idx="652">
                  <c:v>424</c:v>
                </c:pt>
                <c:pt idx="653">
                  <c:v>902</c:v>
                </c:pt>
                <c:pt idx="654">
                  <c:v>1027</c:v>
                </c:pt>
                <c:pt idx="655">
                  <c:v>1488</c:v>
                </c:pt>
                <c:pt idx="656">
                  <c:v>1840</c:v>
                </c:pt>
                <c:pt idx="657">
                  <c:v>231</c:v>
                </c:pt>
                <c:pt idx="658">
                  <c:v>119</c:v>
                </c:pt>
              </c:numCache>
            </c:numRef>
          </c:xVal>
          <c:yVal>
            <c:numRef>
              <c:f>LocsData!$BF$3:$BF$661</c:f>
              <c:numCache>
                <c:formatCode>0%</c:formatCode>
                <c:ptCount val="659"/>
                <c:pt idx="0">
                  <c:v>0.19157128447295582</c:v>
                </c:pt>
                <c:pt idx="1">
                  <c:v>5.1744260885910484E-2</c:v>
                </c:pt>
                <c:pt idx="2">
                  <c:v>-7.0297434529314001E-2</c:v>
                </c:pt>
                <c:pt idx="3">
                  <c:v>-0.19138070725339701</c:v>
                </c:pt>
                <c:pt idx="4">
                  <c:v>2.1050904915560866E-3</c:v>
                </c:pt>
                <c:pt idx="5">
                  <c:v>1.5363347187489268E-2</c:v>
                </c:pt>
                <c:pt idx="6">
                  <c:v>-4.3325737028027195E-2</c:v>
                </c:pt>
                <c:pt idx="7">
                  <c:v>-5.4400656735686462E-2</c:v>
                </c:pt>
                <c:pt idx="8">
                  <c:v>-7.7370095317079099E-2</c:v>
                </c:pt>
                <c:pt idx="9">
                  <c:v>0.31207331162693164</c:v>
                </c:pt>
                <c:pt idx="10">
                  <c:v>3.4066543715232711E-2</c:v>
                </c:pt>
                <c:pt idx="11">
                  <c:v>2.8797391934315835E-2</c:v>
                </c:pt>
                <c:pt idx="12">
                  <c:v>-0.18903192542822167</c:v>
                </c:pt>
                <c:pt idx="13">
                  <c:v>2.1050904915560866E-3</c:v>
                </c:pt>
                <c:pt idx="14">
                  <c:v>0.24010178425373771</c:v>
                </c:pt>
                <c:pt idx="15">
                  <c:v>3.1781010412019972E-2</c:v>
                </c:pt>
                <c:pt idx="16">
                  <c:v>0.3079532356331332</c:v>
                </c:pt>
                <c:pt idx="17">
                  <c:v>-0.13341449693219054</c:v>
                </c:pt>
                <c:pt idx="18">
                  <c:v>1.5363347187489268E-2</c:v>
                </c:pt>
                <c:pt idx="19">
                  <c:v>1.1317437644217852E-2</c:v>
                </c:pt>
                <c:pt idx="20">
                  <c:v>0.29481761565836528</c:v>
                </c:pt>
                <c:pt idx="21">
                  <c:v>1.4013481252633113</c:v>
                </c:pt>
                <c:pt idx="22">
                  <c:v>-0.40886935677187225</c:v>
                </c:pt>
                <c:pt idx="23">
                  <c:v>9.1250989707047897E-2</c:v>
                </c:pt>
                <c:pt idx="24">
                  <c:v>-0.64307940606843039</c:v>
                </c:pt>
                <c:pt idx="25">
                  <c:v>-5.2571645473522013E-2</c:v>
                </c:pt>
                <c:pt idx="26">
                  <c:v>-5.1026431429131165E-2</c:v>
                </c:pt>
                <c:pt idx="27">
                  <c:v>1.0317282233092522</c:v>
                </c:pt>
                <c:pt idx="28">
                  <c:v>5.1022395326193473E-2</c:v>
                </c:pt>
                <c:pt idx="29">
                  <c:v>0.61089121212659325</c:v>
                </c:pt>
                <c:pt idx="30">
                  <c:v>0.13500950771181155</c:v>
                </c:pt>
                <c:pt idx="31">
                  <c:v>-1.001188865044726E-2</c:v>
                </c:pt>
                <c:pt idx="32">
                  <c:v>-8.164300838167099E-2</c:v>
                </c:pt>
                <c:pt idx="33">
                  <c:v>0.10187310283556758</c:v>
                </c:pt>
                <c:pt idx="34">
                  <c:v>-6.9392175081384011E-2</c:v>
                </c:pt>
                <c:pt idx="35">
                  <c:v>-0.10920454545454453</c:v>
                </c:pt>
                <c:pt idx="36">
                  <c:v>0.59356987319072874</c:v>
                </c:pt>
                <c:pt idx="37">
                  <c:v>1.2323250564334138</c:v>
                </c:pt>
                <c:pt idx="38">
                  <c:v>1.2659348441928628E-2</c:v>
                </c:pt>
                <c:pt idx="39">
                  <c:v>-0.46581965410448772</c:v>
                </c:pt>
                <c:pt idx="40">
                  <c:v>0.43105139270302362</c:v>
                </c:pt>
                <c:pt idx="41">
                  <c:v>0.11037686912199347</c:v>
                </c:pt>
                <c:pt idx="42">
                  <c:v>0.11027423054538164</c:v>
                </c:pt>
                <c:pt idx="43">
                  <c:v>-0.13621821855531138</c:v>
                </c:pt>
                <c:pt idx="44">
                  <c:v>5.5223455735839547E-2</c:v>
                </c:pt>
                <c:pt idx="45">
                  <c:v>-0.97230113636363635</c:v>
                </c:pt>
                <c:pt idx="46">
                  <c:v>-1</c:v>
                </c:pt>
                <c:pt idx="47">
                  <c:v>0.52761576304711866</c:v>
                </c:pt>
                <c:pt idx="48">
                  <c:v>-0.29911512829848136</c:v>
                </c:pt>
                <c:pt idx="49">
                  <c:v>0.15154363386595435</c:v>
                </c:pt>
                <c:pt idx="50">
                  <c:v>0.33071285809460488</c:v>
                </c:pt>
                <c:pt idx="51">
                  <c:v>0.16650790626786122</c:v>
                </c:pt>
                <c:pt idx="52">
                  <c:v>0.22294112948318751</c:v>
                </c:pt>
                <c:pt idx="53">
                  <c:v>-0.29796461200416313</c:v>
                </c:pt>
                <c:pt idx="54">
                  <c:v>-0.39504204117135372</c:v>
                </c:pt>
                <c:pt idx="55">
                  <c:v>-0.42732202203953074</c:v>
                </c:pt>
                <c:pt idx="56">
                  <c:v>1.2147465996186437E-2</c:v>
                </c:pt>
                <c:pt idx="57">
                  <c:v>-0.70351643300390698</c:v>
                </c:pt>
                <c:pt idx="58">
                  <c:v>-0.33060656165694752</c:v>
                </c:pt>
                <c:pt idx="59">
                  <c:v>0.56549968173138254</c:v>
                </c:pt>
                <c:pt idx="60">
                  <c:v>-0.24647154618655459</c:v>
                </c:pt>
                <c:pt idx="61">
                  <c:v>0.90686493738819807</c:v>
                </c:pt>
                <c:pt idx="62">
                  <c:v>-0.48788499576151312</c:v>
                </c:pt>
                <c:pt idx="63">
                  <c:v>0.29740626259911435</c:v>
                </c:pt>
                <c:pt idx="64">
                  <c:v>0.83287319671812676</c:v>
                </c:pt>
                <c:pt idx="65">
                  <c:v>-0.47249127847321903</c:v>
                </c:pt>
                <c:pt idx="66">
                  <c:v>-1.3589128697039737E-2</c:v>
                </c:pt>
                <c:pt idx="67">
                  <c:v>-2.5863495590911771E-2</c:v>
                </c:pt>
                <c:pt idx="68">
                  <c:v>0.31580096981346556</c:v>
                </c:pt>
                <c:pt idx="69">
                  <c:v>-0.18399655634206902</c:v>
                </c:pt>
                <c:pt idx="70">
                  <c:v>-0.48550860134629692</c:v>
                </c:pt>
                <c:pt idx="71">
                  <c:v>-0.24615395649398539</c:v>
                </c:pt>
                <c:pt idx="72">
                  <c:v>-0.48835115362971243</c:v>
                </c:pt>
                <c:pt idx="73">
                  <c:v>-0.23493562885655467</c:v>
                </c:pt>
                <c:pt idx="74">
                  <c:v>-0.23461323541151002</c:v>
                </c:pt>
                <c:pt idx="75">
                  <c:v>3.8547171932982183E-2</c:v>
                </c:pt>
                <c:pt idx="76">
                  <c:v>-2.0295451483991516E-2</c:v>
                </c:pt>
                <c:pt idx="77">
                  <c:v>0.64294823870882756</c:v>
                </c:pt>
                <c:pt idx="78">
                  <c:v>0.13667940257033764</c:v>
                </c:pt>
                <c:pt idx="79">
                  <c:v>-0.99651821361146353</c:v>
                </c:pt>
                <c:pt idx="80">
                  <c:v>0.31867379093026554</c:v>
                </c:pt>
                <c:pt idx="81">
                  <c:v>0.30179680235174272</c:v>
                </c:pt>
                <c:pt idx="82">
                  <c:v>0.16771848763171385</c:v>
                </c:pt>
                <c:pt idx="83">
                  <c:v>0.47523851368315406</c:v>
                </c:pt>
                <c:pt idx="84">
                  <c:v>0.22579414289802707</c:v>
                </c:pt>
                <c:pt idx="85">
                  <c:v>0.40014820303816356</c:v>
                </c:pt>
                <c:pt idx="86">
                  <c:v>0.27322366118305963</c:v>
                </c:pt>
                <c:pt idx="87">
                  <c:v>0.21239354955608059</c:v>
                </c:pt>
                <c:pt idx="88">
                  <c:v>4.2035507640578911E-3</c:v>
                </c:pt>
                <c:pt idx="89">
                  <c:v>0.48116433885915816</c:v>
                </c:pt>
                <c:pt idx="90">
                  <c:v>-4.356561277360501E-2</c:v>
                </c:pt>
                <c:pt idx="91">
                  <c:v>0.14413191076624718</c:v>
                </c:pt>
                <c:pt idx="92">
                  <c:v>0.49249665947168425</c:v>
                </c:pt>
                <c:pt idx="93">
                  <c:v>0.52443888324079202</c:v>
                </c:pt>
                <c:pt idx="94">
                  <c:v>0.29180035038301727</c:v>
                </c:pt>
                <c:pt idx="95">
                  <c:v>-0.94309756652262888</c:v>
                </c:pt>
                <c:pt idx="96">
                  <c:v>-0.91033564198188588</c:v>
                </c:pt>
                <c:pt idx="97">
                  <c:v>0.82301607552947176</c:v>
                </c:pt>
                <c:pt idx="98">
                  <c:v>0.4522412091622085</c:v>
                </c:pt>
                <c:pt idx="99">
                  <c:v>9.7578679939856694E-2</c:v>
                </c:pt>
                <c:pt idx="100">
                  <c:v>0.28175841175712452</c:v>
                </c:pt>
                <c:pt idx="101">
                  <c:v>-0.20956007343441801</c:v>
                </c:pt>
                <c:pt idx="102">
                  <c:v>0.39792394572194789</c:v>
                </c:pt>
                <c:pt idx="103">
                  <c:v>0.22952271080943429</c:v>
                </c:pt>
                <c:pt idx="104">
                  <c:v>0.15981657608695743</c:v>
                </c:pt>
                <c:pt idx="105">
                  <c:v>0.21514403292181167</c:v>
                </c:pt>
                <c:pt idx="106">
                  <c:v>0.76756544502618018</c:v>
                </c:pt>
                <c:pt idx="107">
                  <c:v>0.34433664734328678</c:v>
                </c:pt>
                <c:pt idx="108">
                  <c:v>0.24228204494937147</c:v>
                </c:pt>
                <c:pt idx="109">
                  <c:v>1.2695277428623792E-2</c:v>
                </c:pt>
                <c:pt idx="110">
                  <c:v>-5.8654517095595077E-2</c:v>
                </c:pt>
                <c:pt idx="111">
                  <c:v>-7.1620668946969404E-2</c:v>
                </c:pt>
                <c:pt idx="112">
                  <c:v>0.15092333284201465</c:v>
                </c:pt>
                <c:pt idx="113">
                  <c:v>0.13474673999822701</c:v>
                </c:pt>
                <c:pt idx="114">
                  <c:v>7.7897431370825129E-3</c:v>
                </c:pt>
                <c:pt idx="115">
                  <c:v>0.37211082198071621</c:v>
                </c:pt>
                <c:pt idx="116">
                  <c:v>0.48499117127722191</c:v>
                </c:pt>
                <c:pt idx="117">
                  <c:v>0.66749368036700851</c:v>
                </c:pt>
                <c:pt idx="118">
                  <c:v>0.73981505382875112</c:v>
                </c:pt>
                <c:pt idx="119">
                  <c:v>-3.9132166824993105E-2</c:v>
                </c:pt>
                <c:pt idx="120">
                  <c:v>-4.5836208879687139E-2</c:v>
                </c:pt>
                <c:pt idx="121">
                  <c:v>0.13255370938723718</c:v>
                </c:pt>
                <c:pt idx="122">
                  <c:v>0.36370872976763813</c:v>
                </c:pt>
                <c:pt idx="123">
                  <c:v>-0.84427581656219075</c:v>
                </c:pt>
                <c:pt idx="124">
                  <c:v>-0.99363817097415508</c:v>
                </c:pt>
                <c:pt idx="125">
                  <c:v>-0.53910908453174322</c:v>
                </c:pt>
                <c:pt idx="126">
                  <c:v>-0.3646127755794234</c:v>
                </c:pt>
                <c:pt idx="127">
                  <c:v>-1</c:v>
                </c:pt>
                <c:pt idx="128">
                  <c:v>-1</c:v>
                </c:pt>
                <c:pt idx="129">
                  <c:v>-0.87121212121212122</c:v>
                </c:pt>
                <c:pt idx="130">
                  <c:v>-0.46349745331069608</c:v>
                </c:pt>
                <c:pt idx="131">
                  <c:v>2.4622356495468276</c:v>
                </c:pt>
                <c:pt idx="132">
                  <c:v>2.6560846560846563</c:v>
                </c:pt>
                <c:pt idx="133">
                  <c:v>0.79993202673615049</c:v>
                </c:pt>
                <c:pt idx="134">
                  <c:v>0.75722718329044947</c:v>
                </c:pt>
                <c:pt idx="135">
                  <c:v>1.4579207920792079</c:v>
                </c:pt>
                <c:pt idx="136">
                  <c:v>0.62650602409638556</c:v>
                </c:pt>
                <c:pt idx="137">
                  <c:v>-0.48586572438162545</c:v>
                </c:pt>
                <c:pt idx="138">
                  <c:v>-0.864951768488746</c:v>
                </c:pt>
                <c:pt idx="139">
                  <c:v>-0.93055555555555558</c:v>
                </c:pt>
                <c:pt idx="140">
                  <c:v>-0.95926412614980294</c:v>
                </c:pt>
                <c:pt idx="141">
                  <c:v>-1</c:v>
                </c:pt>
                <c:pt idx="142">
                  <c:v>-1</c:v>
                </c:pt>
                <c:pt idx="143">
                  <c:v>-0.53948878455920712</c:v>
                </c:pt>
                <c:pt idx="144">
                  <c:v>-0.53948878455920712</c:v>
                </c:pt>
                <c:pt idx="145">
                  <c:v>-0.75847893114080167</c:v>
                </c:pt>
                <c:pt idx="146">
                  <c:v>-0.94127111826226872</c:v>
                </c:pt>
                <c:pt idx="147">
                  <c:v>0.35109170305676857</c:v>
                </c:pt>
                <c:pt idx="148">
                  <c:v>-0.64261664261664264</c:v>
                </c:pt>
                <c:pt idx="149">
                  <c:v>-1</c:v>
                </c:pt>
                <c:pt idx="150">
                  <c:v>-1</c:v>
                </c:pt>
                <c:pt idx="151">
                  <c:v>-0.89616087751371121</c:v>
                </c:pt>
                <c:pt idx="152">
                  <c:v>-0.90157480314960625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-0.55410821643286579</c:v>
                </c:pt>
                <c:pt idx="161">
                  <c:v>0.81765557163531111</c:v>
                </c:pt>
                <c:pt idx="162">
                  <c:v>-0.18953550453817405</c:v>
                </c:pt>
                <c:pt idx="163">
                  <c:v>-0.6882022471910112</c:v>
                </c:pt>
                <c:pt idx="164">
                  <c:v>0.48424543946932008</c:v>
                </c:pt>
                <c:pt idx="165">
                  <c:v>-0.48987108655616945</c:v>
                </c:pt>
                <c:pt idx="166">
                  <c:v>-0.58633333333333337</c:v>
                </c:pt>
                <c:pt idx="167">
                  <c:v>-0.73416789396170834</c:v>
                </c:pt>
                <c:pt idx="168">
                  <c:v>-0.59592176446109035</c:v>
                </c:pt>
                <c:pt idx="169">
                  <c:v>-0.68032278088144005</c:v>
                </c:pt>
                <c:pt idx="170">
                  <c:v>-0.63301728945900726</c:v>
                </c:pt>
                <c:pt idx="171">
                  <c:v>-0.70376761576071323</c:v>
                </c:pt>
                <c:pt idx="172">
                  <c:v>-0.75150992234685077</c:v>
                </c:pt>
                <c:pt idx="173">
                  <c:v>-0.68536094334196151</c:v>
                </c:pt>
                <c:pt idx="174">
                  <c:v>-0.68536094334196151</c:v>
                </c:pt>
                <c:pt idx="175">
                  <c:v>-0.65998515219005194</c:v>
                </c:pt>
                <c:pt idx="176">
                  <c:v>-0.65850037119524873</c:v>
                </c:pt>
                <c:pt idx="177">
                  <c:v>-0.70947785201682756</c:v>
                </c:pt>
                <c:pt idx="178">
                  <c:v>-0.67433803513981683</c:v>
                </c:pt>
                <c:pt idx="179">
                  <c:v>-0.9463452566096423</c:v>
                </c:pt>
                <c:pt idx="180">
                  <c:v>-0.83953722334004022</c:v>
                </c:pt>
                <c:pt idx="181">
                  <c:v>-0.94352363413136897</c:v>
                </c:pt>
                <c:pt idx="182">
                  <c:v>-0.4229588704726826</c:v>
                </c:pt>
                <c:pt idx="183">
                  <c:v>-0.493801652892562</c:v>
                </c:pt>
                <c:pt idx="184">
                  <c:v>-0.86818181818181817</c:v>
                </c:pt>
                <c:pt idx="185">
                  <c:v>0.58830409356725144</c:v>
                </c:pt>
                <c:pt idx="186">
                  <c:v>3.1890145395799676</c:v>
                </c:pt>
                <c:pt idx="187">
                  <c:v>-0.99485066941297629</c:v>
                </c:pt>
                <c:pt idx="188">
                  <c:v>-1</c:v>
                </c:pt>
                <c:pt idx="189">
                  <c:v>-0.2992248062015504</c:v>
                </c:pt>
                <c:pt idx="190">
                  <c:v>0.11496350364963503</c:v>
                </c:pt>
                <c:pt idx="191">
                  <c:v>-1</c:v>
                </c:pt>
                <c:pt idx="192">
                  <c:v>-1</c:v>
                </c:pt>
                <c:pt idx="193">
                  <c:v>-0.9131850244167119</c:v>
                </c:pt>
                <c:pt idx="194">
                  <c:v>-0.7717696629213483</c:v>
                </c:pt>
                <c:pt idx="195">
                  <c:v>-1</c:v>
                </c:pt>
                <c:pt idx="196">
                  <c:v>-0.9790322580645161</c:v>
                </c:pt>
                <c:pt idx="197">
                  <c:v>-1</c:v>
                </c:pt>
                <c:pt idx="198">
                  <c:v>-0.99623824451410659</c:v>
                </c:pt>
                <c:pt idx="199">
                  <c:v>-0.57027155788470696</c:v>
                </c:pt>
                <c:pt idx="200">
                  <c:v>-0.59351988217967599</c:v>
                </c:pt>
                <c:pt idx="201">
                  <c:v>-1</c:v>
                </c:pt>
                <c:pt idx="202">
                  <c:v>-1</c:v>
                </c:pt>
                <c:pt idx="203">
                  <c:v>-0.51991614255765195</c:v>
                </c:pt>
                <c:pt idx="204">
                  <c:v>-0.60379103097549702</c:v>
                </c:pt>
                <c:pt idx="205">
                  <c:v>-0.47186147186147187</c:v>
                </c:pt>
                <c:pt idx="206">
                  <c:v>-0.6189495365602472</c:v>
                </c:pt>
                <c:pt idx="207">
                  <c:v>-0.86166365280289325</c:v>
                </c:pt>
                <c:pt idx="208">
                  <c:v>-0.87717265353418306</c:v>
                </c:pt>
                <c:pt idx="209">
                  <c:v>-1</c:v>
                </c:pt>
                <c:pt idx="210">
                  <c:v>-1</c:v>
                </c:pt>
                <c:pt idx="211">
                  <c:v>-0.97346859149434262</c:v>
                </c:pt>
                <c:pt idx="212">
                  <c:v>-0.94888178913738019</c:v>
                </c:pt>
                <c:pt idx="213">
                  <c:v>2.5534531693472089</c:v>
                </c:pt>
                <c:pt idx="214">
                  <c:v>2.1512730903644535</c:v>
                </c:pt>
                <c:pt idx="215">
                  <c:v>2.3887096774193548</c:v>
                </c:pt>
                <c:pt idx="216">
                  <c:v>2.8185074626865672</c:v>
                </c:pt>
                <c:pt idx="217">
                  <c:v>-0.4602941176470588</c:v>
                </c:pt>
                <c:pt idx="218">
                  <c:v>-0.53768844221105527</c:v>
                </c:pt>
                <c:pt idx="219">
                  <c:v>-0.99352401511063138</c:v>
                </c:pt>
                <c:pt idx="220">
                  <c:v>-0.99430469862363546</c:v>
                </c:pt>
                <c:pt idx="221">
                  <c:v>-0.8420758928571429</c:v>
                </c:pt>
                <c:pt idx="222">
                  <c:v>-0.62747252747252746</c:v>
                </c:pt>
                <c:pt idx="223">
                  <c:v>-0.62686567164179108</c:v>
                </c:pt>
                <c:pt idx="224">
                  <c:v>-0.63239875389408096</c:v>
                </c:pt>
                <c:pt idx="225">
                  <c:v>-9.1823899371069176E-2</c:v>
                </c:pt>
                <c:pt idx="226">
                  <c:v>6.3348416289592757E-2</c:v>
                </c:pt>
                <c:pt idx="227">
                  <c:v>-0.88177339901477836</c:v>
                </c:pt>
                <c:pt idx="228">
                  <c:v>-0.49857954545454547</c:v>
                </c:pt>
                <c:pt idx="229">
                  <c:v>-1</c:v>
                </c:pt>
                <c:pt idx="230">
                  <c:v>-1</c:v>
                </c:pt>
                <c:pt idx="231">
                  <c:v>1.9447236180904524</c:v>
                </c:pt>
                <c:pt idx="232">
                  <c:v>0.2783882783882784</c:v>
                </c:pt>
                <c:pt idx="233">
                  <c:v>0.4144404332129964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1.7881619937694704</c:v>
                </c:pt>
                <c:pt idx="239">
                  <c:v>1.7881619937694704</c:v>
                </c:pt>
                <c:pt idx="240">
                  <c:v>-0.96495956873315369</c:v>
                </c:pt>
                <c:pt idx="241">
                  <c:v>-0.96495956873315369</c:v>
                </c:pt>
                <c:pt idx="242">
                  <c:v>1.3418674698795181</c:v>
                </c:pt>
                <c:pt idx="243">
                  <c:v>0.60466472303206997</c:v>
                </c:pt>
                <c:pt idx="244">
                  <c:v>0.4033898305084771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-0.83266932270916338</c:v>
                </c:pt>
                <c:pt idx="249">
                  <c:v>-0.64456981664315938</c:v>
                </c:pt>
                <c:pt idx="250">
                  <c:v>-0.62933597621407333</c:v>
                </c:pt>
                <c:pt idx="251">
                  <c:v>-0.44774193548387098</c:v>
                </c:pt>
                <c:pt idx="252">
                  <c:v>-0.43803216650898769</c:v>
                </c:pt>
                <c:pt idx="253">
                  <c:v>-0.46502419709634846</c:v>
                </c:pt>
                <c:pt idx="254">
                  <c:v>-0.6333333333333333</c:v>
                </c:pt>
                <c:pt idx="255">
                  <c:v>-0.98279375141498759</c:v>
                </c:pt>
                <c:pt idx="256">
                  <c:v>-0.552756787013714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-0.99258600237247929</c:v>
                </c:pt>
                <c:pt idx="261">
                  <c:v>-0.93700787401574803</c:v>
                </c:pt>
                <c:pt idx="262">
                  <c:v>0.750271444082519</c:v>
                </c:pt>
                <c:pt idx="263">
                  <c:v>1.3140740740740742</c:v>
                </c:pt>
                <c:pt idx="264">
                  <c:v>-0.87283236994219648</c:v>
                </c:pt>
                <c:pt idx="265">
                  <c:v>-0.88274547187797903</c:v>
                </c:pt>
                <c:pt idx="266">
                  <c:v>8.4525357607282189E-3</c:v>
                </c:pt>
                <c:pt idx="267">
                  <c:v>9.7281831187410586E-2</c:v>
                </c:pt>
                <c:pt idx="268">
                  <c:v>-0.97920277296360481</c:v>
                </c:pt>
                <c:pt idx="269">
                  <c:v>-0.9830985915492958</c:v>
                </c:pt>
                <c:pt idx="270">
                  <c:v>8.6190476190476186</c:v>
                </c:pt>
                <c:pt idx="271">
                  <c:v>12.106382978723405</c:v>
                </c:pt>
                <c:pt idx="272">
                  <c:v>0.78260869565217395</c:v>
                </c:pt>
                <c:pt idx="273">
                  <c:v>-0.54233870967741937</c:v>
                </c:pt>
                <c:pt idx="274">
                  <c:v>-0.19466202494923121</c:v>
                </c:pt>
                <c:pt idx="275">
                  <c:v>-0.96793587174348694</c:v>
                </c:pt>
                <c:pt idx="276">
                  <c:v>-0.80513728963684672</c:v>
                </c:pt>
                <c:pt idx="277">
                  <c:v>-0.7351494513810064</c:v>
                </c:pt>
                <c:pt idx="278">
                  <c:v>-0.48496009821976671</c:v>
                </c:pt>
                <c:pt idx="279">
                  <c:v>-0.40190088255261369</c:v>
                </c:pt>
                <c:pt idx="280">
                  <c:v>-0.4665391969407266</c:v>
                </c:pt>
                <c:pt idx="281">
                  <c:v>-0.48883374689826303</c:v>
                </c:pt>
                <c:pt idx="282">
                  <c:v>-0.89241447694595932</c:v>
                </c:pt>
                <c:pt idx="283">
                  <c:v>-0.84032586558044808</c:v>
                </c:pt>
                <c:pt idx="284">
                  <c:v>-6.688154713940371E-2</c:v>
                </c:pt>
                <c:pt idx="285">
                  <c:v>-0.31034482758620691</c:v>
                </c:pt>
                <c:pt idx="286">
                  <c:v>-0.77984234234234229</c:v>
                </c:pt>
                <c:pt idx="287">
                  <c:v>-0.91518386714116251</c:v>
                </c:pt>
                <c:pt idx="288">
                  <c:v>-0.59855769230769229</c:v>
                </c:pt>
                <c:pt idx="289">
                  <c:v>1.4359999999999999</c:v>
                </c:pt>
                <c:pt idx="290">
                  <c:v>-1</c:v>
                </c:pt>
                <c:pt idx="291">
                  <c:v>-0.74152542372881358</c:v>
                </c:pt>
                <c:pt idx="292">
                  <c:v>3.5232974910394264</c:v>
                </c:pt>
                <c:pt idx="293">
                  <c:v>3.6036363636363635</c:v>
                </c:pt>
                <c:pt idx="294">
                  <c:v>-0.97295835586803681</c:v>
                </c:pt>
                <c:pt idx="295">
                  <c:v>-0.98819826907946495</c:v>
                </c:pt>
                <c:pt idx="296">
                  <c:v>-0.3505668934240363</c:v>
                </c:pt>
                <c:pt idx="297">
                  <c:v>-0.47329874885566064</c:v>
                </c:pt>
                <c:pt idx="298">
                  <c:v>-1</c:v>
                </c:pt>
                <c:pt idx="299">
                  <c:v>-1</c:v>
                </c:pt>
                <c:pt idx="300">
                  <c:v>-0.99772403982930302</c:v>
                </c:pt>
                <c:pt idx="301">
                  <c:v>-0.99673735725938006</c:v>
                </c:pt>
                <c:pt idx="302">
                  <c:v>-0.99118589743589747</c:v>
                </c:pt>
                <c:pt idx="303">
                  <c:v>-0.99687174139728885</c:v>
                </c:pt>
                <c:pt idx="304">
                  <c:v>-0.79136690647482011</c:v>
                </c:pt>
                <c:pt idx="305">
                  <c:v>-1</c:v>
                </c:pt>
                <c:pt idx="306">
                  <c:v>-1</c:v>
                </c:pt>
                <c:pt idx="307">
                  <c:v>-0.52380952380952384</c:v>
                </c:pt>
                <c:pt idx="308">
                  <c:v>-0.76326530612244903</c:v>
                </c:pt>
                <c:pt idx="309">
                  <c:v>-1</c:v>
                </c:pt>
                <c:pt idx="310">
                  <c:v>0.81857555341674693</c:v>
                </c:pt>
                <c:pt idx="311">
                  <c:v>1.1497659906396256</c:v>
                </c:pt>
                <c:pt idx="312">
                  <c:v>-0.85680751173708924</c:v>
                </c:pt>
                <c:pt idx="313">
                  <c:v>-0.12598425196850394</c:v>
                </c:pt>
                <c:pt idx="314">
                  <c:v>-0.99845797995373942</c:v>
                </c:pt>
                <c:pt idx="315">
                  <c:v>-0.99151888974556668</c:v>
                </c:pt>
                <c:pt idx="316">
                  <c:v>-0.37702390131071706</c:v>
                </c:pt>
                <c:pt idx="317">
                  <c:v>-0.60792430514488471</c:v>
                </c:pt>
                <c:pt idx="318">
                  <c:v>-0.60792430514488471</c:v>
                </c:pt>
                <c:pt idx="319">
                  <c:v>-0.53400354819633356</c:v>
                </c:pt>
                <c:pt idx="320">
                  <c:v>-0.82805692709846068</c:v>
                </c:pt>
                <c:pt idx="321">
                  <c:v>-0.998838222480395</c:v>
                </c:pt>
                <c:pt idx="322">
                  <c:v>-0.998838222480395</c:v>
                </c:pt>
                <c:pt idx="323">
                  <c:v>-0.998838222480395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-0.83576642335766427</c:v>
                </c:pt>
                <c:pt idx="328">
                  <c:v>-0.86368062317429406</c:v>
                </c:pt>
                <c:pt idx="329">
                  <c:v>-0.88587848932676516</c:v>
                </c:pt>
                <c:pt idx="330">
                  <c:v>-0.24361244624335948</c:v>
                </c:pt>
                <c:pt idx="331">
                  <c:v>-0.82939632545931763</c:v>
                </c:pt>
                <c:pt idx="332">
                  <c:v>-0.97391819798458801</c:v>
                </c:pt>
                <c:pt idx="333">
                  <c:v>-1</c:v>
                </c:pt>
                <c:pt idx="334">
                  <c:v>-0.91304347826086951</c:v>
                </c:pt>
                <c:pt idx="335">
                  <c:v>-0.90066225165562919</c:v>
                </c:pt>
                <c:pt idx="336">
                  <c:v>-0.80809595202398798</c:v>
                </c:pt>
                <c:pt idx="337">
                  <c:v>-0.78308823529411764</c:v>
                </c:pt>
                <c:pt idx="338">
                  <c:v>-0.9743847312908086</c:v>
                </c:pt>
                <c:pt idx="339">
                  <c:v>-0.9742623979912115</c:v>
                </c:pt>
                <c:pt idx="340">
                  <c:v>-0.76702919290211791</c:v>
                </c:pt>
                <c:pt idx="341">
                  <c:v>-0.66409537166900423</c:v>
                </c:pt>
                <c:pt idx="342">
                  <c:v>8.3087994766110562E-2</c:v>
                </c:pt>
                <c:pt idx="343">
                  <c:v>0.18450540958268932</c:v>
                </c:pt>
                <c:pt idx="344">
                  <c:v>0.44139732288605943</c:v>
                </c:pt>
                <c:pt idx="345">
                  <c:v>0.48623853211009177</c:v>
                </c:pt>
                <c:pt idx="346">
                  <c:v>-0.5760151085930123</c:v>
                </c:pt>
                <c:pt idx="347">
                  <c:v>-0.11100478468899522</c:v>
                </c:pt>
                <c:pt idx="348">
                  <c:v>-0.74934036939313986</c:v>
                </c:pt>
                <c:pt idx="349">
                  <c:v>-1</c:v>
                </c:pt>
                <c:pt idx="350">
                  <c:v>-0.93486096807415031</c:v>
                </c:pt>
                <c:pt idx="351">
                  <c:v>-0.9896070152646963</c:v>
                </c:pt>
                <c:pt idx="352">
                  <c:v>1.1724709784411278</c:v>
                </c:pt>
                <c:pt idx="353">
                  <c:v>1.6724806201550388</c:v>
                </c:pt>
                <c:pt idx="354">
                  <c:v>-0.86379430159833215</c:v>
                </c:pt>
                <c:pt idx="355">
                  <c:v>-0.91552386176631928</c:v>
                </c:pt>
                <c:pt idx="356">
                  <c:v>-0.96702230843840931</c:v>
                </c:pt>
                <c:pt idx="357">
                  <c:v>-0.93598448108632393</c:v>
                </c:pt>
                <c:pt idx="358">
                  <c:v>-0.81276595744680846</c:v>
                </c:pt>
                <c:pt idx="359">
                  <c:v>-0.46382978723404256</c:v>
                </c:pt>
                <c:pt idx="360">
                  <c:v>-0.64476885644768855</c:v>
                </c:pt>
                <c:pt idx="361">
                  <c:v>-0.85169491525423724</c:v>
                </c:pt>
                <c:pt idx="362">
                  <c:v>2.8522968197879859</c:v>
                </c:pt>
                <c:pt idx="363">
                  <c:v>4.6496062992125982</c:v>
                </c:pt>
                <c:pt idx="364">
                  <c:v>2.5941422594142258</c:v>
                </c:pt>
                <c:pt idx="365">
                  <c:v>-0.26773455377574373</c:v>
                </c:pt>
                <c:pt idx="366">
                  <c:v>0.8223920863309353</c:v>
                </c:pt>
                <c:pt idx="367">
                  <c:v>-0.16945925361766945</c:v>
                </c:pt>
                <c:pt idx="368">
                  <c:v>0.9862532904357999</c:v>
                </c:pt>
                <c:pt idx="369">
                  <c:v>0.1161512027491409</c:v>
                </c:pt>
                <c:pt idx="370">
                  <c:v>-1</c:v>
                </c:pt>
                <c:pt idx="371">
                  <c:v>-1</c:v>
                </c:pt>
                <c:pt idx="372">
                  <c:v>-0.74135338345864665</c:v>
                </c:pt>
                <c:pt idx="373">
                  <c:v>-0.16894977168949771</c:v>
                </c:pt>
                <c:pt idx="374">
                  <c:v>-0.89976415094339623</c:v>
                </c:pt>
                <c:pt idx="375">
                  <c:v>-1</c:v>
                </c:pt>
                <c:pt idx="376">
                  <c:v>-1</c:v>
                </c:pt>
                <c:pt idx="377">
                  <c:v>-0.4519774011299435</c:v>
                </c:pt>
                <c:pt idx="378">
                  <c:v>-0.53197674418604646</c:v>
                </c:pt>
                <c:pt idx="379">
                  <c:v>-0.78568490333196217</c:v>
                </c:pt>
                <c:pt idx="380">
                  <c:v>-0.88707102952913008</c:v>
                </c:pt>
                <c:pt idx="381">
                  <c:v>-0.57795156407669024</c:v>
                </c:pt>
                <c:pt idx="382">
                  <c:v>-0.93829905503057254</c:v>
                </c:pt>
                <c:pt idx="383">
                  <c:v>-4.3035107587768968E-2</c:v>
                </c:pt>
                <c:pt idx="384">
                  <c:v>-4.3035107587768968E-2</c:v>
                </c:pt>
                <c:pt idx="385">
                  <c:v>-4.3035107587768968E-2</c:v>
                </c:pt>
                <c:pt idx="386">
                  <c:v>-4.3035107587768968E-2</c:v>
                </c:pt>
                <c:pt idx="387">
                  <c:v>-4.3035107587768968E-2</c:v>
                </c:pt>
                <c:pt idx="388">
                  <c:v>0.42437337942955922</c:v>
                </c:pt>
                <c:pt idx="389">
                  <c:v>2.6719576719576721</c:v>
                </c:pt>
                <c:pt idx="390">
                  <c:v>-0.25357242925188989</c:v>
                </c:pt>
                <c:pt idx="391">
                  <c:v>-3.2910975810432057E-2</c:v>
                </c:pt>
                <c:pt idx="392">
                  <c:v>-0.714447978191731</c:v>
                </c:pt>
                <c:pt idx="393">
                  <c:v>-4.4206296048225048E-2</c:v>
                </c:pt>
                <c:pt idx="394">
                  <c:v>-0.40228741919443062</c:v>
                </c:pt>
                <c:pt idx="395">
                  <c:v>-0.40228741919443062</c:v>
                </c:pt>
                <c:pt idx="396">
                  <c:v>-0.37578814627994955</c:v>
                </c:pt>
                <c:pt idx="397">
                  <c:v>-0.37578814627994955</c:v>
                </c:pt>
                <c:pt idx="398">
                  <c:v>-0.97346938775510206</c:v>
                </c:pt>
                <c:pt idx="399">
                  <c:v>-0.80992907801418434</c:v>
                </c:pt>
                <c:pt idx="400">
                  <c:v>-0.78210116731517509</c:v>
                </c:pt>
                <c:pt idx="401">
                  <c:v>-0.86613119143239625</c:v>
                </c:pt>
                <c:pt idx="402">
                  <c:v>-0.79047619047619044</c:v>
                </c:pt>
                <c:pt idx="403">
                  <c:v>-0.14191419141914191</c:v>
                </c:pt>
                <c:pt idx="404">
                  <c:v>0.8869227449287872</c:v>
                </c:pt>
                <c:pt idx="405">
                  <c:v>0.12253521126760564</c:v>
                </c:pt>
                <c:pt idx="406">
                  <c:v>0.41718334809565988</c:v>
                </c:pt>
                <c:pt idx="407">
                  <c:v>2.8592677345537756</c:v>
                </c:pt>
                <c:pt idx="408">
                  <c:v>-0.48279158699808794</c:v>
                </c:pt>
                <c:pt idx="409">
                  <c:v>0.19634146341463415</c:v>
                </c:pt>
                <c:pt idx="410">
                  <c:v>1.1836960531169309</c:v>
                </c:pt>
                <c:pt idx="411">
                  <c:v>1.2238860482103726</c:v>
                </c:pt>
                <c:pt idx="412">
                  <c:v>-0.73663477771525043</c:v>
                </c:pt>
                <c:pt idx="413">
                  <c:v>-1</c:v>
                </c:pt>
                <c:pt idx="414">
                  <c:v>-1</c:v>
                </c:pt>
                <c:pt idx="415">
                  <c:v>1.0346897931954637</c:v>
                </c:pt>
                <c:pt idx="416">
                  <c:v>1.6424050632911393</c:v>
                </c:pt>
                <c:pt idx="417">
                  <c:v>-0.94347826086956521</c:v>
                </c:pt>
                <c:pt idx="418">
                  <c:v>-0.93688362919132151</c:v>
                </c:pt>
                <c:pt idx="419">
                  <c:v>-0.94347826086956521</c:v>
                </c:pt>
                <c:pt idx="420">
                  <c:v>-0.93688362919132151</c:v>
                </c:pt>
                <c:pt idx="421">
                  <c:v>0.1317365269461078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6.7966280295047421E-2</c:v>
                </c:pt>
                <c:pt idx="427">
                  <c:v>-0.40106951871657753</c:v>
                </c:pt>
                <c:pt idx="428">
                  <c:v>-0.88705058860960861</c:v>
                </c:pt>
                <c:pt idx="429">
                  <c:v>-0.74258555133079851</c:v>
                </c:pt>
                <c:pt idx="430">
                  <c:v>-0.97588255854596295</c:v>
                </c:pt>
                <c:pt idx="431">
                  <c:v>-0.70538415003024801</c:v>
                </c:pt>
                <c:pt idx="432">
                  <c:v>-0.77670753064798603</c:v>
                </c:pt>
                <c:pt idx="433">
                  <c:v>-0.88739946380697055</c:v>
                </c:pt>
                <c:pt idx="434">
                  <c:v>-0.52062163777644954</c:v>
                </c:pt>
                <c:pt idx="435">
                  <c:v>-0.21044849679645145</c:v>
                </c:pt>
                <c:pt idx="436">
                  <c:v>-0.9742157284056725</c:v>
                </c:pt>
                <c:pt idx="437">
                  <c:v>-1</c:v>
                </c:pt>
                <c:pt idx="438">
                  <c:v>-1</c:v>
                </c:pt>
                <c:pt idx="439">
                  <c:v>0.49733885274985218</c:v>
                </c:pt>
                <c:pt idx="440">
                  <c:v>1.0329972502291476</c:v>
                </c:pt>
                <c:pt idx="441">
                  <c:v>-0.20265588914549654</c:v>
                </c:pt>
                <c:pt idx="442">
                  <c:v>-0.55110870740941054</c:v>
                </c:pt>
                <c:pt idx="443">
                  <c:v>1.4659400544959129</c:v>
                </c:pt>
                <c:pt idx="444">
                  <c:v>0.9386363636363636</c:v>
                </c:pt>
                <c:pt idx="445">
                  <c:v>0.4116743471582181</c:v>
                </c:pt>
                <c:pt idx="446">
                  <c:v>0.42269736842105265</c:v>
                </c:pt>
                <c:pt idx="447">
                  <c:v>1.1708860759493671</c:v>
                </c:pt>
                <c:pt idx="448">
                  <c:v>3.3708333333333331</c:v>
                </c:pt>
                <c:pt idx="449">
                  <c:v>-0.9616438356164384</c:v>
                </c:pt>
                <c:pt idx="450">
                  <c:v>-1</c:v>
                </c:pt>
                <c:pt idx="451">
                  <c:v>-0.82415630550621666</c:v>
                </c:pt>
                <c:pt idx="452">
                  <c:v>-0.99288256227758009</c:v>
                </c:pt>
                <c:pt idx="453">
                  <c:v>-1</c:v>
                </c:pt>
                <c:pt idx="454">
                  <c:v>-0.98232129131437351</c:v>
                </c:pt>
                <c:pt idx="455">
                  <c:v>-0.65853658536585369</c:v>
                </c:pt>
                <c:pt idx="456">
                  <c:v>-1</c:v>
                </c:pt>
                <c:pt idx="457">
                  <c:v>-0.89446952595936791</c:v>
                </c:pt>
                <c:pt idx="458">
                  <c:v>-0.9622331691297209</c:v>
                </c:pt>
                <c:pt idx="459">
                  <c:v>-0.99608227228207635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5.7248120300751877</c:v>
                </c:pt>
                <c:pt idx="466">
                  <c:v>0.75056689342403626</c:v>
                </c:pt>
                <c:pt idx="467">
                  <c:v>1.7710843373493976</c:v>
                </c:pt>
                <c:pt idx="468">
                  <c:v>-1</c:v>
                </c:pt>
                <c:pt idx="469">
                  <c:v>-1</c:v>
                </c:pt>
                <c:pt idx="470">
                  <c:v>-0.94878706199460916</c:v>
                </c:pt>
                <c:pt idx="471">
                  <c:v>-0.94878706199460916</c:v>
                </c:pt>
                <c:pt idx="472">
                  <c:v>0.42451612903225805</c:v>
                </c:pt>
                <c:pt idx="473">
                  <c:v>0.35396039603960394</c:v>
                </c:pt>
                <c:pt idx="474">
                  <c:v>-0.33603896103896103</c:v>
                </c:pt>
                <c:pt idx="475">
                  <c:v>-0.47424242424242424</c:v>
                </c:pt>
                <c:pt idx="476">
                  <c:v>-0.43506882106523043</c:v>
                </c:pt>
                <c:pt idx="477">
                  <c:v>-0.30663780663780665</c:v>
                </c:pt>
                <c:pt idx="478">
                  <c:v>-1</c:v>
                </c:pt>
                <c:pt idx="479">
                  <c:v>-1</c:v>
                </c:pt>
                <c:pt idx="480">
                  <c:v>-0.37649700598802394</c:v>
                </c:pt>
                <c:pt idx="481">
                  <c:v>-0.33770970094821301</c:v>
                </c:pt>
                <c:pt idx="482">
                  <c:v>-0.56133997283838843</c:v>
                </c:pt>
                <c:pt idx="483">
                  <c:v>0.337548931044866</c:v>
                </c:pt>
                <c:pt idx="484">
                  <c:v>0.47274481427882298</c:v>
                </c:pt>
                <c:pt idx="485">
                  <c:v>-4.9170616113744077E-2</c:v>
                </c:pt>
                <c:pt idx="486">
                  <c:v>0.35790749343566958</c:v>
                </c:pt>
                <c:pt idx="487">
                  <c:v>0.80339425587467361</c:v>
                </c:pt>
                <c:pt idx="488">
                  <c:v>1.1758985200845666</c:v>
                </c:pt>
                <c:pt idx="489">
                  <c:v>0.30254975124378108</c:v>
                </c:pt>
                <c:pt idx="490">
                  <c:v>0.42343387470997679</c:v>
                </c:pt>
                <c:pt idx="491">
                  <c:v>0.29350348027842227</c:v>
                </c:pt>
                <c:pt idx="492">
                  <c:v>0.29350348027842227</c:v>
                </c:pt>
                <c:pt idx="493">
                  <c:v>0.67012167643082465</c:v>
                </c:pt>
                <c:pt idx="494">
                  <c:v>0.67012167643082465</c:v>
                </c:pt>
                <c:pt idx="495">
                  <c:v>0.34565119423163587</c:v>
                </c:pt>
                <c:pt idx="496">
                  <c:v>11.551724137931034</c:v>
                </c:pt>
                <c:pt idx="497">
                  <c:v>2.7190476190476192</c:v>
                </c:pt>
                <c:pt idx="498">
                  <c:v>4.0220125786163523</c:v>
                </c:pt>
                <c:pt idx="499">
                  <c:v>1.3675018982536067</c:v>
                </c:pt>
                <c:pt idx="500">
                  <c:v>-0.44774657086871328</c:v>
                </c:pt>
                <c:pt idx="501">
                  <c:v>-0.49592549476135039</c:v>
                </c:pt>
                <c:pt idx="502">
                  <c:v>2.5270758122743681E-2</c:v>
                </c:pt>
                <c:pt idx="503">
                  <c:v>-1</c:v>
                </c:pt>
                <c:pt idx="504">
                  <c:v>0.32682926829268294</c:v>
                </c:pt>
                <c:pt idx="505">
                  <c:v>-0.62442748091603051</c:v>
                </c:pt>
                <c:pt idx="506">
                  <c:v>-0.731995069554499</c:v>
                </c:pt>
                <c:pt idx="507">
                  <c:v>-0.19050909928587884</c:v>
                </c:pt>
                <c:pt idx="508">
                  <c:v>-0.42720848056537103</c:v>
                </c:pt>
                <c:pt idx="509">
                  <c:v>-0.52795031055900621</c:v>
                </c:pt>
                <c:pt idx="510">
                  <c:v>-0.86843194042201077</c:v>
                </c:pt>
                <c:pt idx="511">
                  <c:v>-0.63137254901960782</c:v>
                </c:pt>
                <c:pt idx="512">
                  <c:v>11.20392156862745</c:v>
                </c:pt>
                <c:pt idx="513">
                  <c:v>6.0480769230769234</c:v>
                </c:pt>
                <c:pt idx="514">
                  <c:v>-0.58653846153846156</c:v>
                </c:pt>
                <c:pt idx="515">
                  <c:v>-1</c:v>
                </c:pt>
                <c:pt idx="516">
                  <c:v>-1</c:v>
                </c:pt>
                <c:pt idx="517">
                  <c:v>-0.96493827160493828</c:v>
                </c:pt>
                <c:pt idx="518">
                  <c:v>-0.9659058075700665</c:v>
                </c:pt>
                <c:pt idx="519">
                  <c:v>-0.19691780821917809</c:v>
                </c:pt>
                <c:pt idx="520">
                  <c:v>-0.19691780821917809</c:v>
                </c:pt>
                <c:pt idx="521">
                  <c:v>-0.19691780821917809</c:v>
                </c:pt>
                <c:pt idx="522">
                  <c:v>0.40296803652968038</c:v>
                </c:pt>
                <c:pt idx="523">
                  <c:v>-0.19223205506391347</c:v>
                </c:pt>
                <c:pt idx="524">
                  <c:v>-0.14060963618485742</c:v>
                </c:pt>
                <c:pt idx="525">
                  <c:v>-0.14060963618485742</c:v>
                </c:pt>
                <c:pt idx="526">
                  <c:v>-0.14060963618485742</c:v>
                </c:pt>
                <c:pt idx="527">
                  <c:v>-0.17908902691511386</c:v>
                </c:pt>
                <c:pt idx="528">
                  <c:v>-0.23161189358372458</c:v>
                </c:pt>
                <c:pt idx="529">
                  <c:v>-0.42936170212765956</c:v>
                </c:pt>
                <c:pt idx="530">
                  <c:v>-6.838156484458735E-2</c:v>
                </c:pt>
                <c:pt idx="531">
                  <c:v>-1</c:v>
                </c:pt>
                <c:pt idx="532">
                  <c:v>-0.98140111593304402</c:v>
                </c:pt>
                <c:pt idx="533">
                  <c:v>-0.68098159509202449</c:v>
                </c:pt>
                <c:pt idx="534">
                  <c:v>-8.7177316969953456E-2</c:v>
                </c:pt>
                <c:pt idx="535">
                  <c:v>-0.77130852340936373</c:v>
                </c:pt>
                <c:pt idx="536">
                  <c:v>-0.71382842509603073</c:v>
                </c:pt>
                <c:pt idx="537">
                  <c:v>-0.65214285714285714</c:v>
                </c:pt>
                <c:pt idx="538">
                  <c:v>-0.8116028708133971</c:v>
                </c:pt>
                <c:pt idx="539">
                  <c:v>-0.36040216550657383</c:v>
                </c:pt>
                <c:pt idx="540">
                  <c:v>-0.43669250645994834</c:v>
                </c:pt>
                <c:pt idx="541">
                  <c:v>-0.4435336976320583</c:v>
                </c:pt>
                <c:pt idx="542">
                  <c:v>-0.64863144493952896</c:v>
                </c:pt>
                <c:pt idx="543">
                  <c:v>-0.75380261761584721</c:v>
                </c:pt>
                <c:pt idx="544">
                  <c:v>-0.58829084041548629</c:v>
                </c:pt>
                <c:pt idx="545">
                  <c:v>-1</c:v>
                </c:pt>
                <c:pt idx="546">
                  <c:v>2.3179775280898878</c:v>
                </c:pt>
                <c:pt idx="547">
                  <c:v>2.3179775280898878</c:v>
                </c:pt>
                <c:pt idx="548">
                  <c:v>1.7201986754966887</c:v>
                </c:pt>
                <c:pt idx="549">
                  <c:v>1.7201986754966887</c:v>
                </c:pt>
                <c:pt idx="550">
                  <c:v>0.22284678150498641</c:v>
                </c:pt>
                <c:pt idx="551">
                  <c:v>0.22284678150498641</c:v>
                </c:pt>
                <c:pt idx="552">
                  <c:v>0.24692954104718812</c:v>
                </c:pt>
                <c:pt idx="553">
                  <c:v>0.24692954104718812</c:v>
                </c:pt>
                <c:pt idx="554">
                  <c:v>0.86555023923444974</c:v>
                </c:pt>
                <c:pt idx="555">
                  <c:v>0.5049680624556423</c:v>
                </c:pt>
                <c:pt idx="556">
                  <c:v>1.5551794177386595</c:v>
                </c:pt>
                <c:pt idx="557">
                  <c:v>1.5551794177386595</c:v>
                </c:pt>
                <c:pt idx="558">
                  <c:v>-0.24284578696343403</c:v>
                </c:pt>
                <c:pt idx="559">
                  <c:v>0.33306836248012717</c:v>
                </c:pt>
                <c:pt idx="560">
                  <c:v>-1</c:v>
                </c:pt>
                <c:pt idx="561">
                  <c:v>-0.87735191637630661</c:v>
                </c:pt>
                <c:pt idx="562">
                  <c:v>-0.90024860161591047</c:v>
                </c:pt>
                <c:pt idx="563">
                  <c:v>-0.80161338512100389</c:v>
                </c:pt>
                <c:pt idx="564">
                  <c:v>-0.81253497481813097</c:v>
                </c:pt>
                <c:pt idx="565">
                  <c:v>1.1656923753850021</c:v>
                </c:pt>
                <c:pt idx="566">
                  <c:v>1.1656923753850021</c:v>
                </c:pt>
                <c:pt idx="567">
                  <c:v>1.2134640769375824</c:v>
                </c:pt>
                <c:pt idx="568">
                  <c:v>0.59944444444444445</c:v>
                </c:pt>
                <c:pt idx="569">
                  <c:v>0.63824074074074078</c:v>
                </c:pt>
                <c:pt idx="570">
                  <c:v>-0.74232137083737471</c:v>
                </c:pt>
                <c:pt idx="571">
                  <c:v>-0.74232137083737471</c:v>
                </c:pt>
                <c:pt idx="572">
                  <c:v>-0.69733403031887087</c:v>
                </c:pt>
                <c:pt idx="573">
                  <c:v>0.80200501253132828</c:v>
                </c:pt>
                <c:pt idx="574">
                  <c:v>-1</c:v>
                </c:pt>
                <c:pt idx="575">
                  <c:v>-0.99909008189262971</c:v>
                </c:pt>
                <c:pt idx="576">
                  <c:v>-0.94661508704061892</c:v>
                </c:pt>
                <c:pt idx="577">
                  <c:v>-0.9373345101500441</c:v>
                </c:pt>
                <c:pt idx="578">
                  <c:v>1.1737488196411709</c:v>
                </c:pt>
                <c:pt idx="579">
                  <c:v>-0.27606557377049179</c:v>
                </c:pt>
                <c:pt idx="580">
                  <c:v>0.64982678983833719</c:v>
                </c:pt>
                <c:pt idx="581">
                  <c:v>0.79628305932809151</c:v>
                </c:pt>
                <c:pt idx="582">
                  <c:v>-0.88583509513742076</c:v>
                </c:pt>
                <c:pt idx="583">
                  <c:v>-0.39573756790639364</c:v>
                </c:pt>
                <c:pt idx="584">
                  <c:v>-0.98510638297872344</c:v>
                </c:pt>
                <c:pt idx="585">
                  <c:v>-0.98921417565485359</c:v>
                </c:pt>
                <c:pt idx="586">
                  <c:v>-0.73698336017176602</c:v>
                </c:pt>
                <c:pt idx="587">
                  <c:v>-1</c:v>
                </c:pt>
                <c:pt idx="588">
                  <c:v>-1</c:v>
                </c:pt>
                <c:pt idx="589">
                  <c:v>-0.39741581832419731</c:v>
                </c:pt>
                <c:pt idx="590">
                  <c:v>-0.6518518518518519</c:v>
                </c:pt>
                <c:pt idx="591">
                  <c:v>-0.99170274170274175</c:v>
                </c:pt>
                <c:pt idx="592">
                  <c:v>-0.99358974358974361</c:v>
                </c:pt>
                <c:pt idx="593">
                  <c:v>-0.96264176117411604</c:v>
                </c:pt>
                <c:pt idx="594">
                  <c:v>-0.95680345572354208</c:v>
                </c:pt>
                <c:pt idx="595">
                  <c:v>-0.40897353131052294</c:v>
                </c:pt>
                <c:pt idx="596">
                  <c:v>-0.60442117510180338</c:v>
                </c:pt>
                <c:pt idx="597">
                  <c:v>-0.5975638882254598</c:v>
                </c:pt>
                <c:pt idx="598">
                  <c:v>-0.7126016260162602</c:v>
                </c:pt>
                <c:pt idx="599">
                  <c:v>-8.9086315103105385E-2</c:v>
                </c:pt>
                <c:pt idx="600">
                  <c:v>-0.15166297117516631</c:v>
                </c:pt>
                <c:pt idx="601">
                  <c:v>-9.1972700682482936E-2</c:v>
                </c:pt>
                <c:pt idx="602">
                  <c:v>-0.15213296398891968</c:v>
                </c:pt>
                <c:pt idx="603">
                  <c:v>-0.49098557692307693</c:v>
                </c:pt>
                <c:pt idx="604">
                  <c:v>-0.42179195140470765</c:v>
                </c:pt>
                <c:pt idx="605">
                  <c:v>-0.45692527367920038</c:v>
                </c:pt>
                <c:pt idx="606">
                  <c:v>-0.45692527367920038</c:v>
                </c:pt>
                <c:pt idx="607">
                  <c:v>-0.45374315276932442</c:v>
                </c:pt>
                <c:pt idx="608">
                  <c:v>-0.45374315276932442</c:v>
                </c:pt>
                <c:pt idx="609">
                  <c:v>-0.53172080165860403</c:v>
                </c:pt>
                <c:pt idx="610">
                  <c:v>-0.44507196210603023</c:v>
                </c:pt>
                <c:pt idx="611">
                  <c:v>-0.40421740421740421</c:v>
                </c:pt>
                <c:pt idx="612">
                  <c:v>-0.45613669514482186</c:v>
                </c:pt>
                <c:pt idx="613">
                  <c:v>-0.31146589259796809</c:v>
                </c:pt>
                <c:pt idx="614">
                  <c:v>-0.26052631578947366</c:v>
                </c:pt>
                <c:pt idx="615">
                  <c:v>-0.20495827196858124</c:v>
                </c:pt>
                <c:pt idx="616">
                  <c:v>-0.50261060730970042</c:v>
                </c:pt>
                <c:pt idx="617">
                  <c:v>-0.81235485369252203</c:v>
                </c:pt>
                <c:pt idx="618">
                  <c:v>-0.65144124168514417</c:v>
                </c:pt>
                <c:pt idx="619">
                  <c:v>-0.40059669107675616</c:v>
                </c:pt>
                <c:pt idx="620">
                  <c:v>-0.60574412532637079</c:v>
                </c:pt>
                <c:pt idx="621">
                  <c:v>-0.6440624005093919</c:v>
                </c:pt>
                <c:pt idx="622">
                  <c:v>-0.75363511659807958</c:v>
                </c:pt>
                <c:pt idx="623">
                  <c:v>-0.86305278174037092</c:v>
                </c:pt>
                <c:pt idx="624">
                  <c:v>-0.85089141004862234</c:v>
                </c:pt>
                <c:pt idx="625">
                  <c:v>-0.10764963192147659</c:v>
                </c:pt>
                <c:pt idx="626">
                  <c:v>-0.13581564067000959</c:v>
                </c:pt>
                <c:pt idx="627">
                  <c:v>-0.19598847754187559</c:v>
                </c:pt>
                <c:pt idx="628">
                  <c:v>-0.30879345603271985</c:v>
                </c:pt>
                <c:pt idx="629">
                  <c:v>-0.24296426136916935</c:v>
                </c:pt>
                <c:pt idx="630">
                  <c:v>-0.2022592267991041</c:v>
                </c:pt>
                <c:pt idx="631">
                  <c:v>-0.96219455970493317</c:v>
                </c:pt>
                <c:pt idx="632">
                  <c:v>-0.95758564437194127</c:v>
                </c:pt>
                <c:pt idx="633">
                  <c:v>-0.80755395683453235</c:v>
                </c:pt>
                <c:pt idx="634">
                  <c:v>-0.6757965343767468</c:v>
                </c:pt>
                <c:pt idx="635">
                  <c:v>-0.5878003696857671</c:v>
                </c:pt>
                <c:pt idx="636">
                  <c:v>0.1650943396226415</c:v>
                </c:pt>
                <c:pt idx="637">
                  <c:v>-0.57122877122877125</c:v>
                </c:pt>
                <c:pt idx="638">
                  <c:v>-0.54017501988862371</c:v>
                </c:pt>
                <c:pt idx="639">
                  <c:v>-0.9645010046885466</c:v>
                </c:pt>
                <c:pt idx="640">
                  <c:v>-0.87306021104903786</c:v>
                </c:pt>
                <c:pt idx="641">
                  <c:v>-0.49675023212627667</c:v>
                </c:pt>
                <c:pt idx="642">
                  <c:v>-0.49675023212627667</c:v>
                </c:pt>
                <c:pt idx="643">
                  <c:v>-0.69066666666666665</c:v>
                </c:pt>
                <c:pt idx="644">
                  <c:v>-0.69066666666666665</c:v>
                </c:pt>
                <c:pt idx="645">
                  <c:v>-1</c:v>
                </c:pt>
                <c:pt idx="646">
                  <c:v>-1</c:v>
                </c:pt>
                <c:pt idx="647">
                  <c:v>0.8086816720257235</c:v>
                </c:pt>
                <c:pt idx="648">
                  <c:v>-0.21300929235167976</c:v>
                </c:pt>
                <c:pt idx="649">
                  <c:v>-1</c:v>
                </c:pt>
                <c:pt idx="650">
                  <c:v>-1</c:v>
                </c:pt>
                <c:pt idx="651">
                  <c:v>-0.64622641509433965</c:v>
                </c:pt>
                <c:pt idx="652">
                  <c:v>-0.54009433962264153</c:v>
                </c:pt>
                <c:pt idx="653">
                  <c:v>-0.9922394678492239</c:v>
                </c:pt>
                <c:pt idx="654">
                  <c:v>-0.9834469328140214</c:v>
                </c:pt>
                <c:pt idx="655">
                  <c:v>2.7184139784946235</c:v>
                </c:pt>
                <c:pt idx="656">
                  <c:v>2.3059782608695651</c:v>
                </c:pt>
                <c:pt idx="657">
                  <c:v>-1</c:v>
                </c:pt>
                <c:pt idx="6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2-4ECD-B8B1-132A196A992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Val_Scatter!$G$9:$G$10</c:f>
              <c:numCache>
                <c:formatCode>General</c:formatCode>
                <c:ptCount val="2"/>
                <c:pt idx="0">
                  <c:v>-100000</c:v>
                </c:pt>
                <c:pt idx="1">
                  <c:v>500000</c:v>
                </c:pt>
              </c:numCache>
            </c:numRef>
          </c:xVal>
          <c:yVal>
            <c:numRef>
              <c:f>Val_Scatter!$H$9:$H$10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2-4ECD-B8B1-132A196A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328"/>
        <c:axId val="851534992"/>
      </c:scatterChart>
      <c:valAx>
        <c:axId val="348735328"/>
        <c:scaling>
          <c:orientation val="minMax"/>
          <c:max val="14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Volume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51534992"/>
        <c:crossesAt val="-1"/>
        <c:crossBetween val="midCat"/>
      </c:valAx>
      <c:valAx>
        <c:axId val="85153499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from Observed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48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Daily Estimated v. Observed - Intra-SF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7718887094701"/>
          <c:y val="0.10550046216630686"/>
          <c:w val="0.82349562011460586"/>
          <c:h val="0.73180221566581405"/>
        </c:manualLayout>
      </c:layout>
      <c:scatterChart>
        <c:scatterStyle val="lineMarker"/>
        <c:varyColors val="0"/>
        <c:ser>
          <c:idx val="0"/>
          <c:order val="0"/>
          <c:tx>
            <c:v>Intra SF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LocsData!$V$84:$V$661</c:f>
              <c:numCache>
                <c:formatCode>#,##0</c:formatCode>
                <c:ptCount val="578"/>
                <c:pt idx="0">
                  <c:v>33336.999999999964</c:v>
                </c:pt>
                <c:pt idx="1">
                  <c:v>35493.999999999956</c:v>
                </c:pt>
                <c:pt idx="2">
                  <c:v>21242.666666666657</c:v>
                </c:pt>
                <c:pt idx="3">
                  <c:v>10482.999999999985</c:v>
                </c:pt>
                <c:pt idx="4">
                  <c:v>8096.9999999999927</c:v>
                </c:pt>
                <c:pt idx="5">
                  <c:v>28569.999999999989</c:v>
                </c:pt>
                <c:pt idx="6">
                  <c:v>18396.666666666642</c:v>
                </c:pt>
                <c:pt idx="7">
                  <c:v>20220.999999999985</c:v>
                </c:pt>
                <c:pt idx="8">
                  <c:v>12768.333333333321</c:v>
                </c:pt>
                <c:pt idx="9">
                  <c:v>9456.9999999999818</c:v>
                </c:pt>
                <c:pt idx="10">
                  <c:v>8591.6666666666606</c:v>
                </c:pt>
                <c:pt idx="11">
                  <c:v>19457.999999999978</c:v>
                </c:pt>
                <c:pt idx="12">
                  <c:v>38360.999999999985</c:v>
                </c:pt>
                <c:pt idx="13">
                  <c:v>48518.333333333314</c:v>
                </c:pt>
                <c:pt idx="14">
                  <c:v>7328.3333333333157</c:v>
                </c:pt>
                <c:pt idx="15">
                  <c:v>6256.6666666666588</c:v>
                </c:pt>
                <c:pt idx="16">
                  <c:v>19595</c:v>
                </c:pt>
                <c:pt idx="17">
                  <c:v>19253</c:v>
                </c:pt>
                <c:pt idx="18">
                  <c:v>19286.999999999985</c:v>
                </c:pt>
                <c:pt idx="19">
                  <c:v>12928.333333333314</c:v>
                </c:pt>
                <c:pt idx="20">
                  <c:v>14706.999999999982</c:v>
                </c:pt>
                <c:pt idx="21">
                  <c:v>16409.333333333321</c:v>
                </c:pt>
                <c:pt idx="22">
                  <c:v>12424.333333333321</c:v>
                </c:pt>
                <c:pt idx="23">
                  <c:v>11775.999999999991</c:v>
                </c:pt>
                <c:pt idx="24">
                  <c:v>18224.999999999985</c:v>
                </c:pt>
                <c:pt idx="25">
                  <c:v>12733.333333333318</c:v>
                </c:pt>
                <c:pt idx="26">
                  <c:v>22195.33333333331</c:v>
                </c:pt>
                <c:pt idx="27">
                  <c:v>16195.999999999984</c:v>
                </c:pt>
                <c:pt idx="28">
                  <c:v>18563.333333333314</c:v>
                </c:pt>
                <c:pt idx="29">
                  <c:v>24362.999999999982</c:v>
                </c:pt>
                <c:pt idx="30">
                  <c:v>25532.666666666653</c:v>
                </c:pt>
                <c:pt idx="31">
                  <c:v>31660.666666666599</c:v>
                </c:pt>
                <c:pt idx="32">
                  <c:v>15030.666666666652</c:v>
                </c:pt>
                <c:pt idx="33">
                  <c:v>15105.333333333323</c:v>
                </c:pt>
                <c:pt idx="34">
                  <c:v>10888.33333333331</c:v>
                </c:pt>
                <c:pt idx="35">
                  <c:v>15291</c:v>
                </c:pt>
                <c:pt idx="36">
                  <c:v>21361.999999999978</c:v>
                </c:pt>
                <c:pt idx="37">
                  <c:v>21952.333333333321</c:v>
                </c:pt>
                <c:pt idx="38">
                  <c:v>32633</c:v>
                </c:pt>
                <c:pt idx="39">
                  <c:v>17388</c:v>
                </c:pt>
                <c:pt idx="40">
                  <c:v>18897.999999999993</c:v>
                </c:pt>
                <c:pt idx="41">
                  <c:v>8793.6666666666515</c:v>
                </c:pt>
                <c:pt idx="42">
                  <c:v>1515.5</c:v>
                </c:pt>
                <c:pt idx="43">
                  <c:v>1257.5</c:v>
                </c:pt>
                <c:pt idx="44">
                  <c:v>1425.5</c:v>
                </c:pt>
                <c:pt idx="45">
                  <c:v>884.5</c:v>
                </c:pt>
                <c:pt idx="46">
                  <c:v>1054</c:v>
                </c:pt>
                <c:pt idx="47">
                  <c:v>637.5</c:v>
                </c:pt>
                <c:pt idx="48">
                  <c:v>264</c:v>
                </c:pt>
                <c:pt idx="49">
                  <c:v>294.5</c:v>
                </c:pt>
                <c:pt idx="50">
                  <c:v>165.5</c:v>
                </c:pt>
                <c:pt idx="51">
                  <c:v>189</c:v>
                </c:pt>
                <c:pt idx="52">
                  <c:v>4413.5</c:v>
                </c:pt>
                <c:pt idx="53">
                  <c:v>3303.5</c:v>
                </c:pt>
                <c:pt idx="54">
                  <c:v>3232</c:v>
                </c:pt>
                <c:pt idx="55">
                  <c:v>3569</c:v>
                </c:pt>
                <c:pt idx="56">
                  <c:v>1132</c:v>
                </c:pt>
                <c:pt idx="57">
                  <c:v>1244</c:v>
                </c:pt>
                <c:pt idx="58">
                  <c:v>432</c:v>
                </c:pt>
                <c:pt idx="59">
                  <c:v>761</c:v>
                </c:pt>
                <c:pt idx="60">
                  <c:v>2630</c:v>
                </c:pt>
                <c:pt idx="61">
                  <c:v>2620</c:v>
                </c:pt>
                <c:pt idx="62">
                  <c:v>4792.5</c:v>
                </c:pt>
                <c:pt idx="63">
                  <c:v>4792.5</c:v>
                </c:pt>
                <c:pt idx="64">
                  <c:v>973</c:v>
                </c:pt>
                <c:pt idx="65">
                  <c:v>1243</c:v>
                </c:pt>
                <c:pt idx="66">
                  <c:v>2290</c:v>
                </c:pt>
                <c:pt idx="67">
                  <c:v>2079</c:v>
                </c:pt>
                <c:pt idx="68">
                  <c:v>138</c:v>
                </c:pt>
                <c:pt idx="69">
                  <c:v>145</c:v>
                </c:pt>
                <c:pt idx="70">
                  <c:v>1367.5</c:v>
                </c:pt>
                <c:pt idx="71">
                  <c:v>1524</c:v>
                </c:pt>
                <c:pt idx="72">
                  <c:v>696</c:v>
                </c:pt>
                <c:pt idx="73">
                  <c:v>380.5</c:v>
                </c:pt>
                <c:pt idx="74">
                  <c:v>283</c:v>
                </c:pt>
                <c:pt idx="75">
                  <c:v>261</c:v>
                </c:pt>
                <c:pt idx="76">
                  <c:v>2185</c:v>
                </c:pt>
                <c:pt idx="77">
                  <c:v>2438</c:v>
                </c:pt>
                <c:pt idx="78">
                  <c:v>1166</c:v>
                </c:pt>
                <c:pt idx="79">
                  <c:v>998</c:v>
                </c:pt>
                <c:pt idx="80">
                  <c:v>691</c:v>
                </c:pt>
                <c:pt idx="81">
                  <c:v>936.5</c:v>
                </c:pt>
                <c:pt idx="82">
                  <c:v>356</c:v>
                </c:pt>
                <c:pt idx="83">
                  <c:v>603</c:v>
                </c:pt>
                <c:pt idx="84">
                  <c:v>2715</c:v>
                </c:pt>
                <c:pt idx="85">
                  <c:v>3000</c:v>
                </c:pt>
                <c:pt idx="86">
                  <c:v>2716</c:v>
                </c:pt>
                <c:pt idx="87">
                  <c:v>2403</c:v>
                </c:pt>
                <c:pt idx="88">
                  <c:v>1611</c:v>
                </c:pt>
                <c:pt idx="89">
                  <c:v>1793</c:v>
                </c:pt>
                <c:pt idx="90">
                  <c:v>1738.5</c:v>
                </c:pt>
                <c:pt idx="91">
                  <c:v>1738.5</c:v>
                </c:pt>
                <c:pt idx="92">
                  <c:v>1738.5</c:v>
                </c:pt>
                <c:pt idx="93">
                  <c:v>1738.5</c:v>
                </c:pt>
                <c:pt idx="94">
                  <c:v>2020.5</c:v>
                </c:pt>
                <c:pt idx="95">
                  <c:v>2020.5</c:v>
                </c:pt>
                <c:pt idx="96">
                  <c:v>2020.5</c:v>
                </c:pt>
                <c:pt idx="97">
                  <c:v>2020.5</c:v>
                </c:pt>
                <c:pt idx="98">
                  <c:v>2572</c:v>
                </c:pt>
                <c:pt idx="99">
                  <c:v>1988</c:v>
                </c:pt>
                <c:pt idx="100">
                  <c:v>2443.5</c:v>
                </c:pt>
                <c:pt idx="101">
                  <c:v>2443.5</c:v>
                </c:pt>
                <c:pt idx="102">
                  <c:v>2420</c:v>
                </c:pt>
                <c:pt idx="103">
                  <c:v>2420</c:v>
                </c:pt>
                <c:pt idx="104">
                  <c:v>1710</c:v>
                </c:pt>
                <c:pt idx="105">
                  <c:v>619</c:v>
                </c:pt>
                <c:pt idx="106">
                  <c:v>971</c:v>
                </c:pt>
                <c:pt idx="107">
                  <c:v>487</c:v>
                </c:pt>
                <c:pt idx="108">
                  <c:v>1290</c:v>
                </c:pt>
                <c:pt idx="109">
                  <c:v>1096</c:v>
                </c:pt>
                <c:pt idx="110">
                  <c:v>1056</c:v>
                </c:pt>
                <c:pt idx="111">
                  <c:v>1261</c:v>
                </c:pt>
                <c:pt idx="112">
                  <c:v>1843</c:v>
                </c:pt>
                <c:pt idx="113">
                  <c:v>1424</c:v>
                </c:pt>
                <c:pt idx="114">
                  <c:v>358</c:v>
                </c:pt>
                <c:pt idx="115">
                  <c:v>620</c:v>
                </c:pt>
                <c:pt idx="116">
                  <c:v>1952</c:v>
                </c:pt>
                <c:pt idx="117">
                  <c:v>1595</c:v>
                </c:pt>
                <c:pt idx="118">
                  <c:v>2099</c:v>
                </c:pt>
                <c:pt idx="119">
                  <c:v>1697.5</c:v>
                </c:pt>
                <c:pt idx="120">
                  <c:v>469.5</c:v>
                </c:pt>
                <c:pt idx="121">
                  <c:v>382.5</c:v>
                </c:pt>
                <c:pt idx="122">
                  <c:v>477</c:v>
                </c:pt>
                <c:pt idx="123">
                  <c:v>2163</c:v>
                </c:pt>
                <c:pt idx="124">
                  <c:v>2079</c:v>
                </c:pt>
                <c:pt idx="125">
                  <c:v>2913</c:v>
                </c:pt>
                <c:pt idx="126">
                  <c:v>1106</c:v>
                </c:pt>
                <c:pt idx="127">
                  <c:v>1294.5</c:v>
                </c:pt>
                <c:pt idx="128">
                  <c:v>1319</c:v>
                </c:pt>
                <c:pt idx="129">
                  <c:v>1409</c:v>
                </c:pt>
                <c:pt idx="130">
                  <c:v>1281.5</c:v>
                </c:pt>
                <c:pt idx="131">
                  <c:v>1408.5</c:v>
                </c:pt>
                <c:pt idx="132">
                  <c:v>528.5</c:v>
                </c:pt>
                <c:pt idx="133">
                  <c:v>1001.5</c:v>
                </c:pt>
                <c:pt idx="134">
                  <c:v>620</c:v>
                </c:pt>
                <c:pt idx="135">
                  <c:v>837.5</c:v>
                </c:pt>
                <c:pt idx="136">
                  <c:v>680</c:v>
                </c:pt>
                <c:pt idx="137">
                  <c:v>398</c:v>
                </c:pt>
                <c:pt idx="138">
                  <c:v>926.5</c:v>
                </c:pt>
                <c:pt idx="139">
                  <c:v>1053.5</c:v>
                </c:pt>
                <c:pt idx="140">
                  <c:v>1792</c:v>
                </c:pt>
                <c:pt idx="141">
                  <c:v>1820</c:v>
                </c:pt>
                <c:pt idx="142">
                  <c:v>871</c:v>
                </c:pt>
                <c:pt idx="143">
                  <c:v>481.5</c:v>
                </c:pt>
                <c:pt idx="144">
                  <c:v>795</c:v>
                </c:pt>
                <c:pt idx="145">
                  <c:v>663</c:v>
                </c:pt>
                <c:pt idx="146">
                  <c:v>609</c:v>
                </c:pt>
                <c:pt idx="147">
                  <c:v>704</c:v>
                </c:pt>
                <c:pt idx="148">
                  <c:v>528</c:v>
                </c:pt>
                <c:pt idx="149">
                  <c:v>631</c:v>
                </c:pt>
                <c:pt idx="150">
                  <c:v>199</c:v>
                </c:pt>
                <c:pt idx="151">
                  <c:v>546</c:v>
                </c:pt>
                <c:pt idx="152">
                  <c:v>1385</c:v>
                </c:pt>
                <c:pt idx="153">
                  <c:v>630</c:v>
                </c:pt>
                <c:pt idx="154">
                  <c:v>401</c:v>
                </c:pt>
                <c:pt idx="155">
                  <c:v>543</c:v>
                </c:pt>
                <c:pt idx="156">
                  <c:v>386</c:v>
                </c:pt>
                <c:pt idx="157">
                  <c:v>321</c:v>
                </c:pt>
                <c:pt idx="158">
                  <c:v>321</c:v>
                </c:pt>
                <c:pt idx="159">
                  <c:v>371</c:v>
                </c:pt>
                <c:pt idx="160">
                  <c:v>371</c:v>
                </c:pt>
                <c:pt idx="161">
                  <c:v>1328</c:v>
                </c:pt>
                <c:pt idx="162">
                  <c:v>1715</c:v>
                </c:pt>
                <c:pt idx="163">
                  <c:v>393.33333333333263</c:v>
                </c:pt>
                <c:pt idx="164">
                  <c:v>1975.6666666666645</c:v>
                </c:pt>
                <c:pt idx="165">
                  <c:v>430</c:v>
                </c:pt>
                <c:pt idx="166">
                  <c:v>336.5</c:v>
                </c:pt>
                <c:pt idx="167">
                  <c:v>502</c:v>
                </c:pt>
                <c:pt idx="168">
                  <c:v>354.5</c:v>
                </c:pt>
                <c:pt idx="169">
                  <c:v>1513.5</c:v>
                </c:pt>
                <c:pt idx="170">
                  <c:v>775</c:v>
                </c:pt>
                <c:pt idx="171">
                  <c:v>2114</c:v>
                </c:pt>
                <c:pt idx="172">
                  <c:v>2273</c:v>
                </c:pt>
                <c:pt idx="173">
                  <c:v>1620</c:v>
                </c:pt>
                <c:pt idx="174">
                  <c:v>2208.5</c:v>
                </c:pt>
                <c:pt idx="175">
                  <c:v>1786.5</c:v>
                </c:pt>
                <c:pt idx="176">
                  <c:v>287</c:v>
                </c:pt>
                <c:pt idx="177">
                  <c:v>731</c:v>
                </c:pt>
                <c:pt idx="178">
                  <c:v>703.5</c:v>
                </c:pt>
                <c:pt idx="179">
                  <c:v>3372</c:v>
                </c:pt>
                <c:pt idx="180">
                  <c:v>2159</c:v>
                </c:pt>
                <c:pt idx="181">
                  <c:v>460.5</c:v>
                </c:pt>
                <c:pt idx="182">
                  <c:v>337.5</c:v>
                </c:pt>
                <c:pt idx="183">
                  <c:v>865</c:v>
                </c:pt>
                <c:pt idx="184">
                  <c:v>1049</c:v>
                </c:pt>
                <c:pt idx="185">
                  <c:v>1538</c:v>
                </c:pt>
                <c:pt idx="186">
                  <c:v>2097</c:v>
                </c:pt>
                <c:pt idx="187">
                  <c:v>865.5</c:v>
                </c:pt>
                <c:pt idx="188">
                  <c:v>710</c:v>
                </c:pt>
                <c:pt idx="189">
                  <c:v>94.5</c:v>
                </c:pt>
                <c:pt idx="190">
                  <c:v>94</c:v>
                </c:pt>
                <c:pt idx="191">
                  <c:v>1587</c:v>
                </c:pt>
                <c:pt idx="192">
                  <c:v>496</c:v>
                </c:pt>
                <c:pt idx="193">
                  <c:v>1723.5</c:v>
                </c:pt>
                <c:pt idx="194">
                  <c:v>1497</c:v>
                </c:pt>
                <c:pt idx="195">
                  <c:v>1693.5</c:v>
                </c:pt>
                <c:pt idx="196">
                  <c:v>1321.5</c:v>
                </c:pt>
                <c:pt idx="197">
                  <c:v>3258</c:v>
                </c:pt>
                <c:pt idx="198">
                  <c:v>2946</c:v>
                </c:pt>
                <c:pt idx="199">
                  <c:v>4184</c:v>
                </c:pt>
                <c:pt idx="200">
                  <c:v>3627</c:v>
                </c:pt>
                <c:pt idx="201">
                  <c:v>4034</c:v>
                </c:pt>
                <c:pt idx="202">
                  <c:v>2455</c:v>
                </c:pt>
                <c:pt idx="203">
                  <c:v>620.5</c:v>
                </c:pt>
                <c:pt idx="204">
                  <c:v>884.5</c:v>
                </c:pt>
                <c:pt idx="205">
                  <c:v>1776</c:v>
                </c:pt>
                <c:pt idx="206">
                  <c:v>1686</c:v>
                </c:pt>
                <c:pt idx="207">
                  <c:v>416</c:v>
                </c:pt>
                <c:pt idx="208">
                  <c:v>250</c:v>
                </c:pt>
                <c:pt idx="209">
                  <c:v>771</c:v>
                </c:pt>
                <c:pt idx="210">
                  <c:v>944</c:v>
                </c:pt>
                <c:pt idx="211">
                  <c:v>139.5</c:v>
                </c:pt>
                <c:pt idx="212">
                  <c:v>137.5</c:v>
                </c:pt>
                <c:pt idx="213">
                  <c:v>1849</c:v>
                </c:pt>
                <c:pt idx="214">
                  <c:v>1271</c:v>
                </c:pt>
                <c:pt idx="215">
                  <c:v>1102.5</c:v>
                </c:pt>
                <c:pt idx="216">
                  <c:v>1638.5</c:v>
                </c:pt>
                <c:pt idx="217">
                  <c:v>239</c:v>
                </c:pt>
                <c:pt idx="218">
                  <c:v>221</c:v>
                </c:pt>
                <c:pt idx="219">
                  <c:v>1757.5</c:v>
                </c:pt>
                <c:pt idx="220">
                  <c:v>1839</c:v>
                </c:pt>
                <c:pt idx="221">
                  <c:v>1248</c:v>
                </c:pt>
                <c:pt idx="222">
                  <c:v>1918</c:v>
                </c:pt>
                <c:pt idx="223">
                  <c:v>139</c:v>
                </c:pt>
                <c:pt idx="224">
                  <c:v>139</c:v>
                </c:pt>
                <c:pt idx="225">
                  <c:v>126</c:v>
                </c:pt>
                <c:pt idx="226">
                  <c:v>126</c:v>
                </c:pt>
                <c:pt idx="227">
                  <c:v>122.5</c:v>
                </c:pt>
                <c:pt idx="228">
                  <c:v>223</c:v>
                </c:pt>
                <c:pt idx="229">
                  <c:v>2078</c:v>
                </c:pt>
                <c:pt idx="230">
                  <c:v>1923</c:v>
                </c:pt>
                <c:pt idx="231">
                  <c:v>426</c:v>
                </c:pt>
                <c:pt idx="232">
                  <c:v>508</c:v>
                </c:pt>
                <c:pt idx="233">
                  <c:v>1297</c:v>
                </c:pt>
                <c:pt idx="234">
                  <c:v>1297</c:v>
                </c:pt>
                <c:pt idx="235">
                  <c:v>1297</c:v>
                </c:pt>
                <c:pt idx="236">
                  <c:v>1691</c:v>
                </c:pt>
                <c:pt idx="237">
                  <c:v>1691</c:v>
                </c:pt>
                <c:pt idx="238">
                  <c:v>1691</c:v>
                </c:pt>
                <c:pt idx="239">
                  <c:v>1721.5</c:v>
                </c:pt>
                <c:pt idx="240">
                  <c:v>1721.5</c:v>
                </c:pt>
                <c:pt idx="241">
                  <c:v>1721.5</c:v>
                </c:pt>
                <c:pt idx="242">
                  <c:v>1721.5</c:v>
                </c:pt>
                <c:pt idx="243">
                  <c:v>1096</c:v>
                </c:pt>
                <c:pt idx="244">
                  <c:v>1096</c:v>
                </c:pt>
                <c:pt idx="245">
                  <c:v>1096</c:v>
                </c:pt>
                <c:pt idx="246">
                  <c:v>1096</c:v>
                </c:pt>
                <c:pt idx="247">
                  <c:v>2054</c:v>
                </c:pt>
                <c:pt idx="248">
                  <c:v>1218</c:v>
                </c:pt>
                <c:pt idx="249">
                  <c:v>1976.5</c:v>
                </c:pt>
                <c:pt idx="250">
                  <c:v>1905</c:v>
                </c:pt>
                <c:pt idx="251">
                  <c:v>1687</c:v>
                </c:pt>
                <c:pt idx="252">
                  <c:v>1376.5</c:v>
                </c:pt>
                <c:pt idx="253">
                  <c:v>782</c:v>
                </c:pt>
                <c:pt idx="254">
                  <c:v>604</c:v>
                </c:pt>
                <c:pt idx="255">
                  <c:v>1334</c:v>
                </c:pt>
                <c:pt idx="256">
                  <c:v>1088</c:v>
                </c:pt>
                <c:pt idx="257">
                  <c:v>1991</c:v>
                </c:pt>
                <c:pt idx="258">
                  <c:v>1593</c:v>
                </c:pt>
                <c:pt idx="259">
                  <c:v>1747</c:v>
                </c:pt>
                <c:pt idx="260">
                  <c:v>1426</c:v>
                </c:pt>
                <c:pt idx="261">
                  <c:v>6114</c:v>
                </c:pt>
                <c:pt idx="262">
                  <c:v>5176</c:v>
                </c:pt>
                <c:pt idx="263">
                  <c:v>3063</c:v>
                </c:pt>
                <c:pt idx="264">
                  <c:v>2398</c:v>
                </c:pt>
                <c:pt idx="265">
                  <c:v>2118</c:v>
                </c:pt>
                <c:pt idx="266">
                  <c:v>1045</c:v>
                </c:pt>
                <c:pt idx="267">
                  <c:v>379</c:v>
                </c:pt>
                <c:pt idx="268">
                  <c:v>858</c:v>
                </c:pt>
                <c:pt idx="269">
                  <c:v>3884</c:v>
                </c:pt>
                <c:pt idx="270">
                  <c:v>3079</c:v>
                </c:pt>
                <c:pt idx="271">
                  <c:v>603</c:v>
                </c:pt>
                <c:pt idx="272">
                  <c:v>516</c:v>
                </c:pt>
                <c:pt idx="273">
                  <c:v>719.5</c:v>
                </c:pt>
                <c:pt idx="274">
                  <c:v>911.5</c:v>
                </c:pt>
                <c:pt idx="275">
                  <c:v>1031</c:v>
                </c:pt>
                <c:pt idx="276">
                  <c:v>1031</c:v>
                </c:pt>
                <c:pt idx="277">
                  <c:v>235</c:v>
                </c:pt>
                <c:pt idx="278">
                  <c:v>235</c:v>
                </c:pt>
                <c:pt idx="279">
                  <c:v>822</c:v>
                </c:pt>
                <c:pt idx="280">
                  <c:v>472</c:v>
                </c:pt>
                <c:pt idx="281">
                  <c:v>1415</c:v>
                </c:pt>
                <c:pt idx="282">
                  <c:v>1016</c:v>
                </c:pt>
                <c:pt idx="283">
                  <c:v>1434</c:v>
                </c:pt>
                <c:pt idx="284">
                  <c:v>1311</c:v>
                </c:pt>
                <c:pt idx="285">
                  <c:v>2224</c:v>
                </c:pt>
                <c:pt idx="286">
                  <c:v>2626</c:v>
                </c:pt>
                <c:pt idx="287">
                  <c:v>3419</c:v>
                </c:pt>
                <c:pt idx="288">
                  <c:v>4365</c:v>
                </c:pt>
                <c:pt idx="289">
                  <c:v>389</c:v>
                </c:pt>
                <c:pt idx="290">
                  <c:v>415</c:v>
                </c:pt>
                <c:pt idx="291">
                  <c:v>332.5</c:v>
                </c:pt>
                <c:pt idx="292">
                  <c:v>219</c:v>
                </c:pt>
                <c:pt idx="293">
                  <c:v>848</c:v>
                </c:pt>
                <c:pt idx="294">
                  <c:v>1192.5</c:v>
                </c:pt>
                <c:pt idx="295">
                  <c:v>146</c:v>
                </c:pt>
                <c:pt idx="296">
                  <c:v>708</c:v>
                </c:pt>
                <c:pt idx="297">
                  <c:v>688</c:v>
                </c:pt>
                <c:pt idx="298">
                  <c:v>2431</c:v>
                </c:pt>
                <c:pt idx="299">
                  <c:v>2506</c:v>
                </c:pt>
                <c:pt idx="300">
                  <c:v>3964</c:v>
                </c:pt>
                <c:pt idx="301">
                  <c:v>1799</c:v>
                </c:pt>
                <c:pt idx="302">
                  <c:v>883</c:v>
                </c:pt>
                <c:pt idx="303">
                  <c:v>883</c:v>
                </c:pt>
                <c:pt idx="304">
                  <c:v>883</c:v>
                </c:pt>
                <c:pt idx="305">
                  <c:v>883</c:v>
                </c:pt>
                <c:pt idx="306">
                  <c:v>883</c:v>
                </c:pt>
                <c:pt idx="307">
                  <c:v>578.5</c:v>
                </c:pt>
                <c:pt idx="308">
                  <c:v>378</c:v>
                </c:pt>
                <c:pt idx="309">
                  <c:v>1189.6666666666645</c:v>
                </c:pt>
                <c:pt idx="310">
                  <c:v>2025.6666666666652</c:v>
                </c:pt>
                <c:pt idx="311">
                  <c:v>4402</c:v>
                </c:pt>
                <c:pt idx="312">
                  <c:v>1493</c:v>
                </c:pt>
                <c:pt idx="313">
                  <c:v>2011</c:v>
                </c:pt>
                <c:pt idx="314">
                  <c:v>2011</c:v>
                </c:pt>
                <c:pt idx="315">
                  <c:v>3172</c:v>
                </c:pt>
                <c:pt idx="316">
                  <c:v>3172</c:v>
                </c:pt>
                <c:pt idx="317">
                  <c:v>490</c:v>
                </c:pt>
                <c:pt idx="318">
                  <c:v>352.5</c:v>
                </c:pt>
                <c:pt idx="319">
                  <c:v>514</c:v>
                </c:pt>
                <c:pt idx="320">
                  <c:v>747</c:v>
                </c:pt>
                <c:pt idx="321">
                  <c:v>210</c:v>
                </c:pt>
                <c:pt idx="322">
                  <c:v>151.5</c:v>
                </c:pt>
                <c:pt idx="323">
                  <c:v>1158.5</c:v>
                </c:pt>
                <c:pt idx="324">
                  <c:v>2130</c:v>
                </c:pt>
                <c:pt idx="325">
                  <c:v>2258</c:v>
                </c:pt>
                <c:pt idx="326">
                  <c:v>874</c:v>
                </c:pt>
                <c:pt idx="327">
                  <c:v>1046</c:v>
                </c:pt>
                <c:pt idx="328">
                  <c:v>820</c:v>
                </c:pt>
                <c:pt idx="329">
                  <c:v>2711</c:v>
                </c:pt>
                <c:pt idx="330">
                  <c:v>2738</c:v>
                </c:pt>
                <c:pt idx="331">
                  <c:v>888.5</c:v>
                </c:pt>
                <c:pt idx="332">
                  <c:v>282</c:v>
                </c:pt>
                <c:pt idx="333">
                  <c:v>294.5</c:v>
                </c:pt>
                <c:pt idx="334">
                  <c:v>1499</c:v>
                </c:pt>
                <c:pt idx="335">
                  <c:v>948</c:v>
                </c:pt>
                <c:pt idx="336">
                  <c:v>460</c:v>
                </c:pt>
                <c:pt idx="337">
                  <c:v>253.5</c:v>
                </c:pt>
                <c:pt idx="338">
                  <c:v>460</c:v>
                </c:pt>
                <c:pt idx="339">
                  <c:v>253.5</c:v>
                </c:pt>
                <c:pt idx="340">
                  <c:v>1169</c:v>
                </c:pt>
                <c:pt idx="341">
                  <c:v>184</c:v>
                </c:pt>
                <c:pt idx="342">
                  <c:v>184</c:v>
                </c:pt>
                <c:pt idx="343">
                  <c:v>183</c:v>
                </c:pt>
                <c:pt idx="344">
                  <c:v>183</c:v>
                </c:pt>
                <c:pt idx="345">
                  <c:v>1898</c:v>
                </c:pt>
                <c:pt idx="346">
                  <c:v>1122</c:v>
                </c:pt>
                <c:pt idx="347">
                  <c:v>3143</c:v>
                </c:pt>
                <c:pt idx="348">
                  <c:v>2630</c:v>
                </c:pt>
                <c:pt idx="349">
                  <c:v>2861</c:v>
                </c:pt>
                <c:pt idx="350">
                  <c:v>1653</c:v>
                </c:pt>
                <c:pt idx="351">
                  <c:v>1142</c:v>
                </c:pt>
                <c:pt idx="352">
                  <c:v>746</c:v>
                </c:pt>
                <c:pt idx="353">
                  <c:v>836.5</c:v>
                </c:pt>
                <c:pt idx="354">
                  <c:v>1014.5</c:v>
                </c:pt>
                <c:pt idx="355">
                  <c:v>1163.5</c:v>
                </c:pt>
                <c:pt idx="356">
                  <c:v>1048</c:v>
                </c:pt>
                <c:pt idx="357">
                  <c:v>836</c:v>
                </c:pt>
                <c:pt idx="358">
                  <c:v>1691</c:v>
                </c:pt>
                <c:pt idx="359">
                  <c:v>1091</c:v>
                </c:pt>
                <c:pt idx="360">
                  <c:v>1732</c:v>
                </c:pt>
                <c:pt idx="361">
                  <c:v>1849</c:v>
                </c:pt>
                <c:pt idx="362">
                  <c:v>367</c:v>
                </c:pt>
                <c:pt idx="363">
                  <c:v>440</c:v>
                </c:pt>
                <c:pt idx="364">
                  <c:v>651</c:v>
                </c:pt>
                <c:pt idx="365">
                  <c:v>608</c:v>
                </c:pt>
                <c:pt idx="366">
                  <c:v>474</c:v>
                </c:pt>
                <c:pt idx="367">
                  <c:v>240</c:v>
                </c:pt>
                <c:pt idx="368">
                  <c:v>365</c:v>
                </c:pt>
                <c:pt idx="369">
                  <c:v>422</c:v>
                </c:pt>
                <c:pt idx="370">
                  <c:v>563</c:v>
                </c:pt>
                <c:pt idx="371">
                  <c:v>281</c:v>
                </c:pt>
                <c:pt idx="372">
                  <c:v>611</c:v>
                </c:pt>
                <c:pt idx="373">
                  <c:v>1301</c:v>
                </c:pt>
                <c:pt idx="374">
                  <c:v>348.5</c:v>
                </c:pt>
                <c:pt idx="375">
                  <c:v>2651</c:v>
                </c:pt>
                <c:pt idx="376">
                  <c:v>1772</c:v>
                </c:pt>
                <c:pt idx="377">
                  <c:v>1827</c:v>
                </c:pt>
                <c:pt idx="378">
                  <c:v>510.5</c:v>
                </c:pt>
                <c:pt idx="379">
                  <c:v>434.5</c:v>
                </c:pt>
                <c:pt idx="380">
                  <c:v>924</c:v>
                </c:pt>
                <c:pt idx="381">
                  <c:v>1117</c:v>
                </c:pt>
                <c:pt idx="382">
                  <c:v>383.5</c:v>
                </c:pt>
                <c:pt idx="383">
                  <c:v>470</c:v>
                </c:pt>
                <c:pt idx="384">
                  <c:v>332.5</c:v>
                </c:pt>
                <c:pt idx="385">
                  <c:v>220.5</c:v>
                </c:pt>
                <c:pt idx="386">
                  <c:v>124.5</c:v>
                </c:pt>
                <c:pt idx="387">
                  <c:v>98.5</c:v>
                </c:pt>
                <c:pt idx="388">
                  <c:v>98.5</c:v>
                </c:pt>
                <c:pt idx="389">
                  <c:v>371</c:v>
                </c:pt>
                <c:pt idx="390">
                  <c:v>371</c:v>
                </c:pt>
                <c:pt idx="391">
                  <c:v>775</c:v>
                </c:pt>
                <c:pt idx="392">
                  <c:v>808</c:v>
                </c:pt>
                <c:pt idx="393">
                  <c:v>1232</c:v>
                </c:pt>
                <c:pt idx="394">
                  <c:v>1320</c:v>
                </c:pt>
                <c:pt idx="395">
                  <c:v>1671</c:v>
                </c:pt>
                <c:pt idx="396">
                  <c:v>1386</c:v>
                </c:pt>
                <c:pt idx="397">
                  <c:v>483.5</c:v>
                </c:pt>
                <c:pt idx="398">
                  <c:v>366</c:v>
                </c:pt>
                <c:pt idx="399">
                  <c:v>1336</c:v>
                </c:pt>
                <c:pt idx="400">
                  <c:v>1371</c:v>
                </c:pt>
                <c:pt idx="401">
                  <c:v>4418</c:v>
                </c:pt>
                <c:pt idx="402">
                  <c:v>3321</c:v>
                </c:pt>
                <c:pt idx="403">
                  <c:v>2073</c:v>
                </c:pt>
                <c:pt idx="404">
                  <c:v>3376</c:v>
                </c:pt>
                <c:pt idx="405">
                  <c:v>4951</c:v>
                </c:pt>
                <c:pt idx="406">
                  <c:v>3830</c:v>
                </c:pt>
                <c:pt idx="407">
                  <c:v>2365</c:v>
                </c:pt>
                <c:pt idx="408">
                  <c:v>3216</c:v>
                </c:pt>
                <c:pt idx="409">
                  <c:v>1724</c:v>
                </c:pt>
                <c:pt idx="410">
                  <c:v>1724</c:v>
                </c:pt>
                <c:pt idx="411">
                  <c:v>1724</c:v>
                </c:pt>
                <c:pt idx="412">
                  <c:v>1109.5</c:v>
                </c:pt>
                <c:pt idx="413">
                  <c:v>1109.5</c:v>
                </c:pt>
                <c:pt idx="414">
                  <c:v>1109.5</c:v>
                </c:pt>
                <c:pt idx="415">
                  <c:v>43.5</c:v>
                </c:pt>
                <c:pt idx="416">
                  <c:v>630</c:v>
                </c:pt>
                <c:pt idx="417">
                  <c:v>318</c:v>
                </c:pt>
                <c:pt idx="418">
                  <c:v>1317</c:v>
                </c:pt>
                <c:pt idx="419">
                  <c:v>3062</c:v>
                </c:pt>
                <c:pt idx="420">
                  <c:v>859</c:v>
                </c:pt>
                <c:pt idx="421">
                  <c:v>415.5</c:v>
                </c:pt>
                <c:pt idx="422">
                  <c:v>134</c:v>
                </c:pt>
                <c:pt idx="423">
                  <c:v>205</c:v>
                </c:pt>
                <c:pt idx="424">
                  <c:v>982.5</c:v>
                </c:pt>
                <c:pt idx="425">
                  <c:v>2839.5</c:v>
                </c:pt>
                <c:pt idx="426">
                  <c:v>2170.5</c:v>
                </c:pt>
                <c:pt idx="427">
                  <c:v>2830</c:v>
                </c:pt>
                <c:pt idx="428">
                  <c:v>1771</c:v>
                </c:pt>
                <c:pt idx="429">
                  <c:v>2417</c:v>
                </c:pt>
                <c:pt idx="430">
                  <c:v>255</c:v>
                </c:pt>
                <c:pt idx="431">
                  <c:v>255</c:v>
                </c:pt>
                <c:pt idx="432">
                  <c:v>416</c:v>
                </c:pt>
                <c:pt idx="433">
                  <c:v>416</c:v>
                </c:pt>
                <c:pt idx="434">
                  <c:v>280</c:v>
                </c:pt>
                <c:pt idx="435">
                  <c:v>384</c:v>
                </c:pt>
                <c:pt idx="436">
                  <c:v>2025</c:v>
                </c:pt>
                <c:pt idx="437">
                  <c:v>1730.5</c:v>
                </c:pt>
                <c:pt idx="438">
                  <c:v>1752</c:v>
                </c:pt>
                <c:pt idx="439">
                  <c:v>1752</c:v>
                </c:pt>
                <c:pt idx="440">
                  <c:v>1752</c:v>
                </c:pt>
                <c:pt idx="441">
                  <c:v>1752</c:v>
                </c:pt>
                <c:pt idx="442">
                  <c:v>2034</c:v>
                </c:pt>
                <c:pt idx="443">
                  <c:v>2034</c:v>
                </c:pt>
                <c:pt idx="444">
                  <c:v>2034</c:v>
                </c:pt>
                <c:pt idx="445">
                  <c:v>2034</c:v>
                </c:pt>
                <c:pt idx="446">
                  <c:v>966</c:v>
                </c:pt>
                <c:pt idx="447">
                  <c:v>639</c:v>
                </c:pt>
                <c:pt idx="448">
                  <c:v>2350</c:v>
                </c:pt>
                <c:pt idx="449">
                  <c:v>2332.5</c:v>
                </c:pt>
                <c:pt idx="450">
                  <c:v>824</c:v>
                </c:pt>
                <c:pt idx="451">
                  <c:v>1613</c:v>
                </c:pt>
                <c:pt idx="452">
                  <c:v>1141</c:v>
                </c:pt>
                <c:pt idx="453">
                  <c:v>2363</c:v>
                </c:pt>
                <c:pt idx="454">
                  <c:v>1666</c:v>
                </c:pt>
                <c:pt idx="455">
                  <c:v>1562</c:v>
                </c:pt>
                <c:pt idx="456">
                  <c:v>2800</c:v>
                </c:pt>
                <c:pt idx="457">
                  <c:v>1672</c:v>
                </c:pt>
                <c:pt idx="458">
                  <c:v>1293</c:v>
                </c:pt>
                <c:pt idx="459">
                  <c:v>1548</c:v>
                </c:pt>
                <c:pt idx="460">
                  <c:v>1098</c:v>
                </c:pt>
                <c:pt idx="461">
                  <c:v>1571</c:v>
                </c:pt>
                <c:pt idx="462">
                  <c:v>1413.5</c:v>
                </c:pt>
                <c:pt idx="463">
                  <c:v>1588.5</c:v>
                </c:pt>
                <c:pt idx="464">
                  <c:v>493</c:v>
                </c:pt>
                <c:pt idx="465">
                  <c:v>890</c:v>
                </c:pt>
                <c:pt idx="466">
                  <c:v>890</c:v>
                </c:pt>
                <c:pt idx="467">
                  <c:v>1208</c:v>
                </c:pt>
                <c:pt idx="468">
                  <c:v>1208</c:v>
                </c:pt>
                <c:pt idx="469">
                  <c:v>2757.5</c:v>
                </c:pt>
                <c:pt idx="470">
                  <c:v>2757.5</c:v>
                </c:pt>
                <c:pt idx="471">
                  <c:v>3094</c:v>
                </c:pt>
                <c:pt idx="472">
                  <c:v>3094</c:v>
                </c:pt>
                <c:pt idx="473">
                  <c:v>2090</c:v>
                </c:pt>
                <c:pt idx="474">
                  <c:v>2818</c:v>
                </c:pt>
                <c:pt idx="475">
                  <c:v>738.5</c:v>
                </c:pt>
                <c:pt idx="476">
                  <c:v>738.5</c:v>
                </c:pt>
                <c:pt idx="477">
                  <c:v>2516</c:v>
                </c:pt>
                <c:pt idx="478">
                  <c:v>2516</c:v>
                </c:pt>
                <c:pt idx="479">
                  <c:v>793</c:v>
                </c:pt>
                <c:pt idx="480">
                  <c:v>2870</c:v>
                </c:pt>
                <c:pt idx="481">
                  <c:v>3218</c:v>
                </c:pt>
                <c:pt idx="482">
                  <c:v>3347</c:v>
                </c:pt>
                <c:pt idx="483">
                  <c:v>3574</c:v>
                </c:pt>
                <c:pt idx="484">
                  <c:v>7954.5</c:v>
                </c:pt>
                <c:pt idx="485">
                  <c:v>7954.5</c:v>
                </c:pt>
                <c:pt idx="486">
                  <c:v>7954.5</c:v>
                </c:pt>
                <c:pt idx="487">
                  <c:v>10800</c:v>
                </c:pt>
                <c:pt idx="488">
                  <c:v>10800</c:v>
                </c:pt>
                <c:pt idx="489">
                  <c:v>6186</c:v>
                </c:pt>
                <c:pt idx="490">
                  <c:v>6186</c:v>
                </c:pt>
                <c:pt idx="491">
                  <c:v>1913</c:v>
                </c:pt>
                <c:pt idx="492">
                  <c:v>1197</c:v>
                </c:pt>
                <c:pt idx="493">
                  <c:v>1262</c:v>
                </c:pt>
                <c:pt idx="494">
                  <c:v>1099</c:v>
                </c:pt>
                <c:pt idx="495">
                  <c:v>1292.5</c:v>
                </c:pt>
                <c:pt idx="496">
                  <c:v>1133</c:v>
                </c:pt>
                <c:pt idx="497">
                  <c:v>1059</c:v>
                </c:pt>
                <c:pt idx="498">
                  <c:v>1525</c:v>
                </c:pt>
                <c:pt idx="499">
                  <c:v>3464</c:v>
                </c:pt>
                <c:pt idx="500">
                  <c:v>2798</c:v>
                </c:pt>
                <c:pt idx="501">
                  <c:v>473</c:v>
                </c:pt>
                <c:pt idx="502">
                  <c:v>1196.5</c:v>
                </c:pt>
                <c:pt idx="503">
                  <c:v>470</c:v>
                </c:pt>
                <c:pt idx="504">
                  <c:v>649</c:v>
                </c:pt>
                <c:pt idx="505">
                  <c:v>931.5</c:v>
                </c:pt>
                <c:pt idx="506">
                  <c:v>539</c:v>
                </c:pt>
                <c:pt idx="507">
                  <c:v>493</c:v>
                </c:pt>
                <c:pt idx="508">
                  <c:v>2554</c:v>
                </c:pt>
                <c:pt idx="509">
                  <c:v>2430</c:v>
                </c:pt>
                <c:pt idx="510">
                  <c:v>2772</c:v>
                </c:pt>
                <c:pt idx="511">
                  <c:v>2028</c:v>
                </c:pt>
                <c:pt idx="512">
                  <c:v>1499</c:v>
                </c:pt>
                <c:pt idx="513">
                  <c:v>1389</c:v>
                </c:pt>
                <c:pt idx="514">
                  <c:v>3098</c:v>
                </c:pt>
                <c:pt idx="515">
                  <c:v>3438</c:v>
                </c:pt>
                <c:pt idx="516">
                  <c:v>4187</c:v>
                </c:pt>
                <c:pt idx="517">
                  <c:v>2460</c:v>
                </c:pt>
                <c:pt idx="518">
                  <c:v>6134.5</c:v>
                </c:pt>
                <c:pt idx="519">
                  <c:v>4510</c:v>
                </c:pt>
                <c:pt idx="520">
                  <c:v>6154</c:v>
                </c:pt>
                <c:pt idx="521">
                  <c:v>4512.5</c:v>
                </c:pt>
                <c:pt idx="522">
                  <c:v>3328</c:v>
                </c:pt>
                <c:pt idx="523">
                  <c:v>2634</c:v>
                </c:pt>
                <c:pt idx="524">
                  <c:v>4202</c:v>
                </c:pt>
                <c:pt idx="525">
                  <c:v>4202</c:v>
                </c:pt>
                <c:pt idx="526">
                  <c:v>3286</c:v>
                </c:pt>
                <c:pt idx="527">
                  <c:v>3286</c:v>
                </c:pt>
                <c:pt idx="528">
                  <c:v>3617.5</c:v>
                </c:pt>
                <c:pt idx="529">
                  <c:v>2744.5</c:v>
                </c:pt>
                <c:pt idx="530">
                  <c:v>3367</c:v>
                </c:pt>
                <c:pt idx="531">
                  <c:v>4799</c:v>
                </c:pt>
                <c:pt idx="532">
                  <c:v>3445</c:v>
                </c:pt>
                <c:pt idx="533">
                  <c:v>3800</c:v>
                </c:pt>
                <c:pt idx="534">
                  <c:v>4074</c:v>
                </c:pt>
                <c:pt idx="535">
                  <c:v>3639</c:v>
                </c:pt>
                <c:pt idx="536">
                  <c:v>2153</c:v>
                </c:pt>
                <c:pt idx="537">
                  <c:v>2255</c:v>
                </c:pt>
                <c:pt idx="538">
                  <c:v>3687</c:v>
                </c:pt>
                <c:pt idx="539">
                  <c:v>3447</c:v>
                </c:pt>
                <c:pt idx="540">
                  <c:v>3141</c:v>
                </c:pt>
                <c:pt idx="541">
                  <c:v>3645</c:v>
                </c:pt>
                <c:pt idx="542">
                  <c:v>1402</c:v>
                </c:pt>
                <c:pt idx="543">
                  <c:v>3702</c:v>
                </c:pt>
                <c:pt idx="544">
                  <c:v>4686.5</c:v>
                </c:pt>
                <c:pt idx="545">
                  <c:v>4686.5</c:v>
                </c:pt>
                <c:pt idx="546">
                  <c:v>4686.5</c:v>
                </c:pt>
                <c:pt idx="547">
                  <c:v>5134.5</c:v>
                </c:pt>
                <c:pt idx="548">
                  <c:v>5134.5</c:v>
                </c:pt>
                <c:pt idx="549">
                  <c:v>5134.5</c:v>
                </c:pt>
                <c:pt idx="550">
                  <c:v>1084.5</c:v>
                </c:pt>
                <c:pt idx="551">
                  <c:v>919.5</c:v>
                </c:pt>
                <c:pt idx="552">
                  <c:v>556</c:v>
                </c:pt>
                <c:pt idx="553">
                  <c:v>894.5</c:v>
                </c:pt>
                <c:pt idx="554">
                  <c:v>1623</c:v>
                </c:pt>
                <c:pt idx="555">
                  <c:v>424</c:v>
                </c:pt>
                <c:pt idx="556">
                  <c:v>2502.5</c:v>
                </c:pt>
                <c:pt idx="557">
                  <c:v>1885.5</c:v>
                </c:pt>
                <c:pt idx="558">
                  <c:v>1493</c:v>
                </c:pt>
                <c:pt idx="559">
                  <c:v>3222</c:v>
                </c:pt>
                <c:pt idx="560">
                  <c:v>1077</c:v>
                </c:pt>
                <c:pt idx="561">
                  <c:v>1077</c:v>
                </c:pt>
                <c:pt idx="562">
                  <c:v>937.5</c:v>
                </c:pt>
                <c:pt idx="563">
                  <c:v>937.5</c:v>
                </c:pt>
                <c:pt idx="564">
                  <c:v>622</c:v>
                </c:pt>
                <c:pt idx="565">
                  <c:v>622</c:v>
                </c:pt>
                <c:pt idx="566">
                  <c:v>622</c:v>
                </c:pt>
                <c:pt idx="567">
                  <c:v>1399</c:v>
                </c:pt>
                <c:pt idx="568">
                  <c:v>1399</c:v>
                </c:pt>
                <c:pt idx="569">
                  <c:v>1399</c:v>
                </c:pt>
                <c:pt idx="570">
                  <c:v>848</c:v>
                </c:pt>
                <c:pt idx="571">
                  <c:v>424</c:v>
                </c:pt>
                <c:pt idx="572">
                  <c:v>902</c:v>
                </c:pt>
                <c:pt idx="573">
                  <c:v>1027</c:v>
                </c:pt>
                <c:pt idx="574">
                  <c:v>1488</c:v>
                </c:pt>
                <c:pt idx="575">
                  <c:v>1840</c:v>
                </c:pt>
                <c:pt idx="576">
                  <c:v>231</c:v>
                </c:pt>
                <c:pt idx="577">
                  <c:v>119</c:v>
                </c:pt>
              </c:numCache>
            </c:numRef>
          </c:xVal>
          <c:yVal>
            <c:numRef>
              <c:f>LocsData!$AN$84:$AN$661</c:f>
              <c:numCache>
                <c:formatCode>#,##0</c:formatCode>
                <c:ptCount val="578"/>
                <c:pt idx="0">
                  <c:v>43398</c:v>
                </c:pt>
                <c:pt idx="1">
                  <c:v>41447</c:v>
                </c:pt>
                <c:pt idx="2">
                  <c:v>31338</c:v>
                </c:pt>
                <c:pt idx="3">
                  <c:v>12850</c:v>
                </c:pt>
                <c:pt idx="4">
                  <c:v>11337</c:v>
                </c:pt>
                <c:pt idx="5">
                  <c:v>36376</c:v>
                </c:pt>
                <c:pt idx="6">
                  <c:v>22304</c:v>
                </c:pt>
                <c:pt idx="7">
                  <c:v>20306</c:v>
                </c:pt>
                <c:pt idx="8">
                  <c:v>18912</c:v>
                </c:pt>
                <c:pt idx="9">
                  <c:v>9045</c:v>
                </c:pt>
                <c:pt idx="10">
                  <c:v>9830</c:v>
                </c:pt>
                <c:pt idx="11">
                  <c:v>29041</c:v>
                </c:pt>
                <c:pt idx="12">
                  <c:v>58479</c:v>
                </c:pt>
                <c:pt idx="13">
                  <c:v>62676</c:v>
                </c:pt>
                <c:pt idx="14">
                  <c:v>417</c:v>
                </c:pt>
                <c:pt idx="15">
                  <c:v>561</c:v>
                </c:pt>
                <c:pt idx="16">
                  <c:v>35722</c:v>
                </c:pt>
                <c:pt idx="17">
                  <c:v>27960</c:v>
                </c:pt>
                <c:pt idx="18">
                  <c:v>21169</c:v>
                </c:pt>
                <c:pt idx="19">
                  <c:v>16571</c:v>
                </c:pt>
                <c:pt idx="20">
                  <c:v>11625</c:v>
                </c:pt>
                <c:pt idx="21">
                  <c:v>22939</c:v>
                </c:pt>
                <c:pt idx="22">
                  <c:v>15276</c:v>
                </c:pt>
                <c:pt idx="23">
                  <c:v>13658</c:v>
                </c:pt>
                <c:pt idx="24">
                  <c:v>22146</c:v>
                </c:pt>
                <c:pt idx="25">
                  <c:v>22507</c:v>
                </c:pt>
                <c:pt idx="26">
                  <c:v>29838</c:v>
                </c:pt>
                <c:pt idx="27">
                  <c:v>20120</c:v>
                </c:pt>
                <c:pt idx="28">
                  <c:v>18799</c:v>
                </c:pt>
                <c:pt idx="29">
                  <c:v>22934</c:v>
                </c:pt>
                <c:pt idx="30">
                  <c:v>23704</c:v>
                </c:pt>
                <c:pt idx="31">
                  <c:v>36439</c:v>
                </c:pt>
                <c:pt idx="32">
                  <c:v>17056</c:v>
                </c:pt>
                <c:pt idx="33">
                  <c:v>15223</c:v>
                </c:pt>
                <c:pt idx="34">
                  <c:v>14940</c:v>
                </c:pt>
                <c:pt idx="35">
                  <c:v>22707</c:v>
                </c:pt>
                <c:pt idx="36">
                  <c:v>35621</c:v>
                </c:pt>
                <c:pt idx="37">
                  <c:v>38193</c:v>
                </c:pt>
                <c:pt idx="38">
                  <c:v>31356</c:v>
                </c:pt>
                <c:pt idx="39">
                  <c:v>16591</c:v>
                </c:pt>
                <c:pt idx="40">
                  <c:v>21403</c:v>
                </c:pt>
                <c:pt idx="41">
                  <c:v>11992</c:v>
                </c:pt>
                <c:pt idx="42">
                  <c:v>236</c:v>
                </c:pt>
                <c:pt idx="43">
                  <c:v>8</c:v>
                </c:pt>
                <c:pt idx="44">
                  <c:v>657</c:v>
                </c:pt>
                <c:pt idx="45">
                  <c:v>562</c:v>
                </c:pt>
                <c:pt idx="46">
                  <c:v>0</c:v>
                </c:pt>
                <c:pt idx="47">
                  <c:v>0</c:v>
                </c:pt>
                <c:pt idx="48">
                  <c:v>34</c:v>
                </c:pt>
                <c:pt idx="49">
                  <c:v>158</c:v>
                </c:pt>
                <c:pt idx="50">
                  <c:v>573</c:v>
                </c:pt>
                <c:pt idx="51">
                  <c:v>691</c:v>
                </c:pt>
                <c:pt idx="52">
                  <c:v>7944</c:v>
                </c:pt>
                <c:pt idx="53">
                  <c:v>5805</c:v>
                </c:pt>
                <c:pt idx="54">
                  <c:v>7944</c:v>
                </c:pt>
                <c:pt idx="55">
                  <c:v>5805</c:v>
                </c:pt>
                <c:pt idx="56">
                  <c:v>582</c:v>
                </c:pt>
                <c:pt idx="57">
                  <c:v>168</c:v>
                </c:pt>
                <c:pt idx="58">
                  <c:v>30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2207</c:v>
                </c:pt>
                <c:pt idx="63">
                  <c:v>2207</c:v>
                </c:pt>
                <c:pt idx="64">
                  <c:v>235</c:v>
                </c:pt>
                <c:pt idx="65">
                  <c:v>73</c:v>
                </c:pt>
                <c:pt idx="66">
                  <c:v>3094</c:v>
                </c:pt>
                <c:pt idx="67">
                  <c:v>743</c:v>
                </c:pt>
                <c:pt idx="68">
                  <c:v>0</c:v>
                </c:pt>
                <c:pt idx="69">
                  <c:v>0</c:v>
                </c:pt>
                <c:pt idx="70">
                  <c:v>142</c:v>
                </c:pt>
                <c:pt idx="71">
                  <c:v>150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445</c:v>
                </c:pt>
                <c:pt idx="80">
                  <c:v>1256</c:v>
                </c:pt>
                <c:pt idx="81">
                  <c:v>759</c:v>
                </c:pt>
                <c:pt idx="82">
                  <c:v>111</c:v>
                </c:pt>
                <c:pt idx="83">
                  <c:v>895</c:v>
                </c:pt>
                <c:pt idx="84">
                  <c:v>1385</c:v>
                </c:pt>
                <c:pt idx="85">
                  <c:v>1241</c:v>
                </c:pt>
                <c:pt idx="86">
                  <c:v>722</c:v>
                </c:pt>
                <c:pt idx="87">
                  <c:v>971</c:v>
                </c:pt>
                <c:pt idx="88">
                  <c:v>515</c:v>
                </c:pt>
                <c:pt idx="89">
                  <c:v>658</c:v>
                </c:pt>
                <c:pt idx="90">
                  <c:v>515</c:v>
                </c:pt>
                <c:pt idx="91">
                  <c:v>432</c:v>
                </c:pt>
                <c:pt idx="92">
                  <c:v>547</c:v>
                </c:pt>
                <c:pt idx="93">
                  <c:v>547</c:v>
                </c:pt>
                <c:pt idx="94">
                  <c:v>687</c:v>
                </c:pt>
                <c:pt idx="95">
                  <c:v>690</c:v>
                </c:pt>
                <c:pt idx="96">
                  <c:v>587</c:v>
                </c:pt>
                <c:pt idx="97">
                  <c:v>658</c:v>
                </c:pt>
                <c:pt idx="98">
                  <c:v>138</c:v>
                </c:pt>
                <c:pt idx="99">
                  <c:v>319</c:v>
                </c:pt>
                <c:pt idx="100">
                  <c:v>138</c:v>
                </c:pt>
                <c:pt idx="101">
                  <c:v>1410</c:v>
                </c:pt>
                <c:pt idx="102">
                  <c:v>1225</c:v>
                </c:pt>
                <c:pt idx="103">
                  <c:v>319</c:v>
                </c:pt>
                <c:pt idx="104">
                  <c:v>2716</c:v>
                </c:pt>
                <c:pt idx="105">
                  <c:v>2593</c:v>
                </c:pt>
                <c:pt idx="106">
                  <c:v>5</c:v>
                </c:pt>
                <c:pt idx="107">
                  <c:v>0</c:v>
                </c:pt>
                <c:pt idx="108">
                  <c:v>904</c:v>
                </c:pt>
                <c:pt idx="109">
                  <c:v>1222</c:v>
                </c:pt>
                <c:pt idx="110">
                  <c:v>0</c:v>
                </c:pt>
                <c:pt idx="111">
                  <c:v>0</c:v>
                </c:pt>
                <c:pt idx="112">
                  <c:v>160</c:v>
                </c:pt>
                <c:pt idx="113">
                  <c:v>325</c:v>
                </c:pt>
                <c:pt idx="114">
                  <c:v>0</c:v>
                </c:pt>
                <c:pt idx="115">
                  <c:v>13</c:v>
                </c:pt>
                <c:pt idx="116">
                  <c:v>0</c:v>
                </c:pt>
                <c:pt idx="117">
                  <c:v>6</c:v>
                </c:pt>
                <c:pt idx="118">
                  <c:v>902</c:v>
                </c:pt>
                <c:pt idx="119">
                  <c:v>690</c:v>
                </c:pt>
                <c:pt idx="120">
                  <c:v>0</c:v>
                </c:pt>
                <c:pt idx="121">
                  <c:v>0</c:v>
                </c:pt>
                <c:pt idx="122">
                  <c:v>229</c:v>
                </c:pt>
                <c:pt idx="123">
                  <c:v>857</c:v>
                </c:pt>
                <c:pt idx="124">
                  <c:v>1098</c:v>
                </c:pt>
                <c:pt idx="125">
                  <c:v>1110</c:v>
                </c:pt>
                <c:pt idx="126">
                  <c:v>153</c:v>
                </c:pt>
                <c:pt idx="127">
                  <c:v>159</c:v>
                </c:pt>
                <c:pt idx="128">
                  <c:v>0</c:v>
                </c:pt>
                <c:pt idx="129">
                  <c:v>0</c:v>
                </c:pt>
                <c:pt idx="130">
                  <c:v>34</c:v>
                </c:pt>
                <c:pt idx="131">
                  <c:v>72</c:v>
                </c:pt>
                <c:pt idx="132">
                  <c:v>1878</c:v>
                </c:pt>
                <c:pt idx="133">
                  <c:v>3156</c:v>
                </c:pt>
                <c:pt idx="134">
                  <c:v>2101</c:v>
                </c:pt>
                <c:pt idx="135">
                  <c:v>3198</c:v>
                </c:pt>
                <c:pt idx="136">
                  <c:v>367</c:v>
                </c:pt>
                <c:pt idx="137">
                  <c:v>184</c:v>
                </c:pt>
                <c:pt idx="138">
                  <c:v>6</c:v>
                </c:pt>
                <c:pt idx="139">
                  <c:v>6</c:v>
                </c:pt>
                <c:pt idx="140">
                  <c:v>283</c:v>
                </c:pt>
                <c:pt idx="141">
                  <c:v>678</c:v>
                </c:pt>
                <c:pt idx="142">
                  <c:v>325</c:v>
                </c:pt>
                <c:pt idx="143">
                  <c:v>177</c:v>
                </c:pt>
                <c:pt idx="144">
                  <c:v>722</c:v>
                </c:pt>
                <c:pt idx="145">
                  <c:v>705</c:v>
                </c:pt>
                <c:pt idx="146">
                  <c:v>72</c:v>
                </c:pt>
                <c:pt idx="147">
                  <c:v>353</c:v>
                </c:pt>
                <c:pt idx="148">
                  <c:v>0</c:v>
                </c:pt>
                <c:pt idx="149">
                  <c:v>0</c:v>
                </c:pt>
                <c:pt idx="150">
                  <c:v>586</c:v>
                </c:pt>
                <c:pt idx="151">
                  <c:v>698</c:v>
                </c:pt>
                <c:pt idx="152">
                  <c:v>1959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895</c:v>
                </c:pt>
                <c:pt idx="158">
                  <c:v>895</c:v>
                </c:pt>
                <c:pt idx="159">
                  <c:v>13</c:v>
                </c:pt>
                <c:pt idx="160">
                  <c:v>13</c:v>
                </c:pt>
                <c:pt idx="161">
                  <c:v>3110</c:v>
                </c:pt>
                <c:pt idx="162">
                  <c:v>2752</c:v>
                </c:pt>
                <c:pt idx="163">
                  <c:v>552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84</c:v>
                </c:pt>
                <c:pt idx="168">
                  <c:v>126</c:v>
                </c:pt>
                <c:pt idx="169">
                  <c:v>561</c:v>
                </c:pt>
                <c:pt idx="170">
                  <c:v>428</c:v>
                </c:pt>
                <c:pt idx="171">
                  <c:v>1188</c:v>
                </c:pt>
                <c:pt idx="172">
                  <c:v>1216</c:v>
                </c:pt>
                <c:pt idx="173">
                  <c:v>594</c:v>
                </c:pt>
                <c:pt idx="174">
                  <c:v>38</c:v>
                </c:pt>
                <c:pt idx="175">
                  <c:v>799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136</c:v>
                </c:pt>
                <c:pt idx="181">
                  <c:v>806</c:v>
                </c:pt>
                <c:pt idx="182">
                  <c:v>781</c:v>
                </c:pt>
                <c:pt idx="183">
                  <c:v>110</c:v>
                </c:pt>
                <c:pt idx="184">
                  <c:v>123</c:v>
                </c:pt>
                <c:pt idx="185">
                  <c:v>1551</c:v>
                </c:pt>
                <c:pt idx="186">
                  <c:v>2301</c:v>
                </c:pt>
                <c:pt idx="187">
                  <c:v>18</c:v>
                </c:pt>
                <c:pt idx="188">
                  <c:v>12</c:v>
                </c:pt>
                <c:pt idx="189">
                  <c:v>909</c:v>
                </c:pt>
                <c:pt idx="190">
                  <c:v>1232</c:v>
                </c:pt>
                <c:pt idx="191">
                  <c:v>2829</c:v>
                </c:pt>
                <c:pt idx="192">
                  <c:v>227</c:v>
                </c:pt>
                <c:pt idx="193">
                  <c:v>1388</c:v>
                </c:pt>
                <c:pt idx="194">
                  <c:v>48</c:v>
                </c:pt>
                <c:pt idx="195">
                  <c:v>330</c:v>
                </c:pt>
                <c:pt idx="196">
                  <c:v>350</c:v>
                </c:pt>
                <c:pt idx="197">
                  <c:v>1678</c:v>
                </c:pt>
                <c:pt idx="198">
                  <c:v>1762</c:v>
                </c:pt>
                <c:pt idx="199">
                  <c:v>2232</c:v>
                </c:pt>
                <c:pt idx="200">
                  <c:v>1854</c:v>
                </c:pt>
                <c:pt idx="201">
                  <c:v>434</c:v>
                </c:pt>
                <c:pt idx="202">
                  <c:v>392</c:v>
                </c:pt>
                <c:pt idx="203">
                  <c:v>579</c:v>
                </c:pt>
                <c:pt idx="204">
                  <c:v>610</c:v>
                </c:pt>
                <c:pt idx="205">
                  <c:v>391</c:v>
                </c:pt>
                <c:pt idx="206">
                  <c:v>143</c:v>
                </c:pt>
                <c:pt idx="207">
                  <c:v>167</c:v>
                </c:pt>
                <c:pt idx="208">
                  <c:v>609</c:v>
                </c:pt>
                <c:pt idx="209">
                  <c:v>0</c:v>
                </c:pt>
                <c:pt idx="210">
                  <c:v>244</c:v>
                </c:pt>
                <c:pt idx="211">
                  <c:v>631</c:v>
                </c:pt>
                <c:pt idx="212">
                  <c:v>633</c:v>
                </c:pt>
                <c:pt idx="213">
                  <c:v>50</c:v>
                </c:pt>
                <c:pt idx="214">
                  <c:v>15</c:v>
                </c:pt>
                <c:pt idx="215">
                  <c:v>716</c:v>
                </c:pt>
                <c:pt idx="216">
                  <c:v>863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6</c:v>
                </c:pt>
                <c:pt idx="221">
                  <c:v>11</c:v>
                </c:pt>
                <c:pt idx="222">
                  <c:v>6</c:v>
                </c:pt>
                <c:pt idx="223">
                  <c:v>29</c:v>
                </c:pt>
                <c:pt idx="224">
                  <c:v>0</c:v>
                </c:pt>
                <c:pt idx="225">
                  <c:v>0</c:v>
                </c:pt>
                <c:pt idx="226">
                  <c:v>60</c:v>
                </c:pt>
                <c:pt idx="227">
                  <c:v>29</c:v>
                </c:pt>
                <c:pt idx="228">
                  <c:v>0</c:v>
                </c:pt>
                <c:pt idx="229">
                  <c:v>3779</c:v>
                </c:pt>
                <c:pt idx="230">
                  <c:v>4134</c:v>
                </c:pt>
                <c:pt idx="231">
                  <c:v>61</c:v>
                </c:pt>
                <c:pt idx="232">
                  <c:v>444</c:v>
                </c:pt>
                <c:pt idx="233">
                  <c:v>2</c:v>
                </c:pt>
                <c:pt idx="234">
                  <c:v>11</c:v>
                </c:pt>
                <c:pt idx="235">
                  <c:v>808</c:v>
                </c:pt>
                <c:pt idx="236">
                  <c:v>663</c:v>
                </c:pt>
                <c:pt idx="237">
                  <c:v>663</c:v>
                </c:pt>
                <c:pt idx="238">
                  <c:v>788</c:v>
                </c:pt>
                <c:pt idx="239">
                  <c:v>296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180</c:v>
                </c:pt>
                <c:pt idx="247">
                  <c:v>280</c:v>
                </c:pt>
                <c:pt idx="248">
                  <c:v>139</c:v>
                </c:pt>
                <c:pt idx="249">
                  <c:v>1495</c:v>
                </c:pt>
                <c:pt idx="250">
                  <c:v>325</c:v>
                </c:pt>
                <c:pt idx="251">
                  <c:v>44</c:v>
                </c:pt>
                <c:pt idx="252">
                  <c:v>0</c:v>
                </c:pt>
                <c:pt idx="253">
                  <c:v>68</c:v>
                </c:pt>
                <c:pt idx="254">
                  <c:v>60</c:v>
                </c:pt>
                <c:pt idx="255">
                  <c:v>256</c:v>
                </c:pt>
                <c:pt idx="256">
                  <c:v>236</c:v>
                </c:pt>
                <c:pt idx="257">
                  <c:v>51</c:v>
                </c:pt>
                <c:pt idx="258">
                  <c:v>41</c:v>
                </c:pt>
                <c:pt idx="259">
                  <c:v>407</c:v>
                </c:pt>
                <c:pt idx="260">
                  <c:v>479</c:v>
                </c:pt>
                <c:pt idx="261">
                  <c:v>6622</c:v>
                </c:pt>
                <c:pt idx="262">
                  <c:v>6131</c:v>
                </c:pt>
                <c:pt idx="263">
                  <c:v>4415</c:v>
                </c:pt>
                <c:pt idx="264">
                  <c:v>3564</c:v>
                </c:pt>
                <c:pt idx="265">
                  <c:v>898</c:v>
                </c:pt>
                <c:pt idx="266">
                  <c:v>929</c:v>
                </c:pt>
                <c:pt idx="267">
                  <c:v>95</c:v>
                </c:pt>
                <c:pt idx="268">
                  <c:v>0</c:v>
                </c:pt>
                <c:pt idx="269">
                  <c:v>253</c:v>
                </c:pt>
                <c:pt idx="270">
                  <c:v>32</c:v>
                </c:pt>
                <c:pt idx="271">
                  <c:v>1310</c:v>
                </c:pt>
                <c:pt idx="272">
                  <c:v>1379</c:v>
                </c:pt>
                <c:pt idx="273">
                  <c:v>98</c:v>
                </c:pt>
                <c:pt idx="274">
                  <c:v>77</c:v>
                </c:pt>
                <c:pt idx="275">
                  <c:v>34</c:v>
                </c:pt>
                <c:pt idx="276">
                  <c:v>66</c:v>
                </c:pt>
                <c:pt idx="277">
                  <c:v>44</c:v>
                </c:pt>
                <c:pt idx="278">
                  <c:v>126</c:v>
                </c:pt>
                <c:pt idx="279">
                  <c:v>292</c:v>
                </c:pt>
                <c:pt idx="280">
                  <c:v>70</c:v>
                </c:pt>
                <c:pt idx="281">
                  <c:v>5451</c:v>
                </c:pt>
                <c:pt idx="282">
                  <c:v>5740</c:v>
                </c:pt>
                <c:pt idx="283">
                  <c:v>5154</c:v>
                </c:pt>
                <c:pt idx="284">
                  <c:v>960</c:v>
                </c:pt>
                <c:pt idx="285">
                  <c:v>4053</c:v>
                </c:pt>
                <c:pt idx="286">
                  <c:v>2181</c:v>
                </c:pt>
                <c:pt idx="287">
                  <c:v>6791</c:v>
                </c:pt>
                <c:pt idx="288">
                  <c:v>4872</c:v>
                </c:pt>
                <c:pt idx="289">
                  <c:v>0</c:v>
                </c:pt>
                <c:pt idx="290">
                  <c:v>0</c:v>
                </c:pt>
                <c:pt idx="291">
                  <c:v>86</c:v>
                </c:pt>
                <c:pt idx="292">
                  <c:v>182</c:v>
                </c:pt>
                <c:pt idx="293">
                  <c:v>85</c:v>
                </c:pt>
                <c:pt idx="294">
                  <c:v>0</c:v>
                </c:pt>
                <c:pt idx="295">
                  <c:v>0</c:v>
                </c:pt>
                <c:pt idx="296">
                  <c:v>388</c:v>
                </c:pt>
                <c:pt idx="297">
                  <c:v>322</c:v>
                </c:pt>
                <c:pt idx="298">
                  <c:v>521</c:v>
                </c:pt>
                <c:pt idx="299">
                  <c:v>283</c:v>
                </c:pt>
                <c:pt idx="300">
                  <c:v>1673</c:v>
                </c:pt>
                <c:pt idx="301">
                  <c:v>111</c:v>
                </c:pt>
                <c:pt idx="302">
                  <c:v>845</c:v>
                </c:pt>
                <c:pt idx="303">
                  <c:v>845</c:v>
                </c:pt>
                <c:pt idx="304">
                  <c:v>845</c:v>
                </c:pt>
                <c:pt idx="305">
                  <c:v>845</c:v>
                </c:pt>
                <c:pt idx="306">
                  <c:v>845</c:v>
                </c:pt>
                <c:pt idx="307">
                  <c:v>824</c:v>
                </c:pt>
                <c:pt idx="308">
                  <c:v>1388</c:v>
                </c:pt>
                <c:pt idx="309">
                  <c:v>888</c:v>
                </c:pt>
                <c:pt idx="310">
                  <c:v>1959</c:v>
                </c:pt>
                <c:pt idx="311">
                  <c:v>1257</c:v>
                </c:pt>
                <c:pt idx="312">
                  <c:v>1427</c:v>
                </c:pt>
                <c:pt idx="313">
                  <c:v>1202</c:v>
                </c:pt>
                <c:pt idx="314">
                  <c:v>1202</c:v>
                </c:pt>
                <c:pt idx="315">
                  <c:v>1980</c:v>
                </c:pt>
                <c:pt idx="316">
                  <c:v>1980</c:v>
                </c:pt>
                <c:pt idx="317">
                  <c:v>13</c:v>
                </c:pt>
                <c:pt idx="318">
                  <c:v>67</c:v>
                </c:pt>
                <c:pt idx="319">
                  <c:v>112</c:v>
                </c:pt>
                <c:pt idx="320">
                  <c:v>100</c:v>
                </c:pt>
                <c:pt idx="321">
                  <c:v>44</c:v>
                </c:pt>
                <c:pt idx="322">
                  <c:v>130</c:v>
                </c:pt>
                <c:pt idx="323">
                  <c:v>2186</c:v>
                </c:pt>
                <c:pt idx="324">
                  <c:v>2391</c:v>
                </c:pt>
                <c:pt idx="325">
                  <c:v>3200</c:v>
                </c:pt>
                <c:pt idx="326">
                  <c:v>3373</c:v>
                </c:pt>
                <c:pt idx="327">
                  <c:v>541</c:v>
                </c:pt>
                <c:pt idx="328">
                  <c:v>981</c:v>
                </c:pt>
                <c:pt idx="329">
                  <c:v>5920</c:v>
                </c:pt>
                <c:pt idx="330">
                  <c:v>6089</c:v>
                </c:pt>
                <c:pt idx="331">
                  <c:v>234</c:v>
                </c:pt>
                <c:pt idx="332">
                  <c:v>0</c:v>
                </c:pt>
                <c:pt idx="333">
                  <c:v>0</c:v>
                </c:pt>
                <c:pt idx="334">
                  <c:v>3050</c:v>
                </c:pt>
                <c:pt idx="335">
                  <c:v>2505</c:v>
                </c:pt>
                <c:pt idx="336">
                  <c:v>26</c:v>
                </c:pt>
                <c:pt idx="337">
                  <c:v>16</c:v>
                </c:pt>
                <c:pt idx="338">
                  <c:v>26</c:v>
                </c:pt>
                <c:pt idx="339">
                  <c:v>16</c:v>
                </c:pt>
                <c:pt idx="340">
                  <c:v>1323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2027</c:v>
                </c:pt>
                <c:pt idx="346">
                  <c:v>672</c:v>
                </c:pt>
                <c:pt idx="347">
                  <c:v>355</c:v>
                </c:pt>
                <c:pt idx="348">
                  <c:v>677</c:v>
                </c:pt>
                <c:pt idx="349">
                  <c:v>69</c:v>
                </c:pt>
                <c:pt idx="350">
                  <c:v>487</c:v>
                </c:pt>
                <c:pt idx="351">
                  <c:v>255</c:v>
                </c:pt>
                <c:pt idx="352">
                  <c:v>84</c:v>
                </c:pt>
                <c:pt idx="353">
                  <c:v>401</c:v>
                </c:pt>
                <c:pt idx="354">
                  <c:v>801</c:v>
                </c:pt>
                <c:pt idx="355">
                  <c:v>30</c:v>
                </c:pt>
                <c:pt idx="356">
                  <c:v>0</c:v>
                </c:pt>
                <c:pt idx="357">
                  <c:v>0</c:v>
                </c:pt>
                <c:pt idx="358">
                  <c:v>2532</c:v>
                </c:pt>
                <c:pt idx="359">
                  <c:v>2218</c:v>
                </c:pt>
                <c:pt idx="360">
                  <c:v>1381</c:v>
                </c:pt>
                <c:pt idx="361">
                  <c:v>830</c:v>
                </c:pt>
                <c:pt idx="362">
                  <c:v>905</c:v>
                </c:pt>
                <c:pt idx="363">
                  <c:v>853</c:v>
                </c:pt>
                <c:pt idx="364">
                  <c:v>919</c:v>
                </c:pt>
                <c:pt idx="365">
                  <c:v>865</c:v>
                </c:pt>
                <c:pt idx="366">
                  <c:v>1029</c:v>
                </c:pt>
                <c:pt idx="367">
                  <c:v>1049</c:v>
                </c:pt>
                <c:pt idx="368">
                  <c:v>14</c:v>
                </c:pt>
                <c:pt idx="369">
                  <c:v>0</c:v>
                </c:pt>
                <c:pt idx="370">
                  <c:v>99</c:v>
                </c:pt>
                <c:pt idx="371">
                  <c:v>2</c:v>
                </c:pt>
                <c:pt idx="372">
                  <c:v>0</c:v>
                </c:pt>
                <c:pt idx="373">
                  <c:v>23</c:v>
                </c:pt>
                <c:pt idx="374">
                  <c:v>119</c:v>
                </c:pt>
                <c:pt idx="375">
                  <c:v>0</c:v>
                </c:pt>
                <c:pt idx="376">
                  <c:v>187</c:v>
                </c:pt>
                <c:pt idx="377">
                  <c:v>69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2236</c:v>
                </c:pt>
                <c:pt idx="385">
                  <c:v>386</c:v>
                </c:pt>
                <c:pt idx="386">
                  <c:v>345</c:v>
                </c:pt>
                <c:pt idx="387">
                  <c:v>0</c:v>
                </c:pt>
                <c:pt idx="388">
                  <c:v>0</c:v>
                </c:pt>
                <c:pt idx="389">
                  <c:v>19</c:v>
                </c:pt>
                <c:pt idx="390">
                  <c:v>19</c:v>
                </c:pt>
                <c:pt idx="391">
                  <c:v>1104</c:v>
                </c:pt>
                <c:pt idx="392">
                  <c:v>1094</c:v>
                </c:pt>
                <c:pt idx="393">
                  <c:v>818</c:v>
                </c:pt>
                <c:pt idx="394">
                  <c:v>694</c:v>
                </c:pt>
                <c:pt idx="395">
                  <c:v>944</c:v>
                </c:pt>
                <c:pt idx="396">
                  <c:v>961</c:v>
                </c:pt>
                <c:pt idx="397">
                  <c:v>0</c:v>
                </c:pt>
                <c:pt idx="398">
                  <c:v>0</c:v>
                </c:pt>
                <c:pt idx="399">
                  <c:v>833</c:v>
                </c:pt>
                <c:pt idx="400">
                  <c:v>908</c:v>
                </c:pt>
                <c:pt idx="401">
                  <c:v>1938</c:v>
                </c:pt>
                <c:pt idx="402">
                  <c:v>4442</c:v>
                </c:pt>
                <c:pt idx="403">
                  <c:v>3053</c:v>
                </c:pt>
                <c:pt idx="404">
                  <c:v>3210</c:v>
                </c:pt>
                <c:pt idx="405">
                  <c:v>6723</c:v>
                </c:pt>
                <c:pt idx="406">
                  <c:v>6907</c:v>
                </c:pt>
                <c:pt idx="407">
                  <c:v>5146</c:v>
                </c:pt>
                <c:pt idx="408">
                  <c:v>4189</c:v>
                </c:pt>
                <c:pt idx="409">
                  <c:v>2454</c:v>
                </c:pt>
                <c:pt idx="410">
                  <c:v>2230</c:v>
                </c:pt>
                <c:pt idx="411">
                  <c:v>2230</c:v>
                </c:pt>
                <c:pt idx="412">
                  <c:v>1853</c:v>
                </c:pt>
                <c:pt idx="413">
                  <c:v>1853</c:v>
                </c:pt>
                <c:pt idx="414">
                  <c:v>1493</c:v>
                </c:pt>
                <c:pt idx="415">
                  <c:v>546</c:v>
                </c:pt>
                <c:pt idx="416">
                  <c:v>2343</c:v>
                </c:pt>
                <c:pt idx="417">
                  <c:v>1597</c:v>
                </c:pt>
                <c:pt idx="418">
                  <c:v>3118</c:v>
                </c:pt>
                <c:pt idx="419">
                  <c:v>1691</c:v>
                </c:pt>
                <c:pt idx="420">
                  <c:v>433</c:v>
                </c:pt>
                <c:pt idx="421">
                  <c:v>426</c:v>
                </c:pt>
                <c:pt idx="422">
                  <c:v>0</c:v>
                </c:pt>
                <c:pt idx="423">
                  <c:v>272</c:v>
                </c:pt>
                <c:pt idx="424">
                  <c:v>369</c:v>
                </c:pt>
                <c:pt idx="425">
                  <c:v>761</c:v>
                </c:pt>
                <c:pt idx="426">
                  <c:v>1757</c:v>
                </c:pt>
                <c:pt idx="427">
                  <c:v>1621</c:v>
                </c:pt>
                <c:pt idx="428">
                  <c:v>836</c:v>
                </c:pt>
                <c:pt idx="429">
                  <c:v>318</c:v>
                </c:pt>
                <c:pt idx="430">
                  <c:v>94</c:v>
                </c:pt>
                <c:pt idx="431">
                  <c:v>3112</c:v>
                </c:pt>
                <c:pt idx="432">
                  <c:v>2932</c:v>
                </c:pt>
                <c:pt idx="433">
                  <c:v>172</c:v>
                </c:pt>
                <c:pt idx="434">
                  <c:v>0</c:v>
                </c:pt>
                <c:pt idx="435">
                  <c:v>0</c:v>
                </c:pt>
                <c:pt idx="436">
                  <c:v>71</c:v>
                </c:pt>
                <c:pt idx="437">
                  <c:v>59</c:v>
                </c:pt>
                <c:pt idx="438">
                  <c:v>1407</c:v>
                </c:pt>
                <c:pt idx="439">
                  <c:v>1407</c:v>
                </c:pt>
                <c:pt idx="440">
                  <c:v>1407</c:v>
                </c:pt>
                <c:pt idx="441">
                  <c:v>2458</c:v>
                </c:pt>
                <c:pt idx="442">
                  <c:v>1643</c:v>
                </c:pt>
                <c:pt idx="443">
                  <c:v>1748</c:v>
                </c:pt>
                <c:pt idx="444">
                  <c:v>1748</c:v>
                </c:pt>
                <c:pt idx="445">
                  <c:v>1748</c:v>
                </c:pt>
                <c:pt idx="446">
                  <c:v>793</c:v>
                </c:pt>
                <c:pt idx="447">
                  <c:v>491</c:v>
                </c:pt>
                <c:pt idx="448">
                  <c:v>1341</c:v>
                </c:pt>
                <c:pt idx="449">
                  <c:v>2173</c:v>
                </c:pt>
                <c:pt idx="450">
                  <c:v>0</c:v>
                </c:pt>
                <c:pt idx="451">
                  <c:v>30</c:v>
                </c:pt>
                <c:pt idx="452">
                  <c:v>364</c:v>
                </c:pt>
                <c:pt idx="453">
                  <c:v>2157</c:v>
                </c:pt>
                <c:pt idx="454">
                  <c:v>381</c:v>
                </c:pt>
                <c:pt idx="455">
                  <c:v>447</c:v>
                </c:pt>
                <c:pt idx="456">
                  <c:v>974</c:v>
                </c:pt>
                <c:pt idx="457">
                  <c:v>315</c:v>
                </c:pt>
                <c:pt idx="458">
                  <c:v>827</c:v>
                </c:pt>
                <c:pt idx="459">
                  <c:v>872</c:v>
                </c:pt>
                <c:pt idx="460">
                  <c:v>611</c:v>
                </c:pt>
                <c:pt idx="461">
                  <c:v>552</c:v>
                </c:pt>
                <c:pt idx="462">
                  <c:v>348</c:v>
                </c:pt>
                <c:pt idx="463">
                  <c:v>654</c:v>
                </c:pt>
                <c:pt idx="464">
                  <c:v>0</c:v>
                </c:pt>
                <c:pt idx="465">
                  <c:v>2953</c:v>
                </c:pt>
                <c:pt idx="466">
                  <c:v>2953</c:v>
                </c:pt>
                <c:pt idx="467">
                  <c:v>3286</c:v>
                </c:pt>
                <c:pt idx="468">
                  <c:v>3286</c:v>
                </c:pt>
                <c:pt idx="469">
                  <c:v>3372</c:v>
                </c:pt>
                <c:pt idx="470">
                  <c:v>3372</c:v>
                </c:pt>
                <c:pt idx="471">
                  <c:v>3858</c:v>
                </c:pt>
                <c:pt idx="472">
                  <c:v>3858</c:v>
                </c:pt>
                <c:pt idx="473">
                  <c:v>3899</c:v>
                </c:pt>
                <c:pt idx="474">
                  <c:v>4241</c:v>
                </c:pt>
                <c:pt idx="475">
                  <c:v>1887</c:v>
                </c:pt>
                <c:pt idx="476">
                  <c:v>1887</c:v>
                </c:pt>
                <c:pt idx="477">
                  <c:v>1905</c:v>
                </c:pt>
                <c:pt idx="478">
                  <c:v>3354</c:v>
                </c:pt>
                <c:pt idx="479">
                  <c:v>0</c:v>
                </c:pt>
                <c:pt idx="480">
                  <c:v>352</c:v>
                </c:pt>
                <c:pt idx="481">
                  <c:v>321</c:v>
                </c:pt>
                <c:pt idx="482">
                  <c:v>664</c:v>
                </c:pt>
                <c:pt idx="483">
                  <c:v>670</c:v>
                </c:pt>
                <c:pt idx="484">
                  <c:v>17227</c:v>
                </c:pt>
                <c:pt idx="485">
                  <c:v>17227</c:v>
                </c:pt>
                <c:pt idx="486">
                  <c:v>17607</c:v>
                </c:pt>
                <c:pt idx="487">
                  <c:v>17274</c:v>
                </c:pt>
                <c:pt idx="488">
                  <c:v>17693</c:v>
                </c:pt>
                <c:pt idx="489">
                  <c:v>1594</c:v>
                </c:pt>
                <c:pt idx="490">
                  <c:v>1594</c:v>
                </c:pt>
                <c:pt idx="491">
                  <c:v>579</c:v>
                </c:pt>
                <c:pt idx="492">
                  <c:v>2157</c:v>
                </c:pt>
                <c:pt idx="493">
                  <c:v>0</c:v>
                </c:pt>
                <c:pt idx="494">
                  <c:v>1</c:v>
                </c:pt>
                <c:pt idx="495">
                  <c:v>69</c:v>
                </c:pt>
                <c:pt idx="496">
                  <c:v>71</c:v>
                </c:pt>
                <c:pt idx="497">
                  <c:v>2302</c:v>
                </c:pt>
                <c:pt idx="498">
                  <c:v>1104</c:v>
                </c:pt>
                <c:pt idx="499">
                  <c:v>5715</c:v>
                </c:pt>
                <c:pt idx="500">
                  <c:v>5026</c:v>
                </c:pt>
                <c:pt idx="501">
                  <c:v>54</c:v>
                </c:pt>
                <c:pt idx="502">
                  <c:v>723</c:v>
                </c:pt>
                <c:pt idx="503">
                  <c:v>7</c:v>
                </c:pt>
                <c:pt idx="504">
                  <c:v>7</c:v>
                </c:pt>
                <c:pt idx="505">
                  <c:v>245</c:v>
                </c:pt>
                <c:pt idx="506">
                  <c:v>0</c:v>
                </c:pt>
                <c:pt idx="507">
                  <c:v>0</c:v>
                </c:pt>
                <c:pt idx="508">
                  <c:v>1539</c:v>
                </c:pt>
                <c:pt idx="509">
                  <c:v>846</c:v>
                </c:pt>
                <c:pt idx="510">
                  <c:v>23</c:v>
                </c:pt>
                <c:pt idx="511">
                  <c:v>13</c:v>
                </c:pt>
                <c:pt idx="512">
                  <c:v>56</c:v>
                </c:pt>
                <c:pt idx="513">
                  <c:v>60</c:v>
                </c:pt>
                <c:pt idx="514">
                  <c:v>1831</c:v>
                </c:pt>
                <c:pt idx="515">
                  <c:v>1360</c:v>
                </c:pt>
                <c:pt idx="516">
                  <c:v>1685</c:v>
                </c:pt>
                <c:pt idx="517">
                  <c:v>707</c:v>
                </c:pt>
                <c:pt idx="518">
                  <c:v>5588</c:v>
                </c:pt>
                <c:pt idx="519">
                  <c:v>3826</c:v>
                </c:pt>
                <c:pt idx="520">
                  <c:v>5588</c:v>
                </c:pt>
                <c:pt idx="521">
                  <c:v>3826</c:v>
                </c:pt>
                <c:pt idx="522">
                  <c:v>1694</c:v>
                </c:pt>
                <c:pt idx="523">
                  <c:v>1523</c:v>
                </c:pt>
                <c:pt idx="524">
                  <c:v>2282</c:v>
                </c:pt>
                <c:pt idx="525">
                  <c:v>2282</c:v>
                </c:pt>
                <c:pt idx="526">
                  <c:v>1795</c:v>
                </c:pt>
                <c:pt idx="527">
                  <c:v>1795</c:v>
                </c:pt>
                <c:pt idx="528">
                  <c:v>1694</c:v>
                </c:pt>
                <c:pt idx="529">
                  <c:v>1523</c:v>
                </c:pt>
                <c:pt idx="530">
                  <c:v>2006</c:v>
                </c:pt>
                <c:pt idx="531">
                  <c:v>2610</c:v>
                </c:pt>
                <c:pt idx="532">
                  <c:v>2372</c:v>
                </c:pt>
                <c:pt idx="533">
                  <c:v>2810</c:v>
                </c:pt>
                <c:pt idx="534">
                  <c:v>3239</c:v>
                </c:pt>
                <c:pt idx="535">
                  <c:v>1810</c:v>
                </c:pt>
                <c:pt idx="536">
                  <c:v>404</c:v>
                </c:pt>
                <c:pt idx="537">
                  <c:v>786</c:v>
                </c:pt>
                <c:pt idx="538">
                  <c:v>2210</c:v>
                </c:pt>
                <c:pt idx="539">
                  <c:v>1359</c:v>
                </c:pt>
                <c:pt idx="540">
                  <c:v>1118</c:v>
                </c:pt>
                <c:pt idx="541">
                  <c:v>898</c:v>
                </c:pt>
                <c:pt idx="542">
                  <c:v>192</c:v>
                </c:pt>
                <c:pt idx="543">
                  <c:v>552</c:v>
                </c:pt>
                <c:pt idx="544">
                  <c:v>4182</c:v>
                </c:pt>
                <c:pt idx="545">
                  <c:v>4050</c:v>
                </c:pt>
                <c:pt idx="546">
                  <c:v>3768</c:v>
                </c:pt>
                <c:pt idx="547">
                  <c:v>3549</c:v>
                </c:pt>
                <c:pt idx="548">
                  <c:v>3887</c:v>
                </c:pt>
                <c:pt idx="549">
                  <c:v>4096</c:v>
                </c:pt>
                <c:pt idx="550">
                  <c:v>41</c:v>
                </c:pt>
                <c:pt idx="551">
                  <c:v>39</c:v>
                </c:pt>
                <c:pt idx="552">
                  <c:v>107</c:v>
                </c:pt>
                <c:pt idx="553">
                  <c:v>290</c:v>
                </c:pt>
                <c:pt idx="554">
                  <c:v>669</c:v>
                </c:pt>
                <c:pt idx="555">
                  <c:v>494</c:v>
                </c:pt>
                <c:pt idx="556">
                  <c:v>1073</c:v>
                </c:pt>
                <c:pt idx="557">
                  <c:v>867</c:v>
                </c:pt>
                <c:pt idx="558">
                  <c:v>53</c:v>
                </c:pt>
                <c:pt idx="559">
                  <c:v>409</c:v>
                </c:pt>
                <c:pt idx="560">
                  <c:v>542</c:v>
                </c:pt>
                <c:pt idx="561">
                  <c:v>542</c:v>
                </c:pt>
                <c:pt idx="562">
                  <c:v>290</c:v>
                </c:pt>
                <c:pt idx="563">
                  <c:v>290</c:v>
                </c:pt>
                <c:pt idx="564">
                  <c:v>0</c:v>
                </c:pt>
                <c:pt idx="565">
                  <c:v>0</c:v>
                </c:pt>
                <c:pt idx="566">
                  <c:v>1125</c:v>
                </c:pt>
                <c:pt idx="567">
                  <c:v>1101</c:v>
                </c:pt>
                <c:pt idx="568">
                  <c:v>0</c:v>
                </c:pt>
                <c:pt idx="569">
                  <c:v>0</c:v>
                </c:pt>
                <c:pt idx="570">
                  <c:v>300</c:v>
                </c:pt>
                <c:pt idx="571">
                  <c:v>195</c:v>
                </c:pt>
                <c:pt idx="572">
                  <c:v>7</c:v>
                </c:pt>
                <c:pt idx="573">
                  <c:v>17</c:v>
                </c:pt>
                <c:pt idx="574">
                  <c:v>5533</c:v>
                </c:pt>
                <c:pt idx="575">
                  <c:v>6083</c:v>
                </c:pt>
                <c:pt idx="576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B-451E-92EC-6C191D3B3004}"/>
            </c:ext>
          </c:extLst>
        </c:ser>
        <c:ser>
          <c:idx val="1"/>
          <c:order val="1"/>
          <c:tx>
            <c:v>Diagonal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Val_Scatter!$N$8:$N$9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xVal>
          <c:yVal>
            <c:numRef>
              <c:f>Val_Scatter!$O$8:$O$9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B-451E-92EC-6C191D3B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38352"/>
        <c:axId val="855722256"/>
      </c:scatterChart>
      <c:valAx>
        <c:axId val="85153835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Observed Volumes</a:t>
                </a:r>
              </a:p>
            </c:rich>
          </c:tx>
          <c:layout>
            <c:manualLayout>
              <c:xMode val="edge"/>
              <c:yMode val="edge"/>
              <c:x val="0.43378284914045651"/>
              <c:y val="0.9234724518889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22256"/>
        <c:crosses val="autoZero"/>
        <c:crossBetween val="midCat"/>
      </c:valAx>
      <c:valAx>
        <c:axId val="8557222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Estimated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%RMSE - Location Type</a:t>
            </a:r>
          </a:p>
        </c:rich>
      </c:tx>
      <c:layout>
        <c:manualLayout>
          <c:xMode val="edge"/>
          <c:yMode val="edge"/>
          <c:x val="0.312104878642747"/>
          <c:y val="2.33508421747834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21273371756365"/>
          <c:y val="0.12493877298862832"/>
          <c:w val="0.80829585734772846"/>
          <c:h val="0.54585698370437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Val_RMSE!$D$25</c:f>
              <c:strCache>
                <c:ptCount val="1"/>
                <c:pt idx="0">
                  <c:v>SF Screenline</c:v>
                </c:pt>
              </c:strCache>
            </c:strRef>
          </c:tx>
          <c:invertIfNegative val="0"/>
          <c:cat>
            <c:strRef>
              <c:f>Val_RMSE!$E$24:$J$24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Val_RMSE!$E$25:$J$25</c:f>
              <c:numCache>
                <c:formatCode>0%</c:formatCode>
                <c:ptCount val="6"/>
                <c:pt idx="0">
                  <c:v>0.14147856886103621</c:v>
                </c:pt>
                <c:pt idx="1">
                  <c:v>0.28783595764870695</c:v>
                </c:pt>
                <c:pt idx="2">
                  <c:v>0.15049709301681563</c:v>
                </c:pt>
                <c:pt idx="3">
                  <c:v>0.398812107490642</c:v>
                </c:pt>
                <c:pt idx="4">
                  <c:v>0.24239268048480794</c:v>
                </c:pt>
                <c:pt idx="5">
                  <c:v>0.233866976547628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8-4249-9332-7F9769A6741C}"/>
            </c:ext>
          </c:extLst>
        </c:ser>
        <c:ser>
          <c:idx val="1"/>
          <c:order val="1"/>
          <c:tx>
            <c:strRef>
              <c:f>Val_RMSE!$D$26</c:f>
              <c:strCache>
                <c:ptCount val="1"/>
                <c:pt idx="0">
                  <c:v>MTC Screenline</c:v>
                </c:pt>
              </c:strCache>
            </c:strRef>
          </c:tx>
          <c:invertIfNegative val="0"/>
          <c:cat>
            <c:strRef>
              <c:f>Val_RMSE!$E$24:$J$24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Val_RMSE!$E$26:$J$26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8-4249-9332-7F9769A6741C}"/>
            </c:ext>
          </c:extLst>
        </c:ser>
        <c:ser>
          <c:idx val="2"/>
          <c:order val="2"/>
          <c:tx>
            <c:strRef>
              <c:f>Val_RMSE!$D$27</c:f>
              <c:strCache>
                <c:ptCount val="1"/>
                <c:pt idx="0">
                  <c:v>101/280</c:v>
                </c:pt>
              </c:strCache>
            </c:strRef>
          </c:tx>
          <c:invertIfNegative val="0"/>
          <c:cat>
            <c:strRef>
              <c:f>Val_RMSE!$E$24:$J$24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Val_RMSE!$E$27:$J$27</c:f>
              <c:numCache>
                <c:formatCode>0%</c:formatCode>
                <c:ptCount val="6"/>
                <c:pt idx="0">
                  <c:v>0.35928497038875168</c:v>
                </c:pt>
                <c:pt idx="1">
                  <c:v>0.39262693657948877</c:v>
                </c:pt>
                <c:pt idx="2">
                  <c:v>0.4083340619896883</c:v>
                </c:pt>
                <c:pt idx="3">
                  <c:v>0.53989061834039032</c:v>
                </c:pt>
                <c:pt idx="4">
                  <c:v>0.43303726598781844</c:v>
                </c:pt>
                <c:pt idx="5">
                  <c:v>0.43758030090793959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8-4249-9332-7F9769A6741C}"/>
            </c:ext>
          </c:extLst>
        </c:ser>
        <c:ser>
          <c:idx val="3"/>
          <c:order val="3"/>
          <c:tx>
            <c:strRef>
              <c:f>Val_RMSE!$D$28</c:f>
              <c:strCache>
                <c:ptCount val="1"/>
                <c:pt idx="0">
                  <c:v>SF Count</c:v>
                </c:pt>
              </c:strCache>
            </c:strRef>
          </c:tx>
          <c:invertIfNegative val="0"/>
          <c:cat>
            <c:strRef>
              <c:f>Val_RMSE!$E$24:$J$24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Val_RMSE!$E$28:$J$28</c:f>
              <c:numCache>
                <c:formatCode>0%</c:formatCode>
                <c:ptCount val="6"/>
                <c:pt idx="0">
                  <c:v>0.87073270665395752</c:v>
                </c:pt>
                <c:pt idx="1">
                  <c:v>1.1521801684554307</c:v>
                </c:pt>
                <c:pt idx="2">
                  <c:v>0.8504195087505716</c:v>
                </c:pt>
                <c:pt idx="3">
                  <c:v>0.96122224624166108</c:v>
                </c:pt>
                <c:pt idx="4">
                  <c:v>0.84446287447218737</c:v>
                </c:pt>
                <c:pt idx="5">
                  <c:v>2.8273158547270696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8-4249-9332-7F9769A6741C}"/>
            </c:ext>
          </c:extLst>
        </c:ser>
        <c:ser>
          <c:idx val="4"/>
          <c:order val="4"/>
          <c:tx>
            <c:strRef>
              <c:f>Val_RMSE!$D$29</c:f>
              <c:strCache>
                <c:ptCount val="1"/>
                <c:pt idx="0">
                  <c:v>All Locations</c:v>
                </c:pt>
              </c:strCache>
            </c:strRef>
          </c:tx>
          <c:invertIfNegative val="0"/>
          <c:cat>
            <c:strRef>
              <c:f>Val_RMSE!$E$24:$J$24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Val_RMSE!$E$29:$J$29</c:f>
              <c:numCache>
                <c:formatCode>0%</c:formatCode>
                <c:ptCount val="6"/>
                <c:pt idx="0">
                  <c:v>0.64082589266293988</c:v>
                </c:pt>
                <c:pt idx="1">
                  <c:v>0.82804930863548398</c:v>
                </c:pt>
                <c:pt idx="2">
                  <c:v>0.68827512476803521</c:v>
                </c:pt>
                <c:pt idx="3">
                  <c:v>0.98690765551496662</c:v>
                </c:pt>
                <c:pt idx="4">
                  <c:v>0.78825637996405007</c:v>
                </c:pt>
                <c:pt idx="5">
                  <c:v>1.1151653878382093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08-4249-9332-7F9769A6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860656"/>
        <c:axId val="1334861216"/>
      </c:barChart>
      <c:catAx>
        <c:axId val="13348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Period</a:t>
                </a:r>
              </a:p>
            </c:rich>
          </c:tx>
          <c:layout>
            <c:manualLayout>
              <c:xMode val="edge"/>
              <c:yMode val="edge"/>
              <c:x val="0.41932489108964471"/>
              <c:y val="0.764490643705508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34861216"/>
        <c:crosses val="autoZero"/>
        <c:auto val="1"/>
        <c:lblAlgn val="ctr"/>
        <c:lblOffset val="100"/>
        <c:noMultiLvlLbl val="0"/>
      </c:catAx>
      <c:valAx>
        <c:axId val="133486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%RMSE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34860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541277701112099"/>
          <c:y val="0.83985800336109062"/>
          <c:w val="0.7845872005389779"/>
          <c:h val="9.009921966032273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%RMSE - Area Type</a:t>
            </a:r>
          </a:p>
        </c:rich>
      </c:tx>
      <c:layout>
        <c:manualLayout>
          <c:xMode val="edge"/>
          <c:yMode val="edge"/>
          <c:x val="0.312104878642747"/>
          <c:y val="2.33508421747834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21273371756365"/>
          <c:y val="0.12493877298862832"/>
          <c:w val="0.80829585734772846"/>
          <c:h val="0.54585698370437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Val_RMSE!$M$25</c:f>
              <c:strCache>
                <c:ptCount val="1"/>
                <c:pt idx="0">
                  <c:v>Core/CBD</c:v>
                </c:pt>
              </c:strCache>
            </c:strRef>
          </c:tx>
          <c:invertIfNegative val="0"/>
          <c:cat>
            <c:strRef>
              <c:f>Val_RMSE!$N$24:$S$24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Val_RMSE!$N$25:$S$25</c:f>
              <c:numCache>
                <c:formatCode>0.000</c:formatCode>
                <c:ptCount val="6"/>
                <c:pt idx="0">
                  <c:v>0.48878642204492345</c:v>
                </c:pt>
                <c:pt idx="1">
                  <c:v>0.9340144354539448</c:v>
                </c:pt>
                <c:pt idx="2">
                  <c:v>0.46979223711299528</c:v>
                </c:pt>
                <c:pt idx="3">
                  <c:v>1.1577649440853977</c:v>
                </c:pt>
                <c:pt idx="4">
                  <c:v>0.57428768337660507</c:v>
                </c:pt>
                <c:pt idx="5">
                  <c:v>0.8680821249924896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D-4553-80C7-BF8537D1EBF1}"/>
            </c:ext>
          </c:extLst>
        </c:ser>
        <c:ser>
          <c:idx val="1"/>
          <c:order val="1"/>
          <c:tx>
            <c:strRef>
              <c:f>Val_RMSE!$M$26</c:f>
              <c:strCache>
                <c:ptCount val="1"/>
                <c:pt idx="0">
                  <c:v>UrbBiz</c:v>
                </c:pt>
              </c:strCache>
            </c:strRef>
          </c:tx>
          <c:invertIfNegative val="0"/>
          <c:cat>
            <c:strRef>
              <c:f>Val_RMSE!$N$24:$S$24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Val_RMSE!$N$26:$S$26</c:f>
              <c:numCache>
                <c:formatCode>0.000</c:formatCode>
                <c:ptCount val="6"/>
                <c:pt idx="0">
                  <c:v>0.57029991410830472</c:v>
                </c:pt>
                <c:pt idx="1">
                  <c:v>0.72452817244125078</c:v>
                </c:pt>
                <c:pt idx="2">
                  <c:v>0.65403071209336594</c:v>
                </c:pt>
                <c:pt idx="3">
                  <c:v>0.97481571240357068</c:v>
                </c:pt>
                <c:pt idx="4">
                  <c:v>0.64792238446110484</c:v>
                </c:pt>
                <c:pt idx="5">
                  <c:v>0.87171467244957468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D-4553-80C7-BF8537D1EBF1}"/>
            </c:ext>
          </c:extLst>
        </c:ser>
        <c:ser>
          <c:idx val="2"/>
          <c:order val="2"/>
          <c:tx>
            <c:strRef>
              <c:f>Val_RMSE!$M$27</c:f>
              <c:strCache>
                <c:ptCount val="1"/>
                <c:pt idx="0">
                  <c:v>Urb</c:v>
                </c:pt>
              </c:strCache>
            </c:strRef>
          </c:tx>
          <c:invertIfNegative val="0"/>
          <c:cat>
            <c:strRef>
              <c:f>Val_RMSE!$N$24:$S$24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Val_RMSE!$N$27:$S$27</c:f>
              <c:numCache>
                <c:formatCode>0.000</c:formatCode>
                <c:ptCount val="6"/>
                <c:pt idx="0">
                  <c:v>0.98674143217344157</c:v>
                </c:pt>
                <c:pt idx="1">
                  <c:v>1.0201543478829385</c:v>
                </c:pt>
                <c:pt idx="2">
                  <c:v>1.014321658333422</c:v>
                </c:pt>
                <c:pt idx="3">
                  <c:v>0.88239489856788278</c:v>
                </c:pt>
                <c:pt idx="4">
                  <c:v>1.2063556147282231</c:v>
                </c:pt>
                <c:pt idx="5">
                  <c:v>1.9975145958830811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D-4553-80C7-BF8537D1EBF1}"/>
            </c:ext>
          </c:extLst>
        </c:ser>
        <c:ser>
          <c:idx val="3"/>
          <c:order val="3"/>
          <c:tx>
            <c:strRef>
              <c:f>Val_RMSE!$M$28</c:f>
              <c:strCache>
                <c:ptCount val="1"/>
                <c:pt idx="0">
                  <c:v>Sub</c:v>
                </c:pt>
              </c:strCache>
            </c:strRef>
          </c:tx>
          <c:invertIfNegative val="0"/>
          <c:cat>
            <c:strRef>
              <c:f>Val_RMSE!$N$24:$S$24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Val_RMSE!$N$28:$S$28</c:f>
              <c:numCache>
                <c:formatCode>0.000</c:formatCode>
                <c:ptCount val="6"/>
                <c:pt idx="0">
                  <c:v>0.26194400054824213</c:v>
                </c:pt>
                <c:pt idx="1">
                  <c:v>0.19228059008444021</c:v>
                </c:pt>
                <c:pt idx="2">
                  <c:v>0.3126805791873416</c:v>
                </c:pt>
                <c:pt idx="3">
                  <c:v>0.11247278369872547</c:v>
                </c:pt>
                <c:pt idx="4">
                  <c:v>0.54081181058433259</c:v>
                </c:pt>
                <c:pt idx="5">
                  <c:v>0.37280581985138567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D-4553-80C7-BF8537D1EBF1}"/>
            </c:ext>
          </c:extLst>
        </c:ser>
        <c:ser>
          <c:idx val="4"/>
          <c:order val="4"/>
          <c:tx>
            <c:strRef>
              <c:f>Val_RMSE!$M$29</c:f>
              <c:strCache>
                <c:ptCount val="1"/>
                <c:pt idx="0">
                  <c:v>All Locations</c:v>
                </c:pt>
              </c:strCache>
            </c:strRef>
          </c:tx>
          <c:invertIfNegative val="0"/>
          <c:cat>
            <c:strRef>
              <c:f>Val_RMSE!$N$24:$S$24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Val_RMSE!$N$29:$S$29</c:f>
              <c:numCache>
                <c:formatCode>0.000</c:formatCode>
                <c:ptCount val="6"/>
                <c:pt idx="0">
                  <c:v>0.64082589266293988</c:v>
                </c:pt>
                <c:pt idx="1">
                  <c:v>0.82804930863548398</c:v>
                </c:pt>
                <c:pt idx="2">
                  <c:v>0.68827512476803521</c:v>
                </c:pt>
                <c:pt idx="3">
                  <c:v>0.98690765551496662</c:v>
                </c:pt>
                <c:pt idx="4">
                  <c:v>0.78825637996405007</c:v>
                </c:pt>
                <c:pt idx="5">
                  <c:v>1.1151653878382093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D-4553-80C7-BF8537D1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17248"/>
        <c:axId val="846917808"/>
      </c:barChart>
      <c:catAx>
        <c:axId val="8469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Period</a:t>
                </a:r>
              </a:p>
            </c:rich>
          </c:tx>
          <c:layout>
            <c:manualLayout>
              <c:xMode val="edge"/>
              <c:yMode val="edge"/>
              <c:x val="0.41932489108964471"/>
              <c:y val="0.764490643705508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6917808"/>
        <c:crosses val="autoZero"/>
        <c:auto val="1"/>
        <c:lblAlgn val="ctr"/>
        <c:lblOffset val="100"/>
        <c:noMultiLvlLbl val="0"/>
      </c:catAx>
      <c:valAx>
        <c:axId val="84691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%RMSE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46917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541277701112099"/>
          <c:y val="0.83985800336109062"/>
          <c:w val="0.78458752107206109"/>
          <c:h val="9.00319312214427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%RMSE - Volume Class</a:t>
            </a:r>
          </a:p>
        </c:rich>
      </c:tx>
      <c:layout>
        <c:manualLayout>
          <c:xMode val="edge"/>
          <c:yMode val="edge"/>
          <c:x val="0.312104878642747"/>
          <c:y val="2.33508421747834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21273371756365"/>
          <c:y val="0.12493877298862832"/>
          <c:w val="0.80829585734772846"/>
          <c:h val="0.54585698370437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Val_RMSE!$AE$25</c:f>
              <c:strCache>
                <c:ptCount val="1"/>
                <c:pt idx="0">
                  <c:v>Under 10k</c:v>
                </c:pt>
              </c:strCache>
            </c:strRef>
          </c:tx>
          <c:invertIfNegative val="0"/>
          <c:cat>
            <c:strRef>
              <c:f>Val_RMSE!$AF$24:$AK$24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Val_RMSE!$AF$25:$AK$25</c:f>
              <c:numCache>
                <c:formatCode>0.000</c:formatCode>
                <c:ptCount val="6"/>
                <c:pt idx="0">
                  <c:v>0.93793027329274092</c:v>
                </c:pt>
                <c:pt idx="1">
                  <c:v>1.0235841643718746</c:v>
                </c:pt>
                <c:pt idx="2">
                  <c:v>0.9988701366447279</c:v>
                </c:pt>
                <c:pt idx="3">
                  <c:v>0.9183579811449204</c:v>
                </c:pt>
                <c:pt idx="4">
                  <c:v>1.0175453815945528</c:v>
                </c:pt>
                <c:pt idx="5">
                  <c:v>1.6501868327765918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2-431D-A391-C032FD77BF42}"/>
            </c:ext>
          </c:extLst>
        </c:ser>
        <c:ser>
          <c:idx val="1"/>
          <c:order val="1"/>
          <c:tx>
            <c:strRef>
              <c:f>Val_RMSE!$AE$26</c:f>
              <c:strCache>
                <c:ptCount val="1"/>
                <c:pt idx="0">
                  <c:v>10-20k</c:v>
                </c:pt>
              </c:strCache>
            </c:strRef>
          </c:tx>
          <c:invertIfNegative val="0"/>
          <c:cat>
            <c:strRef>
              <c:f>Val_RMSE!$AF$24:$AK$24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Val_RMSE!$AF$26:$AK$26</c:f>
              <c:numCache>
                <c:formatCode>0.000</c:formatCode>
                <c:ptCount val="6"/>
                <c:pt idx="0">
                  <c:v>0.39647832443945774</c:v>
                </c:pt>
                <c:pt idx="1">
                  <c:v>0.51838281359510985</c:v>
                </c:pt>
                <c:pt idx="2">
                  <c:v>0.42748394207268242</c:v>
                </c:pt>
                <c:pt idx="3">
                  <c:v>0.50219100522329552</c:v>
                </c:pt>
                <c:pt idx="4">
                  <c:v>0.34277498882490143</c:v>
                </c:pt>
                <c:pt idx="5">
                  <c:v>0.7363542805576947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2-431D-A391-C032FD77BF42}"/>
            </c:ext>
          </c:extLst>
        </c:ser>
        <c:ser>
          <c:idx val="2"/>
          <c:order val="2"/>
          <c:tx>
            <c:strRef>
              <c:f>Val_RMSE!$AE$27</c:f>
              <c:strCache>
                <c:ptCount val="1"/>
                <c:pt idx="0">
                  <c:v>20-50k</c:v>
                </c:pt>
              </c:strCache>
            </c:strRef>
          </c:tx>
          <c:invertIfNegative val="0"/>
          <c:cat>
            <c:strRef>
              <c:f>Val_RMSE!$AF$24:$AK$24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Val_RMSE!$AF$27:$AK$27</c:f>
              <c:numCache>
                <c:formatCode>0.000</c:formatCode>
                <c:ptCount val="6"/>
                <c:pt idx="0">
                  <c:v>0.36156738284617479</c:v>
                </c:pt>
                <c:pt idx="1">
                  <c:v>0.43557446452151793</c:v>
                </c:pt>
                <c:pt idx="2">
                  <c:v>0.35984205061686536</c:v>
                </c:pt>
                <c:pt idx="3">
                  <c:v>0.40133358312380557</c:v>
                </c:pt>
                <c:pt idx="4">
                  <c:v>0.3922616952174508</c:v>
                </c:pt>
                <c:pt idx="5">
                  <c:v>0.82054377342075135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2-431D-A391-C032FD77BF42}"/>
            </c:ext>
          </c:extLst>
        </c:ser>
        <c:ser>
          <c:idx val="3"/>
          <c:order val="3"/>
          <c:tx>
            <c:strRef>
              <c:f>Val_RMSE!$AE$28</c:f>
              <c:strCache>
                <c:ptCount val="1"/>
                <c:pt idx="0">
                  <c:v>Over 50k</c:v>
                </c:pt>
              </c:strCache>
            </c:strRef>
          </c:tx>
          <c:invertIfNegative val="0"/>
          <c:cat>
            <c:strRef>
              <c:f>Val_RMSE!$AF$24:$AK$24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Val_RMSE!$AF$28:$AK$28</c:f>
              <c:numCache>
                <c:formatCode>0.000</c:formatCode>
                <c:ptCount val="6"/>
                <c:pt idx="0">
                  <c:v>0.16676491447755323</c:v>
                </c:pt>
                <c:pt idx="1">
                  <c:v>0.24094621784022716</c:v>
                </c:pt>
                <c:pt idx="2">
                  <c:v>0.19437121085790862</c:v>
                </c:pt>
                <c:pt idx="3">
                  <c:v>0.37560604048057156</c:v>
                </c:pt>
                <c:pt idx="4">
                  <c:v>0.23462700293349784</c:v>
                </c:pt>
                <c:pt idx="5">
                  <c:v>0.19062173493090459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2-431D-A391-C032FD77BF42}"/>
            </c:ext>
          </c:extLst>
        </c:ser>
        <c:ser>
          <c:idx val="4"/>
          <c:order val="4"/>
          <c:tx>
            <c:strRef>
              <c:f>Val_RMSE!$AE$29</c:f>
              <c:strCache>
                <c:ptCount val="1"/>
                <c:pt idx="0">
                  <c:v>All Locations</c:v>
                </c:pt>
              </c:strCache>
            </c:strRef>
          </c:tx>
          <c:invertIfNegative val="0"/>
          <c:cat>
            <c:strRef>
              <c:f>Val_RMSE!$AF$24:$AK$24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Val_RMSE!$AF$29:$AK$29</c:f>
              <c:numCache>
                <c:formatCode>0.000</c:formatCode>
                <c:ptCount val="6"/>
                <c:pt idx="0">
                  <c:v>0.64082589266293988</c:v>
                </c:pt>
                <c:pt idx="1">
                  <c:v>0.82804930863548398</c:v>
                </c:pt>
                <c:pt idx="2">
                  <c:v>0.68827512476803521</c:v>
                </c:pt>
                <c:pt idx="3">
                  <c:v>0.98690765551496662</c:v>
                </c:pt>
                <c:pt idx="4">
                  <c:v>0.78825637996405007</c:v>
                </c:pt>
                <c:pt idx="5">
                  <c:v>1.1151653878382093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2-431D-A391-C032FD77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525424"/>
        <c:axId val="1334525984"/>
      </c:barChart>
      <c:catAx>
        <c:axId val="133452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Period</a:t>
                </a:r>
              </a:p>
            </c:rich>
          </c:tx>
          <c:layout>
            <c:manualLayout>
              <c:xMode val="edge"/>
              <c:yMode val="edge"/>
              <c:x val="0.41932489108964471"/>
              <c:y val="0.764490643705508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34525984"/>
        <c:crosses val="autoZero"/>
        <c:auto val="1"/>
        <c:lblAlgn val="ctr"/>
        <c:lblOffset val="100"/>
        <c:noMultiLvlLbl val="0"/>
      </c:catAx>
      <c:valAx>
        <c:axId val="13345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%RMSE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45254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541277701112099"/>
          <c:y val="0.83985800336109062"/>
          <c:w val="0.78072244041717553"/>
          <c:h val="9.009925500875087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%RMSE - Facility Type</a:t>
            </a:r>
          </a:p>
        </c:rich>
      </c:tx>
      <c:layout>
        <c:manualLayout>
          <c:xMode val="edge"/>
          <c:yMode val="edge"/>
          <c:x val="0.312104878642747"/>
          <c:y val="2.33508421747834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21273371756365"/>
          <c:y val="0.12493877298862832"/>
          <c:w val="0.80829585734772846"/>
          <c:h val="0.54585698370437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Val_RMSE!$V$25</c:f>
              <c:strCache>
                <c:ptCount val="1"/>
                <c:pt idx="0">
                  <c:v>Fwy/Ramp</c:v>
                </c:pt>
              </c:strCache>
            </c:strRef>
          </c:tx>
          <c:invertIfNegative val="0"/>
          <c:cat>
            <c:strRef>
              <c:f>Val_RMSE!$W$24:$AB$24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Val_RMSE!$W$25:$AB$25</c:f>
              <c:numCache>
                <c:formatCode>0.000</c:formatCode>
                <c:ptCount val="6"/>
                <c:pt idx="0">
                  <c:v>0.31150176116152595</c:v>
                </c:pt>
                <c:pt idx="1">
                  <c:v>0.3970305704097119</c:v>
                </c:pt>
                <c:pt idx="2">
                  <c:v>0.34856348314314795</c:v>
                </c:pt>
                <c:pt idx="3">
                  <c:v>0.53689359666732417</c:v>
                </c:pt>
                <c:pt idx="4">
                  <c:v>0.39195355055178471</c:v>
                </c:pt>
                <c:pt idx="5">
                  <c:v>0.40539614793606099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A-4514-A766-2675E2C05949}"/>
            </c:ext>
          </c:extLst>
        </c:ser>
        <c:ser>
          <c:idx val="1"/>
          <c:order val="1"/>
          <c:tx>
            <c:strRef>
              <c:f>Val_RMSE!$V$26</c:f>
              <c:strCache>
                <c:ptCount val="1"/>
                <c:pt idx="0">
                  <c:v>Art</c:v>
                </c:pt>
              </c:strCache>
            </c:strRef>
          </c:tx>
          <c:invertIfNegative val="0"/>
          <c:cat>
            <c:strRef>
              <c:f>Val_RMSE!$W$24:$AB$24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Val_RMSE!$W$26:$AB$26</c:f>
              <c:numCache>
                <c:formatCode>0.000</c:formatCode>
                <c:ptCount val="6"/>
                <c:pt idx="0">
                  <c:v>0.42097192782109755</c:v>
                </c:pt>
                <c:pt idx="1">
                  <c:v>0.6158335249307354</c:v>
                </c:pt>
                <c:pt idx="2">
                  <c:v>0.39392357904889147</c:v>
                </c:pt>
                <c:pt idx="3">
                  <c:v>0.51123227274114402</c:v>
                </c:pt>
                <c:pt idx="4">
                  <c:v>0.40432226687781542</c:v>
                </c:pt>
                <c:pt idx="5">
                  <c:v>1.2683105717516396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A-4514-A766-2675E2C05949}"/>
            </c:ext>
          </c:extLst>
        </c:ser>
        <c:ser>
          <c:idx val="2"/>
          <c:order val="2"/>
          <c:tx>
            <c:strRef>
              <c:f>Val_RMSE!$V$27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Val_RMSE!$W$24:$AB$24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Val_RMSE!$W$27:$AB$27</c:f>
              <c:numCache>
                <c:formatCode>0.000</c:formatCode>
                <c:ptCount val="6"/>
                <c:pt idx="0">
                  <c:v>0.83163036000772728</c:v>
                </c:pt>
                <c:pt idx="1">
                  <c:v>0.92558849449358782</c:v>
                </c:pt>
                <c:pt idx="2">
                  <c:v>0.93218922616028488</c:v>
                </c:pt>
                <c:pt idx="3">
                  <c:v>0.7944007464313535</c:v>
                </c:pt>
                <c:pt idx="4">
                  <c:v>0.88101444651802263</c:v>
                </c:pt>
                <c:pt idx="5">
                  <c:v>1.4302897169424278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A-4514-A766-2675E2C05949}"/>
            </c:ext>
          </c:extLst>
        </c:ser>
        <c:ser>
          <c:idx val="3"/>
          <c:order val="3"/>
          <c:tx>
            <c:strRef>
              <c:f>Val_RMSE!$V$28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cat>
            <c:strRef>
              <c:f>Val_RMSE!$W$24:$AB$24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Val_RMSE!$W$28:$AB$28</c:f>
              <c:numCache>
                <c:formatCode>0.000</c:formatCode>
                <c:ptCount val="6"/>
                <c:pt idx="0">
                  <c:v>0.9485260555505729</c:v>
                </c:pt>
                <c:pt idx="1">
                  <c:v>1.0373265690050459</c:v>
                </c:pt>
                <c:pt idx="2">
                  <c:v>0.99458998335562254</c:v>
                </c:pt>
                <c:pt idx="3">
                  <c:v>0.95056520461572314</c:v>
                </c:pt>
                <c:pt idx="4">
                  <c:v>1.0709006925302569</c:v>
                </c:pt>
                <c:pt idx="5">
                  <c:v>2.0460817814837515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A-4514-A766-2675E2C05949}"/>
            </c:ext>
          </c:extLst>
        </c:ser>
        <c:ser>
          <c:idx val="4"/>
          <c:order val="4"/>
          <c:tx>
            <c:strRef>
              <c:f>Val_RMSE!$V$29</c:f>
              <c:strCache>
                <c:ptCount val="1"/>
                <c:pt idx="0">
                  <c:v>All Locations</c:v>
                </c:pt>
              </c:strCache>
            </c:strRef>
          </c:tx>
          <c:invertIfNegative val="0"/>
          <c:cat>
            <c:strRef>
              <c:f>Val_RMSE!$W$24:$AB$24</c:f>
              <c:strCache>
                <c:ptCount val="6"/>
                <c:pt idx="0">
                  <c:v>Daily</c:v>
                </c:pt>
                <c:pt idx="1">
                  <c:v>AM</c:v>
                </c:pt>
                <c:pt idx="2">
                  <c:v>MD</c:v>
                </c:pt>
                <c:pt idx="3">
                  <c:v>PM</c:v>
                </c:pt>
                <c:pt idx="4">
                  <c:v>EV</c:v>
                </c:pt>
                <c:pt idx="5">
                  <c:v>EA</c:v>
                </c:pt>
              </c:strCache>
            </c:strRef>
          </c:cat>
          <c:val>
            <c:numRef>
              <c:f>Val_RMSE!$W$29:$AB$29</c:f>
              <c:numCache>
                <c:formatCode>0.000</c:formatCode>
                <c:ptCount val="6"/>
                <c:pt idx="0">
                  <c:v>0.64082589266293988</c:v>
                </c:pt>
                <c:pt idx="1">
                  <c:v>0.82804930863548398</c:v>
                </c:pt>
                <c:pt idx="2">
                  <c:v>0.68827512476803521</c:v>
                </c:pt>
                <c:pt idx="3">
                  <c:v>0.98690765551496662</c:v>
                </c:pt>
                <c:pt idx="4">
                  <c:v>0.78825637996405007</c:v>
                </c:pt>
                <c:pt idx="5">
                  <c:v>1.1151653878382093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A-4514-A766-2675E2C0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17248"/>
        <c:axId val="846917808"/>
      </c:barChart>
      <c:catAx>
        <c:axId val="8469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Period</a:t>
                </a:r>
              </a:p>
            </c:rich>
          </c:tx>
          <c:layout>
            <c:manualLayout>
              <c:xMode val="edge"/>
              <c:yMode val="edge"/>
              <c:x val="0.41932489108964471"/>
              <c:y val="0.764490643705508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6917808"/>
        <c:crosses val="autoZero"/>
        <c:auto val="1"/>
        <c:lblAlgn val="ctr"/>
        <c:lblOffset val="100"/>
        <c:noMultiLvlLbl val="0"/>
      </c:catAx>
      <c:valAx>
        <c:axId val="84691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%RMSE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46917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541277701112099"/>
          <c:y val="0.83985800336109062"/>
          <c:w val="0.67609341766089615"/>
          <c:h val="9.00319312214427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Daily Estimated v. Observed - All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7718887094701"/>
          <c:y val="0.10550046216630686"/>
          <c:w val="0.82349562011460586"/>
          <c:h val="0.73180221566581405"/>
        </c:manualLayout>
      </c:layout>
      <c:scatterChart>
        <c:scatterStyle val="lineMarker"/>
        <c:varyColors val="0"/>
        <c:ser>
          <c:idx val="0"/>
          <c:order val="0"/>
          <c:tx>
            <c:v>Intra SF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46704362511159"/>
                  <c:y val="4.2400601373812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LocsData!$V$3:$V$661</c:f>
              <c:numCache>
                <c:formatCode>#,##0</c:formatCode>
                <c:ptCount val="659"/>
                <c:pt idx="0">
                  <c:v>126432.21766344878</c:v>
                </c:pt>
                <c:pt idx="1">
                  <c:v>132620.64285714284</c:v>
                </c:pt>
                <c:pt idx="2">
                  <c:v>114949.66666666645</c:v>
                </c:pt>
                <c:pt idx="3">
                  <c:v>122190.9999999998</c:v>
                </c:pt>
                <c:pt idx="4">
                  <c:v>73155.999999999724</c:v>
                </c:pt>
                <c:pt idx="5">
                  <c:v>74506.333333333198</c:v>
                </c:pt>
                <c:pt idx="6">
                  <c:v>34332.480000000003</c:v>
                </c:pt>
                <c:pt idx="7">
                  <c:v>29186.78</c:v>
                </c:pt>
                <c:pt idx="8">
                  <c:v>114949.66666666645</c:v>
                </c:pt>
                <c:pt idx="9">
                  <c:v>114251.99999999985</c:v>
                </c:pt>
                <c:pt idx="10">
                  <c:v>133385.99999999997</c:v>
                </c:pt>
                <c:pt idx="11">
                  <c:v>132511.99999999994</c:v>
                </c:pt>
                <c:pt idx="12">
                  <c:v>122190.9999999998</c:v>
                </c:pt>
                <c:pt idx="13">
                  <c:v>73155.999999999724</c:v>
                </c:pt>
                <c:pt idx="14">
                  <c:v>33010.999999999891</c:v>
                </c:pt>
                <c:pt idx="15">
                  <c:v>48933.833333333285</c:v>
                </c:pt>
                <c:pt idx="16">
                  <c:v>30364.999999999931</c:v>
                </c:pt>
                <c:pt idx="17">
                  <c:v>75841.333333333227</c:v>
                </c:pt>
                <c:pt idx="18">
                  <c:v>74506.333333333198</c:v>
                </c:pt>
                <c:pt idx="19">
                  <c:v>3033.6666666666579</c:v>
                </c:pt>
                <c:pt idx="20">
                  <c:v>2997.333333333328</c:v>
                </c:pt>
                <c:pt idx="21">
                  <c:v>4747.3333333333221</c:v>
                </c:pt>
                <c:pt idx="22">
                  <c:v>4171.6666666666561</c:v>
                </c:pt>
                <c:pt idx="23">
                  <c:v>20207.999999999978</c:v>
                </c:pt>
                <c:pt idx="24">
                  <c:v>51633.333333333212</c:v>
                </c:pt>
                <c:pt idx="25">
                  <c:v>3512.6666666666579</c:v>
                </c:pt>
                <c:pt idx="26">
                  <c:v>5082.3333333333203</c:v>
                </c:pt>
                <c:pt idx="27">
                  <c:v>7427.6666666666561</c:v>
                </c:pt>
                <c:pt idx="28">
                  <c:v>18828.333333333321</c:v>
                </c:pt>
                <c:pt idx="29">
                  <c:v>18779.666666666639</c:v>
                </c:pt>
                <c:pt idx="30">
                  <c:v>9465.9999999999927</c:v>
                </c:pt>
                <c:pt idx="31">
                  <c:v>44580.333333333154</c:v>
                </c:pt>
                <c:pt idx="32">
                  <c:v>53211.333333333212</c:v>
                </c:pt>
                <c:pt idx="33">
                  <c:v>22511.66666666665</c:v>
                </c:pt>
                <c:pt idx="34">
                  <c:v>24933.166666666661</c:v>
                </c:pt>
                <c:pt idx="35">
                  <c:v>2933.3333333333303</c:v>
                </c:pt>
                <c:pt idx="36">
                  <c:v>5204.6666666666588</c:v>
                </c:pt>
                <c:pt idx="37">
                  <c:v>7383.3333333333157</c:v>
                </c:pt>
                <c:pt idx="38">
                  <c:v>3765.3333333333248</c:v>
                </c:pt>
                <c:pt idx="39">
                  <c:v>46227.833333333161</c:v>
                </c:pt>
                <c:pt idx="40">
                  <c:v>10195.99999999998</c:v>
                </c:pt>
                <c:pt idx="41">
                  <c:v>14779.666666666646</c:v>
                </c:pt>
                <c:pt idx="42">
                  <c:v>9736.3333333333176</c:v>
                </c:pt>
                <c:pt idx="43">
                  <c:v>3959.3333333333289</c:v>
                </c:pt>
                <c:pt idx="44">
                  <c:v>3512.9999999999959</c:v>
                </c:pt>
                <c:pt idx="45">
                  <c:v>3285.3333333333321</c:v>
                </c:pt>
                <c:pt idx="46">
                  <c:v>2896.6666666666665</c:v>
                </c:pt>
                <c:pt idx="47">
                  <c:v>13144.66666666665</c:v>
                </c:pt>
                <c:pt idx="48">
                  <c:v>21057.66666666665</c:v>
                </c:pt>
                <c:pt idx="49">
                  <c:v>13830.999999999987</c:v>
                </c:pt>
                <c:pt idx="50">
                  <c:v>15009.999999999985</c:v>
                </c:pt>
                <c:pt idx="51">
                  <c:v>22745.666666666653</c:v>
                </c:pt>
                <c:pt idx="52">
                  <c:v>12518.99999999998</c:v>
                </c:pt>
                <c:pt idx="53">
                  <c:v>11529.33333333333</c:v>
                </c:pt>
                <c:pt idx="54">
                  <c:v>16095.333333333325</c:v>
                </c:pt>
                <c:pt idx="55">
                  <c:v>14292.499999999987</c:v>
                </c:pt>
                <c:pt idx="56">
                  <c:v>33010.999999999891</c:v>
                </c:pt>
                <c:pt idx="57">
                  <c:v>39158.999999999985</c:v>
                </c:pt>
                <c:pt idx="58">
                  <c:v>15321.333333333301</c:v>
                </c:pt>
                <c:pt idx="59">
                  <c:v>5236.6666666666624</c:v>
                </c:pt>
                <c:pt idx="60">
                  <c:v>14737.333333333312</c:v>
                </c:pt>
                <c:pt idx="61">
                  <c:v>2981.3333333333258</c:v>
                </c:pt>
                <c:pt idx="62">
                  <c:v>28311.99999999992</c:v>
                </c:pt>
                <c:pt idx="63">
                  <c:v>23563.166666666642</c:v>
                </c:pt>
                <c:pt idx="64">
                  <c:v>17144.666666666642</c:v>
                </c:pt>
                <c:pt idx="65">
                  <c:v>32486.666666666621</c:v>
                </c:pt>
                <c:pt idx="66">
                  <c:v>7505.99999999998</c:v>
                </c:pt>
                <c:pt idx="67">
                  <c:v>14099.666666666659</c:v>
                </c:pt>
                <c:pt idx="68">
                  <c:v>7630.333333333323</c:v>
                </c:pt>
                <c:pt idx="69">
                  <c:v>13938.66666666665</c:v>
                </c:pt>
                <c:pt idx="70">
                  <c:v>32087.999999999953</c:v>
                </c:pt>
                <c:pt idx="71">
                  <c:v>46476.333333333285</c:v>
                </c:pt>
                <c:pt idx="72">
                  <c:v>13327.499999999985</c:v>
                </c:pt>
                <c:pt idx="73">
                  <c:v>13126.999999999991</c:v>
                </c:pt>
                <c:pt idx="74">
                  <c:v>12526.999999999982</c:v>
                </c:pt>
                <c:pt idx="75">
                  <c:v>14821.66666666665</c:v>
                </c:pt>
                <c:pt idx="76">
                  <c:v>22270.999999999975</c:v>
                </c:pt>
                <c:pt idx="77">
                  <c:v>15159.333333333321</c:v>
                </c:pt>
                <c:pt idx="78">
                  <c:v>11515.999999999993</c:v>
                </c:pt>
                <c:pt idx="79">
                  <c:v>21540.666666666657</c:v>
                </c:pt>
                <c:pt idx="80">
                  <c:v>14597.999999999987</c:v>
                </c:pt>
                <c:pt idx="81">
                  <c:v>33336.999999999964</c:v>
                </c:pt>
                <c:pt idx="82">
                  <c:v>35493.999999999956</c:v>
                </c:pt>
                <c:pt idx="83">
                  <c:v>21242.666666666657</c:v>
                </c:pt>
                <c:pt idx="84">
                  <c:v>10482.999999999985</c:v>
                </c:pt>
                <c:pt idx="85">
                  <c:v>8096.9999999999927</c:v>
                </c:pt>
                <c:pt idx="86">
                  <c:v>28569.999999999989</c:v>
                </c:pt>
                <c:pt idx="87">
                  <c:v>18396.666666666642</c:v>
                </c:pt>
                <c:pt idx="88">
                  <c:v>20220.999999999985</c:v>
                </c:pt>
                <c:pt idx="89">
                  <c:v>12768.333333333321</c:v>
                </c:pt>
                <c:pt idx="90">
                  <c:v>9456.9999999999818</c:v>
                </c:pt>
                <c:pt idx="91">
                  <c:v>8591.6666666666606</c:v>
                </c:pt>
                <c:pt idx="92">
                  <c:v>19457.999999999978</c:v>
                </c:pt>
                <c:pt idx="93">
                  <c:v>38360.999999999985</c:v>
                </c:pt>
                <c:pt idx="94">
                  <c:v>48518.333333333314</c:v>
                </c:pt>
                <c:pt idx="95">
                  <c:v>7328.3333333333157</c:v>
                </c:pt>
                <c:pt idx="96">
                  <c:v>6256.6666666666588</c:v>
                </c:pt>
                <c:pt idx="97">
                  <c:v>19595</c:v>
                </c:pt>
                <c:pt idx="98">
                  <c:v>19253</c:v>
                </c:pt>
                <c:pt idx="99">
                  <c:v>19286.999999999985</c:v>
                </c:pt>
                <c:pt idx="100">
                  <c:v>12928.333333333314</c:v>
                </c:pt>
                <c:pt idx="101">
                  <c:v>14706.999999999982</c:v>
                </c:pt>
                <c:pt idx="102">
                  <c:v>16409.333333333321</c:v>
                </c:pt>
                <c:pt idx="103">
                  <c:v>12424.333333333321</c:v>
                </c:pt>
                <c:pt idx="104">
                  <c:v>11775.999999999991</c:v>
                </c:pt>
                <c:pt idx="105">
                  <c:v>18224.999999999985</c:v>
                </c:pt>
                <c:pt idx="106">
                  <c:v>12733.333333333318</c:v>
                </c:pt>
                <c:pt idx="107">
                  <c:v>22195.33333333331</c:v>
                </c:pt>
                <c:pt idx="108">
                  <c:v>16195.999999999984</c:v>
                </c:pt>
                <c:pt idx="109">
                  <c:v>18563.333333333314</c:v>
                </c:pt>
                <c:pt idx="110">
                  <c:v>24362.999999999982</c:v>
                </c:pt>
                <c:pt idx="111">
                  <c:v>25532.666666666653</c:v>
                </c:pt>
                <c:pt idx="112">
                  <c:v>31660.666666666599</c:v>
                </c:pt>
                <c:pt idx="113">
                  <c:v>15030.666666666652</c:v>
                </c:pt>
                <c:pt idx="114">
                  <c:v>15105.333333333323</c:v>
                </c:pt>
                <c:pt idx="115">
                  <c:v>10888.33333333331</c:v>
                </c:pt>
                <c:pt idx="116">
                  <c:v>15291</c:v>
                </c:pt>
                <c:pt idx="117">
                  <c:v>21361.999999999978</c:v>
                </c:pt>
                <c:pt idx="118">
                  <c:v>21952.333333333321</c:v>
                </c:pt>
                <c:pt idx="119">
                  <c:v>32633</c:v>
                </c:pt>
                <c:pt idx="120">
                  <c:v>17388</c:v>
                </c:pt>
                <c:pt idx="121">
                  <c:v>18897.999999999993</c:v>
                </c:pt>
                <c:pt idx="122">
                  <c:v>8793.6666666666515</c:v>
                </c:pt>
                <c:pt idx="123">
                  <c:v>1515.5</c:v>
                </c:pt>
                <c:pt idx="124">
                  <c:v>1257.5</c:v>
                </c:pt>
                <c:pt idx="125">
                  <c:v>1425.5</c:v>
                </c:pt>
                <c:pt idx="126">
                  <c:v>884.5</c:v>
                </c:pt>
                <c:pt idx="127">
                  <c:v>1054</c:v>
                </c:pt>
                <c:pt idx="128">
                  <c:v>637.5</c:v>
                </c:pt>
                <c:pt idx="129">
                  <c:v>264</c:v>
                </c:pt>
                <c:pt idx="130">
                  <c:v>294.5</c:v>
                </c:pt>
                <c:pt idx="131">
                  <c:v>165.5</c:v>
                </c:pt>
                <c:pt idx="132">
                  <c:v>189</c:v>
                </c:pt>
                <c:pt idx="133">
                  <c:v>4413.5</c:v>
                </c:pt>
                <c:pt idx="134">
                  <c:v>3303.5</c:v>
                </c:pt>
                <c:pt idx="135">
                  <c:v>3232</c:v>
                </c:pt>
                <c:pt idx="136">
                  <c:v>3569</c:v>
                </c:pt>
                <c:pt idx="137">
                  <c:v>1132</c:v>
                </c:pt>
                <c:pt idx="138">
                  <c:v>1244</c:v>
                </c:pt>
                <c:pt idx="139">
                  <c:v>432</c:v>
                </c:pt>
                <c:pt idx="140">
                  <c:v>761</c:v>
                </c:pt>
                <c:pt idx="141">
                  <c:v>2630</c:v>
                </c:pt>
                <c:pt idx="142">
                  <c:v>2620</c:v>
                </c:pt>
                <c:pt idx="143">
                  <c:v>4792.5</c:v>
                </c:pt>
                <c:pt idx="144">
                  <c:v>4792.5</c:v>
                </c:pt>
                <c:pt idx="145">
                  <c:v>973</c:v>
                </c:pt>
                <c:pt idx="146">
                  <c:v>1243</c:v>
                </c:pt>
                <c:pt idx="147">
                  <c:v>2290</c:v>
                </c:pt>
                <c:pt idx="148">
                  <c:v>2079</c:v>
                </c:pt>
                <c:pt idx="149">
                  <c:v>138</c:v>
                </c:pt>
                <c:pt idx="150">
                  <c:v>145</c:v>
                </c:pt>
                <c:pt idx="151">
                  <c:v>1367.5</c:v>
                </c:pt>
                <c:pt idx="152">
                  <c:v>1524</c:v>
                </c:pt>
                <c:pt idx="153">
                  <c:v>696</c:v>
                </c:pt>
                <c:pt idx="154">
                  <c:v>380.5</c:v>
                </c:pt>
                <c:pt idx="155">
                  <c:v>283</c:v>
                </c:pt>
                <c:pt idx="156">
                  <c:v>261</c:v>
                </c:pt>
                <c:pt idx="157">
                  <c:v>2185</c:v>
                </c:pt>
                <c:pt idx="158">
                  <c:v>2438</c:v>
                </c:pt>
                <c:pt idx="159">
                  <c:v>1166</c:v>
                </c:pt>
                <c:pt idx="160">
                  <c:v>998</c:v>
                </c:pt>
                <c:pt idx="161">
                  <c:v>691</c:v>
                </c:pt>
                <c:pt idx="162">
                  <c:v>936.5</c:v>
                </c:pt>
                <c:pt idx="163">
                  <c:v>356</c:v>
                </c:pt>
                <c:pt idx="164">
                  <c:v>603</c:v>
                </c:pt>
                <c:pt idx="165">
                  <c:v>2715</c:v>
                </c:pt>
                <c:pt idx="166">
                  <c:v>3000</c:v>
                </c:pt>
                <c:pt idx="167">
                  <c:v>2716</c:v>
                </c:pt>
                <c:pt idx="168">
                  <c:v>2403</c:v>
                </c:pt>
                <c:pt idx="169">
                  <c:v>1611</c:v>
                </c:pt>
                <c:pt idx="170">
                  <c:v>1793</c:v>
                </c:pt>
                <c:pt idx="171">
                  <c:v>1738.5</c:v>
                </c:pt>
                <c:pt idx="172">
                  <c:v>1738.5</c:v>
                </c:pt>
                <c:pt idx="173">
                  <c:v>1738.5</c:v>
                </c:pt>
                <c:pt idx="174">
                  <c:v>1738.5</c:v>
                </c:pt>
                <c:pt idx="175">
                  <c:v>2020.5</c:v>
                </c:pt>
                <c:pt idx="176">
                  <c:v>2020.5</c:v>
                </c:pt>
                <c:pt idx="177">
                  <c:v>2020.5</c:v>
                </c:pt>
                <c:pt idx="178">
                  <c:v>2020.5</c:v>
                </c:pt>
                <c:pt idx="179">
                  <c:v>2572</c:v>
                </c:pt>
                <c:pt idx="180">
                  <c:v>1988</c:v>
                </c:pt>
                <c:pt idx="181">
                  <c:v>2443.5</c:v>
                </c:pt>
                <c:pt idx="182">
                  <c:v>2443.5</c:v>
                </c:pt>
                <c:pt idx="183">
                  <c:v>2420</c:v>
                </c:pt>
                <c:pt idx="184">
                  <c:v>2420</c:v>
                </c:pt>
                <c:pt idx="185">
                  <c:v>1710</c:v>
                </c:pt>
                <c:pt idx="186">
                  <c:v>619</c:v>
                </c:pt>
                <c:pt idx="187">
                  <c:v>971</c:v>
                </c:pt>
                <c:pt idx="188">
                  <c:v>487</c:v>
                </c:pt>
                <c:pt idx="189">
                  <c:v>1290</c:v>
                </c:pt>
                <c:pt idx="190">
                  <c:v>1096</c:v>
                </c:pt>
                <c:pt idx="191">
                  <c:v>1056</c:v>
                </c:pt>
                <c:pt idx="192">
                  <c:v>1261</c:v>
                </c:pt>
                <c:pt idx="193">
                  <c:v>1843</c:v>
                </c:pt>
                <c:pt idx="194">
                  <c:v>1424</c:v>
                </c:pt>
                <c:pt idx="195">
                  <c:v>358</c:v>
                </c:pt>
                <c:pt idx="196">
                  <c:v>620</c:v>
                </c:pt>
                <c:pt idx="197">
                  <c:v>1952</c:v>
                </c:pt>
                <c:pt idx="198">
                  <c:v>1595</c:v>
                </c:pt>
                <c:pt idx="199">
                  <c:v>2099</c:v>
                </c:pt>
                <c:pt idx="200">
                  <c:v>1697.5</c:v>
                </c:pt>
                <c:pt idx="201">
                  <c:v>469.5</c:v>
                </c:pt>
                <c:pt idx="202">
                  <c:v>382.5</c:v>
                </c:pt>
                <c:pt idx="203">
                  <c:v>477</c:v>
                </c:pt>
                <c:pt idx="204">
                  <c:v>2163</c:v>
                </c:pt>
                <c:pt idx="205">
                  <c:v>2079</c:v>
                </c:pt>
                <c:pt idx="206">
                  <c:v>2913</c:v>
                </c:pt>
                <c:pt idx="207">
                  <c:v>1106</c:v>
                </c:pt>
                <c:pt idx="208">
                  <c:v>1294.5</c:v>
                </c:pt>
                <c:pt idx="209">
                  <c:v>1319</c:v>
                </c:pt>
                <c:pt idx="210">
                  <c:v>1409</c:v>
                </c:pt>
                <c:pt idx="211">
                  <c:v>1281.5</c:v>
                </c:pt>
                <c:pt idx="212">
                  <c:v>1408.5</c:v>
                </c:pt>
                <c:pt idx="213">
                  <c:v>528.5</c:v>
                </c:pt>
                <c:pt idx="214">
                  <c:v>1001.5</c:v>
                </c:pt>
                <c:pt idx="215">
                  <c:v>620</c:v>
                </c:pt>
                <c:pt idx="216">
                  <c:v>837.5</c:v>
                </c:pt>
                <c:pt idx="217">
                  <c:v>680</c:v>
                </c:pt>
                <c:pt idx="218">
                  <c:v>398</c:v>
                </c:pt>
                <c:pt idx="219">
                  <c:v>926.5</c:v>
                </c:pt>
                <c:pt idx="220">
                  <c:v>1053.5</c:v>
                </c:pt>
                <c:pt idx="221">
                  <c:v>1792</c:v>
                </c:pt>
                <c:pt idx="222">
                  <c:v>1820</c:v>
                </c:pt>
                <c:pt idx="223">
                  <c:v>871</c:v>
                </c:pt>
                <c:pt idx="224">
                  <c:v>481.5</c:v>
                </c:pt>
                <c:pt idx="225">
                  <c:v>795</c:v>
                </c:pt>
                <c:pt idx="226">
                  <c:v>663</c:v>
                </c:pt>
                <c:pt idx="227">
                  <c:v>609</c:v>
                </c:pt>
                <c:pt idx="228">
                  <c:v>704</c:v>
                </c:pt>
                <c:pt idx="229">
                  <c:v>528</c:v>
                </c:pt>
                <c:pt idx="230">
                  <c:v>631</c:v>
                </c:pt>
                <c:pt idx="231">
                  <c:v>199</c:v>
                </c:pt>
                <c:pt idx="232">
                  <c:v>546</c:v>
                </c:pt>
                <c:pt idx="233">
                  <c:v>1385</c:v>
                </c:pt>
                <c:pt idx="234">
                  <c:v>630</c:v>
                </c:pt>
                <c:pt idx="235">
                  <c:v>401</c:v>
                </c:pt>
                <c:pt idx="236">
                  <c:v>543</c:v>
                </c:pt>
                <c:pt idx="237">
                  <c:v>386</c:v>
                </c:pt>
                <c:pt idx="238">
                  <c:v>321</c:v>
                </c:pt>
                <c:pt idx="239">
                  <c:v>321</c:v>
                </c:pt>
                <c:pt idx="240">
                  <c:v>371</c:v>
                </c:pt>
                <c:pt idx="241">
                  <c:v>371</c:v>
                </c:pt>
                <c:pt idx="242">
                  <c:v>1328</c:v>
                </c:pt>
                <c:pt idx="243">
                  <c:v>1715</c:v>
                </c:pt>
                <c:pt idx="244">
                  <c:v>393.33333333333263</c:v>
                </c:pt>
                <c:pt idx="245">
                  <c:v>1975.6666666666645</c:v>
                </c:pt>
                <c:pt idx="246">
                  <c:v>430</c:v>
                </c:pt>
                <c:pt idx="247">
                  <c:v>336.5</c:v>
                </c:pt>
                <c:pt idx="248">
                  <c:v>502</c:v>
                </c:pt>
                <c:pt idx="249">
                  <c:v>354.5</c:v>
                </c:pt>
                <c:pt idx="250">
                  <c:v>1513.5</c:v>
                </c:pt>
                <c:pt idx="251">
                  <c:v>775</c:v>
                </c:pt>
                <c:pt idx="252">
                  <c:v>2114</c:v>
                </c:pt>
                <c:pt idx="253">
                  <c:v>2273</c:v>
                </c:pt>
                <c:pt idx="254">
                  <c:v>1620</c:v>
                </c:pt>
                <c:pt idx="255">
                  <c:v>2208.5</c:v>
                </c:pt>
                <c:pt idx="256">
                  <c:v>1786.5</c:v>
                </c:pt>
                <c:pt idx="257">
                  <c:v>287</c:v>
                </c:pt>
                <c:pt idx="258">
                  <c:v>731</c:v>
                </c:pt>
                <c:pt idx="259">
                  <c:v>703.5</c:v>
                </c:pt>
                <c:pt idx="260">
                  <c:v>3372</c:v>
                </c:pt>
                <c:pt idx="261">
                  <c:v>2159</c:v>
                </c:pt>
                <c:pt idx="262">
                  <c:v>460.5</c:v>
                </c:pt>
                <c:pt idx="263">
                  <c:v>337.5</c:v>
                </c:pt>
                <c:pt idx="264">
                  <c:v>865</c:v>
                </c:pt>
                <c:pt idx="265">
                  <c:v>1049</c:v>
                </c:pt>
                <c:pt idx="266">
                  <c:v>1538</c:v>
                </c:pt>
                <c:pt idx="267">
                  <c:v>2097</c:v>
                </c:pt>
                <c:pt idx="268">
                  <c:v>865.5</c:v>
                </c:pt>
                <c:pt idx="269">
                  <c:v>710</c:v>
                </c:pt>
                <c:pt idx="270">
                  <c:v>94.5</c:v>
                </c:pt>
                <c:pt idx="271">
                  <c:v>94</c:v>
                </c:pt>
                <c:pt idx="272">
                  <c:v>1587</c:v>
                </c:pt>
                <c:pt idx="273">
                  <c:v>496</c:v>
                </c:pt>
                <c:pt idx="274">
                  <c:v>1723.5</c:v>
                </c:pt>
                <c:pt idx="275">
                  <c:v>1497</c:v>
                </c:pt>
                <c:pt idx="276">
                  <c:v>1693.5</c:v>
                </c:pt>
                <c:pt idx="277">
                  <c:v>1321.5</c:v>
                </c:pt>
                <c:pt idx="278">
                  <c:v>3258</c:v>
                </c:pt>
                <c:pt idx="279">
                  <c:v>2946</c:v>
                </c:pt>
                <c:pt idx="280">
                  <c:v>4184</c:v>
                </c:pt>
                <c:pt idx="281">
                  <c:v>3627</c:v>
                </c:pt>
                <c:pt idx="282">
                  <c:v>4034</c:v>
                </c:pt>
                <c:pt idx="283">
                  <c:v>2455</c:v>
                </c:pt>
                <c:pt idx="284">
                  <c:v>620.5</c:v>
                </c:pt>
                <c:pt idx="285">
                  <c:v>884.5</c:v>
                </c:pt>
                <c:pt idx="286">
                  <c:v>1776</c:v>
                </c:pt>
                <c:pt idx="287">
                  <c:v>1686</c:v>
                </c:pt>
                <c:pt idx="288">
                  <c:v>416</c:v>
                </c:pt>
                <c:pt idx="289">
                  <c:v>250</c:v>
                </c:pt>
                <c:pt idx="290">
                  <c:v>771</c:v>
                </c:pt>
                <c:pt idx="291">
                  <c:v>944</c:v>
                </c:pt>
                <c:pt idx="292">
                  <c:v>139.5</c:v>
                </c:pt>
                <c:pt idx="293">
                  <c:v>137.5</c:v>
                </c:pt>
                <c:pt idx="294">
                  <c:v>1849</c:v>
                </c:pt>
                <c:pt idx="295">
                  <c:v>1271</c:v>
                </c:pt>
                <c:pt idx="296">
                  <c:v>1102.5</c:v>
                </c:pt>
                <c:pt idx="297">
                  <c:v>1638.5</c:v>
                </c:pt>
                <c:pt idx="298">
                  <c:v>239</c:v>
                </c:pt>
                <c:pt idx="299">
                  <c:v>221</c:v>
                </c:pt>
                <c:pt idx="300">
                  <c:v>1757.5</c:v>
                </c:pt>
                <c:pt idx="301">
                  <c:v>1839</c:v>
                </c:pt>
                <c:pt idx="302">
                  <c:v>1248</c:v>
                </c:pt>
                <c:pt idx="303">
                  <c:v>1918</c:v>
                </c:pt>
                <c:pt idx="304">
                  <c:v>139</c:v>
                </c:pt>
                <c:pt idx="305">
                  <c:v>139</c:v>
                </c:pt>
                <c:pt idx="306">
                  <c:v>126</c:v>
                </c:pt>
                <c:pt idx="307">
                  <c:v>126</c:v>
                </c:pt>
                <c:pt idx="308">
                  <c:v>122.5</c:v>
                </c:pt>
                <c:pt idx="309">
                  <c:v>223</c:v>
                </c:pt>
                <c:pt idx="310">
                  <c:v>2078</c:v>
                </c:pt>
                <c:pt idx="311">
                  <c:v>1923</c:v>
                </c:pt>
                <c:pt idx="312">
                  <c:v>426</c:v>
                </c:pt>
                <c:pt idx="313">
                  <c:v>508</c:v>
                </c:pt>
                <c:pt idx="314">
                  <c:v>1297</c:v>
                </c:pt>
                <c:pt idx="315">
                  <c:v>1297</c:v>
                </c:pt>
                <c:pt idx="316">
                  <c:v>1297</c:v>
                </c:pt>
                <c:pt idx="317">
                  <c:v>1691</c:v>
                </c:pt>
                <c:pt idx="318">
                  <c:v>1691</c:v>
                </c:pt>
                <c:pt idx="319">
                  <c:v>1691</c:v>
                </c:pt>
                <c:pt idx="320">
                  <c:v>1721.5</c:v>
                </c:pt>
                <c:pt idx="321">
                  <c:v>1721.5</c:v>
                </c:pt>
                <c:pt idx="322">
                  <c:v>1721.5</c:v>
                </c:pt>
                <c:pt idx="323">
                  <c:v>1721.5</c:v>
                </c:pt>
                <c:pt idx="324">
                  <c:v>1096</c:v>
                </c:pt>
                <c:pt idx="325">
                  <c:v>1096</c:v>
                </c:pt>
                <c:pt idx="326">
                  <c:v>1096</c:v>
                </c:pt>
                <c:pt idx="327">
                  <c:v>1096</c:v>
                </c:pt>
                <c:pt idx="328">
                  <c:v>2054</c:v>
                </c:pt>
                <c:pt idx="329">
                  <c:v>1218</c:v>
                </c:pt>
                <c:pt idx="330">
                  <c:v>1976.5</c:v>
                </c:pt>
                <c:pt idx="331">
                  <c:v>1905</c:v>
                </c:pt>
                <c:pt idx="332">
                  <c:v>1687</c:v>
                </c:pt>
                <c:pt idx="333">
                  <c:v>1376.5</c:v>
                </c:pt>
                <c:pt idx="334">
                  <c:v>782</c:v>
                </c:pt>
                <c:pt idx="335">
                  <c:v>604</c:v>
                </c:pt>
                <c:pt idx="336">
                  <c:v>1334</c:v>
                </c:pt>
                <c:pt idx="337">
                  <c:v>1088</c:v>
                </c:pt>
                <c:pt idx="338">
                  <c:v>1991</c:v>
                </c:pt>
                <c:pt idx="339">
                  <c:v>1593</c:v>
                </c:pt>
                <c:pt idx="340">
                  <c:v>1747</c:v>
                </c:pt>
                <c:pt idx="341">
                  <c:v>1426</c:v>
                </c:pt>
                <c:pt idx="342">
                  <c:v>6114</c:v>
                </c:pt>
                <c:pt idx="343">
                  <c:v>5176</c:v>
                </c:pt>
                <c:pt idx="344">
                  <c:v>3063</c:v>
                </c:pt>
                <c:pt idx="345">
                  <c:v>2398</c:v>
                </c:pt>
                <c:pt idx="346">
                  <c:v>2118</c:v>
                </c:pt>
                <c:pt idx="347">
                  <c:v>1045</c:v>
                </c:pt>
                <c:pt idx="348">
                  <c:v>379</c:v>
                </c:pt>
                <c:pt idx="349">
                  <c:v>858</c:v>
                </c:pt>
                <c:pt idx="350">
                  <c:v>3884</c:v>
                </c:pt>
                <c:pt idx="351">
                  <c:v>3079</c:v>
                </c:pt>
                <c:pt idx="352">
                  <c:v>603</c:v>
                </c:pt>
                <c:pt idx="353">
                  <c:v>516</c:v>
                </c:pt>
                <c:pt idx="354">
                  <c:v>719.5</c:v>
                </c:pt>
                <c:pt idx="355">
                  <c:v>911.5</c:v>
                </c:pt>
                <c:pt idx="356">
                  <c:v>1031</c:v>
                </c:pt>
                <c:pt idx="357">
                  <c:v>1031</c:v>
                </c:pt>
                <c:pt idx="358">
                  <c:v>235</c:v>
                </c:pt>
                <c:pt idx="359">
                  <c:v>235</c:v>
                </c:pt>
                <c:pt idx="360">
                  <c:v>822</c:v>
                </c:pt>
                <c:pt idx="361">
                  <c:v>472</c:v>
                </c:pt>
                <c:pt idx="362">
                  <c:v>1415</c:v>
                </c:pt>
                <c:pt idx="363">
                  <c:v>1016</c:v>
                </c:pt>
                <c:pt idx="364">
                  <c:v>1434</c:v>
                </c:pt>
                <c:pt idx="365">
                  <c:v>1311</c:v>
                </c:pt>
                <c:pt idx="366">
                  <c:v>2224</c:v>
                </c:pt>
                <c:pt idx="367">
                  <c:v>2626</c:v>
                </c:pt>
                <c:pt idx="368">
                  <c:v>3419</c:v>
                </c:pt>
                <c:pt idx="369">
                  <c:v>4365</c:v>
                </c:pt>
                <c:pt idx="370">
                  <c:v>389</c:v>
                </c:pt>
                <c:pt idx="371">
                  <c:v>415</c:v>
                </c:pt>
                <c:pt idx="372">
                  <c:v>332.5</c:v>
                </c:pt>
                <c:pt idx="373">
                  <c:v>219</c:v>
                </c:pt>
                <c:pt idx="374">
                  <c:v>848</c:v>
                </c:pt>
                <c:pt idx="375">
                  <c:v>1192.5</c:v>
                </c:pt>
                <c:pt idx="376">
                  <c:v>146</c:v>
                </c:pt>
                <c:pt idx="377">
                  <c:v>708</c:v>
                </c:pt>
                <c:pt idx="378">
                  <c:v>688</c:v>
                </c:pt>
                <c:pt idx="379">
                  <c:v>2431</c:v>
                </c:pt>
                <c:pt idx="380">
                  <c:v>2506</c:v>
                </c:pt>
                <c:pt idx="381">
                  <c:v>3964</c:v>
                </c:pt>
                <c:pt idx="382">
                  <c:v>1799</c:v>
                </c:pt>
                <c:pt idx="383">
                  <c:v>883</c:v>
                </c:pt>
                <c:pt idx="384">
                  <c:v>883</c:v>
                </c:pt>
                <c:pt idx="385">
                  <c:v>883</c:v>
                </c:pt>
                <c:pt idx="386">
                  <c:v>883</c:v>
                </c:pt>
                <c:pt idx="387">
                  <c:v>883</c:v>
                </c:pt>
                <c:pt idx="388">
                  <c:v>578.5</c:v>
                </c:pt>
                <c:pt idx="389">
                  <c:v>378</c:v>
                </c:pt>
                <c:pt idx="390">
                  <c:v>1189.6666666666645</c:v>
                </c:pt>
                <c:pt idx="391">
                  <c:v>2025.6666666666652</c:v>
                </c:pt>
                <c:pt idx="392">
                  <c:v>4402</c:v>
                </c:pt>
                <c:pt idx="393">
                  <c:v>1493</c:v>
                </c:pt>
                <c:pt idx="394">
                  <c:v>2011</c:v>
                </c:pt>
                <c:pt idx="395">
                  <c:v>2011</c:v>
                </c:pt>
                <c:pt idx="396">
                  <c:v>3172</c:v>
                </c:pt>
                <c:pt idx="397">
                  <c:v>3172</c:v>
                </c:pt>
                <c:pt idx="398">
                  <c:v>490</c:v>
                </c:pt>
                <c:pt idx="399">
                  <c:v>352.5</c:v>
                </c:pt>
                <c:pt idx="400">
                  <c:v>514</c:v>
                </c:pt>
                <c:pt idx="401">
                  <c:v>747</c:v>
                </c:pt>
                <c:pt idx="402">
                  <c:v>210</c:v>
                </c:pt>
                <c:pt idx="403">
                  <c:v>151.5</c:v>
                </c:pt>
                <c:pt idx="404">
                  <c:v>1158.5</c:v>
                </c:pt>
                <c:pt idx="405">
                  <c:v>2130</c:v>
                </c:pt>
                <c:pt idx="406">
                  <c:v>2258</c:v>
                </c:pt>
                <c:pt idx="407">
                  <c:v>874</c:v>
                </c:pt>
                <c:pt idx="408">
                  <c:v>1046</c:v>
                </c:pt>
                <c:pt idx="409">
                  <c:v>820</c:v>
                </c:pt>
                <c:pt idx="410">
                  <c:v>2711</c:v>
                </c:pt>
                <c:pt idx="411">
                  <c:v>2738</c:v>
                </c:pt>
                <c:pt idx="412">
                  <c:v>888.5</c:v>
                </c:pt>
                <c:pt idx="413">
                  <c:v>282</c:v>
                </c:pt>
                <c:pt idx="414">
                  <c:v>294.5</c:v>
                </c:pt>
                <c:pt idx="415">
                  <c:v>1499</c:v>
                </c:pt>
                <c:pt idx="416">
                  <c:v>948</c:v>
                </c:pt>
                <c:pt idx="417">
                  <c:v>460</c:v>
                </c:pt>
                <c:pt idx="418">
                  <c:v>253.5</c:v>
                </c:pt>
                <c:pt idx="419">
                  <c:v>460</c:v>
                </c:pt>
                <c:pt idx="420">
                  <c:v>253.5</c:v>
                </c:pt>
                <c:pt idx="421">
                  <c:v>1169</c:v>
                </c:pt>
                <c:pt idx="422">
                  <c:v>184</c:v>
                </c:pt>
                <c:pt idx="423">
                  <c:v>184</c:v>
                </c:pt>
                <c:pt idx="424">
                  <c:v>183</c:v>
                </c:pt>
                <c:pt idx="425">
                  <c:v>183</c:v>
                </c:pt>
                <c:pt idx="426">
                  <c:v>1898</c:v>
                </c:pt>
                <c:pt idx="427">
                  <c:v>1122</c:v>
                </c:pt>
                <c:pt idx="428">
                  <c:v>3143</c:v>
                </c:pt>
                <c:pt idx="429">
                  <c:v>2630</c:v>
                </c:pt>
                <c:pt idx="430">
                  <c:v>2861</c:v>
                </c:pt>
                <c:pt idx="431">
                  <c:v>1653</c:v>
                </c:pt>
                <c:pt idx="432">
                  <c:v>1142</c:v>
                </c:pt>
                <c:pt idx="433">
                  <c:v>746</c:v>
                </c:pt>
                <c:pt idx="434">
                  <c:v>836.5</c:v>
                </c:pt>
                <c:pt idx="435">
                  <c:v>1014.5</c:v>
                </c:pt>
                <c:pt idx="436">
                  <c:v>1163.5</c:v>
                </c:pt>
                <c:pt idx="437">
                  <c:v>1048</c:v>
                </c:pt>
                <c:pt idx="438">
                  <c:v>836</c:v>
                </c:pt>
                <c:pt idx="439">
                  <c:v>1691</c:v>
                </c:pt>
                <c:pt idx="440">
                  <c:v>1091</c:v>
                </c:pt>
                <c:pt idx="441">
                  <c:v>1732</c:v>
                </c:pt>
                <c:pt idx="442">
                  <c:v>1849</c:v>
                </c:pt>
                <c:pt idx="443">
                  <c:v>367</c:v>
                </c:pt>
                <c:pt idx="444">
                  <c:v>440</c:v>
                </c:pt>
                <c:pt idx="445">
                  <c:v>651</c:v>
                </c:pt>
                <c:pt idx="446">
                  <c:v>608</c:v>
                </c:pt>
                <c:pt idx="447">
                  <c:v>474</c:v>
                </c:pt>
                <c:pt idx="448">
                  <c:v>240</c:v>
                </c:pt>
                <c:pt idx="449">
                  <c:v>365</c:v>
                </c:pt>
                <c:pt idx="450">
                  <c:v>422</c:v>
                </c:pt>
                <c:pt idx="451">
                  <c:v>563</c:v>
                </c:pt>
                <c:pt idx="452">
                  <c:v>281</c:v>
                </c:pt>
                <c:pt idx="453">
                  <c:v>611</c:v>
                </c:pt>
                <c:pt idx="454">
                  <c:v>1301</c:v>
                </c:pt>
                <c:pt idx="455">
                  <c:v>348.5</c:v>
                </c:pt>
                <c:pt idx="456">
                  <c:v>2651</c:v>
                </c:pt>
                <c:pt idx="457">
                  <c:v>1772</c:v>
                </c:pt>
                <c:pt idx="458">
                  <c:v>1827</c:v>
                </c:pt>
                <c:pt idx="459">
                  <c:v>510.5</c:v>
                </c:pt>
                <c:pt idx="460">
                  <c:v>434.5</c:v>
                </c:pt>
                <c:pt idx="461">
                  <c:v>924</c:v>
                </c:pt>
                <c:pt idx="462">
                  <c:v>1117</c:v>
                </c:pt>
                <c:pt idx="463">
                  <c:v>383.5</c:v>
                </c:pt>
                <c:pt idx="464">
                  <c:v>470</c:v>
                </c:pt>
                <c:pt idx="465">
                  <c:v>332.5</c:v>
                </c:pt>
                <c:pt idx="466">
                  <c:v>220.5</c:v>
                </c:pt>
                <c:pt idx="467">
                  <c:v>124.5</c:v>
                </c:pt>
                <c:pt idx="468">
                  <c:v>98.5</c:v>
                </c:pt>
                <c:pt idx="469">
                  <c:v>98.5</c:v>
                </c:pt>
                <c:pt idx="470">
                  <c:v>371</c:v>
                </c:pt>
                <c:pt idx="471">
                  <c:v>371</c:v>
                </c:pt>
                <c:pt idx="472">
                  <c:v>775</c:v>
                </c:pt>
                <c:pt idx="473">
                  <c:v>808</c:v>
                </c:pt>
                <c:pt idx="474">
                  <c:v>1232</c:v>
                </c:pt>
                <c:pt idx="475">
                  <c:v>1320</c:v>
                </c:pt>
                <c:pt idx="476">
                  <c:v>1671</c:v>
                </c:pt>
                <c:pt idx="477">
                  <c:v>1386</c:v>
                </c:pt>
                <c:pt idx="478">
                  <c:v>483.5</c:v>
                </c:pt>
                <c:pt idx="479">
                  <c:v>366</c:v>
                </c:pt>
                <c:pt idx="480">
                  <c:v>1336</c:v>
                </c:pt>
                <c:pt idx="481">
                  <c:v>1371</c:v>
                </c:pt>
                <c:pt idx="482">
                  <c:v>4418</c:v>
                </c:pt>
                <c:pt idx="483">
                  <c:v>3321</c:v>
                </c:pt>
                <c:pt idx="484">
                  <c:v>2073</c:v>
                </c:pt>
                <c:pt idx="485">
                  <c:v>3376</c:v>
                </c:pt>
                <c:pt idx="486">
                  <c:v>4951</c:v>
                </c:pt>
                <c:pt idx="487">
                  <c:v>3830</c:v>
                </c:pt>
                <c:pt idx="488">
                  <c:v>2365</c:v>
                </c:pt>
                <c:pt idx="489">
                  <c:v>3216</c:v>
                </c:pt>
                <c:pt idx="490">
                  <c:v>1724</c:v>
                </c:pt>
                <c:pt idx="491">
                  <c:v>1724</c:v>
                </c:pt>
                <c:pt idx="492">
                  <c:v>1724</c:v>
                </c:pt>
                <c:pt idx="493">
                  <c:v>1109.5</c:v>
                </c:pt>
                <c:pt idx="494">
                  <c:v>1109.5</c:v>
                </c:pt>
                <c:pt idx="495">
                  <c:v>1109.5</c:v>
                </c:pt>
                <c:pt idx="496">
                  <c:v>43.5</c:v>
                </c:pt>
                <c:pt idx="497">
                  <c:v>630</c:v>
                </c:pt>
                <c:pt idx="498">
                  <c:v>318</c:v>
                </c:pt>
                <c:pt idx="499">
                  <c:v>1317</c:v>
                </c:pt>
                <c:pt idx="500">
                  <c:v>3062</c:v>
                </c:pt>
                <c:pt idx="501">
                  <c:v>859</c:v>
                </c:pt>
                <c:pt idx="502">
                  <c:v>415.5</c:v>
                </c:pt>
                <c:pt idx="503">
                  <c:v>134</c:v>
                </c:pt>
                <c:pt idx="504">
                  <c:v>205</c:v>
                </c:pt>
                <c:pt idx="505">
                  <c:v>982.5</c:v>
                </c:pt>
                <c:pt idx="506">
                  <c:v>2839.5</c:v>
                </c:pt>
                <c:pt idx="507">
                  <c:v>2170.5</c:v>
                </c:pt>
                <c:pt idx="508">
                  <c:v>2830</c:v>
                </c:pt>
                <c:pt idx="509">
                  <c:v>1771</c:v>
                </c:pt>
                <c:pt idx="510">
                  <c:v>2417</c:v>
                </c:pt>
                <c:pt idx="511">
                  <c:v>255</c:v>
                </c:pt>
                <c:pt idx="512">
                  <c:v>255</c:v>
                </c:pt>
                <c:pt idx="513">
                  <c:v>416</c:v>
                </c:pt>
                <c:pt idx="514">
                  <c:v>416</c:v>
                </c:pt>
                <c:pt idx="515">
                  <c:v>280</c:v>
                </c:pt>
                <c:pt idx="516">
                  <c:v>384</c:v>
                </c:pt>
                <c:pt idx="517">
                  <c:v>2025</c:v>
                </c:pt>
                <c:pt idx="518">
                  <c:v>1730.5</c:v>
                </c:pt>
                <c:pt idx="519">
                  <c:v>1752</c:v>
                </c:pt>
                <c:pt idx="520">
                  <c:v>1752</c:v>
                </c:pt>
                <c:pt idx="521">
                  <c:v>1752</c:v>
                </c:pt>
                <c:pt idx="522">
                  <c:v>1752</c:v>
                </c:pt>
                <c:pt idx="523">
                  <c:v>2034</c:v>
                </c:pt>
                <c:pt idx="524">
                  <c:v>2034</c:v>
                </c:pt>
                <c:pt idx="525">
                  <c:v>2034</c:v>
                </c:pt>
                <c:pt idx="526">
                  <c:v>2034</c:v>
                </c:pt>
                <c:pt idx="527">
                  <c:v>966</c:v>
                </c:pt>
                <c:pt idx="528">
                  <c:v>639</c:v>
                </c:pt>
                <c:pt idx="529">
                  <c:v>2350</c:v>
                </c:pt>
                <c:pt idx="530">
                  <c:v>2332.5</c:v>
                </c:pt>
                <c:pt idx="531">
                  <c:v>824</c:v>
                </c:pt>
                <c:pt idx="532">
                  <c:v>1613</c:v>
                </c:pt>
                <c:pt idx="533">
                  <c:v>1141</c:v>
                </c:pt>
                <c:pt idx="534">
                  <c:v>2363</c:v>
                </c:pt>
                <c:pt idx="535">
                  <c:v>1666</c:v>
                </c:pt>
                <c:pt idx="536">
                  <c:v>1562</c:v>
                </c:pt>
                <c:pt idx="537">
                  <c:v>2800</c:v>
                </c:pt>
                <c:pt idx="538">
                  <c:v>1672</c:v>
                </c:pt>
                <c:pt idx="539">
                  <c:v>1293</c:v>
                </c:pt>
                <c:pt idx="540">
                  <c:v>1548</c:v>
                </c:pt>
                <c:pt idx="541">
                  <c:v>1098</c:v>
                </c:pt>
                <c:pt idx="542">
                  <c:v>1571</c:v>
                </c:pt>
                <c:pt idx="543">
                  <c:v>1413.5</c:v>
                </c:pt>
                <c:pt idx="544">
                  <c:v>1588.5</c:v>
                </c:pt>
                <c:pt idx="545">
                  <c:v>493</c:v>
                </c:pt>
                <c:pt idx="546">
                  <c:v>890</c:v>
                </c:pt>
                <c:pt idx="547">
                  <c:v>890</c:v>
                </c:pt>
                <c:pt idx="548">
                  <c:v>1208</c:v>
                </c:pt>
                <c:pt idx="549">
                  <c:v>1208</c:v>
                </c:pt>
                <c:pt idx="550">
                  <c:v>2757.5</c:v>
                </c:pt>
                <c:pt idx="551">
                  <c:v>2757.5</c:v>
                </c:pt>
                <c:pt idx="552">
                  <c:v>3094</c:v>
                </c:pt>
                <c:pt idx="553">
                  <c:v>3094</c:v>
                </c:pt>
                <c:pt idx="554">
                  <c:v>2090</c:v>
                </c:pt>
                <c:pt idx="555">
                  <c:v>2818</c:v>
                </c:pt>
                <c:pt idx="556">
                  <c:v>738.5</c:v>
                </c:pt>
                <c:pt idx="557">
                  <c:v>738.5</c:v>
                </c:pt>
                <c:pt idx="558">
                  <c:v>2516</c:v>
                </c:pt>
                <c:pt idx="559">
                  <c:v>2516</c:v>
                </c:pt>
                <c:pt idx="560">
                  <c:v>793</c:v>
                </c:pt>
                <c:pt idx="561">
                  <c:v>2870</c:v>
                </c:pt>
                <c:pt idx="562">
                  <c:v>3218</c:v>
                </c:pt>
                <c:pt idx="563">
                  <c:v>3347</c:v>
                </c:pt>
                <c:pt idx="564">
                  <c:v>3574</c:v>
                </c:pt>
                <c:pt idx="565">
                  <c:v>7954.5</c:v>
                </c:pt>
                <c:pt idx="566">
                  <c:v>7954.5</c:v>
                </c:pt>
                <c:pt idx="567">
                  <c:v>7954.5</c:v>
                </c:pt>
                <c:pt idx="568">
                  <c:v>10800</c:v>
                </c:pt>
                <c:pt idx="569">
                  <c:v>10800</c:v>
                </c:pt>
                <c:pt idx="570">
                  <c:v>6186</c:v>
                </c:pt>
                <c:pt idx="571">
                  <c:v>6186</c:v>
                </c:pt>
                <c:pt idx="572">
                  <c:v>1913</c:v>
                </c:pt>
                <c:pt idx="573">
                  <c:v>1197</c:v>
                </c:pt>
                <c:pt idx="574">
                  <c:v>1262</c:v>
                </c:pt>
                <c:pt idx="575">
                  <c:v>1099</c:v>
                </c:pt>
                <c:pt idx="576">
                  <c:v>1292.5</c:v>
                </c:pt>
                <c:pt idx="577">
                  <c:v>1133</c:v>
                </c:pt>
                <c:pt idx="578">
                  <c:v>1059</c:v>
                </c:pt>
                <c:pt idx="579">
                  <c:v>1525</c:v>
                </c:pt>
                <c:pt idx="580">
                  <c:v>3464</c:v>
                </c:pt>
                <c:pt idx="581">
                  <c:v>2798</c:v>
                </c:pt>
                <c:pt idx="582">
                  <c:v>473</c:v>
                </c:pt>
                <c:pt idx="583">
                  <c:v>1196.5</c:v>
                </c:pt>
                <c:pt idx="584">
                  <c:v>470</c:v>
                </c:pt>
                <c:pt idx="585">
                  <c:v>649</c:v>
                </c:pt>
                <c:pt idx="586">
                  <c:v>931.5</c:v>
                </c:pt>
                <c:pt idx="587">
                  <c:v>539</c:v>
                </c:pt>
                <c:pt idx="588">
                  <c:v>493</c:v>
                </c:pt>
                <c:pt idx="589">
                  <c:v>2554</c:v>
                </c:pt>
                <c:pt idx="590">
                  <c:v>2430</c:v>
                </c:pt>
                <c:pt idx="591">
                  <c:v>2772</c:v>
                </c:pt>
                <c:pt idx="592">
                  <c:v>2028</c:v>
                </c:pt>
                <c:pt idx="593">
                  <c:v>1499</c:v>
                </c:pt>
                <c:pt idx="594">
                  <c:v>1389</c:v>
                </c:pt>
                <c:pt idx="595">
                  <c:v>3098</c:v>
                </c:pt>
                <c:pt idx="596">
                  <c:v>3438</c:v>
                </c:pt>
                <c:pt idx="597">
                  <c:v>4187</c:v>
                </c:pt>
                <c:pt idx="598">
                  <c:v>2460</c:v>
                </c:pt>
                <c:pt idx="599">
                  <c:v>6134.5</c:v>
                </c:pt>
                <c:pt idx="600">
                  <c:v>4510</c:v>
                </c:pt>
                <c:pt idx="601">
                  <c:v>6154</c:v>
                </c:pt>
                <c:pt idx="602">
                  <c:v>4512.5</c:v>
                </c:pt>
                <c:pt idx="603">
                  <c:v>3328</c:v>
                </c:pt>
                <c:pt idx="604">
                  <c:v>2634</c:v>
                </c:pt>
                <c:pt idx="605">
                  <c:v>4202</c:v>
                </c:pt>
                <c:pt idx="606">
                  <c:v>4202</c:v>
                </c:pt>
                <c:pt idx="607">
                  <c:v>3286</c:v>
                </c:pt>
                <c:pt idx="608">
                  <c:v>3286</c:v>
                </c:pt>
                <c:pt idx="609">
                  <c:v>3617.5</c:v>
                </c:pt>
                <c:pt idx="610">
                  <c:v>2744.5</c:v>
                </c:pt>
                <c:pt idx="611">
                  <c:v>3367</c:v>
                </c:pt>
                <c:pt idx="612">
                  <c:v>4799</c:v>
                </c:pt>
                <c:pt idx="613">
                  <c:v>3445</c:v>
                </c:pt>
                <c:pt idx="614">
                  <c:v>3800</c:v>
                </c:pt>
                <c:pt idx="615">
                  <c:v>4074</c:v>
                </c:pt>
                <c:pt idx="616">
                  <c:v>3639</c:v>
                </c:pt>
                <c:pt idx="617">
                  <c:v>2153</c:v>
                </c:pt>
                <c:pt idx="618">
                  <c:v>2255</c:v>
                </c:pt>
                <c:pt idx="619">
                  <c:v>3687</c:v>
                </c:pt>
                <c:pt idx="620">
                  <c:v>3447</c:v>
                </c:pt>
                <c:pt idx="621">
                  <c:v>3141</c:v>
                </c:pt>
                <c:pt idx="622">
                  <c:v>3645</c:v>
                </c:pt>
                <c:pt idx="623">
                  <c:v>1402</c:v>
                </c:pt>
                <c:pt idx="624">
                  <c:v>3702</c:v>
                </c:pt>
                <c:pt idx="625">
                  <c:v>4686.5</c:v>
                </c:pt>
                <c:pt idx="626">
                  <c:v>4686.5</c:v>
                </c:pt>
                <c:pt idx="627">
                  <c:v>4686.5</c:v>
                </c:pt>
                <c:pt idx="628">
                  <c:v>5134.5</c:v>
                </c:pt>
                <c:pt idx="629">
                  <c:v>5134.5</c:v>
                </c:pt>
                <c:pt idx="630">
                  <c:v>5134.5</c:v>
                </c:pt>
                <c:pt idx="631">
                  <c:v>1084.5</c:v>
                </c:pt>
                <c:pt idx="632">
                  <c:v>919.5</c:v>
                </c:pt>
                <c:pt idx="633">
                  <c:v>556</c:v>
                </c:pt>
                <c:pt idx="634">
                  <c:v>894.5</c:v>
                </c:pt>
                <c:pt idx="635">
                  <c:v>1623</c:v>
                </c:pt>
                <c:pt idx="636">
                  <c:v>424</c:v>
                </c:pt>
                <c:pt idx="637">
                  <c:v>2502.5</c:v>
                </c:pt>
                <c:pt idx="638">
                  <c:v>1885.5</c:v>
                </c:pt>
                <c:pt idx="639">
                  <c:v>1493</c:v>
                </c:pt>
                <c:pt idx="640">
                  <c:v>3222</c:v>
                </c:pt>
                <c:pt idx="641">
                  <c:v>1077</c:v>
                </c:pt>
                <c:pt idx="642">
                  <c:v>1077</c:v>
                </c:pt>
                <c:pt idx="643">
                  <c:v>937.5</c:v>
                </c:pt>
                <c:pt idx="644">
                  <c:v>937.5</c:v>
                </c:pt>
                <c:pt idx="645">
                  <c:v>622</c:v>
                </c:pt>
                <c:pt idx="646">
                  <c:v>622</c:v>
                </c:pt>
                <c:pt idx="647">
                  <c:v>622</c:v>
                </c:pt>
                <c:pt idx="648">
                  <c:v>1399</c:v>
                </c:pt>
                <c:pt idx="649">
                  <c:v>1399</c:v>
                </c:pt>
                <c:pt idx="650">
                  <c:v>1399</c:v>
                </c:pt>
                <c:pt idx="651">
                  <c:v>848</c:v>
                </c:pt>
                <c:pt idx="652">
                  <c:v>424</c:v>
                </c:pt>
                <c:pt idx="653">
                  <c:v>902</c:v>
                </c:pt>
                <c:pt idx="654">
                  <c:v>1027</c:v>
                </c:pt>
                <c:pt idx="655">
                  <c:v>1488</c:v>
                </c:pt>
                <c:pt idx="656">
                  <c:v>1840</c:v>
                </c:pt>
                <c:pt idx="657">
                  <c:v>231</c:v>
                </c:pt>
                <c:pt idx="658">
                  <c:v>119</c:v>
                </c:pt>
              </c:numCache>
            </c:numRef>
          </c:xVal>
          <c:yVal>
            <c:numRef>
              <c:f>LocsData!$AN$3:$AN$661</c:f>
              <c:numCache>
                <c:formatCode>#,##0</c:formatCode>
                <c:ptCount val="659"/>
                <c:pt idx="0">
                  <c:v>150653</c:v>
                </c:pt>
                <c:pt idx="1">
                  <c:v>139483</c:v>
                </c:pt>
                <c:pt idx="2">
                  <c:v>106869</c:v>
                </c:pt>
                <c:pt idx="3">
                  <c:v>98806</c:v>
                </c:pt>
                <c:pt idx="4">
                  <c:v>73310</c:v>
                </c:pt>
                <c:pt idx="5">
                  <c:v>75651</c:v>
                </c:pt>
                <c:pt idx="6">
                  <c:v>32845</c:v>
                </c:pt>
                <c:pt idx="7">
                  <c:v>27599</c:v>
                </c:pt>
                <c:pt idx="8">
                  <c:v>106056</c:v>
                </c:pt>
                <c:pt idx="9">
                  <c:v>149907</c:v>
                </c:pt>
                <c:pt idx="10">
                  <c:v>137930</c:v>
                </c:pt>
                <c:pt idx="11">
                  <c:v>136328</c:v>
                </c:pt>
                <c:pt idx="12">
                  <c:v>99093</c:v>
                </c:pt>
                <c:pt idx="13">
                  <c:v>73310</c:v>
                </c:pt>
                <c:pt idx="14">
                  <c:v>40937</c:v>
                </c:pt>
                <c:pt idx="15">
                  <c:v>50489</c:v>
                </c:pt>
                <c:pt idx="16">
                  <c:v>39716</c:v>
                </c:pt>
                <c:pt idx="17">
                  <c:v>65723</c:v>
                </c:pt>
                <c:pt idx="18">
                  <c:v>75651</c:v>
                </c:pt>
                <c:pt idx="19">
                  <c:v>3068</c:v>
                </c:pt>
                <c:pt idx="20">
                  <c:v>3881</c:v>
                </c:pt>
                <c:pt idx="21">
                  <c:v>11400</c:v>
                </c:pt>
                <c:pt idx="22">
                  <c:v>2466</c:v>
                </c:pt>
                <c:pt idx="23">
                  <c:v>22052</c:v>
                </c:pt>
                <c:pt idx="24">
                  <c:v>18429</c:v>
                </c:pt>
                <c:pt idx="25">
                  <c:v>3328</c:v>
                </c:pt>
                <c:pt idx="26">
                  <c:v>4823</c:v>
                </c:pt>
                <c:pt idx="27">
                  <c:v>15091</c:v>
                </c:pt>
                <c:pt idx="28">
                  <c:v>19789</c:v>
                </c:pt>
                <c:pt idx="29">
                  <c:v>30252</c:v>
                </c:pt>
                <c:pt idx="30">
                  <c:v>10744</c:v>
                </c:pt>
                <c:pt idx="31">
                  <c:v>44134</c:v>
                </c:pt>
                <c:pt idx="32">
                  <c:v>48867</c:v>
                </c:pt>
                <c:pt idx="33">
                  <c:v>24805</c:v>
                </c:pt>
                <c:pt idx="34">
                  <c:v>23203</c:v>
                </c:pt>
                <c:pt idx="35">
                  <c:v>2613</c:v>
                </c:pt>
                <c:pt idx="36">
                  <c:v>8294</c:v>
                </c:pt>
                <c:pt idx="37">
                  <c:v>16482</c:v>
                </c:pt>
                <c:pt idx="38">
                  <c:v>3813</c:v>
                </c:pt>
                <c:pt idx="39">
                  <c:v>24694</c:v>
                </c:pt>
                <c:pt idx="40">
                  <c:v>14591</c:v>
                </c:pt>
                <c:pt idx="41">
                  <c:v>16411</c:v>
                </c:pt>
                <c:pt idx="42">
                  <c:v>10810</c:v>
                </c:pt>
                <c:pt idx="43">
                  <c:v>3420</c:v>
                </c:pt>
                <c:pt idx="44">
                  <c:v>3707</c:v>
                </c:pt>
                <c:pt idx="45">
                  <c:v>91</c:v>
                </c:pt>
                <c:pt idx="46">
                  <c:v>0</c:v>
                </c:pt>
                <c:pt idx="47">
                  <c:v>20080</c:v>
                </c:pt>
                <c:pt idx="48">
                  <c:v>14759</c:v>
                </c:pt>
                <c:pt idx="49">
                  <c:v>15927</c:v>
                </c:pt>
                <c:pt idx="50">
                  <c:v>19974</c:v>
                </c:pt>
                <c:pt idx="51">
                  <c:v>26533</c:v>
                </c:pt>
                <c:pt idx="52">
                  <c:v>15310</c:v>
                </c:pt>
                <c:pt idx="53">
                  <c:v>8094</c:v>
                </c:pt>
                <c:pt idx="54">
                  <c:v>9737</c:v>
                </c:pt>
                <c:pt idx="55">
                  <c:v>8185</c:v>
                </c:pt>
                <c:pt idx="56">
                  <c:v>33412</c:v>
                </c:pt>
                <c:pt idx="57">
                  <c:v>11610</c:v>
                </c:pt>
                <c:pt idx="58">
                  <c:v>10256</c:v>
                </c:pt>
                <c:pt idx="59">
                  <c:v>8198</c:v>
                </c:pt>
                <c:pt idx="60">
                  <c:v>11105</c:v>
                </c:pt>
                <c:pt idx="61">
                  <c:v>5685</c:v>
                </c:pt>
                <c:pt idx="62">
                  <c:v>14499</c:v>
                </c:pt>
                <c:pt idx="63">
                  <c:v>30571</c:v>
                </c:pt>
                <c:pt idx="64">
                  <c:v>31424</c:v>
                </c:pt>
                <c:pt idx="65">
                  <c:v>17137</c:v>
                </c:pt>
                <c:pt idx="66">
                  <c:v>7404</c:v>
                </c:pt>
                <c:pt idx="67">
                  <c:v>13735</c:v>
                </c:pt>
                <c:pt idx="68">
                  <c:v>10040</c:v>
                </c:pt>
                <c:pt idx="69">
                  <c:v>11374</c:v>
                </c:pt>
                <c:pt idx="70">
                  <c:v>16509</c:v>
                </c:pt>
                <c:pt idx="71">
                  <c:v>35036</c:v>
                </c:pt>
                <c:pt idx="72">
                  <c:v>6819</c:v>
                </c:pt>
                <c:pt idx="73">
                  <c:v>10043</c:v>
                </c:pt>
                <c:pt idx="74">
                  <c:v>9588</c:v>
                </c:pt>
                <c:pt idx="75">
                  <c:v>15393</c:v>
                </c:pt>
                <c:pt idx="76">
                  <c:v>21819</c:v>
                </c:pt>
                <c:pt idx="77">
                  <c:v>24906</c:v>
                </c:pt>
                <c:pt idx="78">
                  <c:v>13090</c:v>
                </c:pt>
                <c:pt idx="79">
                  <c:v>75</c:v>
                </c:pt>
                <c:pt idx="80">
                  <c:v>19250</c:v>
                </c:pt>
                <c:pt idx="81">
                  <c:v>43398</c:v>
                </c:pt>
                <c:pt idx="82">
                  <c:v>41447</c:v>
                </c:pt>
                <c:pt idx="83">
                  <c:v>31338</c:v>
                </c:pt>
                <c:pt idx="84">
                  <c:v>12850</c:v>
                </c:pt>
                <c:pt idx="85">
                  <c:v>11337</c:v>
                </c:pt>
                <c:pt idx="86">
                  <c:v>36376</c:v>
                </c:pt>
                <c:pt idx="87">
                  <c:v>22304</c:v>
                </c:pt>
                <c:pt idx="88">
                  <c:v>20306</c:v>
                </c:pt>
                <c:pt idx="89">
                  <c:v>18912</c:v>
                </c:pt>
                <c:pt idx="90">
                  <c:v>9045</c:v>
                </c:pt>
                <c:pt idx="91">
                  <c:v>9830</c:v>
                </c:pt>
                <c:pt idx="92">
                  <c:v>29041</c:v>
                </c:pt>
                <c:pt idx="93">
                  <c:v>58479</c:v>
                </c:pt>
                <c:pt idx="94">
                  <c:v>62676</c:v>
                </c:pt>
                <c:pt idx="95">
                  <c:v>417</c:v>
                </c:pt>
                <c:pt idx="96">
                  <c:v>561</c:v>
                </c:pt>
                <c:pt idx="97">
                  <c:v>35722</c:v>
                </c:pt>
                <c:pt idx="98">
                  <c:v>27960</c:v>
                </c:pt>
                <c:pt idx="99">
                  <c:v>21169</c:v>
                </c:pt>
                <c:pt idx="100">
                  <c:v>16571</c:v>
                </c:pt>
                <c:pt idx="101">
                  <c:v>11625</c:v>
                </c:pt>
                <c:pt idx="102">
                  <c:v>22939</c:v>
                </c:pt>
                <c:pt idx="103">
                  <c:v>15276</c:v>
                </c:pt>
                <c:pt idx="104">
                  <c:v>13658</c:v>
                </c:pt>
                <c:pt idx="105">
                  <c:v>22146</c:v>
                </c:pt>
                <c:pt idx="106">
                  <c:v>22507</c:v>
                </c:pt>
                <c:pt idx="107">
                  <c:v>29838</c:v>
                </c:pt>
                <c:pt idx="108">
                  <c:v>20120</c:v>
                </c:pt>
                <c:pt idx="109">
                  <c:v>18799</c:v>
                </c:pt>
                <c:pt idx="110">
                  <c:v>22934</c:v>
                </c:pt>
                <c:pt idx="111">
                  <c:v>23704</c:v>
                </c:pt>
                <c:pt idx="112">
                  <c:v>36439</c:v>
                </c:pt>
                <c:pt idx="113">
                  <c:v>17056</c:v>
                </c:pt>
                <c:pt idx="114">
                  <c:v>15223</c:v>
                </c:pt>
                <c:pt idx="115">
                  <c:v>14940</c:v>
                </c:pt>
                <c:pt idx="116">
                  <c:v>22707</c:v>
                </c:pt>
                <c:pt idx="117">
                  <c:v>35621</c:v>
                </c:pt>
                <c:pt idx="118">
                  <c:v>38193</c:v>
                </c:pt>
                <c:pt idx="119">
                  <c:v>31356</c:v>
                </c:pt>
                <c:pt idx="120">
                  <c:v>16591</c:v>
                </c:pt>
                <c:pt idx="121">
                  <c:v>21403</c:v>
                </c:pt>
                <c:pt idx="122">
                  <c:v>11992</c:v>
                </c:pt>
                <c:pt idx="123">
                  <c:v>236</c:v>
                </c:pt>
                <c:pt idx="124">
                  <c:v>8</c:v>
                </c:pt>
                <c:pt idx="125">
                  <c:v>657</c:v>
                </c:pt>
                <c:pt idx="126">
                  <c:v>562</c:v>
                </c:pt>
                <c:pt idx="127">
                  <c:v>0</c:v>
                </c:pt>
                <c:pt idx="128">
                  <c:v>0</c:v>
                </c:pt>
                <c:pt idx="129">
                  <c:v>34</c:v>
                </c:pt>
                <c:pt idx="130">
                  <c:v>158</c:v>
                </c:pt>
                <c:pt idx="131">
                  <c:v>573</c:v>
                </c:pt>
                <c:pt idx="132">
                  <c:v>691</c:v>
                </c:pt>
                <c:pt idx="133">
                  <c:v>7944</c:v>
                </c:pt>
                <c:pt idx="134">
                  <c:v>5805</c:v>
                </c:pt>
                <c:pt idx="135">
                  <c:v>7944</c:v>
                </c:pt>
                <c:pt idx="136">
                  <c:v>5805</c:v>
                </c:pt>
                <c:pt idx="137">
                  <c:v>582</c:v>
                </c:pt>
                <c:pt idx="138">
                  <c:v>168</c:v>
                </c:pt>
                <c:pt idx="139">
                  <c:v>30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2207</c:v>
                </c:pt>
                <c:pt idx="144">
                  <c:v>2207</c:v>
                </c:pt>
                <c:pt idx="145">
                  <c:v>235</c:v>
                </c:pt>
                <c:pt idx="146">
                  <c:v>73</c:v>
                </c:pt>
                <c:pt idx="147">
                  <c:v>3094</c:v>
                </c:pt>
                <c:pt idx="148">
                  <c:v>743</c:v>
                </c:pt>
                <c:pt idx="149">
                  <c:v>0</c:v>
                </c:pt>
                <c:pt idx="150">
                  <c:v>0</c:v>
                </c:pt>
                <c:pt idx="151">
                  <c:v>142</c:v>
                </c:pt>
                <c:pt idx="152">
                  <c:v>150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445</c:v>
                </c:pt>
                <c:pt idx="161">
                  <c:v>1256</c:v>
                </c:pt>
                <c:pt idx="162">
                  <c:v>759</c:v>
                </c:pt>
                <c:pt idx="163">
                  <c:v>111</c:v>
                </c:pt>
                <c:pt idx="164">
                  <c:v>895</c:v>
                </c:pt>
                <c:pt idx="165">
                  <c:v>1385</c:v>
                </c:pt>
                <c:pt idx="166">
                  <c:v>1241</c:v>
                </c:pt>
                <c:pt idx="167">
                  <c:v>722</c:v>
                </c:pt>
                <c:pt idx="168">
                  <c:v>971</c:v>
                </c:pt>
                <c:pt idx="169">
                  <c:v>515</c:v>
                </c:pt>
                <c:pt idx="170">
                  <c:v>658</c:v>
                </c:pt>
                <c:pt idx="171">
                  <c:v>515</c:v>
                </c:pt>
                <c:pt idx="172">
                  <c:v>432</c:v>
                </c:pt>
                <c:pt idx="173">
                  <c:v>547</c:v>
                </c:pt>
                <c:pt idx="174">
                  <c:v>547</c:v>
                </c:pt>
                <c:pt idx="175">
                  <c:v>687</c:v>
                </c:pt>
                <c:pt idx="176">
                  <c:v>690</c:v>
                </c:pt>
                <c:pt idx="177">
                  <c:v>587</c:v>
                </c:pt>
                <c:pt idx="178">
                  <c:v>658</c:v>
                </c:pt>
                <c:pt idx="179">
                  <c:v>138</c:v>
                </c:pt>
                <c:pt idx="180">
                  <c:v>319</c:v>
                </c:pt>
                <c:pt idx="181">
                  <c:v>138</c:v>
                </c:pt>
                <c:pt idx="182">
                  <c:v>1410</c:v>
                </c:pt>
                <c:pt idx="183">
                  <c:v>1225</c:v>
                </c:pt>
                <c:pt idx="184">
                  <c:v>319</c:v>
                </c:pt>
                <c:pt idx="185">
                  <c:v>2716</c:v>
                </c:pt>
                <c:pt idx="186">
                  <c:v>2593</c:v>
                </c:pt>
                <c:pt idx="187">
                  <c:v>5</c:v>
                </c:pt>
                <c:pt idx="188">
                  <c:v>0</c:v>
                </c:pt>
                <c:pt idx="189">
                  <c:v>904</c:v>
                </c:pt>
                <c:pt idx="190">
                  <c:v>1222</c:v>
                </c:pt>
                <c:pt idx="191">
                  <c:v>0</c:v>
                </c:pt>
                <c:pt idx="192">
                  <c:v>0</c:v>
                </c:pt>
                <c:pt idx="193">
                  <c:v>160</c:v>
                </c:pt>
                <c:pt idx="194">
                  <c:v>325</c:v>
                </c:pt>
                <c:pt idx="195">
                  <c:v>0</c:v>
                </c:pt>
                <c:pt idx="196">
                  <c:v>13</c:v>
                </c:pt>
                <c:pt idx="197">
                  <c:v>0</c:v>
                </c:pt>
                <c:pt idx="198">
                  <c:v>6</c:v>
                </c:pt>
                <c:pt idx="199">
                  <c:v>902</c:v>
                </c:pt>
                <c:pt idx="200">
                  <c:v>690</c:v>
                </c:pt>
                <c:pt idx="201">
                  <c:v>0</c:v>
                </c:pt>
                <c:pt idx="202">
                  <c:v>0</c:v>
                </c:pt>
                <c:pt idx="203">
                  <c:v>229</c:v>
                </c:pt>
                <c:pt idx="204">
                  <c:v>857</c:v>
                </c:pt>
                <c:pt idx="205">
                  <c:v>1098</c:v>
                </c:pt>
                <c:pt idx="206">
                  <c:v>1110</c:v>
                </c:pt>
                <c:pt idx="207">
                  <c:v>153</c:v>
                </c:pt>
                <c:pt idx="208">
                  <c:v>159</c:v>
                </c:pt>
                <c:pt idx="209">
                  <c:v>0</c:v>
                </c:pt>
                <c:pt idx="210">
                  <c:v>0</c:v>
                </c:pt>
                <c:pt idx="211">
                  <c:v>34</c:v>
                </c:pt>
                <c:pt idx="212">
                  <c:v>72</c:v>
                </c:pt>
                <c:pt idx="213">
                  <c:v>1878</c:v>
                </c:pt>
                <c:pt idx="214">
                  <c:v>3156</c:v>
                </c:pt>
                <c:pt idx="215">
                  <c:v>2101</c:v>
                </c:pt>
                <c:pt idx="216">
                  <c:v>3198</c:v>
                </c:pt>
                <c:pt idx="217">
                  <c:v>367</c:v>
                </c:pt>
                <c:pt idx="218">
                  <c:v>184</c:v>
                </c:pt>
                <c:pt idx="219">
                  <c:v>6</c:v>
                </c:pt>
                <c:pt idx="220">
                  <c:v>6</c:v>
                </c:pt>
                <c:pt idx="221">
                  <c:v>283</c:v>
                </c:pt>
                <c:pt idx="222">
                  <c:v>678</c:v>
                </c:pt>
                <c:pt idx="223">
                  <c:v>325</c:v>
                </c:pt>
                <c:pt idx="224">
                  <c:v>177</c:v>
                </c:pt>
                <c:pt idx="225">
                  <c:v>722</c:v>
                </c:pt>
                <c:pt idx="226">
                  <c:v>705</c:v>
                </c:pt>
                <c:pt idx="227">
                  <c:v>72</c:v>
                </c:pt>
                <c:pt idx="228">
                  <c:v>353</c:v>
                </c:pt>
                <c:pt idx="229">
                  <c:v>0</c:v>
                </c:pt>
                <c:pt idx="230">
                  <c:v>0</c:v>
                </c:pt>
                <c:pt idx="231">
                  <c:v>586</c:v>
                </c:pt>
                <c:pt idx="232">
                  <c:v>698</c:v>
                </c:pt>
                <c:pt idx="233">
                  <c:v>1959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895</c:v>
                </c:pt>
                <c:pt idx="239">
                  <c:v>895</c:v>
                </c:pt>
                <c:pt idx="240">
                  <c:v>13</c:v>
                </c:pt>
                <c:pt idx="241">
                  <c:v>13</c:v>
                </c:pt>
                <c:pt idx="242">
                  <c:v>3110</c:v>
                </c:pt>
                <c:pt idx="243">
                  <c:v>2752</c:v>
                </c:pt>
                <c:pt idx="244">
                  <c:v>552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84</c:v>
                </c:pt>
                <c:pt idx="249">
                  <c:v>126</c:v>
                </c:pt>
                <c:pt idx="250">
                  <c:v>561</c:v>
                </c:pt>
                <c:pt idx="251">
                  <c:v>428</c:v>
                </c:pt>
                <c:pt idx="252">
                  <c:v>1188</c:v>
                </c:pt>
                <c:pt idx="253">
                  <c:v>1216</c:v>
                </c:pt>
                <c:pt idx="254">
                  <c:v>594</c:v>
                </c:pt>
                <c:pt idx="255">
                  <c:v>38</c:v>
                </c:pt>
                <c:pt idx="256">
                  <c:v>799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25</c:v>
                </c:pt>
                <c:pt idx="261">
                  <c:v>136</c:v>
                </c:pt>
                <c:pt idx="262">
                  <c:v>806</c:v>
                </c:pt>
                <c:pt idx="263">
                  <c:v>781</c:v>
                </c:pt>
                <c:pt idx="264">
                  <c:v>110</c:v>
                </c:pt>
                <c:pt idx="265">
                  <c:v>123</c:v>
                </c:pt>
                <c:pt idx="266">
                  <c:v>1551</c:v>
                </c:pt>
                <c:pt idx="267">
                  <c:v>2301</c:v>
                </c:pt>
                <c:pt idx="268">
                  <c:v>18</c:v>
                </c:pt>
                <c:pt idx="269">
                  <c:v>12</c:v>
                </c:pt>
                <c:pt idx="270">
                  <c:v>909</c:v>
                </c:pt>
                <c:pt idx="271">
                  <c:v>1232</c:v>
                </c:pt>
                <c:pt idx="272">
                  <c:v>2829</c:v>
                </c:pt>
                <c:pt idx="273">
                  <c:v>227</c:v>
                </c:pt>
                <c:pt idx="274">
                  <c:v>1388</c:v>
                </c:pt>
                <c:pt idx="275">
                  <c:v>48</c:v>
                </c:pt>
                <c:pt idx="276">
                  <c:v>330</c:v>
                </c:pt>
                <c:pt idx="277">
                  <c:v>350</c:v>
                </c:pt>
                <c:pt idx="278">
                  <c:v>1678</c:v>
                </c:pt>
                <c:pt idx="279">
                  <c:v>1762</c:v>
                </c:pt>
                <c:pt idx="280">
                  <c:v>2232</c:v>
                </c:pt>
                <c:pt idx="281">
                  <c:v>1854</c:v>
                </c:pt>
                <c:pt idx="282">
                  <c:v>434</c:v>
                </c:pt>
                <c:pt idx="283">
                  <c:v>392</c:v>
                </c:pt>
                <c:pt idx="284">
                  <c:v>579</c:v>
                </c:pt>
                <c:pt idx="285">
                  <c:v>610</c:v>
                </c:pt>
                <c:pt idx="286">
                  <c:v>391</c:v>
                </c:pt>
                <c:pt idx="287">
                  <c:v>143</c:v>
                </c:pt>
                <c:pt idx="288">
                  <c:v>167</c:v>
                </c:pt>
                <c:pt idx="289">
                  <c:v>609</c:v>
                </c:pt>
                <c:pt idx="290">
                  <c:v>0</c:v>
                </c:pt>
                <c:pt idx="291">
                  <c:v>244</c:v>
                </c:pt>
                <c:pt idx="292">
                  <c:v>631</c:v>
                </c:pt>
                <c:pt idx="293">
                  <c:v>633</c:v>
                </c:pt>
                <c:pt idx="294">
                  <c:v>50</c:v>
                </c:pt>
                <c:pt idx="295">
                  <c:v>15</c:v>
                </c:pt>
                <c:pt idx="296">
                  <c:v>716</c:v>
                </c:pt>
                <c:pt idx="297">
                  <c:v>863</c:v>
                </c:pt>
                <c:pt idx="298">
                  <c:v>0</c:v>
                </c:pt>
                <c:pt idx="299">
                  <c:v>0</c:v>
                </c:pt>
                <c:pt idx="300">
                  <c:v>4</c:v>
                </c:pt>
                <c:pt idx="301">
                  <c:v>6</c:v>
                </c:pt>
                <c:pt idx="302">
                  <c:v>11</c:v>
                </c:pt>
                <c:pt idx="303">
                  <c:v>6</c:v>
                </c:pt>
                <c:pt idx="304">
                  <c:v>29</c:v>
                </c:pt>
                <c:pt idx="305">
                  <c:v>0</c:v>
                </c:pt>
                <c:pt idx="306">
                  <c:v>0</c:v>
                </c:pt>
                <c:pt idx="307">
                  <c:v>60</c:v>
                </c:pt>
                <c:pt idx="308">
                  <c:v>29</c:v>
                </c:pt>
                <c:pt idx="309">
                  <c:v>0</c:v>
                </c:pt>
                <c:pt idx="310">
                  <c:v>3779</c:v>
                </c:pt>
                <c:pt idx="311">
                  <c:v>4134</c:v>
                </c:pt>
                <c:pt idx="312">
                  <c:v>61</c:v>
                </c:pt>
                <c:pt idx="313">
                  <c:v>444</c:v>
                </c:pt>
                <c:pt idx="314">
                  <c:v>2</c:v>
                </c:pt>
                <c:pt idx="315">
                  <c:v>11</c:v>
                </c:pt>
                <c:pt idx="316">
                  <c:v>808</c:v>
                </c:pt>
                <c:pt idx="317">
                  <c:v>663</c:v>
                </c:pt>
                <c:pt idx="318">
                  <c:v>663</c:v>
                </c:pt>
                <c:pt idx="319">
                  <c:v>788</c:v>
                </c:pt>
                <c:pt idx="320">
                  <c:v>296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180</c:v>
                </c:pt>
                <c:pt idx="328">
                  <c:v>280</c:v>
                </c:pt>
                <c:pt idx="329">
                  <c:v>139</c:v>
                </c:pt>
                <c:pt idx="330">
                  <c:v>1495</c:v>
                </c:pt>
                <c:pt idx="331">
                  <c:v>325</c:v>
                </c:pt>
                <c:pt idx="332">
                  <c:v>44</c:v>
                </c:pt>
                <c:pt idx="333">
                  <c:v>0</c:v>
                </c:pt>
                <c:pt idx="334">
                  <c:v>68</c:v>
                </c:pt>
                <c:pt idx="335">
                  <c:v>60</c:v>
                </c:pt>
                <c:pt idx="336">
                  <c:v>256</c:v>
                </c:pt>
                <c:pt idx="337">
                  <c:v>236</c:v>
                </c:pt>
                <c:pt idx="338">
                  <c:v>51</c:v>
                </c:pt>
                <c:pt idx="339">
                  <c:v>41</c:v>
                </c:pt>
                <c:pt idx="340">
                  <c:v>407</c:v>
                </c:pt>
                <c:pt idx="341">
                  <c:v>479</c:v>
                </c:pt>
                <c:pt idx="342">
                  <c:v>6622</c:v>
                </c:pt>
                <c:pt idx="343">
                  <c:v>6131</c:v>
                </c:pt>
                <c:pt idx="344">
                  <c:v>4415</c:v>
                </c:pt>
                <c:pt idx="345">
                  <c:v>3564</c:v>
                </c:pt>
                <c:pt idx="346">
                  <c:v>898</c:v>
                </c:pt>
                <c:pt idx="347">
                  <c:v>929</c:v>
                </c:pt>
                <c:pt idx="348">
                  <c:v>95</c:v>
                </c:pt>
                <c:pt idx="349">
                  <c:v>0</c:v>
                </c:pt>
                <c:pt idx="350">
                  <c:v>253</c:v>
                </c:pt>
                <c:pt idx="351">
                  <c:v>32</c:v>
                </c:pt>
                <c:pt idx="352">
                  <c:v>1310</c:v>
                </c:pt>
                <c:pt idx="353">
                  <c:v>1379</c:v>
                </c:pt>
                <c:pt idx="354">
                  <c:v>98</c:v>
                </c:pt>
                <c:pt idx="355">
                  <c:v>77</c:v>
                </c:pt>
                <c:pt idx="356">
                  <c:v>34</c:v>
                </c:pt>
                <c:pt idx="357">
                  <c:v>66</c:v>
                </c:pt>
                <c:pt idx="358">
                  <c:v>44</c:v>
                </c:pt>
                <c:pt idx="359">
                  <c:v>126</c:v>
                </c:pt>
                <c:pt idx="360">
                  <c:v>292</c:v>
                </c:pt>
                <c:pt idx="361">
                  <c:v>70</c:v>
                </c:pt>
                <c:pt idx="362">
                  <c:v>5451</c:v>
                </c:pt>
                <c:pt idx="363">
                  <c:v>5740</c:v>
                </c:pt>
                <c:pt idx="364">
                  <c:v>5154</c:v>
                </c:pt>
                <c:pt idx="365">
                  <c:v>960</c:v>
                </c:pt>
                <c:pt idx="366">
                  <c:v>4053</c:v>
                </c:pt>
                <c:pt idx="367">
                  <c:v>2181</c:v>
                </c:pt>
                <c:pt idx="368">
                  <c:v>6791</c:v>
                </c:pt>
                <c:pt idx="369">
                  <c:v>4872</c:v>
                </c:pt>
                <c:pt idx="370">
                  <c:v>0</c:v>
                </c:pt>
                <c:pt idx="371">
                  <c:v>0</c:v>
                </c:pt>
                <c:pt idx="372">
                  <c:v>86</c:v>
                </c:pt>
                <c:pt idx="373">
                  <c:v>182</c:v>
                </c:pt>
                <c:pt idx="374">
                  <c:v>85</c:v>
                </c:pt>
                <c:pt idx="375">
                  <c:v>0</c:v>
                </c:pt>
                <c:pt idx="376">
                  <c:v>0</c:v>
                </c:pt>
                <c:pt idx="377">
                  <c:v>388</c:v>
                </c:pt>
                <c:pt idx="378">
                  <c:v>322</c:v>
                </c:pt>
                <c:pt idx="379">
                  <c:v>521</c:v>
                </c:pt>
                <c:pt idx="380">
                  <c:v>283</c:v>
                </c:pt>
                <c:pt idx="381">
                  <c:v>1673</c:v>
                </c:pt>
                <c:pt idx="382">
                  <c:v>111</c:v>
                </c:pt>
                <c:pt idx="383">
                  <c:v>845</c:v>
                </c:pt>
                <c:pt idx="384">
                  <c:v>845</c:v>
                </c:pt>
                <c:pt idx="385">
                  <c:v>845</c:v>
                </c:pt>
                <c:pt idx="386">
                  <c:v>845</c:v>
                </c:pt>
                <c:pt idx="387">
                  <c:v>845</c:v>
                </c:pt>
                <c:pt idx="388">
                  <c:v>824</c:v>
                </c:pt>
                <c:pt idx="389">
                  <c:v>1388</c:v>
                </c:pt>
                <c:pt idx="390">
                  <c:v>888</c:v>
                </c:pt>
                <c:pt idx="391">
                  <c:v>1959</c:v>
                </c:pt>
                <c:pt idx="392">
                  <c:v>1257</c:v>
                </c:pt>
                <c:pt idx="393">
                  <c:v>1427</c:v>
                </c:pt>
                <c:pt idx="394">
                  <c:v>1202</c:v>
                </c:pt>
                <c:pt idx="395">
                  <c:v>1202</c:v>
                </c:pt>
                <c:pt idx="396">
                  <c:v>1980</c:v>
                </c:pt>
                <c:pt idx="397">
                  <c:v>1980</c:v>
                </c:pt>
                <c:pt idx="398">
                  <c:v>13</c:v>
                </c:pt>
                <c:pt idx="399">
                  <c:v>67</c:v>
                </c:pt>
                <c:pt idx="400">
                  <c:v>112</c:v>
                </c:pt>
                <c:pt idx="401">
                  <c:v>100</c:v>
                </c:pt>
                <c:pt idx="402">
                  <c:v>44</c:v>
                </c:pt>
                <c:pt idx="403">
                  <c:v>130</c:v>
                </c:pt>
                <c:pt idx="404">
                  <c:v>2186</c:v>
                </c:pt>
                <c:pt idx="405">
                  <c:v>2391</c:v>
                </c:pt>
                <c:pt idx="406">
                  <c:v>3200</c:v>
                </c:pt>
                <c:pt idx="407">
                  <c:v>3373</c:v>
                </c:pt>
                <c:pt idx="408">
                  <c:v>541</c:v>
                </c:pt>
                <c:pt idx="409">
                  <c:v>981</c:v>
                </c:pt>
                <c:pt idx="410">
                  <c:v>5920</c:v>
                </c:pt>
                <c:pt idx="411">
                  <c:v>6089</c:v>
                </c:pt>
                <c:pt idx="412">
                  <c:v>234</c:v>
                </c:pt>
                <c:pt idx="413">
                  <c:v>0</c:v>
                </c:pt>
                <c:pt idx="414">
                  <c:v>0</c:v>
                </c:pt>
                <c:pt idx="415">
                  <c:v>3050</c:v>
                </c:pt>
                <c:pt idx="416">
                  <c:v>2505</c:v>
                </c:pt>
                <c:pt idx="417">
                  <c:v>26</c:v>
                </c:pt>
                <c:pt idx="418">
                  <c:v>16</c:v>
                </c:pt>
                <c:pt idx="419">
                  <c:v>26</c:v>
                </c:pt>
                <c:pt idx="420">
                  <c:v>16</c:v>
                </c:pt>
                <c:pt idx="421">
                  <c:v>1323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2027</c:v>
                </c:pt>
                <c:pt idx="427">
                  <c:v>672</c:v>
                </c:pt>
                <c:pt idx="428">
                  <c:v>355</c:v>
                </c:pt>
                <c:pt idx="429">
                  <c:v>677</c:v>
                </c:pt>
                <c:pt idx="430">
                  <c:v>69</c:v>
                </c:pt>
                <c:pt idx="431">
                  <c:v>487</c:v>
                </c:pt>
                <c:pt idx="432">
                  <c:v>255</c:v>
                </c:pt>
                <c:pt idx="433">
                  <c:v>84</c:v>
                </c:pt>
                <c:pt idx="434">
                  <c:v>401</c:v>
                </c:pt>
                <c:pt idx="435">
                  <c:v>801</c:v>
                </c:pt>
                <c:pt idx="436">
                  <c:v>30</c:v>
                </c:pt>
                <c:pt idx="437">
                  <c:v>0</c:v>
                </c:pt>
                <c:pt idx="438">
                  <c:v>0</c:v>
                </c:pt>
                <c:pt idx="439">
                  <c:v>2532</c:v>
                </c:pt>
                <c:pt idx="440">
                  <c:v>2218</c:v>
                </c:pt>
                <c:pt idx="441">
                  <c:v>1381</c:v>
                </c:pt>
                <c:pt idx="442">
                  <c:v>830</c:v>
                </c:pt>
                <c:pt idx="443">
                  <c:v>905</c:v>
                </c:pt>
                <c:pt idx="444">
                  <c:v>853</c:v>
                </c:pt>
                <c:pt idx="445">
                  <c:v>919</c:v>
                </c:pt>
                <c:pt idx="446">
                  <c:v>865</c:v>
                </c:pt>
                <c:pt idx="447">
                  <c:v>1029</c:v>
                </c:pt>
                <c:pt idx="448">
                  <c:v>1049</c:v>
                </c:pt>
                <c:pt idx="449">
                  <c:v>14</c:v>
                </c:pt>
                <c:pt idx="450">
                  <c:v>0</c:v>
                </c:pt>
                <c:pt idx="451">
                  <c:v>99</c:v>
                </c:pt>
                <c:pt idx="452">
                  <c:v>2</c:v>
                </c:pt>
                <c:pt idx="453">
                  <c:v>0</c:v>
                </c:pt>
                <c:pt idx="454">
                  <c:v>23</c:v>
                </c:pt>
                <c:pt idx="455">
                  <c:v>119</c:v>
                </c:pt>
                <c:pt idx="456">
                  <c:v>0</c:v>
                </c:pt>
                <c:pt idx="457">
                  <c:v>187</c:v>
                </c:pt>
                <c:pt idx="458">
                  <c:v>69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2236</c:v>
                </c:pt>
                <c:pt idx="466">
                  <c:v>386</c:v>
                </c:pt>
                <c:pt idx="467">
                  <c:v>345</c:v>
                </c:pt>
                <c:pt idx="468">
                  <c:v>0</c:v>
                </c:pt>
                <c:pt idx="469">
                  <c:v>0</c:v>
                </c:pt>
                <c:pt idx="470">
                  <c:v>19</c:v>
                </c:pt>
                <c:pt idx="471">
                  <c:v>19</c:v>
                </c:pt>
                <c:pt idx="472">
                  <c:v>1104</c:v>
                </c:pt>
                <c:pt idx="473">
                  <c:v>1094</c:v>
                </c:pt>
                <c:pt idx="474">
                  <c:v>818</c:v>
                </c:pt>
                <c:pt idx="475">
                  <c:v>694</c:v>
                </c:pt>
                <c:pt idx="476">
                  <c:v>944</c:v>
                </c:pt>
                <c:pt idx="477">
                  <c:v>961</c:v>
                </c:pt>
                <c:pt idx="478">
                  <c:v>0</c:v>
                </c:pt>
                <c:pt idx="479">
                  <c:v>0</c:v>
                </c:pt>
                <c:pt idx="480">
                  <c:v>833</c:v>
                </c:pt>
                <c:pt idx="481">
                  <c:v>908</c:v>
                </c:pt>
                <c:pt idx="482">
                  <c:v>1938</c:v>
                </c:pt>
                <c:pt idx="483">
                  <c:v>4442</c:v>
                </c:pt>
                <c:pt idx="484">
                  <c:v>3053</c:v>
                </c:pt>
                <c:pt idx="485">
                  <c:v>3210</c:v>
                </c:pt>
                <c:pt idx="486">
                  <c:v>6723</c:v>
                </c:pt>
                <c:pt idx="487">
                  <c:v>6907</c:v>
                </c:pt>
                <c:pt idx="488">
                  <c:v>5146</c:v>
                </c:pt>
                <c:pt idx="489">
                  <c:v>4189</c:v>
                </c:pt>
                <c:pt idx="490">
                  <c:v>2454</c:v>
                </c:pt>
                <c:pt idx="491">
                  <c:v>2230</c:v>
                </c:pt>
                <c:pt idx="492">
                  <c:v>2230</c:v>
                </c:pt>
                <c:pt idx="493">
                  <c:v>1853</c:v>
                </c:pt>
                <c:pt idx="494">
                  <c:v>1853</c:v>
                </c:pt>
                <c:pt idx="495">
                  <c:v>1493</c:v>
                </c:pt>
                <c:pt idx="496">
                  <c:v>546</c:v>
                </c:pt>
                <c:pt idx="497">
                  <c:v>2343</c:v>
                </c:pt>
                <c:pt idx="498">
                  <c:v>1597</c:v>
                </c:pt>
                <c:pt idx="499">
                  <c:v>3118</c:v>
                </c:pt>
                <c:pt idx="500">
                  <c:v>1691</c:v>
                </c:pt>
                <c:pt idx="501">
                  <c:v>433</c:v>
                </c:pt>
                <c:pt idx="502">
                  <c:v>426</c:v>
                </c:pt>
                <c:pt idx="503">
                  <c:v>0</c:v>
                </c:pt>
                <c:pt idx="504">
                  <c:v>272</c:v>
                </c:pt>
                <c:pt idx="505">
                  <c:v>369</c:v>
                </c:pt>
                <c:pt idx="506">
                  <c:v>761</c:v>
                </c:pt>
                <c:pt idx="507">
                  <c:v>1757</c:v>
                </c:pt>
                <c:pt idx="508">
                  <c:v>1621</c:v>
                </c:pt>
                <c:pt idx="509">
                  <c:v>836</c:v>
                </c:pt>
                <c:pt idx="510">
                  <c:v>318</c:v>
                </c:pt>
                <c:pt idx="511">
                  <c:v>94</c:v>
                </c:pt>
                <c:pt idx="512">
                  <c:v>3112</c:v>
                </c:pt>
                <c:pt idx="513">
                  <c:v>2932</c:v>
                </c:pt>
                <c:pt idx="514">
                  <c:v>172</c:v>
                </c:pt>
                <c:pt idx="515">
                  <c:v>0</c:v>
                </c:pt>
                <c:pt idx="516">
                  <c:v>0</c:v>
                </c:pt>
                <c:pt idx="517">
                  <c:v>71</c:v>
                </c:pt>
                <c:pt idx="518">
                  <c:v>59</c:v>
                </c:pt>
                <c:pt idx="519">
                  <c:v>1407</c:v>
                </c:pt>
                <c:pt idx="520">
                  <c:v>1407</c:v>
                </c:pt>
                <c:pt idx="521">
                  <c:v>1407</c:v>
                </c:pt>
                <c:pt idx="522">
                  <c:v>2458</c:v>
                </c:pt>
                <c:pt idx="523">
                  <c:v>1643</c:v>
                </c:pt>
                <c:pt idx="524">
                  <c:v>1748</c:v>
                </c:pt>
                <c:pt idx="525">
                  <c:v>1748</c:v>
                </c:pt>
                <c:pt idx="526">
                  <c:v>1748</c:v>
                </c:pt>
                <c:pt idx="527">
                  <c:v>793</c:v>
                </c:pt>
                <c:pt idx="528">
                  <c:v>491</c:v>
                </c:pt>
                <c:pt idx="529">
                  <c:v>1341</c:v>
                </c:pt>
                <c:pt idx="530">
                  <c:v>2173</c:v>
                </c:pt>
                <c:pt idx="531">
                  <c:v>0</c:v>
                </c:pt>
                <c:pt idx="532">
                  <c:v>30</c:v>
                </c:pt>
                <c:pt idx="533">
                  <c:v>364</c:v>
                </c:pt>
                <c:pt idx="534">
                  <c:v>2157</c:v>
                </c:pt>
                <c:pt idx="535">
                  <c:v>381</c:v>
                </c:pt>
                <c:pt idx="536">
                  <c:v>447</c:v>
                </c:pt>
                <c:pt idx="537">
                  <c:v>974</c:v>
                </c:pt>
                <c:pt idx="538">
                  <c:v>315</c:v>
                </c:pt>
                <c:pt idx="539">
                  <c:v>827</c:v>
                </c:pt>
                <c:pt idx="540">
                  <c:v>872</c:v>
                </c:pt>
                <c:pt idx="541">
                  <c:v>611</c:v>
                </c:pt>
                <c:pt idx="542">
                  <c:v>552</c:v>
                </c:pt>
                <c:pt idx="543">
                  <c:v>348</c:v>
                </c:pt>
                <c:pt idx="544">
                  <c:v>654</c:v>
                </c:pt>
                <c:pt idx="545">
                  <c:v>0</c:v>
                </c:pt>
                <c:pt idx="546">
                  <c:v>2953</c:v>
                </c:pt>
                <c:pt idx="547">
                  <c:v>2953</c:v>
                </c:pt>
                <c:pt idx="548">
                  <c:v>3286</c:v>
                </c:pt>
                <c:pt idx="549">
                  <c:v>3286</c:v>
                </c:pt>
                <c:pt idx="550">
                  <c:v>3372</c:v>
                </c:pt>
                <c:pt idx="551">
                  <c:v>3372</c:v>
                </c:pt>
                <c:pt idx="552">
                  <c:v>3858</c:v>
                </c:pt>
                <c:pt idx="553">
                  <c:v>3858</c:v>
                </c:pt>
                <c:pt idx="554">
                  <c:v>3899</c:v>
                </c:pt>
                <c:pt idx="555">
                  <c:v>4241</c:v>
                </c:pt>
                <c:pt idx="556">
                  <c:v>1887</c:v>
                </c:pt>
                <c:pt idx="557">
                  <c:v>1887</c:v>
                </c:pt>
                <c:pt idx="558">
                  <c:v>1905</c:v>
                </c:pt>
                <c:pt idx="559">
                  <c:v>3354</c:v>
                </c:pt>
                <c:pt idx="560">
                  <c:v>0</c:v>
                </c:pt>
                <c:pt idx="561">
                  <c:v>352</c:v>
                </c:pt>
                <c:pt idx="562">
                  <c:v>321</c:v>
                </c:pt>
                <c:pt idx="563">
                  <c:v>664</c:v>
                </c:pt>
                <c:pt idx="564">
                  <c:v>670</c:v>
                </c:pt>
                <c:pt idx="565">
                  <c:v>17227</c:v>
                </c:pt>
                <c:pt idx="566">
                  <c:v>17227</c:v>
                </c:pt>
                <c:pt idx="567">
                  <c:v>17607</c:v>
                </c:pt>
                <c:pt idx="568">
                  <c:v>17274</c:v>
                </c:pt>
                <c:pt idx="569">
                  <c:v>17693</c:v>
                </c:pt>
                <c:pt idx="570">
                  <c:v>1594</c:v>
                </c:pt>
                <c:pt idx="571">
                  <c:v>1594</c:v>
                </c:pt>
                <c:pt idx="572">
                  <c:v>579</c:v>
                </c:pt>
                <c:pt idx="573">
                  <c:v>2157</c:v>
                </c:pt>
                <c:pt idx="574">
                  <c:v>0</c:v>
                </c:pt>
                <c:pt idx="575">
                  <c:v>1</c:v>
                </c:pt>
                <c:pt idx="576">
                  <c:v>69</c:v>
                </c:pt>
                <c:pt idx="577">
                  <c:v>71</c:v>
                </c:pt>
                <c:pt idx="578">
                  <c:v>2302</c:v>
                </c:pt>
                <c:pt idx="579">
                  <c:v>1104</c:v>
                </c:pt>
                <c:pt idx="580">
                  <c:v>5715</c:v>
                </c:pt>
                <c:pt idx="581">
                  <c:v>5026</c:v>
                </c:pt>
                <c:pt idx="582">
                  <c:v>54</c:v>
                </c:pt>
                <c:pt idx="583">
                  <c:v>723</c:v>
                </c:pt>
                <c:pt idx="584">
                  <c:v>7</c:v>
                </c:pt>
                <c:pt idx="585">
                  <c:v>7</c:v>
                </c:pt>
                <c:pt idx="586">
                  <c:v>245</c:v>
                </c:pt>
                <c:pt idx="587">
                  <c:v>0</c:v>
                </c:pt>
                <c:pt idx="588">
                  <c:v>0</c:v>
                </c:pt>
                <c:pt idx="589">
                  <c:v>1539</c:v>
                </c:pt>
                <c:pt idx="590">
                  <c:v>846</c:v>
                </c:pt>
                <c:pt idx="591">
                  <c:v>23</c:v>
                </c:pt>
                <c:pt idx="592">
                  <c:v>13</c:v>
                </c:pt>
                <c:pt idx="593">
                  <c:v>56</c:v>
                </c:pt>
                <c:pt idx="594">
                  <c:v>60</c:v>
                </c:pt>
                <c:pt idx="595">
                  <c:v>1831</c:v>
                </c:pt>
                <c:pt idx="596">
                  <c:v>1360</c:v>
                </c:pt>
                <c:pt idx="597">
                  <c:v>1685</c:v>
                </c:pt>
                <c:pt idx="598">
                  <c:v>707</c:v>
                </c:pt>
                <c:pt idx="599">
                  <c:v>5588</c:v>
                </c:pt>
                <c:pt idx="600">
                  <c:v>3826</c:v>
                </c:pt>
                <c:pt idx="601">
                  <c:v>5588</c:v>
                </c:pt>
                <c:pt idx="602">
                  <c:v>3826</c:v>
                </c:pt>
                <c:pt idx="603">
                  <c:v>1694</c:v>
                </c:pt>
                <c:pt idx="604">
                  <c:v>1523</c:v>
                </c:pt>
                <c:pt idx="605">
                  <c:v>2282</c:v>
                </c:pt>
                <c:pt idx="606">
                  <c:v>2282</c:v>
                </c:pt>
                <c:pt idx="607">
                  <c:v>1795</c:v>
                </c:pt>
                <c:pt idx="608">
                  <c:v>1795</c:v>
                </c:pt>
                <c:pt idx="609">
                  <c:v>1694</c:v>
                </c:pt>
                <c:pt idx="610">
                  <c:v>1523</c:v>
                </c:pt>
                <c:pt idx="611">
                  <c:v>2006</c:v>
                </c:pt>
                <c:pt idx="612">
                  <c:v>2610</c:v>
                </c:pt>
                <c:pt idx="613">
                  <c:v>2372</c:v>
                </c:pt>
                <c:pt idx="614">
                  <c:v>2810</c:v>
                </c:pt>
                <c:pt idx="615">
                  <c:v>3239</c:v>
                </c:pt>
                <c:pt idx="616">
                  <c:v>1810</c:v>
                </c:pt>
                <c:pt idx="617">
                  <c:v>404</c:v>
                </c:pt>
                <c:pt idx="618">
                  <c:v>786</c:v>
                </c:pt>
                <c:pt idx="619">
                  <c:v>2210</c:v>
                </c:pt>
                <c:pt idx="620">
                  <c:v>1359</c:v>
                </c:pt>
                <c:pt idx="621">
                  <c:v>1118</c:v>
                </c:pt>
                <c:pt idx="622">
                  <c:v>898</c:v>
                </c:pt>
                <c:pt idx="623">
                  <c:v>192</c:v>
                </c:pt>
                <c:pt idx="624">
                  <c:v>552</c:v>
                </c:pt>
                <c:pt idx="625">
                  <c:v>4182</c:v>
                </c:pt>
                <c:pt idx="626">
                  <c:v>4050</c:v>
                </c:pt>
                <c:pt idx="627">
                  <c:v>3768</c:v>
                </c:pt>
                <c:pt idx="628">
                  <c:v>3549</c:v>
                </c:pt>
                <c:pt idx="629">
                  <c:v>3887</c:v>
                </c:pt>
                <c:pt idx="630">
                  <c:v>4096</c:v>
                </c:pt>
                <c:pt idx="631">
                  <c:v>41</c:v>
                </c:pt>
                <c:pt idx="632">
                  <c:v>39</c:v>
                </c:pt>
                <c:pt idx="633">
                  <c:v>107</c:v>
                </c:pt>
                <c:pt idx="634">
                  <c:v>290</c:v>
                </c:pt>
                <c:pt idx="635">
                  <c:v>669</c:v>
                </c:pt>
                <c:pt idx="636">
                  <c:v>494</c:v>
                </c:pt>
                <c:pt idx="637">
                  <c:v>1073</c:v>
                </c:pt>
                <c:pt idx="638">
                  <c:v>867</c:v>
                </c:pt>
                <c:pt idx="639">
                  <c:v>53</c:v>
                </c:pt>
                <c:pt idx="640">
                  <c:v>409</c:v>
                </c:pt>
                <c:pt idx="641">
                  <c:v>542</c:v>
                </c:pt>
                <c:pt idx="642">
                  <c:v>542</c:v>
                </c:pt>
                <c:pt idx="643">
                  <c:v>290</c:v>
                </c:pt>
                <c:pt idx="644">
                  <c:v>290</c:v>
                </c:pt>
                <c:pt idx="645">
                  <c:v>0</c:v>
                </c:pt>
                <c:pt idx="646">
                  <c:v>0</c:v>
                </c:pt>
                <c:pt idx="647">
                  <c:v>1125</c:v>
                </c:pt>
                <c:pt idx="648">
                  <c:v>1101</c:v>
                </c:pt>
                <c:pt idx="649">
                  <c:v>0</c:v>
                </c:pt>
                <c:pt idx="650">
                  <c:v>0</c:v>
                </c:pt>
                <c:pt idx="651">
                  <c:v>300</c:v>
                </c:pt>
                <c:pt idx="652">
                  <c:v>195</c:v>
                </c:pt>
                <c:pt idx="653">
                  <c:v>7</c:v>
                </c:pt>
                <c:pt idx="654">
                  <c:v>17</c:v>
                </c:pt>
                <c:pt idx="655">
                  <c:v>5533</c:v>
                </c:pt>
                <c:pt idx="656">
                  <c:v>6083</c:v>
                </c:pt>
                <c:pt idx="657">
                  <c:v>0</c:v>
                </c:pt>
                <c:pt idx="6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2-4BF1-B845-2129DF2B1C27}"/>
            </c:ext>
          </c:extLst>
        </c:ser>
        <c:ser>
          <c:idx val="1"/>
          <c:order val="1"/>
          <c:tx>
            <c:v>Diagonal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Val_Scatter!$N$8:$N$9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xVal>
          <c:yVal>
            <c:numRef>
              <c:f>Val_Scatter!$O$8:$O$9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2-4BF1-B845-2129DF2B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38352"/>
        <c:axId val="855722256"/>
      </c:scatterChart>
      <c:valAx>
        <c:axId val="85153835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Observed Volumes</a:t>
                </a:r>
              </a:p>
            </c:rich>
          </c:tx>
          <c:layout>
            <c:manualLayout>
              <c:xMode val="edge"/>
              <c:yMode val="edge"/>
              <c:x val="0.43378284914045651"/>
              <c:y val="0.9234724518889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22256"/>
        <c:crosses val="autoZero"/>
        <c:crossBetween val="midCat"/>
      </c:valAx>
      <c:valAx>
        <c:axId val="85572225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Estimated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aseline="0"/>
              <a:t>Daily Percent Estimation Error v. Daily Obs Volume -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Screenlines</a:t>
            </a:r>
            <a:endParaRPr lang="en-US" sz="1400"/>
          </a:p>
        </c:rich>
      </c:tx>
      <c:layout>
        <c:manualLayout>
          <c:xMode val="edge"/>
          <c:yMode val="edge"/>
          <c:x val="0.12210284711216068"/>
          <c:y val="1.6710181851514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Val_Scatter!$B$5</c:f>
              <c:strCache>
                <c:ptCount val="1"/>
                <c:pt idx="0">
                  <c:v>All Count Locations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6"/>
            <c:spPr>
              <a:noFill/>
            </c:spPr>
          </c:marker>
          <c:xVal>
            <c:numRef>
              <c:f>LocsData!$V$3:$V$10</c:f>
              <c:numCache>
                <c:formatCode>#,##0</c:formatCode>
                <c:ptCount val="8"/>
                <c:pt idx="0">
                  <c:v>126432.21766344878</c:v>
                </c:pt>
                <c:pt idx="1">
                  <c:v>132620.64285714284</c:v>
                </c:pt>
                <c:pt idx="2">
                  <c:v>114949.66666666645</c:v>
                </c:pt>
                <c:pt idx="3">
                  <c:v>122190.9999999998</c:v>
                </c:pt>
                <c:pt idx="4">
                  <c:v>73155.999999999724</c:v>
                </c:pt>
                <c:pt idx="5">
                  <c:v>74506.333333333198</c:v>
                </c:pt>
                <c:pt idx="6">
                  <c:v>34332.480000000003</c:v>
                </c:pt>
                <c:pt idx="7">
                  <c:v>29186.78</c:v>
                </c:pt>
              </c:numCache>
            </c:numRef>
          </c:xVal>
          <c:yVal>
            <c:numRef>
              <c:f>LocsData!$BF$3:$BF$10</c:f>
              <c:numCache>
                <c:formatCode>0%</c:formatCode>
                <c:ptCount val="8"/>
                <c:pt idx="0">
                  <c:v>0.19157128447295582</c:v>
                </c:pt>
                <c:pt idx="1">
                  <c:v>5.1744260885910484E-2</c:v>
                </c:pt>
                <c:pt idx="2">
                  <c:v>-7.0297434529314001E-2</c:v>
                </c:pt>
                <c:pt idx="3">
                  <c:v>-0.19138070725339701</c:v>
                </c:pt>
                <c:pt idx="4">
                  <c:v>2.1050904915560866E-3</c:v>
                </c:pt>
                <c:pt idx="5">
                  <c:v>1.5363347187489268E-2</c:v>
                </c:pt>
                <c:pt idx="6">
                  <c:v>-4.3325737028027195E-2</c:v>
                </c:pt>
                <c:pt idx="7">
                  <c:v>-5.4400656735686462E-2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A-4657-8F69-781AE90AB8A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Val_Scatter!$G$9:$G$10</c:f>
              <c:numCache>
                <c:formatCode>General</c:formatCode>
                <c:ptCount val="2"/>
                <c:pt idx="0">
                  <c:v>-100000</c:v>
                </c:pt>
                <c:pt idx="1">
                  <c:v>500000</c:v>
                </c:pt>
              </c:numCache>
            </c:numRef>
          </c:xVal>
          <c:yVal>
            <c:numRef>
              <c:f>Val_Scatter!$H$9:$H$10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A-4657-8F69-781AE90A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328"/>
        <c:axId val="851534992"/>
      </c:scatterChart>
      <c:valAx>
        <c:axId val="348735328"/>
        <c:scaling>
          <c:orientation val="minMax"/>
          <c:max val="14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Volume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51534992"/>
        <c:crossesAt val="-1"/>
        <c:crossBetween val="midCat"/>
      </c:valAx>
      <c:valAx>
        <c:axId val="85153499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from Observed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48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Daily Estimated v. Observed - Screenlines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7718887094701"/>
          <c:y val="0.10550046216630686"/>
          <c:w val="0.82349562011460586"/>
          <c:h val="0.73180221566581405"/>
        </c:manualLayout>
      </c:layout>
      <c:scatterChart>
        <c:scatterStyle val="lineMarker"/>
        <c:varyColors val="0"/>
        <c:ser>
          <c:idx val="0"/>
          <c:order val="0"/>
          <c:tx>
            <c:v>Intra SF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99140668605243"/>
                  <c:y val="4.0614776865625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LocsData!$V$3:$V$10</c:f>
              <c:numCache>
                <c:formatCode>#,##0</c:formatCode>
                <c:ptCount val="8"/>
                <c:pt idx="0">
                  <c:v>126432.21766344878</c:v>
                </c:pt>
                <c:pt idx="1">
                  <c:v>132620.64285714284</c:v>
                </c:pt>
                <c:pt idx="2">
                  <c:v>114949.66666666645</c:v>
                </c:pt>
                <c:pt idx="3">
                  <c:v>122190.9999999998</c:v>
                </c:pt>
                <c:pt idx="4">
                  <c:v>73155.999999999724</c:v>
                </c:pt>
                <c:pt idx="5">
                  <c:v>74506.333333333198</c:v>
                </c:pt>
                <c:pt idx="6">
                  <c:v>34332.480000000003</c:v>
                </c:pt>
                <c:pt idx="7">
                  <c:v>29186.78</c:v>
                </c:pt>
              </c:numCache>
            </c:numRef>
          </c:xVal>
          <c:yVal>
            <c:numRef>
              <c:f>LocsData!$AN$3:$AN$10</c:f>
              <c:numCache>
                <c:formatCode>#,##0</c:formatCode>
                <c:ptCount val="8"/>
                <c:pt idx="0">
                  <c:v>150653</c:v>
                </c:pt>
                <c:pt idx="1">
                  <c:v>139483</c:v>
                </c:pt>
                <c:pt idx="2">
                  <c:v>106869</c:v>
                </c:pt>
                <c:pt idx="3">
                  <c:v>98806</c:v>
                </c:pt>
                <c:pt idx="4">
                  <c:v>73310</c:v>
                </c:pt>
                <c:pt idx="5">
                  <c:v>75651</c:v>
                </c:pt>
                <c:pt idx="6">
                  <c:v>32845</c:v>
                </c:pt>
                <c:pt idx="7">
                  <c:v>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3-4641-8142-B4DC7E2B577E}"/>
            </c:ext>
          </c:extLst>
        </c:ser>
        <c:ser>
          <c:idx val="1"/>
          <c:order val="1"/>
          <c:tx>
            <c:v>Diagonal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Val_Scatter!$N$8:$N$9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xVal>
          <c:yVal>
            <c:numRef>
              <c:f>Val_Scatter!$O$8:$O$9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3-4641-8142-B4DC7E2B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38352"/>
        <c:axId val="855722256"/>
      </c:scatterChart>
      <c:valAx>
        <c:axId val="85153835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Observed Volumes</a:t>
                </a:r>
              </a:p>
            </c:rich>
          </c:tx>
          <c:layout>
            <c:manualLayout>
              <c:xMode val="edge"/>
              <c:yMode val="edge"/>
              <c:x val="0.43378284914045651"/>
              <c:y val="0.9234724518889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22256"/>
        <c:crosses val="autoZero"/>
        <c:crossBetween val="midCat"/>
      </c:valAx>
      <c:valAx>
        <c:axId val="85572225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Estimated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Daily Percent Estimation Error v. Daily Obs Volume - 101/280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Val_Scatter!$B$5</c:f>
              <c:strCache>
                <c:ptCount val="1"/>
                <c:pt idx="0">
                  <c:v>All Count Locations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6"/>
            <c:spPr>
              <a:noFill/>
            </c:spPr>
          </c:marker>
          <c:xVal>
            <c:numRef>
              <c:f>LocsData!$V$11:$V$83</c:f>
              <c:numCache>
                <c:formatCode>#,##0</c:formatCode>
                <c:ptCount val="73"/>
                <c:pt idx="0">
                  <c:v>114949.66666666645</c:v>
                </c:pt>
                <c:pt idx="1">
                  <c:v>114251.99999999985</c:v>
                </c:pt>
                <c:pt idx="2">
                  <c:v>133385.99999999997</c:v>
                </c:pt>
                <c:pt idx="3">
                  <c:v>132511.99999999994</c:v>
                </c:pt>
                <c:pt idx="4">
                  <c:v>122190.9999999998</c:v>
                </c:pt>
                <c:pt idx="5">
                  <c:v>73155.999999999724</c:v>
                </c:pt>
                <c:pt idx="6">
                  <c:v>33010.999999999891</c:v>
                </c:pt>
                <c:pt idx="7">
                  <c:v>48933.833333333285</c:v>
                </c:pt>
                <c:pt idx="8">
                  <c:v>30364.999999999931</c:v>
                </c:pt>
                <c:pt idx="9">
                  <c:v>75841.333333333227</c:v>
                </c:pt>
                <c:pt idx="10">
                  <c:v>74506.333333333198</c:v>
                </c:pt>
                <c:pt idx="11">
                  <c:v>3033.6666666666579</c:v>
                </c:pt>
                <c:pt idx="12">
                  <c:v>2997.333333333328</c:v>
                </c:pt>
                <c:pt idx="13">
                  <c:v>4747.3333333333221</c:v>
                </c:pt>
                <c:pt idx="14">
                  <c:v>4171.6666666666561</c:v>
                </c:pt>
                <c:pt idx="15">
                  <c:v>20207.999999999978</c:v>
                </c:pt>
                <c:pt idx="16">
                  <c:v>51633.333333333212</c:v>
                </c:pt>
                <c:pt idx="17">
                  <c:v>3512.6666666666579</c:v>
                </c:pt>
                <c:pt idx="18">
                  <c:v>5082.3333333333203</c:v>
                </c:pt>
                <c:pt idx="19">
                  <c:v>7427.6666666666561</c:v>
                </c:pt>
                <c:pt idx="20">
                  <c:v>18828.333333333321</c:v>
                </c:pt>
                <c:pt idx="21">
                  <c:v>18779.666666666639</c:v>
                </c:pt>
                <c:pt idx="22">
                  <c:v>9465.9999999999927</c:v>
                </c:pt>
                <c:pt idx="23">
                  <c:v>44580.333333333154</c:v>
                </c:pt>
                <c:pt idx="24">
                  <c:v>53211.333333333212</c:v>
                </c:pt>
                <c:pt idx="25">
                  <c:v>22511.66666666665</c:v>
                </c:pt>
                <c:pt idx="26">
                  <c:v>24933.166666666661</c:v>
                </c:pt>
                <c:pt idx="27">
                  <c:v>2933.3333333333303</c:v>
                </c:pt>
                <c:pt idx="28">
                  <c:v>5204.6666666666588</c:v>
                </c:pt>
                <c:pt idx="29">
                  <c:v>7383.3333333333157</c:v>
                </c:pt>
                <c:pt idx="30">
                  <c:v>3765.3333333333248</c:v>
                </c:pt>
                <c:pt idx="31">
                  <c:v>46227.833333333161</c:v>
                </c:pt>
                <c:pt idx="32">
                  <c:v>10195.99999999998</c:v>
                </c:pt>
                <c:pt idx="33">
                  <c:v>14779.666666666646</c:v>
                </c:pt>
                <c:pt idx="34">
                  <c:v>9736.3333333333176</c:v>
                </c:pt>
                <c:pt idx="35">
                  <c:v>3959.3333333333289</c:v>
                </c:pt>
                <c:pt idx="36">
                  <c:v>3512.9999999999959</c:v>
                </c:pt>
                <c:pt idx="37">
                  <c:v>3285.3333333333321</c:v>
                </c:pt>
                <c:pt idx="38">
                  <c:v>2896.6666666666665</c:v>
                </c:pt>
                <c:pt idx="39">
                  <c:v>13144.66666666665</c:v>
                </c:pt>
                <c:pt idx="40">
                  <c:v>21057.66666666665</c:v>
                </c:pt>
                <c:pt idx="41">
                  <c:v>13830.999999999987</c:v>
                </c:pt>
                <c:pt idx="42">
                  <c:v>15009.999999999985</c:v>
                </c:pt>
                <c:pt idx="43">
                  <c:v>22745.666666666653</c:v>
                </c:pt>
                <c:pt idx="44">
                  <c:v>12518.99999999998</c:v>
                </c:pt>
                <c:pt idx="45">
                  <c:v>11529.33333333333</c:v>
                </c:pt>
                <c:pt idx="46">
                  <c:v>16095.333333333325</c:v>
                </c:pt>
                <c:pt idx="47">
                  <c:v>14292.499999999987</c:v>
                </c:pt>
                <c:pt idx="48">
                  <c:v>33010.999999999891</c:v>
                </c:pt>
                <c:pt idx="49">
                  <c:v>39158.999999999985</c:v>
                </c:pt>
                <c:pt idx="50">
                  <c:v>15321.333333333301</c:v>
                </c:pt>
                <c:pt idx="51">
                  <c:v>5236.6666666666624</c:v>
                </c:pt>
                <c:pt idx="52">
                  <c:v>14737.333333333312</c:v>
                </c:pt>
                <c:pt idx="53">
                  <c:v>2981.3333333333258</c:v>
                </c:pt>
                <c:pt idx="54">
                  <c:v>28311.99999999992</c:v>
                </c:pt>
                <c:pt idx="55">
                  <c:v>23563.166666666642</c:v>
                </c:pt>
                <c:pt idx="56">
                  <c:v>17144.666666666642</c:v>
                </c:pt>
                <c:pt idx="57">
                  <c:v>32486.666666666621</c:v>
                </c:pt>
                <c:pt idx="58">
                  <c:v>7505.99999999998</c:v>
                </c:pt>
                <c:pt idx="59">
                  <c:v>14099.666666666659</c:v>
                </c:pt>
                <c:pt idx="60">
                  <c:v>7630.333333333323</c:v>
                </c:pt>
                <c:pt idx="61">
                  <c:v>13938.66666666665</c:v>
                </c:pt>
                <c:pt idx="62">
                  <c:v>32087.999999999953</c:v>
                </c:pt>
                <c:pt idx="63">
                  <c:v>46476.333333333285</c:v>
                </c:pt>
                <c:pt idx="64">
                  <c:v>13327.499999999985</c:v>
                </c:pt>
                <c:pt idx="65">
                  <c:v>13126.999999999991</c:v>
                </c:pt>
                <c:pt idx="66">
                  <c:v>12526.999999999982</c:v>
                </c:pt>
                <c:pt idx="67">
                  <c:v>14821.66666666665</c:v>
                </c:pt>
                <c:pt idx="68">
                  <c:v>22270.999999999975</c:v>
                </c:pt>
                <c:pt idx="69">
                  <c:v>15159.333333333321</c:v>
                </c:pt>
                <c:pt idx="70">
                  <c:v>11515.999999999993</c:v>
                </c:pt>
                <c:pt idx="71">
                  <c:v>21540.666666666657</c:v>
                </c:pt>
                <c:pt idx="72">
                  <c:v>14597.999999999987</c:v>
                </c:pt>
              </c:numCache>
            </c:numRef>
          </c:xVal>
          <c:yVal>
            <c:numRef>
              <c:f>LocsData!$BF$11:$BF$83</c:f>
              <c:numCache>
                <c:formatCode>0%</c:formatCode>
                <c:ptCount val="73"/>
                <c:pt idx="0">
                  <c:v>-7.7370095317079099E-2</c:v>
                </c:pt>
                <c:pt idx="1">
                  <c:v>0.31207331162693164</c:v>
                </c:pt>
                <c:pt idx="2">
                  <c:v>3.4066543715232711E-2</c:v>
                </c:pt>
                <c:pt idx="3">
                  <c:v>2.8797391934315835E-2</c:v>
                </c:pt>
                <c:pt idx="4">
                  <c:v>-0.18903192542822167</c:v>
                </c:pt>
                <c:pt idx="5">
                  <c:v>2.1050904915560866E-3</c:v>
                </c:pt>
                <c:pt idx="6">
                  <c:v>0.24010178425373771</c:v>
                </c:pt>
                <c:pt idx="7">
                  <c:v>3.1781010412019972E-2</c:v>
                </c:pt>
                <c:pt idx="8">
                  <c:v>0.3079532356331332</c:v>
                </c:pt>
                <c:pt idx="9">
                  <c:v>-0.13341449693219054</c:v>
                </c:pt>
                <c:pt idx="10">
                  <c:v>1.5363347187489268E-2</c:v>
                </c:pt>
                <c:pt idx="11">
                  <c:v>1.1317437644217852E-2</c:v>
                </c:pt>
                <c:pt idx="12">
                  <c:v>0.29481761565836528</c:v>
                </c:pt>
                <c:pt idx="13">
                  <c:v>1.4013481252633113</c:v>
                </c:pt>
                <c:pt idx="14">
                  <c:v>-0.40886935677187225</c:v>
                </c:pt>
                <c:pt idx="15">
                  <c:v>9.1250989707047897E-2</c:v>
                </c:pt>
                <c:pt idx="16">
                  <c:v>-0.64307940606843039</c:v>
                </c:pt>
                <c:pt idx="17">
                  <c:v>-5.2571645473522013E-2</c:v>
                </c:pt>
                <c:pt idx="18">
                  <c:v>-5.1026431429131165E-2</c:v>
                </c:pt>
                <c:pt idx="19">
                  <c:v>1.0317282233092522</c:v>
                </c:pt>
                <c:pt idx="20">
                  <c:v>5.1022395326193473E-2</c:v>
                </c:pt>
                <c:pt idx="21">
                  <c:v>0.61089121212659325</c:v>
                </c:pt>
                <c:pt idx="22">
                  <c:v>0.13500950771181155</c:v>
                </c:pt>
                <c:pt idx="23">
                  <c:v>-1.001188865044726E-2</c:v>
                </c:pt>
                <c:pt idx="24">
                  <c:v>-8.164300838167099E-2</c:v>
                </c:pt>
                <c:pt idx="25">
                  <c:v>0.10187310283556758</c:v>
                </c:pt>
                <c:pt idx="26">
                  <c:v>-6.9392175081384011E-2</c:v>
                </c:pt>
                <c:pt idx="27">
                  <c:v>-0.10920454545454453</c:v>
                </c:pt>
                <c:pt idx="28">
                  <c:v>0.59356987319072874</c:v>
                </c:pt>
                <c:pt idx="29">
                  <c:v>1.2323250564334138</c:v>
                </c:pt>
                <c:pt idx="30">
                  <c:v>1.2659348441928628E-2</c:v>
                </c:pt>
                <c:pt idx="31">
                  <c:v>-0.46581965410448772</c:v>
                </c:pt>
                <c:pt idx="32">
                  <c:v>0.43105139270302362</c:v>
                </c:pt>
                <c:pt idx="33">
                  <c:v>0.11037686912199347</c:v>
                </c:pt>
                <c:pt idx="34">
                  <c:v>0.11027423054538164</c:v>
                </c:pt>
                <c:pt idx="35">
                  <c:v>-0.13621821855531138</c:v>
                </c:pt>
                <c:pt idx="36">
                  <c:v>5.5223455735839547E-2</c:v>
                </c:pt>
                <c:pt idx="37">
                  <c:v>-0.97230113636363635</c:v>
                </c:pt>
                <c:pt idx="38">
                  <c:v>-1</c:v>
                </c:pt>
                <c:pt idx="39">
                  <c:v>0.52761576304711866</c:v>
                </c:pt>
                <c:pt idx="40">
                  <c:v>-0.29911512829848136</c:v>
                </c:pt>
                <c:pt idx="41">
                  <c:v>0.15154363386595435</c:v>
                </c:pt>
                <c:pt idx="42">
                  <c:v>0.33071285809460488</c:v>
                </c:pt>
                <c:pt idx="43">
                  <c:v>0.16650790626786122</c:v>
                </c:pt>
                <c:pt idx="44">
                  <c:v>0.22294112948318751</c:v>
                </c:pt>
                <c:pt idx="45">
                  <c:v>-0.29796461200416313</c:v>
                </c:pt>
                <c:pt idx="46">
                  <c:v>-0.39504204117135372</c:v>
                </c:pt>
                <c:pt idx="47">
                  <c:v>-0.42732202203953074</c:v>
                </c:pt>
                <c:pt idx="48">
                  <c:v>1.2147465996186437E-2</c:v>
                </c:pt>
                <c:pt idx="49">
                  <c:v>-0.70351643300390698</c:v>
                </c:pt>
                <c:pt idx="50">
                  <c:v>-0.33060656165694752</c:v>
                </c:pt>
                <c:pt idx="51">
                  <c:v>0.56549968173138254</c:v>
                </c:pt>
                <c:pt idx="52">
                  <c:v>-0.24647154618655459</c:v>
                </c:pt>
                <c:pt idx="53">
                  <c:v>0.90686493738819807</c:v>
                </c:pt>
                <c:pt idx="54">
                  <c:v>-0.48788499576151312</c:v>
                </c:pt>
                <c:pt idx="55">
                  <c:v>0.29740626259911435</c:v>
                </c:pt>
                <c:pt idx="56">
                  <c:v>0.83287319671812676</c:v>
                </c:pt>
                <c:pt idx="57">
                  <c:v>-0.47249127847321903</c:v>
                </c:pt>
                <c:pt idx="58">
                  <c:v>-1.3589128697039737E-2</c:v>
                </c:pt>
                <c:pt idx="59">
                  <c:v>-2.5863495590911771E-2</c:v>
                </c:pt>
                <c:pt idx="60">
                  <c:v>0.31580096981346556</c:v>
                </c:pt>
                <c:pt idx="61">
                  <c:v>-0.18399655634206902</c:v>
                </c:pt>
                <c:pt idx="62">
                  <c:v>-0.48550860134629692</c:v>
                </c:pt>
                <c:pt idx="63">
                  <c:v>-0.24615395649398539</c:v>
                </c:pt>
                <c:pt idx="64">
                  <c:v>-0.48835115362971243</c:v>
                </c:pt>
                <c:pt idx="65">
                  <c:v>-0.23493562885655467</c:v>
                </c:pt>
                <c:pt idx="66">
                  <c:v>-0.23461323541151002</c:v>
                </c:pt>
                <c:pt idx="67">
                  <c:v>3.8547171932982183E-2</c:v>
                </c:pt>
                <c:pt idx="68">
                  <c:v>-2.0295451483991516E-2</c:v>
                </c:pt>
                <c:pt idx="69">
                  <c:v>0.64294823870882756</c:v>
                </c:pt>
                <c:pt idx="70">
                  <c:v>0.13667940257033764</c:v>
                </c:pt>
                <c:pt idx="71">
                  <c:v>-0.99651821361146353</c:v>
                </c:pt>
                <c:pt idx="72">
                  <c:v>0.31867379093026554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D-43F2-937B-B4BE8611CF1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Val_Scatter!$G$9:$G$10</c:f>
              <c:numCache>
                <c:formatCode>General</c:formatCode>
                <c:ptCount val="2"/>
                <c:pt idx="0">
                  <c:v>-100000</c:v>
                </c:pt>
                <c:pt idx="1">
                  <c:v>500000</c:v>
                </c:pt>
              </c:numCache>
            </c:numRef>
          </c:xVal>
          <c:yVal>
            <c:numRef>
              <c:f>Val_Scatter!$H$9:$H$10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D-43F2-937B-B4BE8611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328"/>
        <c:axId val="851534992"/>
      </c:scatterChart>
      <c:valAx>
        <c:axId val="348735328"/>
        <c:scaling>
          <c:orientation val="minMax"/>
          <c:max val="14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Volume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51534992"/>
        <c:crossesAt val="-1"/>
        <c:crossBetween val="midCat"/>
      </c:valAx>
      <c:valAx>
        <c:axId val="85153499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from Observed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48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Daily Estimated v. Observed - 101/280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7718887094701"/>
          <c:y val="0.10550046216630686"/>
          <c:w val="0.82349562011460586"/>
          <c:h val="0.73180221566581405"/>
        </c:manualLayout>
      </c:layout>
      <c:scatterChart>
        <c:scatterStyle val="lineMarker"/>
        <c:varyColors val="0"/>
        <c:ser>
          <c:idx val="0"/>
          <c:order val="0"/>
          <c:tx>
            <c:v>Intra SF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99140668605243"/>
                  <c:y val="4.0614776865625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LocsData!$V$11:$V$83</c:f>
              <c:numCache>
                <c:formatCode>#,##0</c:formatCode>
                <c:ptCount val="73"/>
                <c:pt idx="0">
                  <c:v>114949.66666666645</c:v>
                </c:pt>
                <c:pt idx="1">
                  <c:v>114251.99999999985</c:v>
                </c:pt>
                <c:pt idx="2">
                  <c:v>133385.99999999997</c:v>
                </c:pt>
                <c:pt idx="3">
                  <c:v>132511.99999999994</c:v>
                </c:pt>
                <c:pt idx="4">
                  <c:v>122190.9999999998</c:v>
                </c:pt>
                <c:pt idx="5">
                  <c:v>73155.999999999724</c:v>
                </c:pt>
                <c:pt idx="6">
                  <c:v>33010.999999999891</c:v>
                </c:pt>
                <c:pt idx="7">
                  <c:v>48933.833333333285</c:v>
                </c:pt>
                <c:pt idx="8">
                  <c:v>30364.999999999931</c:v>
                </c:pt>
                <c:pt idx="9">
                  <c:v>75841.333333333227</c:v>
                </c:pt>
                <c:pt idx="10">
                  <c:v>74506.333333333198</c:v>
                </c:pt>
                <c:pt idx="11">
                  <c:v>3033.6666666666579</c:v>
                </c:pt>
                <c:pt idx="12">
                  <c:v>2997.333333333328</c:v>
                </c:pt>
                <c:pt idx="13">
                  <c:v>4747.3333333333221</c:v>
                </c:pt>
                <c:pt idx="14">
                  <c:v>4171.6666666666561</c:v>
                </c:pt>
                <c:pt idx="15">
                  <c:v>20207.999999999978</c:v>
                </c:pt>
                <c:pt idx="16">
                  <c:v>51633.333333333212</c:v>
                </c:pt>
                <c:pt idx="17">
                  <c:v>3512.6666666666579</c:v>
                </c:pt>
                <c:pt idx="18">
                  <c:v>5082.3333333333203</c:v>
                </c:pt>
                <c:pt idx="19">
                  <c:v>7427.6666666666561</c:v>
                </c:pt>
                <c:pt idx="20">
                  <c:v>18828.333333333321</c:v>
                </c:pt>
                <c:pt idx="21">
                  <c:v>18779.666666666639</c:v>
                </c:pt>
                <c:pt idx="22">
                  <c:v>9465.9999999999927</c:v>
                </c:pt>
                <c:pt idx="23">
                  <c:v>44580.333333333154</c:v>
                </c:pt>
                <c:pt idx="24">
                  <c:v>53211.333333333212</c:v>
                </c:pt>
                <c:pt idx="25">
                  <c:v>22511.66666666665</c:v>
                </c:pt>
                <c:pt idx="26">
                  <c:v>24933.166666666661</c:v>
                </c:pt>
                <c:pt idx="27">
                  <c:v>2933.3333333333303</c:v>
                </c:pt>
                <c:pt idx="28">
                  <c:v>5204.6666666666588</c:v>
                </c:pt>
                <c:pt idx="29">
                  <c:v>7383.3333333333157</c:v>
                </c:pt>
                <c:pt idx="30">
                  <c:v>3765.3333333333248</c:v>
                </c:pt>
                <c:pt idx="31">
                  <c:v>46227.833333333161</c:v>
                </c:pt>
                <c:pt idx="32">
                  <c:v>10195.99999999998</c:v>
                </c:pt>
                <c:pt idx="33">
                  <c:v>14779.666666666646</c:v>
                </c:pt>
                <c:pt idx="34">
                  <c:v>9736.3333333333176</c:v>
                </c:pt>
                <c:pt idx="35">
                  <c:v>3959.3333333333289</c:v>
                </c:pt>
                <c:pt idx="36">
                  <c:v>3512.9999999999959</c:v>
                </c:pt>
                <c:pt idx="37">
                  <c:v>3285.3333333333321</c:v>
                </c:pt>
                <c:pt idx="38">
                  <c:v>2896.6666666666665</c:v>
                </c:pt>
                <c:pt idx="39">
                  <c:v>13144.66666666665</c:v>
                </c:pt>
                <c:pt idx="40">
                  <c:v>21057.66666666665</c:v>
                </c:pt>
                <c:pt idx="41">
                  <c:v>13830.999999999987</c:v>
                </c:pt>
                <c:pt idx="42">
                  <c:v>15009.999999999985</c:v>
                </c:pt>
                <c:pt idx="43">
                  <c:v>22745.666666666653</c:v>
                </c:pt>
                <c:pt idx="44">
                  <c:v>12518.99999999998</c:v>
                </c:pt>
                <c:pt idx="45">
                  <c:v>11529.33333333333</c:v>
                </c:pt>
                <c:pt idx="46">
                  <c:v>16095.333333333325</c:v>
                </c:pt>
                <c:pt idx="47">
                  <c:v>14292.499999999987</c:v>
                </c:pt>
                <c:pt idx="48">
                  <c:v>33010.999999999891</c:v>
                </c:pt>
                <c:pt idx="49">
                  <c:v>39158.999999999985</c:v>
                </c:pt>
                <c:pt idx="50">
                  <c:v>15321.333333333301</c:v>
                </c:pt>
                <c:pt idx="51">
                  <c:v>5236.6666666666624</c:v>
                </c:pt>
                <c:pt idx="52">
                  <c:v>14737.333333333312</c:v>
                </c:pt>
                <c:pt idx="53">
                  <c:v>2981.3333333333258</c:v>
                </c:pt>
                <c:pt idx="54">
                  <c:v>28311.99999999992</c:v>
                </c:pt>
                <c:pt idx="55">
                  <c:v>23563.166666666642</c:v>
                </c:pt>
                <c:pt idx="56">
                  <c:v>17144.666666666642</c:v>
                </c:pt>
                <c:pt idx="57">
                  <c:v>32486.666666666621</c:v>
                </c:pt>
                <c:pt idx="58">
                  <c:v>7505.99999999998</c:v>
                </c:pt>
                <c:pt idx="59">
                  <c:v>14099.666666666659</c:v>
                </c:pt>
                <c:pt idx="60">
                  <c:v>7630.333333333323</c:v>
                </c:pt>
                <c:pt idx="61">
                  <c:v>13938.66666666665</c:v>
                </c:pt>
                <c:pt idx="62">
                  <c:v>32087.999999999953</c:v>
                </c:pt>
                <c:pt idx="63">
                  <c:v>46476.333333333285</c:v>
                </c:pt>
                <c:pt idx="64">
                  <c:v>13327.499999999985</c:v>
                </c:pt>
                <c:pt idx="65">
                  <c:v>13126.999999999991</c:v>
                </c:pt>
                <c:pt idx="66">
                  <c:v>12526.999999999982</c:v>
                </c:pt>
                <c:pt idx="67">
                  <c:v>14821.66666666665</c:v>
                </c:pt>
                <c:pt idx="68">
                  <c:v>22270.999999999975</c:v>
                </c:pt>
                <c:pt idx="69">
                  <c:v>15159.333333333321</c:v>
                </c:pt>
                <c:pt idx="70">
                  <c:v>11515.999999999993</c:v>
                </c:pt>
                <c:pt idx="71">
                  <c:v>21540.666666666657</c:v>
                </c:pt>
                <c:pt idx="72">
                  <c:v>14597.999999999987</c:v>
                </c:pt>
              </c:numCache>
            </c:numRef>
          </c:xVal>
          <c:yVal>
            <c:numRef>
              <c:f>LocsData!$AN$11:$AN$83</c:f>
              <c:numCache>
                <c:formatCode>#,##0</c:formatCode>
                <c:ptCount val="73"/>
                <c:pt idx="0">
                  <c:v>106056</c:v>
                </c:pt>
                <c:pt idx="1">
                  <c:v>149907</c:v>
                </c:pt>
                <c:pt idx="2">
                  <c:v>137930</c:v>
                </c:pt>
                <c:pt idx="3">
                  <c:v>136328</c:v>
                </c:pt>
                <c:pt idx="4">
                  <c:v>99093</c:v>
                </c:pt>
                <c:pt idx="5">
                  <c:v>73310</c:v>
                </c:pt>
                <c:pt idx="6">
                  <c:v>40937</c:v>
                </c:pt>
                <c:pt idx="7">
                  <c:v>50489</c:v>
                </c:pt>
                <c:pt idx="8">
                  <c:v>39716</c:v>
                </c:pt>
                <c:pt idx="9">
                  <c:v>65723</c:v>
                </c:pt>
                <c:pt idx="10">
                  <c:v>75651</c:v>
                </c:pt>
                <c:pt idx="11">
                  <c:v>3068</c:v>
                </c:pt>
                <c:pt idx="12">
                  <c:v>3881</c:v>
                </c:pt>
                <c:pt idx="13">
                  <c:v>11400</c:v>
                </c:pt>
                <c:pt idx="14">
                  <c:v>2466</c:v>
                </c:pt>
                <c:pt idx="15">
                  <c:v>22052</c:v>
                </c:pt>
                <c:pt idx="16">
                  <c:v>18429</c:v>
                </c:pt>
                <c:pt idx="17">
                  <c:v>3328</c:v>
                </c:pt>
                <c:pt idx="18">
                  <c:v>4823</c:v>
                </c:pt>
                <c:pt idx="19">
                  <c:v>15091</c:v>
                </c:pt>
                <c:pt idx="20">
                  <c:v>19789</c:v>
                </c:pt>
                <c:pt idx="21">
                  <c:v>30252</c:v>
                </c:pt>
                <c:pt idx="22">
                  <c:v>10744</c:v>
                </c:pt>
                <c:pt idx="23">
                  <c:v>44134</c:v>
                </c:pt>
                <c:pt idx="24">
                  <c:v>48867</c:v>
                </c:pt>
                <c:pt idx="25">
                  <c:v>24805</c:v>
                </c:pt>
                <c:pt idx="26">
                  <c:v>23203</c:v>
                </c:pt>
                <c:pt idx="27">
                  <c:v>2613</c:v>
                </c:pt>
                <c:pt idx="28">
                  <c:v>8294</c:v>
                </c:pt>
                <c:pt idx="29">
                  <c:v>16482</c:v>
                </c:pt>
                <c:pt idx="30">
                  <c:v>3813</c:v>
                </c:pt>
                <c:pt idx="31">
                  <c:v>24694</c:v>
                </c:pt>
                <c:pt idx="32">
                  <c:v>14591</c:v>
                </c:pt>
                <c:pt idx="33">
                  <c:v>16411</c:v>
                </c:pt>
                <c:pt idx="34">
                  <c:v>10810</c:v>
                </c:pt>
                <c:pt idx="35">
                  <c:v>3420</c:v>
                </c:pt>
                <c:pt idx="36">
                  <c:v>3707</c:v>
                </c:pt>
                <c:pt idx="37">
                  <c:v>91</c:v>
                </c:pt>
                <c:pt idx="38">
                  <c:v>0</c:v>
                </c:pt>
                <c:pt idx="39">
                  <c:v>20080</c:v>
                </c:pt>
                <c:pt idx="40">
                  <c:v>14759</c:v>
                </c:pt>
                <c:pt idx="41">
                  <c:v>15927</c:v>
                </c:pt>
                <c:pt idx="42">
                  <c:v>19974</c:v>
                </c:pt>
                <c:pt idx="43">
                  <c:v>26533</c:v>
                </c:pt>
                <c:pt idx="44">
                  <c:v>15310</c:v>
                </c:pt>
                <c:pt idx="45">
                  <c:v>8094</c:v>
                </c:pt>
                <c:pt idx="46">
                  <c:v>9737</c:v>
                </c:pt>
                <c:pt idx="47">
                  <c:v>8185</c:v>
                </c:pt>
                <c:pt idx="48">
                  <c:v>33412</c:v>
                </c:pt>
                <c:pt idx="49">
                  <c:v>11610</c:v>
                </c:pt>
                <c:pt idx="50">
                  <c:v>10256</c:v>
                </c:pt>
                <c:pt idx="51">
                  <c:v>8198</c:v>
                </c:pt>
                <c:pt idx="52">
                  <c:v>11105</c:v>
                </c:pt>
                <c:pt idx="53">
                  <c:v>5685</c:v>
                </c:pt>
                <c:pt idx="54">
                  <c:v>14499</c:v>
                </c:pt>
                <c:pt idx="55">
                  <c:v>30571</c:v>
                </c:pt>
                <c:pt idx="56">
                  <c:v>31424</c:v>
                </c:pt>
                <c:pt idx="57">
                  <c:v>17137</c:v>
                </c:pt>
                <c:pt idx="58">
                  <c:v>7404</c:v>
                </c:pt>
                <c:pt idx="59">
                  <c:v>13735</c:v>
                </c:pt>
                <c:pt idx="60">
                  <c:v>10040</c:v>
                </c:pt>
                <c:pt idx="61">
                  <c:v>11374</c:v>
                </c:pt>
                <c:pt idx="62">
                  <c:v>16509</c:v>
                </c:pt>
                <c:pt idx="63">
                  <c:v>35036</c:v>
                </c:pt>
                <c:pt idx="64">
                  <c:v>6819</c:v>
                </c:pt>
                <c:pt idx="65">
                  <c:v>10043</c:v>
                </c:pt>
                <c:pt idx="66">
                  <c:v>9588</c:v>
                </c:pt>
                <c:pt idx="67">
                  <c:v>15393</c:v>
                </c:pt>
                <c:pt idx="68">
                  <c:v>21819</c:v>
                </c:pt>
                <c:pt idx="69">
                  <c:v>24906</c:v>
                </c:pt>
                <c:pt idx="70">
                  <c:v>13090</c:v>
                </c:pt>
                <c:pt idx="71">
                  <c:v>75</c:v>
                </c:pt>
                <c:pt idx="72">
                  <c:v>19250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D-4692-8981-AF774703F392}"/>
            </c:ext>
          </c:extLst>
        </c:ser>
        <c:ser>
          <c:idx val="1"/>
          <c:order val="1"/>
          <c:tx>
            <c:v>Diagonal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Val_Scatter!$N$8:$N$9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xVal>
          <c:yVal>
            <c:numRef>
              <c:f>Val_Scatter!$O$8:$O$9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D-4692-8981-AF77470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38352"/>
        <c:axId val="855722256"/>
      </c:scatterChart>
      <c:valAx>
        <c:axId val="85153835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Observed Volumes</a:t>
                </a:r>
              </a:p>
            </c:rich>
          </c:tx>
          <c:layout>
            <c:manualLayout>
              <c:xMode val="edge"/>
              <c:yMode val="edge"/>
              <c:x val="0.43378284914045651"/>
              <c:y val="0.9234724518889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22256"/>
        <c:crosses val="autoZero"/>
        <c:crossBetween val="midCat"/>
      </c:valAx>
      <c:valAx>
        <c:axId val="85572225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Estimated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Daily Percent Estimation Error v. Daily Obs Volume - Intra-SF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Val_Scatter!$B$5</c:f>
              <c:strCache>
                <c:ptCount val="1"/>
                <c:pt idx="0">
                  <c:v>All Count Locations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6"/>
            <c:spPr>
              <a:noFill/>
            </c:spPr>
          </c:marker>
          <c:xVal>
            <c:numRef>
              <c:f>LocsData!$V$84:$V$661</c:f>
              <c:numCache>
                <c:formatCode>#,##0</c:formatCode>
                <c:ptCount val="578"/>
                <c:pt idx="0">
                  <c:v>33336.999999999964</c:v>
                </c:pt>
                <c:pt idx="1">
                  <c:v>35493.999999999956</c:v>
                </c:pt>
                <c:pt idx="2">
                  <c:v>21242.666666666657</c:v>
                </c:pt>
                <c:pt idx="3">
                  <c:v>10482.999999999985</c:v>
                </c:pt>
                <c:pt idx="4">
                  <c:v>8096.9999999999927</c:v>
                </c:pt>
                <c:pt idx="5">
                  <c:v>28569.999999999989</c:v>
                </c:pt>
                <c:pt idx="6">
                  <c:v>18396.666666666642</c:v>
                </c:pt>
                <c:pt idx="7">
                  <c:v>20220.999999999985</c:v>
                </c:pt>
                <c:pt idx="8">
                  <c:v>12768.333333333321</c:v>
                </c:pt>
                <c:pt idx="9">
                  <c:v>9456.9999999999818</c:v>
                </c:pt>
                <c:pt idx="10">
                  <c:v>8591.6666666666606</c:v>
                </c:pt>
                <c:pt idx="11">
                  <c:v>19457.999999999978</c:v>
                </c:pt>
                <c:pt idx="12">
                  <c:v>38360.999999999985</c:v>
                </c:pt>
                <c:pt idx="13">
                  <c:v>48518.333333333314</c:v>
                </c:pt>
                <c:pt idx="14">
                  <c:v>7328.3333333333157</c:v>
                </c:pt>
                <c:pt idx="15">
                  <c:v>6256.6666666666588</c:v>
                </c:pt>
                <c:pt idx="16">
                  <c:v>19595</c:v>
                </c:pt>
                <c:pt idx="17">
                  <c:v>19253</c:v>
                </c:pt>
                <c:pt idx="18">
                  <c:v>19286.999999999985</c:v>
                </c:pt>
                <c:pt idx="19">
                  <c:v>12928.333333333314</c:v>
                </c:pt>
                <c:pt idx="20">
                  <c:v>14706.999999999982</c:v>
                </c:pt>
                <c:pt idx="21">
                  <c:v>16409.333333333321</c:v>
                </c:pt>
                <c:pt idx="22">
                  <c:v>12424.333333333321</c:v>
                </c:pt>
                <c:pt idx="23">
                  <c:v>11775.999999999991</c:v>
                </c:pt>
                <c:pt idx="24">
                  <c:v>18224.999999999985</c:v>
                </c:pt>
                <c:pt idx="25">
                  <c:v>12733.333333333318</c:v>
                </c:pt>
                <c:pt idx="26">
                  <c:v>22195.33333333331</c:v>
                </c:pt>
                <c:pt idx="27">
                  <c:v>16195.999999999984</c:v>
                </c:pt>
                <c:pt idx="28">
                  <c:v>18563.333333333314</c:v>
                </c:pt>
                <c:pt idx="29">
                  <c:v>24362.999999999982</c:v>
                </c:pt>
                <c:pt idx="30">
                  <c:v>25532.666666666653</c:v>
                </c:pt>
                <c:pt idx="31">
                  <c:v>31660.666666666599</c:v>
                </c:pt>
                <c:pt idx="32">
                  <c:v>15030.666666666652</c:v>
                </c:pt>
                <c:pt idx="33">
                  <c:v>15105.333333333323</c:v>
                </c:pt>
                <c:pt idx="34">
                  <c:v>10888.33333333331</c:v>
                </c:pt>
                <c:pt idx="35">
                  <c:v>15291</c:v>
                </c:pt>
                <c:pt idx="36">
                  <c:v>21361.999999999978</c:v>
                </c:pt>
                <c:pt idx="37">
                  <c:v>21952.333333333321</c:v>
                </c:pt>
                <c:pt idx="38">
                  <c:v>32633</c:v>
                </c:pt>
                <c:pt idx="39">
                  <c:v>17388</c:v>
                </c:pt>
                <c:pt idx="40">
                  <c:v>18897.999999999993</c:v>
                </c:pt>
                <c:pt idx="41">
                  <c:v>8793.6666666666515</c:v>
                </c:pt>
                <c:pt idx="42">
                  <c:v>1515.5</c:v>
                </c:pt>
                <c:pt idx="43">
                  <c:v>1257.5</c:v>
                </c:pt>
                <c:pt idx="44">
                  <c:v>1425.5</c:v>
                </c:pt>
                <c:pt idx="45">
                  <c:v>884.5</c:v>
                </c:pt>
                <c:pt idx="46">
                  <c:v>1054</c:v>
                </c:pt>
                <c:pt idx="47">
                  <c:v>637.5</c:v>
                </c:pt>
                <c:pt idx="48">
                  <c:v>264</c:v>
                </c:pt>
                <c:pt idx="49">
                  <c:v>294.5</c:v>
                </c:pt>
                <c:pt idx="50">
                  <c:v>165.5</c:v>
                </c:pt>
                <c:pt idx="51">
                  <c:v>189</c:v>
                </c:pt>
                <c:pt idx="52">
                  <c:v>4413.5</c:v>
                </c:pt>
                <c:pt idx="53">
                  <c:v>3303.5</c:v>
                </c:pt>
                <c:pt idx="54">
                  <c:v>3232</c:v>
                </c:pt>
                <c:pt idx="55">
                  <c:v>3569</c:v>
                </c:pt>
                <c:pt idx="56">
                  <c:v>1132</c:v>
                </c:pt>
                <c:pt idx="57">
                  <c:v>1244</c:v>
                </c:pt>
                <c:pt idx="58">
                  <c:v>432</c:v>
                </c:pt>
                <c:pt idx="59">
                  <c:v>761</c:v>
                </c:pt>
                <c:pt idx="60">
                  <c:v>2630</c:v>
                </c:pt>
                <c:pt idx="61">
                  <c:v>2620</c:v>
                </c:pt>
                <c:pt idx="62">
                  <c:v>4792.5</c:v>
                </c:pt>
                <c:pt idx="63">
                  <c:v>4792.5</c:v>
                </c:pt>
                <c:pt idx="64">
                  <c:v>973</c:v>
                </c:pt>
                <c:pt idx="65">
                  <c:v>1243</c:v>
                </c:pt>
                <c:pt idx="66">
                  <c:v>2290</c:v>
                </c:pt>
                <c:pt idx="67">
                  <c:v>2079</c:v>
                </c:pt>
                <c:pt idx="68">
                  <c:v>138</c:v>
                </c:pt>
                <c:pt idx="69">
                  <c:v>145</c:v>
                </c:pt>
                <c:pt idx="70">
                  <c:v>1367.5</c:v>
                </c:pt>
                <c:pt idx="71">
                  <c:v>1524</c:v>
                </c:pt>
                <c:pt idx="72">
                  <c:v>696</c:v>
                </c:pt>
                <c:pt idx="73">
                  <c:v>380.5</c:v>
                </c:pt>
                <c:pt idx="74">
                  <c:v>283</c:v>
                </c:pt>
                <c:pt idx="75">
                  <c:v>261</c:v>
                </c:pt>
                <c:pt idx="76">
                  <c:v>2185</c:v>
                </c:pt>
                <c:pt idx="77">
                  <c:v>2438</c:v>
                </c:pt>
                <c:pt idx="78">
                  <c:v>1166</c:v>
                </c:pt>
                <c:pt idx="79">
                  <c:v>998</c:v>
                </c:pt>
                <c:pt idx="80">
                  <c:v>691</c:v>
                </c:pt>
                <c:pt idx="81">
                  <c:v>936.5</c:v>
                </c:pt>
                <c:pt idx="82">
                  <c:v>356</c:v>
                </c:pt>
                <c:pt idx="83">
                  <c:v>603</c:v>
                </c:pt>
                <c:pt idx="84">
                  <c:v>2715</c:v>
                </c:pt>
                <c:pt idx="85">
                  <c:v>3000</c:v>
                </c:pt>
                <c:pt idx="86">
                  <c:v>2716</c:v>
                </c:pt>
                <c:pt idx="87">
                  <c:v>2403</c:v>
                </c:pt>
                <c:pt idx="88">
                  <c:v>1611</c:v>
                </c:pt>
                <c:pt idx="89">
                  <c:v>1793</c:v>
                </c:pt>
                <c:pt idx="90">
                  <c:v>1738.5</c:v>
                </c:pt>
                <c:pt idx="91">
                  <c:v>1738.5</c:v>
                </c:pt>
                <c:pt idx="92">
                  <c:v>1738.5</c:v>
                </c:pt>
                <c:pt idx="93">
                  <c:v>1738.5</c:v>
                </c:pt>
                <c:pt idx="94">
                  <c:v>2020.5</c:v>
                </c:pt>
                <c:pt idx="95">
                  <c:v>2020.5</c:v>
                </c:pt>
                <c:pt idx="96">
                  <c:v>2020.5</c:v>
                </c:pt>
                <c:pt idx="97">
                  <c:v>2020.5</c:v>
                </c:pt>
                <c:pt idx="98">
                  <c:v>2572</c:v>
                </c:pt>
                <c:pt idx="99">
                  <c:v>1988</c:v>
                </c:pt>
                <c:pt idx="100">
                  <c:v>2443.5</c:v>
                </c:pt>
                <c:pt idx="101">
                  <c:v>2443.5</c:v>
                </c:pt>
                <c:pt idx="102">
                  <c:v>2420</c:v>
                </c:pt>
                <c:pt idx="103">
                  <c:v>2420</c:v>
                </c:pt>
                <c:pt idx="104">
                  <c:v>1710</c:v>
                </c:pt>
                <c:pt idx="105">
                  <c:v>619</c:v>
                </c:pt>
                <c:pt idx="106">
                  <c:v>971</c:v>
                </c:pt>
                <c:pt idx="107">
                  <c:v>487</c:v>
                </c:pt>
                <c:pt idx="108">
                  <c:v>1290</c:v>
                </c:pt>
                <c:pt idx="109">
                  <c:v>1096</c:v>
                </c:pt>
                <c:pt idx="110">
                  <c:v>1056</c:v>
                </c:pt>
                <c:pt idx="111">
                  <c:v>1261</c:v>
                </c:pt>
                <c:pt idx="112">
                  <c:v>1843</c:v>
                </c:pt>
                <c:pt idx="113">
                  <c:v>1424</c:v>
                </c:pt>
                <c:pt idx="114">
                  <c:v>358</c:v>
                </c:pt>
                <c:pt idx="115">
                  <c:v>620</c:v>
                </c:pt>
                <c:pt idx="116">
                  <c:v>1952</c:v>
                </c:pt>
                <c:pt idx="117">
                  <c:v>1595</c:v>
                </c:pt>
                <c:pt idx="118">
                  <c:v>2099</c:v>
                </c:pt>
                <c:pt idx="119">
                  <c:v>1697.5</c:v>
                </c:pt>
                <c:pt idx="120">
                  <c:v>469.5</c:v>
                </c:pt>
                <c:pt idx="121">
                  <c:v>382.5</c:v>
                </c:pt>
                <c:pt idx="122">
                  <c:v>477</c:v>
                </c:pt>
                <c:pt idx="123">
                  <c:v>2163</c:v>
                </c:pt>
                <c:pt idx="124">
                  <c:v>2079</c:v>
                </c:pt>
                <c:pt idx="125">
                  <c:v>2913</c:v>
                </c:pt>
                <c:pt idx="126">
                  <c:v>1106</c:v>
                </c:pt>
                <c:pt idx="127">
                  <c:v>1294.5</c:v>
                </c:pt>
                <c:pt idx="128">
                  <c:v>1319</c:v>
                </c:pt>
                <c:pt idx="129">
                  <c:v>1409</c:v>
                </c:pt>
                <c:pt idx="130">
                  <c:v>1281.5</c:v>
                </c:pt>
                <c:pt idx="131">
                  <c:v>1408.5</c:v>
                </c:pt>
                <c:pt idx="132">
                  <c:v>528.5</c:v>
                </c:pt>
                <c:pt idx="133">
                  <c:v>1001.5</c:v>
                </c:pt>
                <c:pt idx="134">
                  <c:v>620</c:v>
                </c:pt>
                <c:pt idx="135">
                  <c:v>837.5</c:v>
                </c:pt>
                <c:pt idx="136">
                  <c:v>680</c:v>
                </c:pt>
                <c:pt idx="137">
                  <c:v>398</c:v>
                </c:pt>
                <c:pt idx="138">
                  <c:v>926.5</c:v>
                </c:pt>
                <c:pt idx="139">
                  <c:v>1053.5</c:v>
                </c:pt>
                <c:pt idx="140">
                  <c:v>1792</c:v>
                </c:pt>
                <c:pt idx="141">
                  <c:v>1820</c:v>
                </c:pt>
                <c:pt idx="142">
                  <c:v>871</c:v>
                </c:pt>
                <c:pt idx="143">
                  <c:v>481.5</c:v>
                </c:pt>
                <c:pt idx="144">
                  <c:v>795</c:v>
                </c:pt>
                <c:pt idx="145">
                  <c:v>663</c:v>
                </c:pt>
                <c:pt idx="146">
                  <c:v>609</c:v>
                </c:pt>
                <c:pt idx="147">
                  <c:v>704</c:v>
                </c:pt>
                <c:pt idx="148">
                  <c:v>528</c:v>
                </c:pt>
                <c:pt idx="149">
                  <c:v>631</c:v>
                </c:pt>
                <c:pt idx="150">
                  <c:v>199</c:v>
                </c:pt>
                <c:pt idx="151">
                  <c:v>546</c:v>
                </c:pt>
                <c:pt idx="152">
                  <c:v>1385</c:v>
                </c:pt>
                <c:pt idx="153">
                  <c:v>630</c:v>
                </c:pt>
                <c:pt idx="154">
                  <c:v>401</c:v>
                </c:pt>
                <c:pt idx="155">
                  <c:v>543</c:v>
                </c:pt>
                <c:pt idx="156">
                  <c:v>386</c:v>
                </c:pt>
                <c:pt idx="157">
                  <c:v>321</c:v>
                </c:pt>
                <c:pt idx="158">
                  <c:v>321</c:v>
                </c:pt>
                <c:pt idx="159">
                  <c:v>371</c:v>
                </c:pt>
                <c:pt idx="160">
                  <c:v>371</c:v>
                </c:pt>
                <c:pt idx="161">
                  <c:v>1328</c:v>
                </c:pt>
                <c:pt idx="162">
                  <c:v>1715</c:v>
                </c:pt>
                <c:pt idx="163">
                  <c:v>393.33333333333263</c:v>
                </c:pt>
                <c:pt idx="164">
                  <c:v>1975.6666666666645</c:v>
                </c:pt>
                <c:pt idx="165">
                  <c:v>430</c:v>
                </c:pt>
                <c:pt idx="166">
                  <c:v>336.5</c:v>
                </c:pt>
                <c:pt idx="167">
                  <c:v>502</c:v>
                </c:pt>
                <c:pt idx="168">
                  <c:v>354.5</c:v>
                </c:pt>
                <c:pt idx="169">
                  <c:v>1513.5</c:v>
                </c:pt>
                <c:pt idx="170">
                  <c:v>775</c:v>
                </c:pt>
                <c:pt idx="171">
                  <c:v>2114</c:v>
                </c:pt>
                <c:pt idx="172">
                  <c:v>2273</c:v>
                </c:pt>
                <c:pt idx="173">
                  <c:v>1620</c:v>
                </c:pt>
                <c:pt idx="174">
                  <c:v>2208.5</c:v>
                </c:pt>
                <c:pt idx="175">
                  <c:v>1786.5</c:v>
                </c:pt>
                <c:pt idx="176">
                  <c:v>287</c:v>
                </c:pt>
                <c:pt idx="177">
                  <c:v>731</c:v>
                </c:pt>
                <c:pt idx="178">
                  <c:v>703.5</c:v>
                </c:pt>
                <c:pt idx="179">
                  <c:v>3372</c:v>
                </c:pt>
                <c:pt idx="180">
                  <c:v>2159</c:v>
                </c:pt>
                <c:pt idx="181">
                  <c:v>460.5</c:v>
                </c:pt>
                <c:pt idx="182">
                  <c:v>337.5</c:v>
                </c:pt>
                <c:pt idx="183">
                  <c:v>865</c:v>
                </c:pt>
                <c:pt idx="184">
                  <c:v>1049</c:v>
                </c:pt>
                <c:pt idx="185">
                  <c:v>1538</c:v>
                </c:pt>
                <c:pt idx="186">
                  <c:v>2097</c:v>
                </c:pt>
                <c:pt idx="187">
                  <c:v>865.5</c:v>
                </c:pt>
                <c:pt idx="188">
                  <c:v>710</c:v>
                </c:pt>
                <c:pt idx="189">
                  <c:v>94.5</c:v>
                </c:pt>
                <c:pt idx="190">
                  <c:v>94</c:v>
                </c:pt>
                <c:pt idx="191">
                  <c:v>1587</c:v>
                </c:pt>
                <c:pt idx="192">
                  <c:v>496</c:v>
                </c:pt>
                <c:pt idx="193">
                  <c:v>1723.5</c:v>
                </c:pt>
                <c:pt idx="194">
                  <c:v>1497</c:v>
                </c:pt>
                <c:pt idx="195">
                  <c:v>1693.5</c:v>
                </c:pt>
                <c:pt idx="196">
                  <c:v>1321.5</c:v>
                </c:pt>
                <c:pt idx="197">
                  <c:v>3258</c:v>
                </c:pt>
                <c:pt idx="198">
                  <c:v>2946</c:v>
                </c:pt>
                <c:pt idx="199">
                  <c:v>4184</c:v>
                </c:pt>
                <c:pt idx="200">
                  <c:v>3627</c:v>
                </c:pt>
                <c:pt idx="201">
                  <c:v>4034</c:v>
                </c:pt>
                <c:pt idx="202">
                  <c:v>2455</c:v>
                </c:pt>
                <c:pt idx="203">
                  <c:v>620.5</c:v>
                </c:pt>
                <c:pt idx="204">
                  <c:v>884.5</c:v>
                </c:pt>
                <c:pt idx="205">
                  <c:v>1776</c:v>
                </c:pt>
                <c:pt idx="206">
                  <c:v>1686</c:v>
                </c:pt>
                <c:pt idx="207">
                  <c:v>416</c:v>
                </c:pt>
                <c:pt idx="208">
                  <c:v>250</c:v>
                </c:pt>
                <c:pt idx="209">
                  <c:v>771</c:v>
                </c:pt>
                <c:pt idx="210">
                  <c:v>944</c:v>
                </c:pt>
                <c:pt idx="211">
                  <c:v>139.5</c:v>
                </c:pt>
                <c:pt idx="212">
                  <c:v>137.5</c:v>
                </c:pt>
                <c:pt idx="213">
                  <c:v>1849</c:v>
                </c:pt>
                <c:pt idx="214">
                  <c:v>1271</c:v>
                </c:pt>
                <c:pt idx="215">
                  <c:v>1102.5</c:v>
                </c:pt>
                <c:pt idx="216">
                  <c:v>1638.5</c:v>
                </c:pt>
                <c:pt idx="217">
                  <c:v>239</c:v>
                </c:pt>
                <c:pt idx="218">
                  <c:v>221</c:v>
                </c:pt>
                <c:pt idx="219">
                  <c:v>1757.5</c:v>
                </c:pt>
                <c:pt idx="220">
                  <c:v>1839</c:v>
                </c:pt>
                <c:pt idx="221">
                  <c:v>1248</c:v>
                </c:pt>
                <c:pt idx="222">
                  <c:v>1918</c:v>
                </c:pt>
                <c:pt idx="223">
                  <c:v>139</c:v>
                </c:pt>
                <c:pt idx="224">
                  <c:v>139</c:v>
                </c:pt>
                <c:pt idx="225">
                  <c:v>126</c:v>
                </c:pt>
                <c:pt idx="226">
                  <c:v>126</c:v>
                </c:pt>
                <c:pt idx="227">
                  <c:v>122.5</c:v>
                </c:pt>
                <c:pt idx="228">
                  <c:v>223</c:v>
                </c:pt>
                <c:pt idx="229">
                  <c:v>2078</c:v>
                </c:pt>
                <c:pt idx="230">
                  <c:v>1923</c:v>
                </c:pt>
                <c:pt idx="231">
                  <c:v>426</c:v>
                </c:pt>
                <c:pt idx="232">
                  <c:v>508</c:v>
                </c:pt>
                <c:pt idx="233">
                  <c:v>1297</c:v>
                </c:pt>
                <c:pt idx="234">
                  <c:v>1297</c:v>
                </c:pt>
                <c:pt idx="235">
                  <c:v>1297</c:v>
                </c:pt>
                <c:pt idx="236">
                  <c:v>1691</c:v>
                </c:pt>
                <c:pt idx="237">
                  <c:v>1691</c:v>
                </c:pt>
                <c:pt idx="238">
                  <c:v>1691</c:v>
                </c:pt>
                <c:pt idx="239">
                  <c:v>1721.5</c:v>
                </c:pt>
                <c:pt idx="240">
                  <c:v>1721.5</c:v>
                </c:pt>
                <c:pt idx="241">
                  <c:v>1721.5</c:v>
                </c:pt>
                <c:pt idx="242">
                  <c:v>1721.5</c:v>
                </c:pt>
                <c:pt idx="243">
                  <c:v>1096</c:v>
                </c:pt>
                <c:pt idx="244">
                  <c:v>1096</c:v>
                </c:pt>
                <c:pt idx="245">
                  <c:v>1096</c:v>
                </c:pt>
                <c:pt idx="246">
                  <c:v>1096</c:v>
                </c:pt>
                <c:pt idx="247">
                  <c:v>2054</c:v>
                </c:pt>
                <c:pt idx="248">
                  <c:v>1218</c:v>
                </c:pt>
                <c:pt idx="249">
                  <c:v>1976.5</c:v>
                </c:pt>
                <c:pt idx="250">
                  <c:v>1905</c:v>
                </c:pt>
                <c:pt idx="251">
                  <c:v>1687</c:v>
                </c:pt>
                <c:pt idx="252">
                  <c:v>1376.5</c:v>
                </c:pt>
                <c:pt idx="253">
                  <c:v>782</c:v>
                </c:pt>
                <c:pt idx="254">
                  <c:v>604</c:v>
                </c:pt>
                <c:pt idx="255">
                  <c:v>1334</c:v>
                </c:pt>
                <c:pt idx="256">
                  <c:v>1088</c:v>
                </c:pt>
                <c:pt idx="257">
                  <c:v>1991</c:v>
                </c:pt>
                <c:pt idx="258">
                  <c:v>1593</c:v>
                </c:pt>
                <c:pt idx="259">
                  <c:v>1747</c:v>
                </c:pt>
                <c:pt idx="260">
                  <c:v>1426</c:v>
                </c:pt>
                <c:pt idx="261">
                  <c:v>6114</c:v>
                </c:pt>
                <c:pt idx="262">
                  <c:v>5176</c:v>
                </c:pt>
                <c:pt idx="263">
                  <c:v>3063</c:v>
                </c:pt>
                <c:pt idx="264">
                  <c:v>2398</c:v>
                </c:pt>
                <c:pt idx="265">
                  <c:v>2118</c:v>
                </c:pt>
                <c:pt idx="266">
                  <c:v>1045</c:v>
                </c:pt>
                <c:pt idx="267">
                  <c:v>379</c:v>
                </c:pt>
                <c:pt idx="268">
                  <c:v>858</c:v>
                </c:pt>
                <c:pt idx="269">
                  <c:v>3884</c:v>
                </c:pt>
                <c:pt idx="270">
                  <c:v>3079</c:v>
                </c:pt>
                <c:pt idx="271">
                  <c:v>603</c:v>
                </c:pt>
                <c:pt idx="272">
                  <c:v>516</c:v>
                </c:pt>
                <c:pt idx="273">
                  <c:v>719.5</c:v>
                </c:pt>
                <c:pt idx="274">
                  <c:v>911.5</c:v>
                </c:pt>
                <c:pt idx="275">
                  <c:v>1031</c:v>
                </c:pt>
                <c:pt idx="276">
                  <c:v>1031</c:v>
                </c:pt>
                <c:pt idx="277">
                  <c:v>235</c:v>
                </c:pt>
                <c:pt idx="278">
                  <c:v>235</c:v>
                </c:pt>
                <c:pt idx="279">
                  <c:v>822</c:v>
                </c:pt>
                <c:pt idx="280">
                  <c:v>472</c:v>
                </c:pt>
                <c:pt idx="281">
                  <c:v>1415</c:v>
                </c:pt>
                <c:pt idx="282">
                  <c:v>1016</c:v>
                </c:pt>
                <c:pt idx="283">
                  <c:v>1434</c:v>
                </c:pt>
                <c:pt idx="284">
                  <c:v>1311</c:v>
                </c:pt>
                <c:pt idx="285">
                  <c:v>2224</c:v>
                </c:pt>
                <c:pt idx="286">
                  <c:v>2626</c:v>
                </c:pt>
                <c:pt idx="287">
                  <c:v>3419</c:v>
                </c:pt>
                <c:pt idx="288">
                  <c:v>4365</c:v>
                </c:pt>
                <c:pt idx="289">
                  <c:v>389</c:v>
                </c:pt>
                <c:pt idx="290">
                  <c:v>415</c:v>
                </c:pt>
                <c:pt idx="291">
                  <c:v>332.5</c:v>
                </c:pt>
                <c:pt idx="292">
                  <c:v>219</c:v>
                </c:pt>
                <c:pt idx="293">
                  <c:v>848</c:v>
                </c:pt>
                <c:pt idx="294">
                  <c:v>1192.5</c:v>
                </c:pt>
                <c:pt idx="295">
                  <c:v>146</c:v>
                </c:pt>
                <c:pt idx="296">
                  <c:v>708</c:v>
                </c:pt>
                <c:pt idx="297">
                  <c:v>688</c:v>
                </c:pt>
                <c:pt idx="298">
                  <c:v>2431</c:v>
                </c:pt>
                <c:pt idx="299">
                  <c:v>2506</c:v>
                </c:pt>
                <c:pt idx="300">
                  <c:v>3964</c:v>
                </c:pt>
                <c:pt idx="301">
                  <c:v>1799</c:v>
                </c:pt>
                <c:pt idx="302">
                  <c:v>883</c:v>
                </c:pt>
                <c:pt idx="303">
                  <c:v>883</c:v>
                </c:pt>
                <c:pt idx="304">
                  <c:v>883</c:v>
                </c:pt>
                <c:pt idx="305">
                  <c:v>883</c:v>
                </c:pt>
                <c:pt idx="306">
                  <c:v>883</c:v>
                </c:pt>
                <c:pt idx="307">
                  <c:v>578.5</c:v>
                </c:pt>
                <c:pt idx="308">
                  <c:v>378</c:v>
                </c:pt>
                <c:pt idx="309">
                  <c:v>1189.6666666666645</c:v>
                </c:pt>
                <c:pt idx="310">
                  <c:v>2025.6666666666652</c:v>
                </c:pt>
                <c:pt idx="311">
                  <c:v>4402</c:v>
                </c:pt>
                <c:pt idx="312">
                  <c:v>1493</c:v>
                </c:pt>
                <c:pt idx="313">
                  <c:v>2011</c:v>
                </c:pt>
                <c:pt idx="314">
                  <c:v>2011</c:v>
                </c:pt>
                <c:pt idx="315">
                  <c:v>3172</c:v>
                </c:pt>
                <c:pt idx="316">
                  <c:v>3172</c:v>
                </c:pt>
                <c:pt idx="317">
                  <c:v>490</c:v>
                </c:pt>
                <c:pt idx="318">
                  <c:v>352.5</c:v>
                </c:pt>
                <c:pt idx="319">
                  <c:v>514</c:v>
                </c:pt>
                <c:pt idx="320">
                  <c:v>747</c:v>
                </c:pt>
                <c:pt idx="321">
                  <c:v>210</c:v>
                </c:pt>
                <c:pt idx="322">
                  <c:v>151.5</c:v>
                </c:pt>
                <c:pt idx="323">
                  <c:v>1158.5</c:v>
                </c:pt>
                <c:pt idx="324">
                  <c:v>2130</c:v>
                </c:pt>
                <c:pt idx="325">
                  <c:v>2258</c:v>
                </c:pt>
                <c:pt idx="326">
                  <c:v>874</c:v>
                </c:pt>
                <c:pt idx="327">
                  <c:v>1046</c:v>
                </c:pt>
                <c:pt idx="328">
                  <c:v>820</c:v>
                </c:pt>
                <c:pt idx="329">
                  <c:v>2711</c:v>
                </c:pt>
                <c:pt idx="330">
                  <c:v>2738</c:v>
                </c:pt>
                <c:pt idx="331">
                  <c:v>888.5</c:v>
                </c:pt>
                <c:pt idx="332">
                  <c:v>282</c:v>
                </c:pt>
                <c:pt idx="333">
                  <c:v>294.5</c:v>
                </c:pt>
                <c:pt idx="334">
                  <c:v>1499</c:v>
                </c:pt>
                <c:pt idx="335">
                  <c:v>948</c:v>
                </c:pt>
                <c:pt idx="336">
                  <c:v>460</c:v>
                </c:pt>
                <c:pt idx="337">
                  <c:v>253.5</c:v>
                </c:pt>
                <c:pt idx="338">
                  <c:v>460</c:v>
                </c:pt>
                <c:pt idx="339">
                  <c:v>253.5</c:v>
                </c:pt>
                <c:pt idx="340">
                  <c:v>1169</c:v>
                </c:pt>
                <c:pt idx="341">
                  <c:v>184</c:v>
                </c:pt>
                <c:pt idx="342">
                  <c:v>184</c:v>
                </c:pt>
                <c:pt idx="343">
                  <c:v>183</c:v>
                </c:pt>
                <c:pt idx="344">
                  <c:v>183</c:v>
                </c:pt>
                <c:pt idx="345">
                  <c:v>1898</c:v>
                </c:pt>
                <c:pt idx="346">
                  <c:v>1122</c:v>
                </c:pt>
                <c:pt idx="347">
                  <c:v>3143</c:v>
                </c:pt>
                <c:pt idx="348">
                  <c:v>2630</c:v>
                </c:pt>
                <c:pt idx="349">
                  <c:v>2861</c:v>
                </c:pt>
                <c:pt idx="350">
                  <c:v>1653</c:v>
                </c:pt>
                <c:pt idx="351">
                  <c:v>1142</c:v>
                </c:pt>
                <c:pt idx="352">
                  <c:v>746</c:v>
                </c:pt>
                <c:pt idx="353">
                  <c:v>836.5</c:v>
                </c:pt>
                <c:pt idx="354">
                  <c:v>1014.5</c:v>
                </c:pt>
                <c:pt idx="355">
                  <c:v>1163.5</c:v>
                </c:pt>
                <c:pt idx="356">
                  <c:v>1048</c:v>
                </c:pt>
                <c:pt idx="357">
                  <c:v>836</c:v>
                </c:pt>
                <c:pt idx="358">
                  <c:v>1691</c:v>
                </c:pt>
                <c:pt idx="359">
                  <c:v>1091</c:v>
                </c:pt>
                <c:pt idx="360">
                  <c:v>1732</c:v>
                </c:pt>
                <c:pt idx="361">
                  <c:v>1849</c:v>
                </c:pt>
                <c:pt idx="362">
                  <c:v>367</c:v>
                </c:pt>
                <c:pt idx="363">
                  <c:v>440</c:v>
                </c:pt>
                <c:pt idx="364">
                  <c:v>651</c:v>
                </c:pt>
                <c:pt idx="365">
                  <c:v>608</c:v>
                </c:pt>
                <c:pt idx="366">
                  <c:v>474</c:v>
                </c:pt>
                <c:pt idx="367">
                  <c:v>240</c:v>
                </c:pt>
                <c:pt idx="368">
                  <c:v>365</c:v>
                </c:pt>
                <c:pt idx="369">
                  <c:v>422</c:v>
                </c:pt>
                <c:pt idx="370">
                  <c:v>563</c:v>
                </c:pt>
                <c:pt idx="371">
                  <c:v>281</c:v>
                </c:pt>
                <c:pt idx="372">
                  <c:v>611</c:v>
                </c:pt>
                <c:pt idx="373">
                  <c:v>1301</c:v>
                </c:pt>
                <c:pt idx="374">
                  <c:v>348.5</c:v>
                </c:pt>
                <c:pt idx="375">
                  <c:v>2651</c:v>
                </c:pt>
                <c:pt idx="376">
                  <c:v>1772</c:v>
                </c:pt>
                <c:pt idx="377">
                  <c:v>1827</c:v>
                </c:pt>
                <c:pt idx="378">
                  <c:v>510.5</c:v>
                </c:pt>
                <c:pt idx="379">
                  <c:v>434.5</c:v>
                </c:pt>
                <c:pt idx="380">
                  <c:v>924</c:v>
                </c:pt>
                <c:pt idx="381">
                  <c:v>1117</c:v>
                </c:pt>
                <c:pt idx="382">
                  <c:v>383.5</c:v>
                </c:pt>
                <c:pt idx="383">
                  <c:v>470</c:v>
                </c:pt>
                <c:pt idx="384">
                  <c:v>332.5</c:v>
                </c:pt>
                <c:pt idx="385">
                  <c:v>220.5</c:v>
                </c:pt>
                <c:pt idx="386">
                  <c:v>124.5</c:v>
                </c:pt>
                <c:pt idx="387">
                  <c:v>98.5</c:v>
                </c:pt>
                <c:pt idx="388">
                  <c:v>98.5</c:v>
                </c:pt>
                <c:pt idx="389">
                  <c:v>371</c:v>
                </c:pt>
                <c:pt idx="390">
                  <c:v>371</c:v>
                </c:pt>
                <c:pt idx="391">
                  <c:v>775</c:v>
                </c:pt>
                <c:pt idx="392">
                  <c:v>808</c:v>
                </c:pt>
                <c:pt idx="393">
                  <c:v>1232</c:v>
                </c:pt>
                <c:pt idx="394">
                  <c:v>1320</c:v>
                </c:pt>
                <c:pt idx="395">
                  <c:v>1671</c:v>
                </c:pt>
                <c:pt idx="396">
                  <c:v>1386</c:v>
                </c:pt>
                <c:pt idx="397">
                  <c:v>483.5</c:v>
                </c:pt>
                <c:pt idx="398">
                  <c:v>366</c:v>
                </c:pt>
                <c:pt idx="399">
                  <c:v>1336</c:v>
                </c:pt>
                <c:pt idx="400">
                  <c:v>1371</c:v>
                </c:pt>
                <c:pt idx="401">
                  <c:v>4418</c:v>
                </c:pt>
                <c:pt idx="402">
                  <c:v>3321</c:v>
                </c:pt>
                <c:pt idx="403">
                  <c:v>2073</c:v>
                </c:pt>
                <c:pt idx="404">
                  <c:v>3376</c:v>
                </c:pt>
                <c:pt idx="405">
                  <c:v>4951</c:v>
                </c:pt>
                <c:pt idx="406">
                  <c:v>3830</c:v>
                </c:pt>
                <c:pt idx="407">
                  <c:v>2365</c:v>
                </c:pt>
                <c:pt idx="408">
                  <c:v>3216</c:v>
                </c:pt>
                <c:pt idx="409">
                  <c:v>1724</c:v>
                </c:pt>
                <c:pt idx="410">
                  <c:v>1724</c:v>
                </c:pt>
                <c:pt idx="411">
                  <c:v>1724</c:v>
                </c:pt>
                <c:pt idx="412">
                  <c:v>1109.5</c:v>
                </c:pt>
                <c:pt idx="413">
                  <c:v>1109.5</c:v>
                </c:pt>
                <c:pt idx="414">
                  <c:v>1109.5</c:v>
                </c:pt>
                <c:pt idx="415">
                  <c:v>43.5</c:v>
                </c:pt>
                <c:pt idx="416">
                  <c:v>630</c:v>
                </c:pt>
                <c:pt idx="417">
                  <c:v>318</c:v>
                </c:pt>
                <c:pt idx="418">
                  <c:v>1317</c:v>
                </c:pt>
                <c:pt idx="419">
                  <c:v>3062</c:v>
                </c:pt>
                <c:pt idx="420">
                  <c:v>859</c:v>
                </c:pt>
                <c:pt idx="421">
                  <c:v>415.5</c:v>
                </c:pt>
                <c:pt idx="422">
                  <c:v>134</c:v>
                </c:pt>
                <c:pt idx="423">
                  <c:v>205</c:v>
                </c:pt>
                <c:pt idx="424">
                  <c:v>982.5</c:v>
                </c:pt>
                <c:pt idx="425">
                  <c:v>2839.5</c:v>
                </c:pt>
                <c:pt idx="426">
                  <c:v>2170.5</c:v>
                </c:pt>
                <c:pt idx="427">
                  <c:v>2830</c:v>
                </c:pt>
                <c:pt idx="428">
                  <c:v>1771</c:v>
                </c:pt>
                <c:pt idx="429">
                  <c:v>2417</c:v>
                </c:pt>
                <c:pt idx="430">
                  <c:v>255</c:v>
                </c:pt>
                <c:pt idx="431">
                  <c:v>255</c:v>
                </c:pt>
                <c:pt idx="432">
                  <c:v>416</c:v>
                </c:pt>
                <c:pt idx="433">
                  <c:v>416</c:v>
                </c:pt>
                <c:pt idx="434">
                  <c:v>280</c:v>
                </c:pt>
                <c:pt idx="435">
                  <c:v>384</c:v>
                </c:pt>
                <c:pt idx="436">
                  <c:v>2025</c:v>
                </c:pt>
                <c:pt idx="437">
                  <c:v>1730.5</c:v>
                </c:pt>
                <c:pt idx="438">
                  <c:v>1752</c:v>
                </c:pt>
                <c:pt idx="439">
                  <c:v>1752</c:v>
                </c:pt>
                <c:pt idx="440">
                  <c:v>1752</c:v>
                </c:pt>
                <c:pt idx="441">
                  <c:v>1752</c:v>
                </c:pt>
                <c:pt idx="442">
                  <c:v>2034</c:v>
                </c:pt>
                <c:pt idx="443">
                  <c:v>2034</c:v>
                </c:pt>
                <c:pt idx="444">
                  <c:v>2034</c:v>
                </c:pt>
                <c:pt idx="445">
                  <c:v>2034</c:v>
                </c:pt>
                <c:pt idx="446">
                  <c:v>966</c:v>
                </c:pt>
                <c:pt idx="447">
                  <c:v>639</c:v>
                </c:pt>
                <c:pt idx="448">
                  <c:v>2350</c:v>
                </c:pt>
                <c:pt idx="449">
                  <c:v>2332.5</c:v>
                </c:pt>
                <c:pt idx="450">
                  <c:v>824</c:v>
                </c:pt>
                <c:pt idx="451">
                  <c:v>1613</c:v>
                </c:pt>
                <c:pt idx="452">
                  <c:v>1141</c:v>
                </c:pt>
                <c:pt idx="453">
                  <c:v>2363</c:v>
                </c:pt>
                <c:pt idx="454">
                  <c:v>1666</c:v>
                </c:pt>
                <c:pt idx="455">
                  <c:v>1562</c:v>
                </c:pt>
                <c:pt idx="456">
                  <c:v>2800</c:v>
                </c:pt>
                <c:pt idx="457">
                  <c:v>1672</c:v>
                </c:pt>
                <c:pt idx="458">
                  <c:v>1293</c:v>
                </c:pt>
                <c:pt idx="459">
                  <c:v>1548</c:v>
                </c:pt>
                <c:pt idx="460">
                  <c:v>1098</c:v>
                </c:pt>
                <c:pt idx="461">
                  <c:v>1571</c:v>
                </c:pt>
                <c:pt idx="462">
                  <c:v>1413.5</c:v>
                </c:pt>
                <c:pt idx="463">
                  <c:v>1588.5</c:v>
                </c:pt>
                <c:pt idx="464">
                  <c:v>493</c:v>
                </c:pt>
                <c:pt idx="465">
                  <c:v>890</c:v>
                </c:pt>
                <c:pt idx="466">
                  <c:v>890</c:v>
                </c:pt>
                <c:pt idx="467">
                  <c:v>1208</c:v>
                </c:pt>
                <c:pt idx="468">
                  <c:v>1208</c:v>
                </c:pt>
                <c:pt idx="469">
                  <c:v>2757.5</c:v>
                </c:pt>
                <c:pt idx="470">
                  <c:v>2757.5</c:v>
                </c:pt>
                <c:pt idx="471">
                  <c:v>3094</c:v>
                </c:pt>
                <c:pt idx="472">
                  <c:v>3094</c:v>
                </c:pt>
                <c:pt idx="473">
                  <c:v>2090</c:v>
                </c:pt>
                <c:pt idx="474">
                  <c:v>2818</c:v>
                </c:pt>
                <c:pt idx="475">
                  <c:v>738.5</c:v>
                </c:pt>
                <c:pt idx="476">
                  <c:v>738.5</c:v>
                </c:pt>
                <c:pt idx="477">
                  <c:v>2516</c:v>
                </c:pt>
                <c:pt idx="478">
                  <c:v>2516</c:v>
                </c:pt>
                <c:pt idx="479">
                  <c:v>793</c:v>
                </c:pt>
                <c:pt idx="480">
                  <c:v>2870</c:v>
                </c:pt>
                <c:pt idx="481">
                  <c:v>3218</c:v>
                </c:pt>
                <c:pt idx="482">
                  <c:v>3347</c:v>
                </c:pt>
                <c:pt idx="483">
                  <c:v>3574</c:v>
                </c:pt>
                <c:pt idx="484">
                  <c:v>7954.5</c:v>
                </c:pt>
                <c:pt idx="485">
                  <c:v>7954.5</c:v>
                </c:pt>
                <c:pt idx="486">
                  <c:v>7954.5</c:v>
                </c:pt>
                <c:pt idx="487">
                  <c:v>10800</c:v>
                </c:pt>
                <c:pt idx="488">
                  <c:v>10800</c:v>
                </c:pt>
                <c:pt idx="489">
                  <c:v>6186</c:v>
                </c:pt>
                <c:pt idx="490">
                  <c:v>6186</c:v>
                </c:pt>
                <c:pt idx="491">
                  <c:v>1913</c:v>
                </c:pt>
                <c:pt idx="492">
                  <c:v>1197</c:v>
                </c:pt>
                <c:pt idx="493">
                  <c:v>1262</c:v>
                </c:pt>
                <c:pt idx="494">
                  <c:v>1099</c:v>
                </c:pt>
                <c:pt idx="495">
                  <c:v>1292.5</c:v>
                </c:pt>
                <c:pt idx="496">
                  <c:v>1133</c:v>
                </c:pt>
                <c:pt idx="497">
                  <c:v>1059</c:v>
                </c:pt>
                <c:pt idx="498">
                  <c:v>1525</c:v>
                </c:pt>
                <c:pt idx="499">
                  <c:v>3464</c:v>
                </c:pt>
                <c:pt idx="500">
                  <c:v>2798</c:v>
                </c:pt>
                <c:pt idx="501">
                  <c:v>473</c:v>
                </c:pt>
                <c:pt idx="502">
                  <c:v>1196.5</c:v>
                </c:pt>
                <c:pt idx="503">
                  <c:v>470</c:v>
                </c:pt>
                <c:pt idx="504">
                  <c:v>649</c:v>
                </c:pt>
                <c:pt idx="505">
                  <c:v>931.5</c:v>
                </c:pt>
                <c:pt idx="506">
                  <c:v>539</c:v>
                </c:pt>
                <c:pt idx="507">
                  <c:v>493</c:v>
                </c:pt>
                <c:pt idx="508">
                  <c:v>2554</c:v>
                </c:pt>
                <c:pt idx="509">
                  <c:v>2430</c:v>
                </c:pt>
                <c:pt idx="510">
                  <c:v>2772</c:v>
                </c:pt>
                <c:pt idx="511">
                  <c:v>2028</c:v>
                </c:pt>
                <c:pt idx="512">
                  <c:v>1499</c:v>
                </c:pt>
                <c:pt idx="513">
                  <c:v>1389</c:v>
                </c:pt>
                <c:pt idx="514">
                  <c:v>3098</c:v>
                </c:pt>
                <c:pt idx="515">
                  <c:v>3438</c:v>
                </c:pt>
                <c:pt idx="516">
                  <c:v>4187</c:v>
                </c:pt>
                <c:pt idx="517">
                  <c:v>2460</c:v>
                </c:pt>
                <c:pt idx="518">
                  <c:v>6134.5</c:v>
                </c:pt>
                <c:pt idx="519">
                  <c:v>4510</c:v>
                </c:pt>
                <c:pt idx="520">
                  <c:v>6154</c:v>
                </c:pt>
                <c:pt idx="521">
                  <c:v>4512.5</c:v>
                </c:pt>
                <c:pt idx="522">
                  <c:v>3328</c:v>
                </c:pt>
                <c:pt idx="523">
                  <c:v>2634</c:v>
                </c:pt>
                <c:pt idx="524">
                  <c:v>4202</c:v>
                </c:pt>
                <c:pt idx="525">
                  <c:v>4202</c:v>
                </c:pt>
                <c:pt idx="526">
                  <c:v>3286</c:v>
                </c:pt>
                <c:pt idx="527">
                  <c:v>3286</c:v>
                </c:pt>
                <c:pt idx="528">
                  <c:v>3617.5</c:v>
                </c:pt>
                <c:pt idx="529">
                  <c:v>2744.5</c:v>
                </c:pt>
                <c:pt idx="530">
                  <c:v>3367</c:v>
                </c:pt>
                <c:pt idx="531">
                  <c:v>4799</c:v>
                </c:pt>
                <c:pt idx="532">
                  <c:v>3445</c:v>
                </c:pt>
                <c:pt idx="533">
                  <c:v>3800</c:v>
                </c:pt>
                <c:pt idx="534">
                  <c:v>4074</c:v>
                </c:pt>
                <c:pt idx="535">
                  <c:v>3639</c:v>
                </c:pt>
                <c:pt idx="536">
                  <c:v>2153</c:v>
                </c:pt>
                <c:pt idx="537">
                  <c:v>2255</c:v>
                </c:pt>
                <c:pt idx="538">
                  <c:v>3687</c:v>
                </c:pt>
                <c:pt idx="539">
                  <c:v>3447</c:v>
                </c:pt>
                <c:pt idx="540">
                  <c:v>3141</c:v>
                </c:pt>
                <c:pt idx="541">
                  <c:v>3645</c:v>
                </c:pt>
                <c:pt idx="542">
                  <c:v>1402</c:v>
                </c:pt>
                <c:pt idx="543">
                  <c:v>3702</c:v>
                </c:pt>
                <c:pt idx="544">
                  <c:v>4686.5</c:v>
                </c:pt>
                <c:pt idx="545">
                  <c:v>4686.5</c:v>
                </c:pt>
                <c:pt idx="546">
                  <c:v>4686.5</c:v>
                </c:pt>
                <c:pt idx="547">
                  <c:v>5134.5</c:v>
                </c:pt>
                <c:pt idx="548">
                  <c:v>5134.5</c:v>
                </c:pt>
                <c:pt idx="549">
                  <c:v>5134.5</c:v>
                </c:pt>
                <c:pt idx="550">
                  <c:v>1084.5</c:v>
                </c:pt>
                <c:pt idx="551">
                  <c:v>919.5</c:v>
                </c:pt>
                <c:pt idx="552">
                  <c:v>556</c:v>
                </c:pt>
                <c:pt idx="553">
                  <c:v>894.5</c:v>
                </c:pt>
                <c:pt idx="554">
                  <c:v>1623</c:v>
                </c:pt>
                <c:pt idx="555">
                  <c:v>424</c:v>
                </c:pt>
                <c:pt idx="556">
                  <c:v>2502.5</c:v>
                </c:pt>
                <c:pt idx="557">
                  <c:v>1885.5</c:v>
                </c:pt>
                <c:pt idx="558">
                  <c:v>1493</c:v>
                </c:pt>
                <c:pt idx="559">
                  <c:v>3222</c:v>
                </c:pt>
                <c:pt idx="560">
                  <c:v>1077</c:v>
                </c:pt>
                <c:pt idx="561">
                  <c:v>1077</c:v>
                </c:pt>
                <c:pt idx="562">
                  <c:v>937.5</c:v>
                </c:pt>
                <c:pt idx="563">
                  <c:v>937.5</c:v>
                </c:pt>
                <c:pt idx="564">
                  <c:v>622</c:v>
                </c:pt>
                <c:pt idx="565">
                  <c:v>622</c:v>
                </c:pt>
                <c:pt idx="566">
                  <c:v>622</c:v>
                </c:pt>
                <c:pt idx="567">
                  <c:v>1399</c:v>
                </c:pt>
                <c:pt idx="568">
                  <c:v>1399</c:v>
                </c:pt>
                <c:pt idx="569">
                  <c:v>1399</c:v>
                </c:pt>
                <c:pt idx="570">
                  <c:v>848</c:v>
                </c:pt>
                <c:pt idx="571">
                  <c:v>424</c:v>
                </c:pt>
                <c:pt idx="572">
                  <c:v>902</c:v>
                </c:pt>
                <c:pt idx="573">
                  <c:v>1027</c:v>
                </c:pt>
                <c:pt idx="574">
                  <c:v>1488</c:v>
                </c:pt>
                <c:pt idx="575">
                  <c:v>1840</c:v>
                </c:pt>
                <c:pt idx="576">
                  <c:v>231</c:v>
                </c:pt>
                <c:pt idx="577">
                  <c:v>119</c:v>
                </c:pt>
              </c:numCache>
            </c:numRef>
          </c:xVal>
          <c:yVal>
            <c:numRef>
              <c:f>LocsData!$BF$84:$BF$661</c:f>
              <c:numCache>
                <c:formatCode>0%</c:formatCode>
                <c:ptCount val="578"/>
                <c:pt idx="0">
                  <c:v>0.30179680235174272</c:v>
                </c:pt>
                <c:pt idx="1">
                  <c:v>0.16771848763171385</c:v>
                </c:pt>
                <c:pt idx="2">
                  <c:v>0.47523851368315406</c:v>
                </c:pt>
                <c:pt idx="3">
                  <c:v>0.22579414289802707</c:v>
                </c:pt>
                <c:pt idx="4">
                  <c:v>0.40014820303816356</c:v>
                </c:pt>
                <c:pt idx="5">
                  <c:v>0.27322366118305963</c:v>
                </c:pt>
                <c:pt idx="6">
                  <c:v>0.21239354955608059</c:v>
                </c:pt>
                <c:pt idx="7">
                  <c:v>4.2035507640578911E-3</c:v>
                </c:pt>
                <c:pt idx="8">
                  <c:v>0.48116433885915816</c:v>
                </c:pt>
                <c:pt idx="9">
                  <c:v>-4.356561277360501E-2</c:v>
                </c:pt>
                <c:pt idx="10">
                  <c:v>0.14413191076624718</c:v>
                </c:pt>
                <c:pt idx="11">
                  <c:v>0.49249665947168425</c:v>
                </c:pt>
                <c:pt idx="12">
                  <c:v>0.52443888324079202</c:v>
                </c:pt>
                <c:pt idx="13">
                  <c:v>0.29180035038301727</c:v>
                </c:pt>
                <c:pt idx="14">
                  <c:v>-0.94309756652262888</c:v>
                </c:pt>
                <c:pt idx="15">
                  <c:v>-0.91033564198188588</c:v>
                </c:pt>
                <c:pt idx="16">
                  <c:v>0.82301607552947176</c:v>
                </c:pt>
                <c:pt idx="17">
                  <c:v>0.4522412091622085</c:v>
                </c:pt>
                <c:pt idx="18">
                  <c:v>9.7578679939856694E-2</c:v>
                </c:pt>
                <c:pt idx="19">
                  <c:v>0.28175841175712452</c:v>
                </c:pt>
                <c:pt idx="20">
                  <c:v>-0.20956007343441801</c:v>
                </c:pt>
                <c:pt idx="21">
                  <c:v>0.39792394572194789</c:v>
                </c:pt>
                <c:pt idx="22">
                  <c:v>0.22952271080943429</c:v>
                </c:pt>
                <c:pt idx="23">
                  <c:v>0.15981657608695743</c:v>
                </c:pt>
                <c:pt idx="24">
                  <c:v>0.21514403292181167</c:v>
                </c:pt>
                <c:pt idx="25">
                  <c:v>0.76756544502618018</c:v>
                </c:pt>
                <c:pt idx="26">
                  <c:v>0.34433664734328678</c:v>
                </c:pt>
                <c:pt idx="27">
                  <c:v>0.24228204494937147</c:v>
                </c:pt>
                <c:pt idx="28">
                  <c:v>1.2695277428623792E-2</c:v>
                </c:pt>
                <c:pt idx="29">
                  <c:v>-5.8654517095595077E-2</c:v>
                </c:pt>
                <c:pt idx="30">
                  <c:v>-7.1620668946969404E-2</c:v>
                </c:pt>
                <c:pt idx="31">
                  <c:v>0.15092333284201465</c:v>
                </c:pt>
                <c:pt idx="32">
                  <c:v>0.13474673999822701</c:v>
                </c:pt>
                <c:pt idx="33">
                  <c:v>7.7897431370825129E-3</c:v>
                </c:pt>
                <c:pt idx="34">
                  <c:v>0.37211082198071621</c:v>
                </c:pt>
                <c:pt idx="35">
                  <c:v>0.48499117127722191</c:v>
                </c:pt>
                <c:pt idx="36">
                  <c:v>0.66749368036700851</c:v>
                </c:pt>
                <c:pt idx="37">
                  <c:v>0.73981505382875112</c:v>
                </c:pt>
                <c:pt idx="38">
                  <c:v>-3.9132166824993105E-2</c:v>
                </c:pt>
                <c:pt idx="39">
                  <c:v>-4.5836208879687139E-2</c:v>
                </c:pt>
                <c:pt idx="40">
                  <c:v>0.13255370938723718</c:v>
                </c:pt>
                <c:pt idx="41">
                  <c:v>0.36370872976763813</c:v>
                </c:pt>
                <c:pt idx="42">
                  <c:v>-0.84427581656219075</c:v>
                </c:pt>
                <c:pt idx="43">
                  <c:v>-0.99363817097415508</c:v>
                </c:pt>
                <c:pt idx="44">
                  <c:v>-0.53910908453174322</c:v>
                </c:pt>
                <c:pt idx="45">
                  <c:v>-0.3646127755794234</c:v>
                </c:pt>
                <c:pt idx="46">
                  <c:v>-1</c:v>
                </c:pt>
                <c:pt idx="47">
                  <c:v>-1</c:v>
                </c:pt>
                <c:pt idx="48">
                  <c:v>-0.87121212121212122</c:v>
                </c:pt>
                <c:pt idx="49">
                  <c:v>-0.46349745331069608</c:v>
                </c:pt>
                <c:pt idx="50">
                  <c:v>2.4622356495468276</c:v>
                </c:pt>
                <c:pt idx="51">
                  <c:v>2.6560846560846563</c:v>
                </c:pt>
                <c:pt idx="52">
                  <c:v>0.79993202673615049</c:v>
                </c:pt>
                <c:pt idx="53">
                  <c:v>0.75722718329044947</c:v>
                </c:pt>
                <c:pt idx="54">
                  <c:v>1.4579207920792079</c:v>
                </c:pt>
                <c:pt idx="55">
                  <c:v>0.62650602409638556</c:v>
                </c:pt>
                <c:pt idx="56">
                  <c:v>-0.48586572438162545</c:v>
                </c:pt>
                <c:pt idx="57">
                  <c:v>-0.864951768488746</c:v>
                </c:pt>
                <c:pt idx="58">
                  <c:v>-0.93055555555555558</c:v>
                </c:pt>
                <c:pt idx="59">
                  <c:v>-0.95926412614980294</c:v>
                </c:pt>
                <c:pt idx="60">
                  <c:v>-1</c:v>
                </c:pt>
                <c:pt idx="61">
                  <c:v>-1</c:v>
                </c:pt>
                <c:pt idx="62">
                  <c:v>-0.53948878455920712</c:v>
                </c:pt>
                <c:pt idx="63">
                  <c:v>-0.53948878455920712</c:v>
                </c:pt>
                <c:pt idx="64">
                  <c:v>-0.75847893114080167</c:v>
                </c:pt>
                <c:pt idx="65">
                  <c:v>-0.94127111826226872</c:v>
                </c:pt>
                <c:pt idx="66">
                  <c:v>0.35109170305676857</c:v>
                </c:pt>
                <c:pt idx="67">
                  <c:v>-0.64261664261664264</c:v>
                </c:pt>
                <c:pt idx="68">
                  <c:v>-1</c:v>
                </c:pt>
                <c:pt idx="69">
                  <c:v>-1</c:v>
                </c:pt>
                <c:pt idx="70">
                  <c:v>-0.89616087751371121</c:v>
                </c:pt>
                <c:pt idx="71">
                  <c:v>-0.90157480314960625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-0.55410821643286579</c:v>
                </c:pt>
                <c:pt idx="80">
                  <c:v>0.81765557163531111</c:v>
                </c:pt>
                <c:pt idx="81">
                  <c:v>-0.18953550453817405</c:v>
                </c:pt>
                <c:pt idx="82">
                  <c:v>-0.6882022471910112</c:v>
                </c:pt>
                <c:pt idx="83">
                  <c:v>0.48424543946932008</c:v>
                </c:pt>
                <c:pt idx="84">
                  <c:v>-0.48987108655616945</c:v>
                </c:pt>
                <c:pt idx="85">
                  <c:v>-0.58633333333333337</c:v>
                </c:pt>
                <c:pt idx="86">
                  <c:v>-0.73416789396170834</c:v>
                </c:pt>
                <c:pt idx="87">
                  <c:v>-0.59592176446109035</c:v>
                </c:pt>
                <c:pt idx="88">
                  <c:v>-0.68032278088144005</c:v>
                </c:pt>
                <c:pt idx="89">
                  <c:v>-0.63301728945900726</c:v>
                </c:pt>
                <c:pt idx="90">
                  <c:v>-0.70376761576071323</c:v>
                </c:pt>
                <c:pt idx="91">
                  <c:v>-0.75150992234685077</c:v>
                </c:pt>
                <c:pt idx="92">
                  <c:v>-0.68536094334196151</c:v>
                </c:pt>
                <c:pt idx="93">
                  <c:v>-0.68536094334196151</c:v>
                </c:pt>
                <c:pt idx="94">
                  <c:v>-0.65998515219005194</c:v>
                </c:pt>
                <c:pt idx="95">
                  <c:v>-0.65850037119524873</c:v>
                </c:pt>
                <c:pt idx="96">
                  <c:v>-0.70947785201682756</c:v>
                </c:pt>
                <c:pt idx="97">
                  <c:v>-0.67433803513981683</c:v>
                </c:pt>
                <c:pt idx="98">
                  <c:v>-0.9463452566096423</c:v>
                </c:pt>
                <c:pt idx="99">
                  <c:v>-0.83953722334004022</c:v>
                </c:pt>
                <c:pt idx="100">
                  <c:v>-0.94352363413136897</c:v>
                </c:pt>
                <c:pt idx="101">
                  <c:v>-0.4229588704726826</c:v>
                </c:pt>
                <c:pt idx="102">
                  <c:v>-0.493801652892562</c:v>
                </c:pt>
                <c:pt idx="103">
                  <c:v>-0.86818181818181817</c:v>
                </c:pt>
                <c:pt idx="104">
                  <c:v>0.58830409356725144</c:v>
                </c:pt>
                <c:pt idx="105">
                  <c:v>3.1890145395799676</c:v>
                </c:pt>
                <c:pt idx="106">
                  <c:v>-0.99485066941297629</c:v>
                </c:pt>
                <c:pt idx="107">
                  <c:v>-1</c:v>
                </c:pt>
                <c:pt idx="108">
                  <c:v>-0.2992248062015504</c:v>
                </c:pt>
                <c:pt idx="109">
                  <c:v>0.11496350364963503</c:v>
                </c:pt>
                <c:pt idx="110">
                  <c:v>-1</c:v>
                </c:pt>
                <c:pt idx="111">
                  <c:v>-1</c:v>
                </c:pt>
                <c:pt idx="112">
                  <c:v>-0.9131850244167119</c:v>
                </c:pt>
                <c:pt idx="113">
                  <c:v>-0.7717696629213483</c:v>
                </c:pt>
                <c:pt idx="114">
                  <c:v>-1</c:v>
                </c:pt>
                <c:pt idx="115">
                  <c:v>-0.9790322580645161</c:v>
                </c:pt>
                <c:pt idx="116">
                  <c:v>-1</c:v>
                </c:pt>
                <c:pt idx="117">
                  <c:v>-0.99623824451410659</c:v>
                </c:pt>
                <c:pt idx="118">
                  <c:v>-0.57027155788470696</c:v>
                </c:pt>
                <c:pt idx="119">
                  <c:v>-0.59351988217967599</c:v>
                </c:pt>
                <c:pt idx="120">
                  <c:v>-1</c:v>
                </c:pt>
                <c:pt idx="121">
                  <c:v>-1</c:v>
                </c:pt>
                <c:pt idx="122">
                  <c:v>-0.51991614255765195</c:v>
                </c:pt>
                <c:pt idx="123">
                  <c:v>-0.60379103097549702</c:v>
                </c:pt>
                <c:pt idx="124">
                  <c:v>-0.47186147186147187</c:v>
                </c:pt>
                <c:pt idx="125">
                  <c:v>-0.6189495365602472</c:v>
                </c:pt>
                <c:pt idx="126">
                  <c:v>-0.86166365280289325</c:v>
                </c:pt>
                <c:pt idx="127">
                  <c:v>-0.87717265353418306</c:v>
                </c:pt>
                <c:pt idx="128">
                  <c:v>-1</c:v>
                </c:pt>
                <c:pt idx="129">
                  <c:v>-1</c:v>
                </c:pt>
                <c:pt idx="130">
                  <c:v>-0.97346859149434262</c:v>
                </c:pt>
                <c:pt idx="131">
                  <c:v>-0.94888178913738019</c:v>
                </c:pt>
                <c:pt idx="132">
                  <c:v>2.5534531693472089</c:v>
                </c:pt>
                <c:pt idx="133">
                  <c:v>2.1512730903644535</c:v>
                </c:pt>
                <c:pt idx="134">
                  <c:v>2.3887096774193548</c:v>
                </c:pt>
                <c:pt idx="135">
                  <c:v>2.8185074626865672</c:v>
                </c:pt>
                <c:pt idx="136">
                  <c:v>-0.4602941176470588</c:v>
                </c:pt>
                <c:pt idx="137">
                  <c:v>-0.53768844221105527</c:v>
                </c:pt>
                <c:pt idx="138">
                  <c:v>-0.99352401511063138</c:v>
                </c:pt>
                <c:pt idx="139">
                  <c:v>-0.99430469862363546</c:v>
                </c:pt>
                <c:pt idx="140">
                  <c:v>-0.8420758928571429</c:v>
                </c:pt>
                <c:pt idx="141">
                  <c:v>-0.62747252747252746</c:v>
                </c:pt>
                <c:pt idx="142">
                  <c:v>-0.62686567164179108</c:v>
                </c:pt>
                <c:pt idx="143">
                  <c:v>-0.63239875389408096</c:v>
                </c:pt>
                <c:pt idx="144">
                  <c:v>-9.1823899371069176E-2</c:v>
                </c:pt>
                <c:pt idx="145">
                  <c:v>6.3348416289592757E-2</c:v>
                </c:pt>
                <c:pt idx="146">
                  <c:v>-0.88177339901477836</c:v>
                </c:pt>
                <c:pt idx="147">
                  <c:v>-0.49857954545454547</c:v>
                </c:pt>
                <c:pt idx="148">
                  <c:v>-1</c:v>
                </c:pt>
                <c:pt idx="149">
                  <c:v>-1</c:v>
                </c:pt>
                <c:pt idx="150">
                  <c:v>1.9447236180904524</c:v>
                </c:pt>
                <c:pt idx="151">
                  <c:v>0.2783882783882784</c:v>
                </c:pt>
                <c:pt idx="152">
                  <c:v>0.4144404332129964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1.7881619937694704</c:v>
                </c:pt>
                <c:pt idx="158">
                  <c:v>1.7881619937694704</c:v>
                </c:pt>
                <c:pt idx="159">
                  <c:v>-0.96495956873315369</c:v>
                </c:pt>
                <c:pt idx="160">
                  <c:v>-0.96495956873315369</c:v>
                </c:pt>
                <c:pt idx="161">
                  <c:v>1.3418674698795181</c:v>
                </c:pt>
                <c:pt idx="162">
                  <c:v>0.60466472303206997</c:v>
                </c:pt>
                <c:pt idx="163">
                  <c:v>0.4033898305084771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-0.83266932270916338</c:v>
                </c:pt>
                <c:pt idx="168">
                  <c:v>-0.64456981664315938</c:v>
                </c:pt>
                <c:pt idx="169">
                  <c:v>-0.62933597621407333</c:v>
                </c:pt>
                <c:pt idx="170">
                  <c:v>-0.44774193548387098</c:v>
                </c:pt>
                <c:pt idx="171">
                  <c:v>-0.43803216650898769</c:v>
                </c:pt>
                <c:pt idx="172">
                  <c:v>-0.46502419709634846</c:v>
                </c:pt>
                <c:pt idx="173">
                  <c:v>-0.6333333333333333</c:v>
                </c:pt>
                <c:pt idx="174">
                  <c:v>-0.98279375141498759</c:v>
                </c:pt>
                <c:pt idx="175">
                  <c:v>-0.552756787013714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-0.99258600237247929</c:v>
                </c:pt>
                <c:pt idx="180">
                  <c:v>-0.93700787401574803</c:v>
                </c:pt>
                <c:pt idx="181">
                  <c:v>0.750271444082519</c:v>
                </c:pt>
                <c:pt idx="182">
                  <c:v>1.3140740740740742</c:v>
                </c:pt>
                <c:pt idx="183">
                  <c:v>-0.87283236994219648</c:v>
                </c:pt>
                <c:pt idx="184">
                  <c:v>-0.88274547187797903</c:v>
                </c:pt>
                <c:pt idx="185">
                  <c:v>8.4525357607282189E-3</c:v>
                </c:pt>
                <c:pt idx="186">
                  <c:v>9.7281831187410586E-2</c:v>
                </c:pt>
                <c:pt idx="187">
                  <c:v>-0.97920277296360481</c:v>
                </c:pt>
                <c:pt idx="188">
                  <c:v>-0.9830985915492958</c:v>
                </c:pt>
                <c:pt idx="189">
                  <c:v>8.6190476190476186</c:v>
                </c:pt>
                <c:pt idx="190">
                  <c:v>12.106382978723405</c:v>
                </c:pt>
                <c:pt idx="191">
                  <c:v>0.78260869565217395</c:v>
                </c:pt>
                <c:pt idx="192">
                  <c:v>-0.54233870967741937</c:v>
                </c:pt>
                <c:pt idx="193">
                  <c:v>-0.19466202494923121</c:v>
                </c:pt>
                <c:pt idx="194">
                  <c:v>-0.96793587174348694</c:v>
                </c:pt>
                <c:pt idx="195">
                  <c:v>-0.80513728963684672</c:v>
                </c:pt>
                <c:pt idx="196">
                  <c:v>-0.7351494513810064</c:v>
                </c:pt>
                <c:pt idx="197">
                  <c:v>-0.48496009821976671</c:v>
                </c:pt>
                <c:pt idx="198">
                  <c:v>-0.40190088255261369</c:v>
                </c:pt>
                <c:pt idx="199">
                  <c:v>-0.4665391969407266</c:v>
                </c:pt>
                <c:pt idx="200">
                  <c:v>-0.48883374689826303</c:v>
                </c:pt>
                <c:pt idx="201">
                  <c:v>-0.89241447694595932</c:v>
                </c:pt>
                <c:pt idx="202">
                  <c:v>-0.84032586558044808</c:v>
                </c:pt>
                <c:pt idx="203">
                  <c:v>-6.688154713940371E-2</c:v>
                </c:pt>
                <c:pt idx="204">
                  <c:v>-0.31034482758620691</c:v>
                </c:pt>
                <c:pt idx="205">
                  <c:v>-0.77984234234234229</c:v>
                </c:pt>
                <c:pt idx="206">
                  <c:v>-0.91518386714116251</c:v>
                </c:pt>
                <c:pt idx="207">
                  <c:v>-0.59855769230769229</c:v>
                </c:pt>
                <c:pt idx="208">
                  <c:v>1.4359999999999999</c:v>
                </c:pt>
                <c:pt idx="209">
                  <c:v>-1</c:v>
                </c:pt>
                <c:pt idx="210">
                  <c:v>-0.74152542372881358</c:v>
                </c:pt>
                <c:pt idx="211">
                  <c:v>3.5232974910394264</c:v>
                </c:pt>
                <c:pt idx="212">
                  <c:v>3.6036363636363635</c:v>
                </c:pt>
                <c:pt idx="213">
                  <c:v>-0.97295835586803681</c:v>
                </c:pt>
                <c:pt idx="214">
                  <c:v>-0.98819826907946495</c:v>
                </c:pt>
                <c:pt idx="215">
                  <c:v>-0.3505668934240363</c:v>
                </c:pt>
                <c:pt idx="216">
                  <c:v>-0.47329874885566064</c:v>
                </c:pt>
                <c:pt idx="217">
                  <c:v>-1</c:v>
                </c:pt>
                <c:pt idx="218">
                  <c:v>-1</c:v>
                </c:pt>
                <c:pt idx="219">
                  <c:v>-0.99772403982930302</c:v>
                </c:pt>
                <c:pt idx="220">
                  <c:v>-0.99673735725938006</c:v>
                </c:pt>
                <c:pt idx="221">
                  <c:v>-0.99118589743589747</c:v>
                </c:pt>
                <c:pt idx="222">
                  <c:v>-0.99687174139728885</c:v>
                </c:pt>
                <c:pt idx="223">
                  <c:v>-0.79136690647482011</c:v>
                </c:pt>
                <c:pt idx="224">
                  <c:v>-1</c:v>
                </c:pt>
                <c:pt idx="225">
                  <c:v>-1</c:v>
                </c:pt>
                <c:pt idx="226">
                  <c:v>-0.52380952380952384</c:v>
                </c:pt>
                <c:pt idx="227">
                  <c:v>-0.76326530612244903</c:v>
                </c:pt>
                <c:pt idx="228">
                  <c:v>-1</c:v>
                </c:pt>
                <c:pt idx="229">
                  <c:v>0.81857555341674693</c:v>
                </c:pt>
                <c:pt idx="230">
                  <c:v>1.1497659906396256</c:v>
                </c:pt>
                <c:pt idx="231">
                  <c:v>-0.85680751173708924</c:v>
                </c:pt>
                <c:pt idx="232">
                  <c:v>-0.12598425196850394</c:v>
                </c:pt>
                <c:pt idx="233">
                  <c:v>-0.99845797995373942</c:v>
                </c:pt>
                <c:pt idx="234">
                  <c:v>-0.99151888974556668</c:v>
                </c:pt>
                <c:pt idx="235">
                  <c:v>-0.37702390131071706</c:v>
                </c:pt>
                <c:pt idx="236">
                  <c:v>-0.60792430514488471</c:v>
                </c:pt>
                <c:pt idx="237">
                  <c:v>-0.60792430514488471</c:v>
                </c:pt>
                <c:pt idx="238">
                  <c:v>-0.53400354819633356</c:v>
                </c:pt>
                <c:pt idx="239">
                  <c:v>-0.82805692709846068</c:v>
                </c:pt>
                <c:pt idx="240">
                  <c:v>-0.998838222480395</c:v>
                </c:pt>
                <c:pt idx="241">
                  <c:v>-0.998838222480395</c:v>
                </c:pt>
                <c:pt idx="242">
                  <c:v>-0.998838222480395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-0.83576642335766427</c:v>
                </c:pt>
                <c:pt idx="247">
                  <c:v>-0.86368062317429406</c:v>
                </c:pt>
                <c:pt idx="248">
                  <c:v>-0.88587848932676516</c:v>
                </c:pt>
                <c:pt idx="249">
                  <c:v>-0.24361244624335948</c:v>
                </c:pt>
                <c:pt idx="250">
                  <c:v>-0.82939632545931763</c:v>
                </c:pt>
                <c:pt idx="251">
                  <c:v>-0.97391819798458801</c:v>
                </c:pt>
                <c:pt idx="252">
                  <c:v>-1</c:v>
                </c:pt>
                <c:pt idx="253">
                  <c:v>-0.91304347826086951</c:v>
                </c:pt>
                <c:pt idx="254">
                  <c:v>-0.90066225165562919</c:v>
                </c:pt>
                <c:pt idx="255">
                  <c:v>-0.80809595202398798</c:v>
                </c:pt>
                <c:pt idx="256">
                  <c:v>-0.78308823529411764</c:v>
                </c:pt>
                <c:pt idx="257">
                  <c:v>-0.9743847312908086</c:v>
                </c:pt>
                <c:pt idx="258">
                  <c:v>-0.9742623979912115</c:v>
                </c:pt>
                <c:pt idx="259">
                  <c:v>-0.76702919290211791</c:v>
                </c:pt>
                <c:pt idx="260">
                  <c:v>-0.66409537166900423</c:v>
                </c:pt>
                <c:pt idx="261">
                  <c:v>8.3087994766110562E-2</c:v>
                </c:pt>
                <c:pt idx="262">
                  <c:v>0.18450540958268932</c:v>
                </c:pt>
                <c:pt idx="263">
                  <c:v>0.44139732288605943</c:v>
                </c:pt>
                <c:pt idx="264">
                  <c:v>0.48623853211009177</c:v>
                </c:pt>
                <c:pt idx="265">
                  <c:v>-0.5760151085930123</c:v>
                </c:pt>
                <c:pt idx="266">
                  <c:v>-0.11100478468899522</c:v>
                </c:pt>
                <c:pt idx="267">
                  <c:v>-0.74934036939313986</c:v>
                </c:pt>
                <c:pt idx="268">
                  <c:v>-1</c:v>
                </c:pt>
                <c:pt idx="269">
                  <c:v>-0.93486096807415031</c:v>
                </c:pt>
                <c:pt idx="270">
                  <c:v>-0.9896070152646963</c:v>
                </c:pt>
                <c:pt idx="271">
                  <c:v>1.1724709784411278</c:v>
                </c:pt>
                <c:pt idx="272">
                  <c:v>1.6724806201550388</c:v>
                </c:pt>
                <c:pt idx="273">
                  <c:v>-0.86379430159833215</c:v>
                </c:pt>
                <c:pt idx="274">
                  <c:v>-0.91552386176631928</c:v>
                </c:pt>
                <c:pt idx="275">
                  <c:v>-0.96702230843840931</c:v>
                </c:pt>
                <c:pt idx="276">
                  <c:v>-0.93598448108632393</c:v>
                </c:pt>
                <c:pt idx="277">
                  <c:v>-0.81276595744680846</c:v>
                </c:pt>
                <c:pt idx="278">
                  <c:v>-0.46382978723404256</c:v>
                </c:pt>
                <c:pt idx="279">
                  <c:v>-0.64476885644768855</c:v>
                </c:pt>
                <c:pt idx="280">
                  <c:v>-0.85169491525423724</c:v>
                </c:pt>
                <c:pt idx="281">
                  <c:v>2.8522968197879859</c:v>
                </c:pt>
                <c:pt idx="282">
                  <c:v>4.6496062992125982</c:v>
                </c:pt>
                <c:pt idx="283">
                  <c:v>2.5941422594142258</c:v>
                </c:pt>
                <c:pt idx="284">
                  <c:v>-0.26773455377574373</c:v>
                </c:pt>
                <c:pt idx="285">
                  <c:v>0.8223920863309353</c:v>
                </c:pt>
                <c:pt idx="286">
                  <c:v>-0.16945925361766945</c:v>
                </c:pt>
                <c:pt idx="287">
                  <c:v>0.9862532904357999</c:v>
                </c:pt>
                <c:pt idx="288">
                  <c:v>0.1161512027491409</c:v>
                </c:pt>
                <c:pt idx="289">
                  <c:v>-1</c:v>
                </c:pt>
                <c:pt idx="290">
                  <c:v>-1</c:v>
                </c:pt>
                <c:pt idx="291">
                  <c:v>-0.74135338345864665</c:v>
                </c:pt>
                <c:pt idx="292">
                  <c:v>-0.16894977168949771</c:v>
                </c:pt>
                <c:pt idx="293">
                  <c:v>-0.89976415094339623</c:v>
                </c:pt>
                <c:pt idx="294">
                  <c:v>-1</c:v>
                </c:pt>
                <c:pt idx="295">
                  <c:v>-1</c:v>
                </c:pt>
                <c:pt idx="296">
                  <c:v>-0.4519774011299435</c:v>
                </c:pt>
                <c:pt idx="297">
                  <c:v>-0.53197674418604646</c:v>
                </c:pt>
                <c:pt idx="298">
                  <c:v>-0.78568490333196217</c:v>
                </c:pt>
                <c:pt idx="299">
                  <c:v>-0.88707102952913008</c:v>
                </c:pt>
                <c:pt idx="300">
                  <c:v>-0.57795156407669024</c:v>
                </c:pt>
                <c:pt idx="301">
                  <c:v>-0.93829905503057254</c:v>
                </c:pt>
                <c:pt idx="302">
                  <c:v>-4.3035107587768968E-2</c:v>
                </c:pt>
                <c:pt idx="303">
                  <c:v>-4.3035107587768968E-2</c:v>
                </c:pt>
                <c:pt idx="304">
                  <c:v>-4.3035107587768968E-2</c:v>
                </c:pt>
                <c:pt idx="305">
                  <c:v>-4.3035107587768968E-2</c:v>
                </c:pt>
                <c:pt idx="306">
                  <c:v>-4.3035107587768968E-2</c:v>
                </c:pt>
                <c:pt idx="307">
                  <c:v>0.42437337942955922</c:v>
                </c:pt>
                <c:pt idx="308">
                  <c:v>2.6719576719576721</c:v>
                </c:pt>
                <c:pt idx="309">
                  <c:v>-0.25357242925188989</c:v>
                </c:pt>
                <c:pt idx="310">
                  <c:v>-3.2910975810432057E-2</c:v>
                </c:pt>
                <c:pt idx="311">
                  <c:v>-0.714447978191731</c:v>
                </c:pt>
                <c:pt idx="312">
                  <c:v>-4.4206296048225048E-2</c:v>
                </c:pt>
                <c:pt idx="313">
                  <c:v>-0.40228741919443062</c:v>
                </c:pt>
                <c:pt idx="314">
                  <c:v>-0.40228741919443062</c:v>
                </c:pt>
                <c:pt idx="315">
                  <c:v>-0.37578814627994955</c:v>
                </c:pt>
                <c:pt idx="316">
                  <c:v>-0.37578814627994955</c:v>
                </c:pt>
                <c:pt idx="317">
                  <c:v>-0.97346938775510206</c:v>
                </c:pt>
                <c:pt idx="318">
                  <c:v>-0.80992907801418434</c:v>
                </c:pt>
                <c:pt idx="319">
                  <c:v>-0.78210116731517509</c:v>
                </c:pt>
                <c:pt idx="320">
                  <c:v>-0.86613119143239625</c:v>
                </c:pt>
                <c:pt idx="321">
                  <c:v>-0.79047619047619044</c:v>
                </c:pt>
                <c:pt idx="322">
                  <c:v>-0.14191419141914191</c:v>
                </c:pt>
                <c:pt idx="323">
                  <c:v>0.8869227449287872</c:v>
                </c:pt>
                <c:pt idx="324">
                  <c:v>0.12253521126760564</c:v>
                </c:pt>
                <c:pt idx="325">
                  <c:v>0.41718334809565988</c:v>
                </c:pt>
                <c:pt idx="326">
                  <c:v>2.8592677345537756</c:v>
                </c:pt>
                <c:pt idx="327">
                  <c:v>-0.48279158699808794</c:v>
                </c:pt>
                <c:pt idx="328">
                  <c:v>0.19634146341463415</c:v>
                </c:pt>
                <c:pt idx="329">
                  <c:v>1.1836960531169309</c:v>
                </c:pt>
                <c:pt idx="330">
                  <c:v>1.2238860482103726</c:v>
                </c:pt>
                <c:pt idx="331">
                  <c:v>-0.73663477771525043</c:v>
                </c:pt>
                <c:pt idx="332">
                  <c:v>-1</c:v>
                </c:pt>
                <c:pt idx="333">
                  <c:v>-1</c:v>
                </c:pt>
                <c:pt idx="334">
                  <c:v>1.0346897931954637</c:v>
                </c:pt>
                <c:pt idx="335">
                  <c:v>1.6424050632911393</c:v>
                </c:pt>
                <c:pt idx="336">
                  <c:v>-0.94347826086956521</c:v>
                </c:pt>
                <c:pt idx="337">
                  <c:v>-0.93688362919132151</c:v>
                </c:pt>
                <c:pt idx="338">
                  <c:v>-0.94347826086956521</c:v>
                </c:pt>
                <c:pt idx="339">
                  <c:v>-0.93688362919132151</c:v>
                </c:pt>
                <c:pt idx="340">
                  <c:v>0.1317365269461078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6.7966280295047421E-2</c:v>
                </c:pt>
                <c:pt idx="346">
                  <c:v>-0.40106951871657753</c:v>
                </c:pt>
                <c:pt idx="347">
                  <c:v>-0.88705058860960861</c:v>
                </c:pt>
                <c:pt idx="348">
                  <c:v>-0.74258555133079851</c:v>
                </c:pt>
                <c:pt idx="349">
                  <c:v>-0.97588255854596295</c:v>
                </c:pt>
                <c:pt idx="350">
                  <c:v>-0.70538415003024801</c:v>
                </c:pt>
                <c:pt idx="351">
                  <c:v>-0.77670753064798603</c:v>
                </c:pt>
                <c:pt idx="352">
                  <c:v>-0.88739946380697055</c:v>
                </c:pt>
                <c:pt idx="353">
                  <c:v>-0.52062163777644954</c:v>
                </c:pt>
                <c:pt idx="354">
                  <c:v>-0.21044849679645145</c:v>
                </c:pt>
                <c:pt idx="355">
                  <c:v>-0.9742157284056725</c:v>
                </c:pt>
                <c:pt idx="356">
                  <c:v>-1</c:v>
                </c:pt>
                <c:pt idx="357">
                  <c:v>-1</c:v>
                </c:pt>
                <c:pt idx="358">
                  <c:v>0.49733885274985218</c:v>
                </c:pt>
                <c:pt idx="359">
                  <c:v>1.0329972502291476</c:v>
                </c:pt>
                <c:pt idx="360">
                  <c:v>-0.20265588914549654</c:v>
                </c:pt>
                <c:pt idx="361">
                  <c:v>-0.55110870740941054</c:v>
                </c:pt>
                <c:pt idx="362">
                  <c:v>1.4659400544959129</c:v>
                </c:pt>
                <c:pt idx="363">
                  <c:v>0.9386363636363636</c:v>
                </c:pt>
                <c:pt idx="364">
                  <c:v>0.4116743471582181</c:v>
                </c:pt>
                <c:pt idx="365">
                  <c:v>0.42269736842105265</c:v>
                </c:pt>
                <c:pt idx="366">
                  <c:v>1.1708860759493671</c:v>
                </c:pt>
                <c:pt idx="367">
                  <c:v>3.3708333333333331</c:v>
                </c:pt>
                <c:pt idx="368">
                  <c:v>-0.9616438356164384</c:v>
                </c:pt>
                <c:pt idx="369">
                  <c:v>-1</c:v>
                </c:pt>
                <c:pt idx="370">
                  <c:v>-0.82415630550621666</c:v>
                </c:pt>
                <c:pt idx="371">
                  <c:v>-0.99288256227758009</c:v>
                </c:pt>
                <c:pt idx="372">
                  <c:v>-1</c:v>
                </c:pt>
                <c:pt idx="373">
                  <c:v>-0.98232129131437351</c:v>
                </c:pt>
                <c:pt idx="374">
                  <c:v>-0.65853658536585369</c:v>
                </c:pt>
                <c:pt idx="375">
                  <c:v>-1</c:v>
                </c:pt>
                <c:pt idx="376">
                  <c:v>-0.89446952595936791</c:v>
                </c:pt>
                <c:pt idx="377">
                  <c:v>-0.9622331691297209</c:v>
                </c:pt>
                <c:pt idx="378">
                  <c:v>-0.99608227228207635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5.7248120300751877</c:v>
                </c:pt>
                <c:pt idx="385">
                  <c:v>0.75056689342403626</c:v>
                </c:pt>
                <c:pt idx="386">
                  <c:v>1.7710843373493976</c:v>
                </c:pt>
                <c:pt idx="387">
                  <c:v>-1</c:v>
                </c:pt>
                <c:pt idx="388">
                  <c:v>-1</c:v>
                </c:pt>
                <c:pt idx="389">
                  <c:v>-0.94878706199460916</c:v>
                </c:pt>
                <c:pt idx="390">
                  <c:v>-0.94878706199460916</c:v>
                </c:pt>
                <c:pt idx="391">
                  <c:v>0.42451612903225805</c:v>
                </c:pt>
                <c:pt idx="392">
                  <c:v>0.35396039603960394</c:v>
                </c:pt>
                <c:pt idx="393">
                  <c:v>-0.33603896103896103</c:v>
                </c:pt>
                <c:pt idx="394">
                  <c:v>-0.47424242424242424</c:v>
                </c:pt>
                <c:pt idx="395">
                  <c:v>-0.43506882106523043</c:v>
                </c:pt>
                <c:pt idx="396">
                  <c:v>-0.30663780663780665</c:v>
                </c:pt>
                <c:pt idx="397">
                  <c:v>-1</c:v>
                </c:pt>
                <c:pt idx="398">
                  <c:v>-1</c:v>
                </c:pt>
                <c:pt idx="399">
                  <c:v>-0.37649700598802394</c:v>
                </c:pt>
                <c:pt idx="400">
                  <c:v>-0.33770970094821301</c:v>
                </c:pt>
                <c:pt idx="401">
                  <c:v>-0.56133997283838843</c:v>
                </c:pt>
                <c:pt idx="402">
                  <c:v>0.337548931044866</c:v>
                </c:pt>
                <c:pt idx="403">
                  <c:v>0.47274481427882298</c:v>
                </c:pt>
                <c:pt idx="404">
                  <c:v>-4.9170616113744077E-2</c:v>
                </c:pt>
                <c:pt idx="405">
                  <c:v>0.35790749343566958</c:v>
                </c:pt>
                <c:pt idx="406">
                  <c:v>0.80339425587467361</c:v>
                </c:pt>
                <c:pt idx="407">
                  <c:v>1.1758985200845666</c:v>
                </c:pt>
                <c:pt idx="408">
                  <c:v>0.30254975124378108</c:v>
                </c:pt>
                <c:pt idx="409">
                  <c:v>0.42343387470997679</c:v>
                </c:pt>
                <c:pt idx="410">
                  <c:v>0.29350348027842227</c:v>
                </c:pt>
                <c:pt idx="411">
                  <c:v>0.29350348027842227</c:v>
                </c:pt>
                <c:pt idx="412">
                  <c:v>0.67012167643082465</c:v>
                </c:pt>
                <c:pt idx="413">
                  <c:v>0.67012167643082465</c:v>
                </c:pt>
                <c:pt idx="414">
                  <c:v>0.34565119423163587</c:v>
                </c:pt>
                <c:pt idx="415">
                  <c:v>11.551724137931034</c:v>
                </c:pt>
                <c:pt idx="416">
                  <c:v>2.7190476190476192</c:v>
                </c:pt>
                <c:pt idx="417">
                  <c:v>4.0220125786163523</c:v>
                </c:pt>
                <c:pt idx="418">
                  <c:v>1.3675018982536067</c:v>
                </c:pt>
                <c:pt idx="419">
                  <c:v>-0.44774657086871328</c:v>
                </c:pt>
                <c:pt idx="420">
                  <c:v>-0.49592549476135039</c:v>
                </c:pt>
                <c:pt idx="421">
                  <c:v>2.5270758122743681E-2</c:v>
                </c:pt>
                <c:pt idx="422">
                  <c:v>-1</c:v>
                </c:pt>
                <c:pt idx="423">
                  <c:v>0.32682926829268294</c:v>
                </c:pt>
                <c:pt idx="424">
                  <c:v>-0.62442748091603051</c:v>
                </c:pt>
                <c:pt idx="425">
                  <c:v>-0.731995069554499</c:v>
                </c:pt>
                <c:pt idx="426">
                  <c:v>-0.19050909928587884</c:v>
                </c:pt>
                <c:pt idx="427">
                  <c:v>-0.42720848056537103</c:v>
                </c:pt>
                <c:pt idx="428">
                  <c:v>-0.52795031055900621</c:v>
                </c:pt>
                <c:pt idx="429">
                  <c:v>-0.86843194042201077</c:v>
                </c:pt>
                <c:pt idx="430">
                  <c:v>-0.63137254901960782</c:v>
                </c:pt>
                <c:pt idx="431">
                  <c:v>11.20392156862745</c:v>
                </c:pt>
                <c:pt idx="432">
                  <c:v>6.0480769230769234</c:v>
                </c:pt>
                <c:pt idx="433">
                  <c:v>-0.58653846153846156</c:v>
                </c:pt>
                <c:pt idx="434">
                  <c:v>-1</c:v>
                </c:pt>
                <c:pt idx="435">
                  <c:v>-1</c:v>
                </c:pt>
                <c:pt idx="436">
                  <c:v>-0.96493827160493828</c:v>
                </c:pt>
                <c:pt idx="437">
                  <c:v>-0.9659058075700665</c:v>
                </c:pt>
                <c:pt idx="438">
                  <c:v>-0.19691780821917809</c:v>
                </c:pt>
                <c:pt idx="439">
                  <c:v>-0.19691780821917809</c:v>
                </c:pt>
                <c:pt idx="440">
                  <c:v>-0.19691780821917809</c:v>
                </c:pt>
                <c:pt idx="441">
                  <c:v>0.40296803652968038</c:v>
                </c:pt>
                <c:pt idx="442">
                  <c:v>-0.19223205506391347</c:v>
                </c:pt>
                <c:pt idx="443">
                  <c:v>-0.14060963618485742</c:v>
                </c:pt>
                <c:pt idx="444">
                  <c:v>-0.14060963618485742</c:v>
                </c:pt>
                <c:pt idx="445">
                  <c:v>-0.14060963618485742</c:v>
                </c:pt>
                <c:pt idx="446">
                  <c:v>-0.17908902691511386</c:v>
                </c:pt>
                <c:pt idx="447">
                  <c:v>-0.23161189358372458</c:v>
                </c:pt>
                <c:pt idx="448">
                  <c:v>-0.42936170212765956</c:v>
                </c:pt>
                <c:pt idx="449">
                  <c:v>-6.838156484458735E-2</c:v>
                </c:pt>
                <c:pt idx="450">
                  <c:v>-1</c:v>
                </c:pt>
                <c:pt idx="451">
                  <c:v>-0.98140111593304402</c:v>
                </c:pt>
                <c:pt idx="452">
                  <c:v>-0.68098159509202449</c:v>
                </c:pt>
                <c:pt idx="453">
                  <c:v>-8.7177316969953456E-2</c:v>
                </c:pt>
                <c:pt idx="454">
                  <c:v>-0.77130852340936373</c:v>
                </c:pt>
                <c:pt idx="455">
                  <c:v>-0.71382842509603073</c:v>
                </c:pt>
                <c:pt idx="456">
                  <c:v>-0.65214285714285714</c:v>
                </c:pt>
                <c:pt idx="457">
                  <c:v>-0.8116028708133971</c:v>
                </c:pt>
                <c:pt idx="458">
                  <c:v>-0.36040216550657383</c:v>
                </c:pt>
                <c:pt idx="459">
                  <c:v>-0.43669250645994834</c:v>
                </c:pt>
                <c:pt idx="460">
                  <c:v>-0.4435336976320583</c:v>
                </c:pt>
                <c:pt idx="461">
                  <c:v>-0.64863144493952896</c:v>
                </c:pt>
                <c:pt idx="462">
                  <c:v>-0.75380261761584721</c:v>
                </c:pt>
                <c:pt idx="463">
                  <c:v>-0.58829084041548629</c:v>
                </c:pt>
                <c:pt idx="464">
                  <c:v>-1</c:v>
                </c:pt>
                <c:pt idx="465">
                  <c:v>2.3179775280898878</c:v>
                </c:pt>
                <c:pt idx="466">
                  <c:v>2.3179775280898878</c:v>
                </c:pt>
                <c:pt idx="467">
                  <c:v>1.7201986754966887</c:v>
                </c:pt>
                <c:pt idx="468">
                  <c:v>1.7201986754966887</c:v>
                </c:pt>
                <c:pt idx="469">
                  <c:v>0.22284678150498641</c:v>
                </c:pt>
                <c:pt idx="470">
                  <c:v>0.22284678150498641</c:v>
                </c:pt>
                <c:pt idx="471">
                  <c:v>0.24692954104718812</c:v>
                </c:pt>
                <c:pt idx="472">
                  <c:v>0.24692954104718812</c:v>
                </c:pt>
                <c:pt idx="473">
                  <c:v>0.86555023923444974</c:v>
                </c:pt>
                <c:pt idx="474">
                  <c:v>0.5049680624556423</c:v>
                </c:pt>
                <c:pt idx="475">
                  <c:v>1.5551794177386595</c:v>
                </c:pt>
                <c:pt idx="476">
                  <c:v>1.5551794177386595</c:v>
                </c:pt>
                <c:pt idx="477">
                  <c:v>-0.24284578696343403</c:v>
                </c:pt>
                <c:pt idx="478">
                  <c:v>0.33306836248012717</c:v>
                </c:pt>
                <c:pt idx="479">
                  <c:v>-1</c:v>
                </c:pt>
                <c:pt idx="480">
                  <c:v>-0.87735191637630661</c:v>
                </c:pt>
                <c:pt idx="481">
                  <c:v>-0.90024860161591047</c:v>
                </c:pt>
                <c:pt idx="482">
                  <c:v>-0.80161338512100389</c:v>
                </c:pt>
                <c:pt idx="483">
                  <c:v>-0.81253497481813097</c:v>
                </c:pt>
                <c:pt idx="484">
                  <c:v>1.1656923753850021</c:v>
                </c:pt>
                <c:pt idx="485">
                  <c:v>1.1656923753850021</c:v>
                </c:pt>
                <c:pt idx="486">
                  <c:v>1.2134640769375824</c:v>
                </c:pt>
                <c:pt idx="487">
                  <c:v>0.59944444444444445</c:v>
                </c:pt>
                <c:pt idx="488">
                  <c:v>0.63824074074074078</c:v>
                </c:pt>
                <c:pt idx="489">
                  <c:v>-0.74232137083737471</c:v>
                </c:pt>
                <c:pt idx="490">
                  <c:v>-0.74232137083737471</c:v>
                </c:pt>
                <c:pt idx="491">
                  <c:v>-0.69733403031887087</c:v>
                </c:pt>
                <c:pt idx="492">
                  <c:v>0.80200501253132828</c:v>
                </c:pt>
                <c:pt idx="493">
                  <c:v>-1</c:v>
                </c:pt>
                <c:pt idx="494">
                  <c:v>-0.99909008189262971</c:v>
                </c:pt>
                <c:pt idx="495">
                  <c:v>-0.94661508704061892</c:v>
                </c:pt>
                <c:pt idx="496">
                  <c:v>-0.9373345101500441</c:v>
                </c:pt>
                <c:pt idx="497">
                  <c:v>1.1737488196411709</c:v>
                </c:pt>
                <c:pt idx="498">
                  <c:v>-0.27606557377049179</c:v>
                </c:pt>
                <c:pt idx="499">
                  <c:v>0.64982678983833719</c:v>
                </c:pt>
                <c:pt idx="500">
                  <c:v>0.79628305932809151</c:v>
                </c:pt>
                <c:pt idx="501">
                  <c:v>-0.88583509513742076</c:v>
                </c:pt>
                <c:pt idx="502">
                  <c:v>-0.39573756790639364</c:v>
                </c:pt>
                <c:pt idx="503">
                  <c:v>-0.98510638297872344</c:v>
                </c:pt>
                <c:pt idx="504">
                  <c:v>-0.98921417565485359</c:v>
                </c:pt>
                <c:pt idx="505">
                  <c:v>-0.73698336017176602</c:v>
                </c:pt>
                <c:pt idx="506">
                  <c:v>-1</c:v>
                </c:pt>
                <c:pt idx="507">
                  <c:v>-1</c:v>
                </c:pt>
                <c:pt idx="508">
                  <c:v>-0.39741581832419731</c:v>
                </c:pt>
                <c:pt idx="509">
                  <c:v>-0.6518518518518519</c:v>
                </c:pt>
                <c:pt idx="510">
                  <c:v>-0.99170274170274175</c:v>
                </c:pt>
                <c:pt idx="511">
                  <c:v>-0.99358974358974361</c:v>
                </c:pt>
                <c:pt idx="512">
                  <c:v>-0.96264176117411604</c:v>
                </c:pt>
                <c:pt idx="513">
                  <c:v>-0.95680345572354208</c:v>
                </c:pt>
                <c:pt idx="514">
                  <c:v>-0.40897353131052294</c:v>
                </c:pt>
                <c:pt idx="515">
                  <c:v>-0.60442117510180338</c:v>
                </c:pt>
                <c:pt idx="516">
                  <c:v>-0.5975638882254598</c:v>
                </c:pt>
                <c:pt idx="517">
                  <c:v>-0.7126016260162602</c:v>
                </c:pt>
                <c:pt idx="518">
                  <c:v>-8.9086315103105385E-2</c:v>
                </c:pt>
                <c:pt idx="519">
                  <c:v>-0.15166297117516631</c:v>
                </c:pt>
                <c:pt idx="520">
                  <c:v>-9.1972700682482936E-2</c:v>
                </c:pt>
                <c:pt idx="521">
                  <c:v>-0.15213296398891968</c:v>
                </c:pt>
                <c:pt idx="522">
                  <c:v>-0.49098557692307693</c:v>
                </c:pt>
                <c:pt idx="523">
                  <c:v>-0.42179195140470765</c:v>
                </c:pt>
                <c:pt idx="524">
                  <c:v>-0.45692527367920038</c:v>
                </c:pt>
                <c:pt idx="525">
                  <c:v>-0.45692527367920038</c:v>
                </c:pt>
                <c:pt idx="526">
                  <c:v>-0.45374315276932442</c:v>
                </c:pt>
                <c:pt idx="527">
                  <c:v>-0.45374315276932442</c:v>
                </c:pt>
                <c:pt idx="528">
                  <c:v>-0.53172080165860403</c:v>
                </c:pt>
                <c:pt idx="529">
                  <c:v>-0.44507196210603023</c:v>
                </c:pt>
                <c:pt idx="530">
                  <c:v>-0.40421740421740421</c:v>
                </c:pt>
                <c:pt idx="531">
                  <c:v>-0.45613669514482186</c:v>
                </c:pt>
                <c:pt idx="532">
                  <c:v>-0.31146589259796809</c:v>
                </c:pt>
                <c:pt idx="533">
                  <c:v>-0.26052631578947366</c:v>
                </c:pt>
                <c:pt idx="534">
                  <c:v>-0.20495827196858124</c:v>
                </c:pt>
                <c:pt idx="535">
                  <c:v>-0.50261060730970042</c:v>
                </c:pt>
                <c:pt idx="536">
                  <c:v>-0.81235485369252203</c:v>
                </c:pt>
                <c:pt idx="537">
                  <c:v>-0.65144124168514417</c:v>
                </c:pt>
                <c:pt idx="538">
                  <c:v>-0.40059669107675616</c:v>
                </c:pt>
                <c:pt idx="539">
                  <c:v>-0.60574412532637079</c:v>
                </c:pt>
                <c:pt idx="540">
                  <c:v>-0.6440624005093919</c:v>
                </c:pt>
                <c:pt idx="541">
                  <c:v>-0.75363511659807958</c:v>
                </c:pt>
                <c:pt idx="542">
                  <c:v>-0.86305278174037092</c:v>
                </c:pt>
                <c:pt idx="543">
                  <c:v>-0.85089141004862234</c:v>
                </c:pt>
                <c:pt idx="544">
                  <c:v>-0.10764963192147659</c:v>
                </c:pt>
                <c:pt idx="545">
                  <c:v>-0.13581564067000959</c:v>
                </c:pt>
                <c:pt idx="546">
                  <c:v>-0.19598847754187559</c:v>
                </c:pt>
                <c:pt idx="547">
                  <c:v>-0.30879345603271985</c:v>
                </c:pt>
                <c:pt idx="548">
                  <c:v>-0.24296426136916935</c:v>
                </c:pt>
                <c:pt idx="549">
                  <c:v>-0.2022592267991041</c:v>
                </c:pt>
                <c:pt idx="550">
                  <c:v>-0.96219455970493317</c:v>
                </c:pt>
                <c:pt idx="551">
                  <c:v>-0.95758564437194127</c:v>
                </c:pt>
                <c:pt idx="552">
                  <c:v>-0.80755395683453235</c:v>
                </c:pt>
                <c:pt idx="553">
                  <c:v>-0.6757965343767468</c:v>
                </c:pt>
                <c:pt idx="554">
                  <c:v>-0.5878003696857671</c:v>
                </c:pt>
                <c:pt idx="555">
                  <c:v>0.1650943396226415</c:v>
                </c:pt>
                <c:pt idx="556">
                  <c:v>-0.57122877122877125</c:v>
                </c:pt>
                <c:pt idx="557">
                  <c:v>-0.54017501988862371</c:v>
                </c:pt>
                <c:pt idx="558">
                  <c:v>-0.9645010046885466</c:v>
                </c:pt>
                <c:pt idx="559">
                  <c:v>-0.87306021104903786</c:v>
                </c:pt>
                <c:pt idx="560">
                  <c:v>-0.49675023212627667</c:v>
                </c:pt>
                <c:pt idx="561">
                  <c:v>-0.49675023212627667</c:v>
                </c:pt>
                <c:pt idx="562">
                  <c:v>-0.69066666666666665</c:v>
                </c:pt>
                <c:pt idx="563">
                  <c:v>-0.69066666666666665</c:v>
                </c:pt>
                <c:pt idx="564">
                  <c:v>-1</c:v>
                </c:pt>
                <c:pt idx="565">
                  <c:v>-1</c:v>
                </c:pt>
                <c:pt idx="566">
                  <c:v>0.8086816720257235</c:v>
                </c:pt>
                <c:pt idx="567">
                  <c:v>-0.21300929235167976</c:v>
                </c:pt>
                <c:pt idx="568">
                  <c:v>-1</c:v>
                </c:pt>
                <c:pt idx="569">
                  <c:v>-1</c:v>
                </c:pt>
                <c:pt idx="570">
                  <c:v>-0.64622641509433965</c:v>
                </c:pt>
                <c:pt idx="571">
                  <c:v>-0.54009433962264153</c:v>
                </c:pt>
                <c:pt idx="572">
                  <c:v>-0.9922394678492239</c:v>
                </c:pt>
                <c:pt idx="573">
                  <c:v>-0.9834469328140214</c:v>
                </c:pt>
                <c:pt idx="574">
                  <c:v>2.7184139784946235</c:v>
                </c:pt>
                <c:pt idx="575">
                  <c:v>2.3059782608695651</c:v>
                </c:pt>
                <c:pt idx="576">
                  <c:v>-1</c:v>
                </c:pt>
                <c:pt idx="57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2-48F8-9541-39FFF0E6585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Val_Scatter!$G$9:$G$10</c:f>
              <c:numCache>
                <c:formatCode>General</c:formatCode>
                <c:ptCount val="2"/>
                <c:pt idx="0">
                  <c:v>-100000</c:v>
                </c:pt>
                <c:pt idx="1">
                  <c:v>500000</c:v>
                </c:pt>
              </c:numCache>
            </c:numRef>
          </c:xVal>
          <c:yVal>
            <c:numRef>
              <c:f>Val_Scatter!$H$9:$H$10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2-48F8-9541-39FFF0E6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328"/>
        <c:axId val="851534992"/>
      </c:scatterChart>
      <c:valAx>
        <c:axId val="348735328"/>
        <c:scaling>
          <c:orientation val="minMax"/>
          <c:max val="7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Volume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51534992"/>
        <c:crossesAt val="-1"/>
        <c:crossBetween val="midCat"/>
      </c:valAx>
      <c:valAx>
        <c:axId val="85153499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from Observed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48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Daily Estimated v. Observed - Intra-SF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7718887094701"/>
          <c:y val="0.10550046216630686"/>
          <c:w val="0.82349562011460586"/>
          <c:h val="0.73180221566581405"/>
        </c:manualLayout>
      </c:layout>
      <c:scatterChart>
        <c:scatterStyle val="lineMarker"/>
        <c:varyColors val="0"/>
        <c:ser>
          <c:idx val="0"/>
          <c:order val="0"/>
          <c:tx>
            <c:v>Intra SF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99140668605243"/>
                  <c:y val="4.0614776865625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LocsData!$V$84:$V$661</c:f>
              <c:numCache>
                <c:formatCode>#,##0</c:formatCode>
                <c:ptCount val="578"/>
                <c:pt idx="0">
                  <c:v>33336.999999999964</c:v>
                </c:pt>
                <c:pt idx="1">
                  <c:v>35493.999999999956</c:v>
                </c:pt>
                <c:pt idx="2">
                  <c:v>21242.666666666657</c:v>
                </c:pt>
                <c:pt idx="3">
                  <c:v>10482.999999999985</c:v>
                </c:pt>
                <c:pt idx="4">
                  <c:v>8096.9999999999927</c:v>
                </c:pt>
                <c:pt idx="5">
                  <c:v>28569.999999999989</c:v>
                </c:pt>
                <c:pt idx="6">
                  <c:v>18396.666666666642</c:v>
                </c:pt>
                <c:pt idx="7">
                  <c:v>20220.999999999985</c:v>
                </c:pt>
                <c:pt idx="8">
                  <c:v>12768.333333333321</c:v>
                </c:pt>
                <c:pt idx="9">
                  <c:v>9456.9999999999818</c:v>
                </c:pt>
                <c:pt idx="10">
                  <c:v>8591.6666666666606</c:v>
                </c:pt>
                <c:pt idx="11">
                  <c:v>19457.999999999978</c:v>
                </c:pt>
                <c:pt idx="12">
                  <c:v>38360.999999999985</c:v>
                </c:pt>
                <c:pt idx="13">
                  <c:v>48518.333333333314</c:v>
                </c:pt>
                <c:pt idx="14">
                  <c:v>7328.3333333333157</c:v>
                </c:pt>
                <c:pt idx="15">
                  <c:v>6256.6666666666588</c:v>
                </c:pt>
                <c:pt idx="16">
                  <c:v>19595</c:v>
                </c:pt>
                <c:pt idx="17">
                  <c:v>19253</c:v>
                </c:pt>
                <c:pt idx="18">
                  <c:v>19286.999999999985</c:v>
                </c:pt>
                <c:pt idx="19">
                  <c:v>12928.333333333314</c:v>
                </c:pt>
                <c:pt idx="20">
                  <c:v>14706.999999999982</c:v>
                </c:pt>
                <c:pt idx="21">
                  <c:v>16409.333333333321</c:v>
                </c:pt>
                <c:pt idx="22">
                  <c:v>12424.333333333321</c:v>
                </c:pt>
                <c:pt idx="23">
                  <c:v>11775.999999999991</c:v>
                </c:pt>
                <c:pt idx="24">
                  <c:v>18224.999999999985</c:v>
                </c:pt>
                <c:pt idx="25">
                  <c:v>12733.333333333318</c:v>
                </c:pt>
                <c:pt idx="26">
                  <c:v>22195.33333333331</c:v>
                </c:pt>
                <c:pt idx="27">
                  <c:v>16195.999999999984</c:v>
                </c:pt>
                <c:pt idx="28">
                  <c:v>18563.333333333314</c:v>
                </c:pt>
                <c:pt idx="29">
                  <c:v>24362.999999999982</c:v>
                </c:pt>
                <c:pt idx="30">
                  <c:v>25532.666666666653</c:v>
                </c:pt>
                <c:pt idx="31">
                  <c:v>31660.666666666599</c:v>
                </c:pt>
                <c:pt idx="32">
                  <c:v>15030.666666666652</c:v>
                </c:pt>
                <c:pt idx="33">
                  <c:v>15105.333333333323</c:v>
                </c:pt>
                <c:pt idx="34">
                  <c:v>10888.33333333331</c:v>
                </c:pt>
                <c:pt idx="35">
                  <c:v>15291</c:v>
                </c:pt>
                <c:pt idx="36">
                  <c:v>21361.999999999978</c:v>
                </c:pt>
                <c:pt idx="37">
                  <c:v>21952.333333333321</c:v>
                </c:pt>
                <c:pt idx="38">
                  <c:v>32633</c:v>
                </c:pt>
                <c:pt idx="39">
                  <c:v>17388</c:v>
                </c:pt>
                <c:pt idx="40">
                  <c:v>18897.999999999993</c:v>
                </c:pt>
                <c:pt idx="41">
                  <c:v>8793.6666666666515</c:v>
                </c:pt>
                <c:pt idx="42">
                  <c:v>1515.5</c:v>
                </c:pt>
                <c:pt idx="43">
                  <c:v>1257.5</c:v>
                </c:pt>
                <c:pt idx="44">
                  <c:v>1425.5</c:v>
                </c:pt>
                <c:pt idx="45">
                  <c:v>884.5</c:v>
                </c:pt>
                <c:pt idx="46">
                  <c:v>1054</c:v>
                </c:pt>
                <c:pt idx="47">
                  <c:v>637.5</c:v>
                </c:pt>
                <c:pt idx="48">
                  <c:v>264</c:v>
                </c:pt>
                <c:pt idx="49">
                  <c:v>294.5</c:v>
                </c:pt>
                <c:pt idx="50">
                  <c:v>165.5</c:v>
                </c:pt>
                <c:pt idx="51">
                  <c:v>189</c:v>
                </c:pt>
                <c:pt idx="52">
                  <c:v>4413.5</c:v>
                </c:pt>
                <c:pt idx="53">
                  <c:v>3303.5</c:v>
                </c:pt>
                <c:pt idx="54">
                  <c:v>3232</c:v>
                </c:pt>
                <c:pt idx="55">
                  <c:v>3569</c:v>
                </c:pt>
                <c:pt idx="56">
                  <c:v>1132</c:v>
                </c:pt>
                <c:pt idx="57">
                  <c:v>1244</c:v>
                </c:pt>
                <c:pt idx="58">
                  <c:v>432</c:v>
                </c:pt>
                <c:pt idx="59">
                  <c:v>761</c:v>
                </c:pt>
                <c:pt idx="60">
                  <c:v>2630</c:v>
                </c:pt>
                <c:pt idx="61">
                  <c:v>2620</c:v>
                </c:pt>
                <c:pt idx="62">
                  <c:v>4792.5</c:v>
                </c:pt>
                <c:pt idx="63">
                  <c:v>4792.5</c:v>
                </c:pt>
                <c:pt idx="64">
                  <c:v>973</c:v>
                </c:pt>
                <c:pt idx="65">
                  <c:v>1243</c:v>
                </c:pt>
                <c:pt idx="66">
                  <c:v>2290</c:v>
                </c:pt>
                <c:pt idx="67">
                  <c:v>2079</c:v>
                </c:pt>
                <c:pt idx="68">
                  <c:v>138</c:v>
                </c:pt>
                <c:pt idx="69">
                  <c:v>145</c:v>
                </c:pt>
                <c:pt idx="70">
                  <c:v>1367.5</c:v>
                </c:pt>
                <c:pt idx="71">
                  <c:v>1524</c:v>
                </c:pt>
                <c:pt idx="72">
                  <c:v>696</c:v>
                </c:pt>
                <c:pt idx="73">
                  <c:v>380.5</c:v>
                </c:pt>
                <c:pt idx="74">
                  <c:v>283</c:v>
                </c:pt>
                <c:pt idx="75">
                  <c:v>261</c:v>
                </c:pt>
                <c:pt idx="76">
                  <c:v>2185</c:v>
                </c:pt>
                <c:pt idx="77">
                  <c:v>2438</c:v>
                </c:pt>
                <c:pt idx="78">
                  <c:v>1166</c:v>
                </c:pt>
                <c:pt idx="79">
                  <c:v>998</c:v>
                </c:pt>
                <c:pt idx="80">
                  <c:v>691</c:v>
                </c:pt>
                <c:pt idx="81">
                  <c:v>936.5</c:v>
                </c:pt>
                <c:pt idx="82">
                  <c:v>356</c:v>
                </c:pt>
                <c:pt idx="83">
                  <c:v>603</c:v>
                </c:pt>
                <c:pt idx="84">
                  <c:v>2715</c:v>
                </c:pt>
                <c:pt idx="85">
                  <c:v>3000</c:v>
                </c:pt>
                <c:pt idx="86">
                  <c:v>2716</c:v>
                </c:pt>
                <c:pt idx="87">
                  <c:v>2403</c:v>
                </c:pt>
                <c:pt idx="88">
                  <c:v>1611</c:v>
                </c:pt>
                <c:pt idx="89">
                  <c:v>1793</c:v>
                </c:pt>
                <c:pt idx="90">
                  <c:v>1738.5</c:v>
                </c:pt>
                <c:pt idx="91">
                  <c:v>1738.5</c:v>
                </c:pt>
                <c:pt idx="92">
                  <c:v>1738.5</c:v>
                </c:pt>
                <c:pt idx="93">
                  <c:v>1738.5</c:v>
                </c:pt>
                <c:pt idx="94">
                  <c:v>2020.5</c:v>
                </c:pt>
                <c:pt idx="95">
                  <c:v>2020.5</c:v>
                </c:pt>
                <c:pt idx="96">
                  <c:v>2020.5</c:v>
                </c:pt>
                <c:pt idx="97">
                  <c:v>2020.5</c:v>
                </c:pt>
                <c:pt idx="98">
                  <c:v>2572</c:v>
                </c:pt>
                <c:pt idx="99">
                  <c:v>1988</c:v>
                </c:pt>
                <c:pt idx="100">
                  <c:v>2443.5</c:v>
                </c:pt>
                <c:pt idx="101">
                  <c:v>2443.5</c:v>
                </c:pt>
                <c:pt idx="102">
                  <c:v>2420</c:v>
                </c:pt>
                <c:pt idx="103">
                  <c:v>2420</c:v>
                </c:pt>
                <c:pt idx="104">
                  <c:v>1710</c:v>
                </c:pt>
                <c:pt idx="105">
                  <c:v>619</c:v>
                </c:pt>
                <c:pt idx="106">
                  <c:v>971</c:v>
                </c:pt>
                <c:pt idx="107">
                  <c:v>487</c:v>
                </c:pt>
                <c:pt idx="108">
                  <c:v>1290</c:v>
                </c:pt>
                <c:pt idx="109">
                  <c:v>1096</c:v>
                </c:pt>
                <c:pt idx="110">
                  <c:v>1056</c:v>
                </c:pt>
                <c:pt idx="111">
                  <c:v>1261</c:v>
                </c:pt>
                <c:pt idx="112">
                  <c:v>1843</c:v>
                </c:pt>
                <c:pt idx="113">
                  <c:v>1424</c:v>
                </c:pt>
                <c:pt idx="114">
                  <c:v>358</c:v>
                </c:pt>
                <c:pt idx="115">
                  <c:v>620</c:v>
                </c:pt>
                <c:pt idx="116">
                  <c:v>1952</c:v>
                </c:pt>
                <c:pt idx="117">
                  <c:v>1595</c:v>
                </c:pt>
                <c:pt idx="118">
                  <c:v>2099</c:v>
                </c:pt>
                <c:pt idx="119">
                  <c:v>1697.5</c:v>
                </c:pt>
                <c:pt idx="120">
                  <c:v>469.5</c:v>
                </c:pt>
                <c:pt idx="121">
                  <c:v>382.5</c:v>
                </c:pt>
                <c:pt idx="122">
                  <c:v>477</c:v>
                </c:pt>
                <c:pt idx="123">
                  <c:v>2163</c:v>
                </c:pt>
                <c:pt idx="124">
                  <c:v>2079</c:v>
                </c:pt>
                <c:pt idx="125">
                  <c:v>2913</c:v>
                </c:pt>
                <c:pt idx="126">
                  <c:v>1106</c:v>
                </c:pt>
                <c:pt idx="127">
                  <c:v>1294.5</c:v>
                </c:pt>
                <c:pt idx="128">
                  <c:v>1319</c:v>
                </c:pt>
                <c:pt idx="129">
                  <c:v>1409</c:v>
                </c:pt>
                <c:pt idx="130">
                  <c:v>1281.5</c:v>
                </c:pt>
                <c:pt idx="131">
                  <c:v>1408.5</c:v>
                </c:pt>
                <c:pt idx="132">
                  <c:v>528.5</c:v>
                </c:pt>
                <c:pt idx="133">
                  <c:v>1001.5</c:v>
                </c:pt>
                <c:pt idx="134">
                  <c:v>620</c:v>
                </c:pt>
                <c:pt idx="135">
                  <c:v>837.5</c:v>
                </c:pt>
                <c:pt idx="136">
                  <c:v>680</c:v>
                </c:pt>
                <c:pt idx="137">
                  <c:v>398</c:v>
                </c:pt>
                <c:pt idx="138">
                  <c:v>926.5</c:v>
                </c:pt>
                <c:pt idx="139">
                  <c:v>1053.5</c:v>
                </c:pt>
                <c:pt idx="140">
                  <c:v>1792</c:v>
                </c:pt>
                <c:pt idx="141">
                  <c:v>1820</c:v>
                </c:pt>
                <c:pt idx="142">
                  <c:v>871</c:v>
                </c:pt>
                <c:pt idx="143">
                  <c:v>481.5</c:v>
                </c:pt>
                <c:pt idx="144">
                  <c:v>795</c:v>
                </c:pt>
                <c:pt idx="145">
                  <c:v>663</c:v>
                </c:pt>
                <c:pt idx="146">
                  <c:v>609</c:v>
                </c:pt>
                <c:pt idx="147">
                  <c:v>704</c:v>
                </c:pt>
                <c:pt idx="148">
                  <c:v>528</c:v>
                </c:pt>
                <c:pt idx="149">
                  <c:v>631</c:v>
                </c:pt>
                <c:pt idx="150">
                  <c:v>199</c:v>
                </c:pt>
                <c:pt idx="151">
                  <c:v>546</c:v>
                </c:pt>
                <c:pt idx="152">
                  <c:v>1385</c:v>
                </c:pt>
                <c:pt idx="153">
                  <c:v>630</c:v>
                </c:pt>
                <c:pt idx="154">
                  <c:v>401</c:v>
                </c:pt>
                <c:pt idx="155">
                  <c:v>543</c:v>
                </c:pt>
                <c:pt idx="156">
                  <c:v>386</c:v>
                </c:pt>
                <c:pt idx="157">
                  <c:v>321</c:v>
                </c:pt>
                <c:pt idx="158">
                  <c:v>321</c:v>
                </c:pt>
                <c:pt idx="159">
                  <c:v>371</c:v>
                </c:pt>
                <c:pt idx="160">
                  <c:v>371</c:v>
                </c:pt>
                <c:pt idx="161">
                  <c:v>1328</c:v>
                </c:pt>
                <c:pt idx="162">
                  <c:v>1715</c:v>
                </c:pt>
                <c:pt idx="163">
                  <c:v>393.33333333333263</c:v>
                </c:pt>
                <c:pt idx="164">
                  <c:v>1975.6666666666645</c:v>
                </c:pt>
                <c:pt idx="165">
                  <c:v>430</c:v>
                </c:pt>
                <c:pt idx="166">
                  <c:v>336.5</c:v>
                </c:pt>
                <c:pt idx="167">
                  <c:v>502</c:v>
                </c:pt>
                <c:pt idx="168">
                  <c:v>354.5</c:v>
                </c:pt>
                <c:pt idx="169">
                  <c:v>1513.5</c:v>
                </c:pt>
                <c:pt idx="170">
                  <c:v>775</c:v>
                </c:pt>
                <c:pt idx="171">
                  <c:v>2114</c:v>
                </c:pt>
                <c:pt idx="172">
                  <c:v>2273</c:v>
                </c:pt>
                <c:pt idx="173">
                  <c:v>1620</c:v>
                </c:pt>
                <c:pt idx="174">
                  <c:v>2208.5</c:v>
                </c:pt>
                <c:pt idx="175">
                  <c:v>1786.5</c:v>
                </c:pt>
                <c:pt idx="176">
                  <c:v>287</c:v>
                </c:pt>
                <c:pt idx="177">
                  <c:v>731</c:v>
                </c:pt>
                <c:pt idx="178">
                  <c:v>703.5</c:v>
                </c:pt>
                <c:pt idx="179">
                  <c:v>3372</c:v>
                </c:pt>
                <c:pt idx="180">
                  <c:v>2159</c:v>
                </c:pt>
                <c:pt idx="181">
                  <c:v>460.5</c:v>
                </c:pt>
                <c:pt idx="182">
                  <c:v>337.5</c:v>
                </c:pt>
                <c:pt idx="183">
                  <c:v>865</c:v>
                </c:pt>
                <c:pt idx="184">
                  <c:v>1049</c:v>
                </c:pt>
                <c:pt idx="185">
                  <c:v>1538</c:v>
                </c:pt>
                <c:pt idx="186">
                  <c:v>2097</c:v>
                </c:pt>
                <c:pt idx="187">
                  <c:v>865.5</c:v>
                </c:pt>
                <c:pt idx="188">
                  <c:v>710</c:v>
                </c:pt>
                <c:pt idx="189">
                  <c:v>94.5</c:v>
                </c:pt>
                <c:pt idx="190">
                  <c:v>94</c:v>
                </c:pt>
                <c:pt idx="191">
                  <c:v>1587</c:v>
                </c:pt>
                <c:pt idx="192">
                  <c:v>496</c:v>
                </c:pt>
                <c:pt idx="193">
                  <c:v>1723.5</c:v>
                </c:pt>
                <c:pt idx="194">
                  <c:v>1497</c:v>
                </c:pt>
                <c:pt idx="195">
                  <c:v>1693.5</c:v>
                </c:pt>
                <c:pt idx="196">
                  <c:v>1321.5</c:v>
                </c:pt>
                <c:pt idx="197">
                  <c:v>3258</c:v>
                </c:pt>
                <c:pt idx="198">
                  <c:v>2946</c:v>
                </c:pt>
                <c:pt idx="199">
                  <c:v>4184</c:v>
                </c:pt>
                <c:pt idx="200">
                  <c:v>3627</c:v>
                </c:pt>
                <c:pt idx="201">
                  <c:v>4034</c:v>
                </c:pt>
                <c:pt idx="202">
                  <c:v>2455</c:v>
                </c:pt>
                <c:pt idx="203">
                  <c:v>620.5</c:v>
                </c:pt>
                <c:pt idx="204">
                  <c:v>884.5</c:v>
                </c:pt>
                <c:pt idx="205">
                  <c:v>1776</c:v>
                </c:pt>
                <c:pt idx="206">
                  <c:v>1686</c:v>
                </c:pt>
                <c:pt idx="207">
                  <c:v>416</c:v>
                </c:pt>
                <c:pt idx="208">
                  <c:v>250</c:v>
                </c:pt>
                <c:pt idx="209">
                  <c:v>771</c:v>
                </c:pt>
                <c:pt idx="210">
                  <c:v>944</c:v>
                </c:pt>
                <c:pt idx="211">
                  <c:v>139.5</c:v>
                </c:pt>
                <c:pt idx="212">
                  <c:v>137.5</c:v>
                </c:pt>
                <c:pt idx="213">
                  <c:v>1849</c:v>
                </c:pt>
                <c:pt idx="214">
                  <c:v>1271</c:v>
                </c:pt>
                <c:pt idx="215">
                  <c:v>1102.5</c:v>
                </c:pt>
                <c:pt idx="216">
                  <c:v>1638.5</c:v>
                </c:pt>
                <c:pt idx="217">
                  <c:v>239</c:v>
                </c:pt>
                <c:pt idx="218">
                  <c:v>221</c:v>
                </c:pt>
                <c:pt idx="219">
                  <c:v>1757.5</c:v>
                </c:pt>
                <c:pt idx="220">
                  <c:v>1839</c:v>
                </c:pt>
                <c:pt idx="221">
                  <c:v>1248</c:v>
                </c:pt>
                <c:pt idx="222">
                  <c:v>1918</c:v>
                </c:pt>
                <c:pt idx="223">
                  <c:v>139</c:v>
                </c:pt>
                <c:pt idx="224">
                  <c:v>139</c:v>
                </c:pt>
                <c:pt idx="225">
                  <c:v>126</c:v>
                </c:pt>
                <c:pt idx="226">
                  <c:v>126</c:v>
                </c:pt>
                <c:pt idx="227">
                  <c:v>122.5</c:v>
                </c:pt>
                <c:pt idx="228">
                  <c:v>223</c:v>
                </c:pt>
                <c:pt idx="229">
                  <c:v>2078</c:v>
                </c:pt>
                <c:pt idx="230">
                  <c:v>1923</c:v>
                </c:pt>
                <c:pt idx="231">
                  <c:v>426</c:v>
                </c:pt>
                <c:pt idx="232">
                  <c:v>508</c:v>
                </c:pt>
                <c:pt idx="233">
                  <c:v>1297</c:v>
                </c:pt>
                <c:pt idx="234">
                  <c:v>1297</c:v>
                </c:pt>
                <c:pt idx="235">
                  <c:v>1297</c:v>
                </c:pt>
                <c:pt idx="236">
                  <c:v>1691</c:v>
                </c:pt>
                <c:pt idx="237">
                  <c:v>1691</c:v>
                </c:pt>
                <c:pt idx="238">
                  <c:v>1691</c:v>
                </c:pt>
                <c:pt idx="239">
                  <c:v>1721.5</c:v>
                </c:pt>
                <c:pt idx="240">
                  <c:v>1721.5</c:v>
                </c:pt>
                <c:pt idx="241">
                  <c:v>1721.5</c:v>
                </c:pt>
                <c:pt idx="242">
                  <c:v>1721.5</c:v>
                </c:pt>
                <c:pt idx="243">
                  <c:v>1096</c:v>
                </c:pt>
                <c:pt idx="244">
                  <c:v>1096</c:v>
                </c:pt>
                <c:pt idx="245">
                  <c:v>1096</c:v>
                </c:pt>
                <c:pt idx="246">
                  <c:v>1096</c:v>
                </c:pt>
                <c:pt idx="247">
                  <c:v>2054</c:v>
                </c:pt>
                <c:pt idx="248">
                  <c:v>1218</c:v>
                </c:pt>
                <c:pt idx="249">
                  <c:v>1976.5</c:v>
                </c:pt>
                <c:pt idx="250">
                  <c:v>1905</c:v>
                </c:pt>
                <c:pt idx="251">
                  <c:v>1687</c:v>
                </c:pt>
                <c:pt idx="252">
                  <c:v>1376.5</c:v>
                </c:pt>
                <c:pt idx="253">
                  <c:v>782</c:v>
                </c:pt>
                <c:pt idx="254">
                  <c:v>604</c:v>
                </c:pt>
                <c:pt idx="255">
                  <c:v>1334</c:v>
                </c:pt>
                <c:pt idx="256">
                  <c:v>1088</c:v>
                </c:pt>
                <c:pt idx="257">
                  <c:v>1991</c:v>
                </c:pt>
                <c:pt idx="258">
                  <c:v>1593</c:v>
                </c:pt>
                <c:pt idx="259">
                  <c:v>1747</c:v>
                </c:pt>
                <c:pt idx="260">
                  <c:v>1426</c:v>
                </c:pt>
                <c:pt idx="261">
                  <c:v>6114</c:v>
                </c:pt>
                <c:pt idx="262">
                  <c:v>5176</c:v>
                </c:pt>
                <c:pt idx="263">
                  <c:v>3063</c:v>
                </c:pt>
                <c:pt idx="264">
                  <c:v>2398</c:v>
                </c:pt>
                <c:pt idx="265">
                  <c:v>2118</c:v>
                </c:pt>
                <c:pt idx="266">
                  <c:v>1045</c:v>
                </c:pt>
                <c:pt idx="267">
                  <c:v>379</c:v>
                </c:pt>
                <c:pt idx="268">
                  <c:v>858</c:v>
                </c:pt>
                <c:pt idx="269">
                  <c:v>3884</c:v>
                </c:pt>
                <c:pt idx="270">
                  <c:v>3079</c:v>
                </c:pt>
                <c:pt idx="271">
                  <c:v>603</c:v>
                </c:pt>
                <c:pt idx="272">
                  <c:v>516</c:v>
                </c:pt>
                <c:pt idx="273">
                  <c:v>719.5</c:v>
                </c:pt>
                <c:pt idx="274">
                  <c:v>911.5</c:v>
                </c:pt>
                <c:pt idx="275">
                  <c:v>1031</c:v>
                </c:pt>
                <c:pt idx="276">
                  <c:v>1031</c:v>
                </c:pt>
                <c:pt idx="277">
                  <c:v>235</c:v>
                </c:pt>
                <c:pt idx="278">
                  <c:v>235</c:v>
                </c:pt>
                <c:pt idx="279">
                  <c:v>822</c:v>
                </c:pt>
                <c:pt idx="280">
                  <c:v>472</c:v>
                </c:pt>
                <c:pt idx="281">
                  <c:v>1415</c:v>
                </c:pt>
                <c:pt idx="282">
                  <c:v>1016</c:v>
                </c:pt>
                <c:pt idx="283">
                  <c:v>1434</c:v>
                </c:pt>
                <c:pt idx="284">
                  <c:v>1311</c:v>
                </c:pt>
                <c:pt idx="285">
                  <c:v>2224</c:v>
                </c:pt>
                <c:pt idx="286">
                  <c:v>2626</c:v>
                </c:pt>
                <c:pt idx="287">
                  <c:v>3419</c:v>
                </c:pt>
                <c:pt idx="288">
                  <c:v>4365</c:v>
                </c:pt>
                <c:pt idx="289">
                  <c:v>389</c:v>
                </c:pt>
                <c:pt idx="290">
                  <c:v>415</c:v>
                </c:pt>
                <c:pt idx="291">
                  <c:v>332.5</c:v>
                </c:pt>
                <c:pt idx="292">
                  <c:v>219</c:v>
                </c:pt>
                <c:pt idx="293">
                  <c:v>848</c:v>
                </c:pt>
                <c:pt idx="294">
                  <c:v>1192.5</c:v>
                </c:pt>
                <c:pt idx="295">
                  <c:v>146</c:v>
                </c:pt>
                <c:pt idx="296">
                  <c:v>708</c:v>
                </c:pt>
                <c:pt idx="297">
                  <c:v>688</c:v>
                </c:pt>
                <c:pt idx="298">
                  <c:v>2431</c:v>
                </c:pt>
                <c:pt idx="299">
                  <c:v>2506</c:v>
                </c:pt>
                <c:pt idx="300">
                  <c:v>3964</c:v>
                </c:pt>
                <c:pt idx="301">
                  <c:v>1799</c:v>
                </c:pt>
                <c:pt idx="302">
                  <c:v>883</c:v>
                </c:pt>
                <c:pt idx="303">
                  <c:v>883</c:v>
                </c:pt>
                <c:pt idx="304">
                  <c:v>883</c:v>
                </c:pt>
                <c:pt idx="305">
                  <c:v>883</c:v>
                </c:pt>
                <c:pt idx="306">
                  <c:v>883</c:v>
                </c:pt>
                <c:pt idx="307">
                  <c:v>578.5</c:v>
                </c:pt>
                <c:pt idx="308">
                  <c:v>378</c:v>
                </c:pt>
                <c:pt idx="309">
                  <c:v>1189.6666666666645</c:v>
                </c:pt>
                <c:pt idx="310">
                  <c:v>2025.6666666666652</c:v>
                </c:pt>
                <c:pt idx="311">
                  <c:v>4402</c:v>
                </c:pt>
                <c:pt idx="312">
                  <c:v>1493</c:v>
                </c:pt>
                <c:pt idx="313">
                  <c:v>2011</c:v>
                </c:pt>
                <c:pt idx="314">
                  <c:v>2011</c:v>
                </c:pt>
                <c:pt idx="315">
                  <c:v>3172</c:v>
                </c:pt>
                <c:pt idx="316">
                  <c:v>3172</c:v>
                </c:pt>
                <c:pt idx="317">
                  <c:v>490</c:v>
                </c:pt>
                <c:pt idx="318">
                  <c:v>352.5</c:v>
                </c:pt>
                <c:pt idx="319">
                  <c:v>514</c:v>
                </c:pt>
                <c:pt idx="320">
                  <c:v>747</c:v>
                </c:pt>
                <c:pt idx="321">
                  <c:v>210</c:v>
                </c:pt>
                <c:pt idx="322">
                  <c:v>151.5</c:v>
                </c:pt>
                <c:pt idx="323">
                  <c:v>1158.5</c:v>
                </c:pt>
                <c:pt idx="324">
                  <c:v>2130</c:v>
                </c:pt>
                <c:pt idx="325">
                  <c:v>2258</c:v>
                </c:pt>
                <c:pt idx="326">
                  <c:v>874</c:v>
                </c:pt>
                <c:pt idx="327">
                  <c:v>1046</c:v>
                </c:pt>
                <c:pt idx="328">
                  <c:v>820</c:v>
                </c:pt>
                <c:pt idx="329">
                  <c:v>2711</c:v>
                </c:pt>
                <c:pt idx="330">
                  <c:v>2738</c:v>
                </c:pt>
                <c:pt idx="331">
                  <c:v>888.5</c:v>
                </c:pt>
                <c:pt idx="332">
                  <c:v>282</c:v>
                </c:pt>
                <c:pt idx="333">
                  <c:v>294.5</c:v>
                </c:pt>
                <c:pt idx="334">
                  <c:v>1499</c:v>
                </c:pt>
                <c:pt idx="335">
                  <c:v>948</c:v>
                </c:pt>
                <c:pt idx="336">
                  <c:v>460</c:v>
                </c:pt>
                <c:pt idx="337">
                  <c:v>253.5</c:v>
                </c:pt>
                <c:pt idx="338">
                  <c:v>460</c:v>
                </c:pt>
                <c:pt idx="339">
                  <c:v>253.5</c:v>
                </c:pt>
                <c:pt idx="340">
                  <c:v>1169</c:v>
                </c:pt>
                <c:pt idx="341">
                  <c:v>184</c:v>
                </c:pt>
                <c:pt idx="342">
                  <c:v>184</c:v>
                </c:pt>
                <c:pt idx="343">
                  <c:v>183</c:v>
                </c:pt>
                <c:pt idx="344">
                  <c:v>183</c:v>
                </c:pt>
                <c:pt idx="345">
                  <c:v>1898</c:v>
                </c:pt>
                <c:pt idx="346">
                  <c:v>1122</c:v>
                </c:pt>
                <c:pt idx="347">
                  <c:v>3143</c:v>
                </c:pt>
                <c:pt idx="348">
                  <c:v>2630</c:v>
                </c:pt>
                <c:pt idx="349">
                  <c:v>2861</c:v>
                </c:pt>
                <c:pt idx="350">
                  <c:v>1653</c:v>
                </c:pt>
                <c:pt idx="351">
                  <c:v>1142</c:v>
                </c:pt>
                <c:pt idx="352">
                  <c:v>746</c:v>
                </c:pt>
                <c:pt idx="353">
                  <c:v>836.5</c:v>
                </c:pt>
                <c:pt idx="354">
                  <c:v>1014.5</c:v>
                </c:pt>
                <c:pt idx="355">
                  <c:v>1163.5</c:v>
                </c:pt>
                <c:pt idx="356">
                  <c:v>1048</c:v>
                </c:pt>
                <c:pt idx="357">
                  <c:v>836</c:v>
                </c:pt>
                <c:pt idx="358">
                  <c:v>1691</c:v>
                </c:pt>
                <c:pt idx="359">
                  <c:v>1091</c:v>
                </c:pt>
                <c:pt idx="360">
                  <c:v>1732</c:v>
                </c:pt>
                <c:pt idx="361">
                  <c:v>1849</c:v>
                </c:pt>
                <c:pt idx="362">
                  <c:v>367</c:v>
                </c:pt>
                <c:pt idx="363">
                  <c:v>440</c:v>
                </c:pt>
                <c:pt idx="364">
                  <c:v>651</c:v>
                </c:pt>
                <c:pt idx="365">
                  <c:v>608</c:v>
                </c:pt>
                <c:pt idx="366">
                  <c:v>474</c:v>
                </c:pt>
                <c:pt idx="367">
                  <c:v>240</c:v>
                </c:pt>
                <c:pt idx="368">
                  <c:v>365</c:v>
                </c:pt>
                <c:pt idx="369">
                  <c:v>422</c:v>
                </c:pt>
                <c:pt idx="370">
                  <c:v>563</c:v>
                </c:pt>
                <c:pt idx="371">
                  <c:v>281</c:v>
                </c:pt>
                <c:pt idx="372">
                  <c:v>611</c:v>
                </c:pt>
                <c:pt idx="373">
                  <c:v>1301</c:v>
                </c:pt>
                <c:pt idx="374">
                  <c:v>348.5</c:v>
                </c:pt>
                <c:pt idx="375">
                  <c:v>2651</c:v>
                </c:pt>
                <c:pt idx="376">
                  <c:v>1772</c:v>
                </c:pt>
                <c:pt idx="377">
                  <c:v>1827</c:v>
                </c:pt>
                <c:pt idx="378">
                  <c:v>510.5</c:v>
                </c:pt>
                <c:pt idx="379">
                  <c:v>434.5</c:v>
                </c:pt>
                <c:pt idx="380">
                  <c:v>924</c:v>
                </c:pt>
                <c:pt idx="381">
                  <c:v>1117</c:v>
                </c:pt>
                <c:pt idx="382">
                  <c:v>383.5</c:v>
                </c:pt>
                <c:pt idx="383">
                  <c:v>470</c:v>
                </c:pt>
                <c:pt idx="384">
                  <c:v>332.5</c:v>
                </c:pt>
                <c:pt idx="385">
                  <c:v>220.5</c:v>
                </c:pt>
                <c:pt idx="386">
                  <c:v>124.5</c:v>
                </c:pt>
                <c:pt idx="387">
                  <c:v>98.5</c:v>
                </c:pt>
                <c:pt idx="388">
                  <c:v>98.5</c:v>
                </c:pt>
                <c:pt idx="389">
                  <c:v>371</c:v>
                </c:pt>
                <c:pt idx="390">
                  <c:v>371</c:v>
                </c:pt>
                <c:pt idx="391">
                  <c:v>775</c:v>
                </c:pt>
                <c:pt idx="392">
                  <c:v>808</c:v>
                </c:pt>
                <c:pt idx="393">
                  <c:v>1232</c:v>
                </c:pt>
                <c:pt idx="394">
                  <c:v>1320</c:v>
                </c:pt>
                <c:pt idx="395">
                  <c:v>1671</c:v>
                </c:pt>
                <c:pt idx="396">
                  <c:v>1386</c:v>
                </c:pt>
                <c:pt idx="397">
                  <c:v>483.5</c:v>
                </c:pt>
                <c:pt idx="398">
                  <c:v>366</c:v>
                </c:pt>
                <c:pt idx="399">
                  <c:v>1336</c:v>
                </c:pt>
                <c:pt idx="400">
                  <c:v>1371</c:v>
                </c:pt>
                <c:pt idx="401">
                  <c:v>4418</c:v>
                </c:pt>
                <c:pt idx="402">
                  <c:v>3321</c:v>
                </c:pt>
                <c:pt idx="403">
                  <c:v>2073</c:v>
                </c:pt>
                <c:pt idx="404">
                  <c:v>3376</c:v>
                </c:pt>
                <c:pt idx="405">
                  <c:v>4951</c:v>
                </c:pt>
                <c:pt idx="406">
                  <c:v>3830</c:v>
                </c:pt>
                <c:pt idx="407">
                  <c:v>2365</c:v>
                </c:pt>
                <c:pt idx="408">
                  <c:v>3216</c:v>
                </c:pt>
                <c:pt idx="409">
                  <c:v>1724</c:v>
                </c:pt>
                <c:pt idx="410">
                  <c:v>1724</c:v>
                </c:pt>
                <c:pt idx="411">
                  <c:v>1724</c:v>
                </c:pt>
                <c:pt idx="412">
                  <c:v>1109.5</c:v>
                </c:pt>
                <c:pt idx="413">
                  <c:v>1109.5</c:v>
                </c:pt>
                <c:pt idx="414">
                  <c:v>1109.5</c:v>
                </c:pt>
                <c:pt idx="415">
                  <c:v>43.5</c:v>
                </c:pt>
                <c:pt idx="416">
                  <c:v>630</c:v>
                </c:pt>
                <c:pt idx="417">
                  <c:v>318</c:v>
                </c:pt>
                <c:pt idx="418">
                  <c:v>1317</c:v>
                </c:pt>
                <c:pt idx="419">
                  <c:v>3062</c:v>
                </c:pt>
                <c:pt idx="420">
                  <c:v>859</c:v>
                </c:pt>
                <c:pt idx="421">
                  <c:v>415.5</c:v>
                </c:pt>
                <c:pt idx="422">
                  <c:v>134</c:v>
                </c:pt>
                <c:pt idx="423">
                  <c:v>205</c:v>
                </c:pt>
                <c:pt idx="424">
                  <c:v>982.5</c:v>
                </c:pt>
                <c:pt idx="425">
                  <c:v>2839.5</c:v>
                </c:pt>
                <c:pt idx="426">
                  <c:v>2170.5</c:v>
                </c:pt>
                <c:pt idx="427">
                  <c:v>2830</c:v>
                </c:pt>
                <c:pt idx="428">
                  <c:v>1771</c:v>
                </c:pt>
                <c:pt idx="429">
                  <c:v>2417</c:v>
                </c:pt>
                <c:pt idx="430">
                  <c:v>255</c:v>
                </c:pt>
                <c:pt idx="431">
                  <c:v>255</c:v>
                </c:pt>
                <c:pt idx="432">
                  <c:v>416</c:v>
                </c:pt>
                <c:pt idx="433">
                  <c:v>416</c:v>
                </c:pt>
                <c:pt idx="434">
                  <c:v>280</c:v>
                </c:pt>
                <c:pt idx="435">
                  <c:v>384</c:v>
                </c:pt>
                <c:pt idx="436">
                  <c:v>2025</c:v>
                </c:pt>
                <c:pt idx="437">
                  <c:v>1730.5</c:v>
                </c:pt>
                <c:pt idx="438">
                  <c:v>1752</c:v>
                </c:pt>
                <c:pt idx="439">
                  <c:v>1752</c:v>
                </c:pt>
                <c:pt idx="440">
                  <c:v>1752</c:v>
                </c:pt>
                <c:pt idx="441">
                  <c:v>1752</c:v>
                </c:pt>
                <c:pt idx="442">
                  <c:v>2034</c:v>
                </c:pt>
                <c:pt idx="443">
                  <c:v>2034</c:v>
                </c:pt>
                <c:pt idx="444">
                  <c:v>2034</c:v>
                </c:pt>
                <c:pt idx="445">
                  <c:v>2034</c:v>
                </c:pt>
                <c:pt idx="446">
                  <c:v>966</c:v>
                </c:pt>
                <c:pt idx="447">
                  <c:v>639</c:v>
                </c:pt>
                <c:pt idx="448">
                  <c:v>2350</c:v>
                </c:pt>
                <c:pt idx="449">
                  <c:v>2332.5</c:v>
                </c:pt>
                <c:pt idx="450">
                  <c:v>824</c:v>
                </c:pt>
                <c:pt idx="451">
                  <c:v>1613</c:v>
                </c:pt>
                <c:pt idx="452">
                  <c:v>1141</c:v>
                </c:pt>
                <c:pt idx="453">
                  <c:v>2363</c:v>
                </c:pt>
                <c:pt idx="454">
                  <c:v>1666</c:v>
                </c:pt>
                <c:pt idx="455">
                  <c:v>1562</c:v>
                </c:pt>
                <c:pt idx="456">
                  <c:v>2800</c:v>
                </c:pt>
                <c:pt idx="457">
                  <c:v>1672</c:v>
                </c:pt>
                <c:pt idx="458">
                  <c:v>1293</c:v>
                </c:pt>
                <c:pt idx="459">
                  <c:v>1548</c:v>
                </c:pt>
                <c:pt idx="460">
                  <c:v>1098</c:v>
                </c:pt>
                <c:pt idx="461">
                  <c:v>1571</c:v>
                </c:pt>
                <c:pt idx="462">
                  <c:v>1413.5</c:v>
                </c:pt>
                <c:pt idx="463">
                  <c:v>1588.5</c:v>
                </c:pt>
                <c:pt idx="464">
                  <c:v>493</c:v>
                </c:pt>
                <c:pt idx="465">
                  <c:v>890</c:v>
                </c:pt>
                <c:pt idx="466">
                  <c:v>890</c:v>
                </c:pt>
                <c:pt idx="467">
                  <c:v>1208</c:v>
                </c:pt>
                <c:pt idx="468">
                  <c:v>1208</c:v>
                </c:pt>
                <c:pt idx="469">
                  <c:v>2757.5</c:v>
                </c:pt>
                <c:pt idx="470">
                  <c:v>2757.5</c:v>
                </c:pt>
                <c:pt idx="471">
                  <c:v>3094</c:v>
                </c:pt>
                <c:pt idx="472">
                  <c:v>3094</c:v>
                </c:pt>
                <c:pt idx="473">
                  <c:v>2090</c:v>
                </c:pt>
                <c:pt idx="474">
                  <c:v>2818</c:v>
                </c:pt>
                <c:pt idx="475">
                  <c:v>738.5</c:v>
                </c:pt>
                <c:pt idx="476">
                  <c:v>738.5</c:v>
                </c:pt>
                <c:pt idx="477">
                  <c:v>2516</c:v>
                </c:pt>
                <c:pt idx="478">
                  <c:v>2516</c:v>
                </c:pt>
                <c:pt idx="479">
                  <c:v>793</c:v>
                </c:pt>
                <c:pt idx="480">
                  <c:v>2870</c:v>
                </c:pt>
                <c:pt idx="481">
                  <c:v>3218</c:v>
                </c:pt>
                <c:pt idx="482">
                  <c:v>3347</c:v>
                </c:pt>
                <c:pt idx="483">
                  <c:v>3574</c:v>
                </c:pt>
                <c:pt idx="484">
                  <c:v>7954.5</c:v>
                </c:pt>
                <c:pt idx="485">
                  <c:v>7954.5</c:v>
                </c:pt>
                <c:pt idx="486">
                  <c:v>7954.5</c:v>
                </c:pt>
                <c:pt idx="487">
                  <c:v>10800</c:v>
                </c:pt>
                <c:pt idx="488">
                  <c:v>10800</c:v>
                </c:pt>
                <c:pt idx="489">
                  <c:v>6186</c:v>
                </c:pt>
                <c:pt idx="490">
                  <c:v>6186</c:v>
                </c:pt>
                <c:pt idx="491">
                  <c:v>1913</c:v>
                </c:pt>
                <c:pt idx="492">
                  <c:v>1197</c:v>
                </c:pt>
                <c:pt idx="493">
                  <c:v>1262</c:v>
                </c:pt>
                <c:pt idx="494">
                  <c:v>1099</c:v>
                </c:pt>
                <c:pt idx="495">
                  <c:v>1292.5</c:v>
                </c:pt>
                <c:pt idx="496">
                  <c:v>1133</c:v>
                </c:pt>
                <c:pt idx="497">
                  <c:v>1059</c:v>
                </c:pt>
                <c:pt idx="498">
                  <c:v>1525</c:v>
                </c:pt>
                <c:pt idx="499">
                  <c:v>3464</c:v>
                </c:pt>
                <c:pt idx="500">
                  <c:v>2798</c:v>
                </c:pt>
                <c:pt idx="501">
                  <c:v>473</c:v>
                </c:pt>
                <c:pt idx="502">
                  <c:v>1196.5</c:v>
                </c:pt>
                <c:pt idx="503">
                  <c:v>470</c:v>
                </c:pt>
                <c:pt idx="504">
                  <c:v>649</c:v>
                </c:pt>
                <c:pt idx="505">
                  <c:v>931.5</c:v>
                </c:pt>
                <c:pt idx="506">
                  <c:v>539</c:v>
                </c:pt>
                <c:pt idx="507">
                  <c:v>493</c:v>
                </c:pt>
                <c:pt idx="508">
                  <c:v>2554</c:v>
                </c:pt>
                <c:pt idx="509">
                  <c:v>2430</c:v>
                </c:pt>
                <c:pt idx="510">
                  <c:v>2772</c:v>
                </c:pt>
                <c:pt idx="511">
                  <c:v>2028</c:v>
                </c:pt>
                <c:pt idx="512">
                  <c:v>1499</c:v>
                </c:pt>
                <c:pt idx="513">
                  <c:v>1389</c:v>
                </c:pt>
                <c:pt idx="514">
                  <c:v>3098</c:v>
                </c:pt>
                <c:pt idx="515">
                  <c:v>3438</c:v>
                </c:pt>
                <c:pt idx="516">
                  <c:v>4187</c:v>
                </c:pt>
                <c:pt idx="517">
                  <c:v>2460</c:v>
                </c:pt>
                <c:pt idx="518">
                  <c:v>6134.5</c:v>
                </c:pt>
                <c:pt idx="519">
                  <c:v>4510</c:v>
                </c:pt>
                <c:pt idx="520">
                  <c:v>6154</c:v>
                </c:pt>
                <c:pt idx="521">
                  <c:v>4512.5</c:v>
                </c:pt>
                <c:pt idx="522">
                  <c:v>3328</c:v>
                </c:pt>
                <c:pt idx="523">
                  <c:v>2634</c:v>
                </c:pt>
                <c:pt idx="524">
                  <c:v>4202</c:v>
                </c:pt>
                <c:pt idx="525">
                  <c:v>4202</c:v>
                </c:pt>
                <c:pt idx="526">
                  <c:v>3286</c:v>
                </c:pt>
                <c:pt idx="527">
                  <c:v>3286</c:v>
                </c:pt>
                <c:pt idx="528">
                  <c:v>3617.5</c:v>
                </c:pt>
                <c:pt idx="529">
                  <c:v>2744.5</c:v>
                </c:pt>
                <c:pt idx="530">
                  <c:v>3367</c:v>
                </c:pt>
                <c:pt idx="531">
                  <c:v>4799</c:v>
                </c:pt>
                <c:pt idx="532">
                  <c:v>3445</c:v>
                </c:pt>
                <c:pt idx="533">
                  <c:v>3800</c:v>
                </c:pt>
                <c:pt idx="534">
                  <c:v>4074</c:v>
                </c:pt>
                <c:pt idx="535">
                  <c:v>3639</c:v>
                </c:pt>
                <c:pt idx="536">
                  <c:v>2153</c:v>
                </c:pt>
                <c:pt idx="537">
                  <c:v>2255</c:v>
                </c:pt>
                <c:pt idx="538">
                  <c:v>3687</c:v>
                </c:pt>
                <c:pt idx="539">
                  <c:v>3447</c:v>
                </c:pt>
                <c:pt idx="540">
                  <c:v>3141</c:v>
                </c:pt>
                <c:pt idx="541">
                  <c:v>3645</c:v>
                </c:pt>
                <c:pt idx="542">
                  <c:v>1402</c:v>
                </c:pt>
                <c:pt idx="543">
                  <c:v>3702</c:v>
                </c:pt>
                <c:pt idx="544">
                  <c:v>4686.5</c:v>
                </c:pt>
                <c:pt idx="545">
                  <c:v>4686.5</c:v>
                </c:pt>
                <c:pt idx="546">
                  <c:v>4686.5</c:v>
                </c:pt>
                <c:pt idx="547">
                  <c:v>5134.5</c:v>
                </c:pt>
                <c:pt idx="548">
                  <c:v>5134.5</c:v>
                </c:pt>
                <c:pt idx="549">
                  <c:v>5134.5</c:v>
                </c:pt>
                <c:pt idx="550">
                  <c:v>1084.5</c:v>
                </c:pt>
                <c:pt idx="551">
                  <c:v>919.5</c:v>
                </c:pt>
                <c:pt idx="552">
                  <c:v>556</c:v>
                </c:pt>
                <c:pt idx="553">
                  <c:v>894.5</c:v>
                </c:pt>
                <c:pt idx="554">
                  <c:v>1623</c:v>
                </c:pt>
                <c:pt idx="555">
                  <c:v>424</c:v>
                </c:pt>
                <c:pt idx="556">
                  <c:v>2502.5</c:v>
                </c:pt>
                <c:pt idx="557">
                  <c:v>1885.5</c:v>
                </c:pt>
                <c:pt idx="558">
                  <c:v>1493</c:v>
                </c:pt>
                <c:pt idx="559">
                  <c:v>3222</c:v>
                </c:pt>
                <c:pt idx="560">
                  <c:v>1077</c:v>
                </c:pt>
                <c:pt idx="561">
                  <c:v>1077</c:v>
                </c:pt>
                <c:pt idx="562">
                  <c:v>937.5</c:v>
                </c:pt>
                <c:pt idx="563">
                  <c:v>937.5</c:v>
                </c:pt>
                <c:pt idx="564">
                  <c:v>622</c:v>
                </c:pt>
                <c:pt idx="565">
                  <c:v>622</c:v>
                </c:pt>
                <c:pt idx="566">
                  <c:v>622</c:v>
                </c:pt>
                <c:pt idx="567">
                  <c:v>1399</c:v>
                </c:pt>
                <c:pt idx="568">
                  <c:v>1399</c:v>
                </c:pt>
                <c:pt idx="569">
                  <c:v>1399</c:v>
                </c:pt>
                <c:pt idx="570">
                  <c:v>848</c:v>
                </c:pt>
                <c:pt idx="571">
                  <c:v>424</c:v>
                </c:pt>
                <c:pt idx="572">
                  <c:v>902</c:v>
                </c:pt>
                <c:pt idx="573">
                  <c:v>1027</c:v>
                </c:pt>
                <c:pt idx="574">
                  <c:v>1488</c:v>
                </c:pt>
                <c:pt idx="575">
                  <c:v>1840</c:v>
                </c:pt>
                <c:pt idx="576">
                  <c:v>231</c:v>
                </c:pt>
                <c:pt idx="577">
                  <c:v>119</c:v>
                </c:pt>
              </c:numCache>
            </c:numRef>
          </c:xVal>
          <c:yVal>
            <c:numRef>
              <c:f>LocsData!$AN$84:$AN$661</c:f>
              <c:numCache>
                <c:formatCode>#,##0</c:formatCode>
                <c:ptCount val="578"/>
                <c:pt idx="0">
                  <c:v>43398</c:v>
                </c:pt>
                <c:pt idx="1">
                  <c:v>41447</c:v>
                </c:pt>
                <c:pt idx="2">
                  <c:v>31338</c:v>
                </c:pt>
                <c:pt idx="3">
                  <c:v>12850</c:v>
                </c:pt>
                <c:pt idx="4">
                  <c:v>11337</c:v>
                </c:pt>
                <c:pt idx="5">
                  <c:v>36376</c:v>
                </c:pt>
                <c:pt idx="6">
                  <c:v>22304</c:v>
                </c:pt>
                <c:pt idx="7">
                  <c:v>20306</c:v>
                </c:pt>
                <c:pt idx="8">
                  <c:v>18912</c:v>
                </c:pt>
                <c:pt idx="9">
                  <c:v>9045</c:v>
                </c:pt>
                <c:pt idx="10">
                  <c:v>9830</c:v>
                </c:pt>
                <c:pt idx="11">
                  <c:v>29041</c:v>
                </c:pt>
                <c:pt idx="12">
                  <c:v>58479</c:v>
                </c:pt>
                <c:pt idx="13">
                  <c:v>62676</c:v>
                </c:pt>
                <c:pt idx="14">
                  <c:v>417</c:v>
                </c:pt>
                <c:pt idx="15">
                  <c:v>561</c:v>
                </c:pt>
                <c:pt idx="16">
                  <c:v>35722</c:v>
                </c:pt>
                <c:pt idx="17">
                  <c:v>27960</c:v>
                </c:pt>
                <c:pt idx="18">
                  <c:v>21169</c:v>
                </c:pt>
                <c:pt idx="19">
                  <c:v>16571</c:v>
                </c:pt>
                <c:pt idx="20">
                  <c:v>11625</c:v>
                </c:pt>
                <c:pt idx="21">
                  <c:v>22939</c:v>
                </c:pt>
                <c:pt idx="22">
                  <c:v>15276</c:v>
                </c:pt>
                <c:pt idx="23">
                  <c:v>13658</c:v>
                </c:pt>
                <c:pt idx="24">
                  <c:v>22146</c:v>
                </c:pt>
                <c:pt idx="25">
                  <c:v>22507</c:v>
                </c:pt>
                <c:pt idx="26">
                  <c:v>29838</c:v>
                </c:pt>
                <c:pt idx="27">
                  <c:v>20120</c:v>
                </c:pt>
                <c:pt idx="28">
                  <c:v>18799</c:v>
                </c:pt>
                <c:pt idx="29">
                  <c:v>22934</c:v>
                </c:pt>
                <c:pt idx="30">
                  <c:v>23704</c:v>
                </c:pt>
                <c:pt idx="31">
                  <c:v>36439</c:v>
                </c:pt>
                <c:pt idx="32">
                  <c:v>17056</c:v>
                </c:pt>
                <c:pt idx="33">
                  <c:v>15223</c:v>
                </c:pt>
                <c:pt idx="34">
                  <c:v>14940</c:v>
                </c:pt>
                <c:pt idx="35">
                  <c:v>22707</c:v>
                </c:pt>
                <c:pt idx="36">
                  <c:v>35621</c:v>
                </c:pt>
                <c:pt idx="37">
                  <c:v>38193</c:v>
                </c:pt>
                <c:pt idx="38">
                  <c:v>31356</c:v>
                </c:pt>
                <c:pt idx="39">
                  <c:v>16591</c:v>
                </c:pt>
                <c:pt idx="40">
                  <c:v>21403</c:v>
                </c:pt>
                <c:pt idx="41">
                  <c:v>11992</c:v>
                </c:pt>
                <c:pt idx="42">
                  <c:v>236</c:v>
                </c:pt>
                <c:pt idx="43">
                  <c:v>8</c:v>
                </c:pt>
                <c:pt idx="44">
                  <c:v>657</c:v>
                </c:pt>
                <c:pt idx="45">
                  <c:v>562</c:v>
                </c:pt>
                <c:pt idx="46">
                  <c:v>0</c:v>
                </c:pt>
                <c:pt idx="47">
                  <c:v>0</c:v>
                </c:pt>
                <c:pt idx="48">
                  <c:v>34</c:v>
                </c:pt>
                <c:pt idx="49">
                  <c:v>158</c:v>
                </c:pt>
                <c:pt idx="50">
                  <c:v>573</c:v>
                </c:pt>
                <c:pt idx="51">
                  <c:v>691</c:v>
                </c:pt>
                <c:pt idx="52">
                  <c:v>7944</c:v>
                </c:pt>
                <c:pt idx="53">
                  <c:v>5805</c:v>
                </c:pt>
                <c:pt idx="54">
                  <c:v>7944</c:v>
                </c:pt>
                <c:pt idx="55">
                  <c:v>5805</c:v>
                </c:pt>
                <c:pt idx="56">
                  <c:v>582</c:v>
                </c:pt>
                <c:pt idx="57">
                  <c:v>168</c:v>
                </c:pt>
                <c:pt idx="58">
                  <c:v>30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2207</c:v>
                </c:pt>
                <c:pt idx="63">
                  <c:v>2207</c:v>
                </c:pt>
                <c:pt idx="64">
                  <c:v>235</c:v>
                </c:pt>
                <c:pt idx="65">
                  <c:v>73</c:v>
                </c:pt>
                <c:pt idx="66">
                  <c:v>3094</c:v>
                </c:pt>
                <c:pt idx="67">
                  <c:v>743</c:v>
                </c:pt>
                <c:pt idx="68">
                  <c:v>0</c:v>
                </c:pt>
                <c:pt idx="69">
                  <c:v>0</c:v>
                </c:pt>
                <c:pt idx="70">
                  <c:v>142</c:v>
                </c:pt>
                <c:pt idx="71">
                  <c:v>150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445</c:v>
                </c:pt>
                <c:pt idx="80">
                  <c:v>1256</c:v>
                </c:pt>
                <c:pt idx="81">
                  <c:v>759</c:v>
                </c:pt>
                <c:pt idx="82">
                  <c:v>111</c:v>
                </c:pt>
                <c:pt idx="83">
                  <c:v>895</c:v>
                </c:pt>
                <c:pt idx="84">
                  <c:v>1385</c:v>
                </c:pt>
                <c:pt idx="85">
                  <c:v>1241</c:v>
                </c:pt>
                <c:pt idx="86">
                  <c:v>722</c:v>
                </c:pt>
                <c:pt idx="87">
                  <c:v>971</c:v>
                </c:pt>
                <c:pt idx="88">
                  <c:v>515</c:v>
                </c:pt>
                <c:pt idx="89">
                  <c:v>658</c:v>
                </c:pt>
                <c:pt idx="90">
                  <c:v>515</c:v>
                </c:pt>
                <c:pt idx="91">
                  <c:v>432</c:v>
                </c:pt>
                <c:pt idx="92">
                  <c:v>547</c:v>
                </c:pt>
                <c:pt idx="93">
                  <c:v>547</c:v>
                </c:pt>
                <c:pt idx="94">
                  <c:v>687</c:v>
                </c:pt>
                <c:pt idx="95">
                  <c:v>690</c:v>
                </c:pt>
                <c:pt idx="96">
                  <c:v>587</c:v>
                </c:pt>
                <c:pt idx="97">
                  <c:v>658</c:v>
                </c:pt>
                <c:pt idx="98">
                  <c:v>138</c:v>
                </c:pt>
                <c:pt idx="99">
                  <c:v>319</c:v>
                </c:pt>
                <c:pt idx="100">
                  <c:v>138</c:v>
                </c:pt>
                <c:pt idx="101">
                  <c:v>1410</c:v>
                </c:pt>
                <c:pt idx="102">
                  <c:v>1225</c:v>
                </c:pt>
                <c:pt idx="103">
                  <c:v>319</c:v>
                </c:pt>
                <c:pt idx="104">
                  <c:v>2716</c:v>
                </c:pt>
                <c:pt idx="105">
                  <c:v>2593</c:v>
                </c:pt>
                <c:pt idx="106">
                  <c:v>5</c:v>
                </c:pt>
                <c:pt idx="107">
                  <c:v>0</c:v>
                </c:pt>
                <c:pt idx="108">
                  <c:v>904</c:v>
                </c:pt>
                <c:pt idx="109">
                  <c:v>1222</c:v>
                </c:pt>
                <c:pt idx="110">
                  <c:v>0</c:v>
                </c:pt>
                <c:pt idx="111">
                  <c:v>0</c:v>
                </c:pt>
                <c:pt idx="112">
                  <c:v>160</c:v>
                </c:pt>
                <c:pt idx="113">
                  <c:v>325</c:v>
                </c:pt>
                <c:pt idx="114">
                  <c:v>0</c:v>
                </c:pt>
                <c:pt idx="115">
                  <c:v>13</c:v>
                </c:pt>
                <c:pt idx="116">
                  <c:v>0</c:v>
                </c:pt>
                <c:pt idx="117">
                  <c:v>6</c:v>
                </c:pt>
                <c:pt idx="118">
                  <c:v>902</c:v>
                </c:pt>
                <c:pt idx="119">
                  <c:v>690</c:v>
                </c:pt>
                <c:pt idx="120">
                  <c:v>0</c:v>
                </c:pt>
                <c:pt idx="121">
                  <c:v>0</c:v>
                </c:pt>
                <c:pt idx="122">
                  <c:v>229</c:v>
                </c:pt>
                <c:pt idx="123">
                  <c:v>857</c:v>
                </c:pt>
                <c:pt idx="124">
                  <c:v>1098</c:v>
                </c:pt>
                <c:pt idx="125">
                  <c:v>1110</c:v>
                </c:pt>
                <c:pt idx="126">
                  <c:v>153</c:v>
                </c:pt>
                <c:pt idx="127">
                  <c:v>159</c:v>
                </c:pt>
                <c:pt idx="128">
                  <c:v>0</c:v>
                </c:pt>
                <c:pt idx="129">
                  <c:v>0</c:v>
                </c:pt>
                <c:pt idx="130">
                  <c:v>34</c:v>
                </c:pt>
                <c:pt idx="131">
                  <c:v>72</c:v>
                </c:pt>
                <c:pt idx="132">
                  <c:v>1878</c:v>
                </c:pt>
                <c:pt idx="133">
                  <c:v>3156</c:v>
                </c:pt>
                <c:pt idx="134">
                  <c:v>2101</c:v>
                </c:pt>
                <c:pt idx="135">
                  <c:v>3198</c:v>
                </c:pt>
                <c:pt idx="136">
                  <c:v>367</c:v>
                </c:pt>
                <c:pt idx="137">
                  <c:v>184</c:v>
                </c:pt>
                <c:pt idx="138">
                  <c:v>6</c:v>
                </c:pt>
                <c:pt idx="139">
                  <c:v>6</c:v>
                </c:pt>
                <c:pt idx="140">
                  <c:v>283</c:v>
                </c:pt>
                <c:pt idx="141">
                  <c:v>678</c:v>
                </c:pt>
                <c:pt idx="142">
                  <c:v>325</c:v>
                </c:pt>
                <c:pt idx="143">
                  <c:v>177</c:v>
                </c:pt>
                <c:pt idx="144">
                  <c:v>722</c:v>
                </c:pt>
                <c:pt idx="145">
                  <c:v>705</c:v>
                </c:pt>
                <c:pt idx="146">
                  <c:v>72</c:v>
                </c:pt>
                <c:pt idx="147">
                  <c:v>353</c:v>
                </c:pt>
                <c:pt idx="148">
                  <c:v>0</c:v>
                </c:pt>
                <c:pt idx="149">
                  <c:v>0</c:v>
                </c:pt>
                <c:pt idx="150">
                  <c:v>586</c:v>
                </c:pt>
                <c:pt idx="151">
                  <c:v>698</c:v>
                </c:pt>
                <c:pt idx="152">
                  <c:v>1959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895</c:v>
                </c:pt>
                <c:pt idx="158">
                  <c:v>895</c:v>
                </c:pt>
                <c:pt idx="159">
                  <c:v>13</c:v>
                </c:pt>
                <c:pt idx="160">
                  <c:v>13</c:v>
                </c:pt>
                <c:pt idx="161">
                  <c:v>3110</c:v>
                </c:pt>
                <c:pt idx="162">
                  <c:v>2752</c:v>
                </c:pt>
                <c:pt idx="163">
                  <c:v>552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84</c:v>
                </c:pt>
                <c:pt idx="168">
                  <c:v>126</c:v>
                </c:pt>
                <c:pt idx="169">
                  <c:v>561</c:v>
                </c:pt>
                <c:pt idx="170">
                  <c:v>428</c:v>
                </c:pt>
                <c:pt idx="171">
                  <c:v>1188</c:v>
                </c:pt>
                <c:pt idx="172">
                  <c:v>1216</c:v>
                </c:pt>
                <c:pt idx="173">
                  <c:v>594</c:v>
                </c:pt>
                <c:pt idx="174">
                  <c:v>38</c:v>
                </c:pt>
                <c:pt idx="175">
                  <c:v>799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136</c:v>
                </c:pt>
                <c:pt idx="181">
                  <c:v>806</c:v>
                </c:pt>
                <c:pt idx="182">
                  <c:v>781</c:v>
                </c:pt>
                <c:pt idx="183">
                  <c:v>110</c:v>
                </c:pt>
                <c:pt idx="184">
                  <c:v>123</c:v>
                </c:pt>
                <c:pt idx="185">
                  <c:v>1551</c:v>
                </c:pt>
                <c:pt idx="186">
                  <c:v>2301</c:v>
                </c:pt>
                <c:pt idx="187">
                  <c:v>18</c:v>
                </c:pt>
                <c:pt idx="188">
                  <c:v>12</c:v>
                </c:pt>
                <c:pt idx="189">
                  <c:v>909</c:v>
                </c:pt>
                <c:pt idx="190">
                  <c:v>1232</c:v>
                </c:pt>
                <c:pt idx="191">
                  <c:v>2829</c:v>
                </c:pt>
                <c:pt idx="192">
                  <c:v>227</c:v>
                </c:pt>
                <c:pt idx="193">
                  <c:v>1388</c:v>
                </c:pt>
                <c:pt idx="194">
                  <c:v>48</c:v>
                </c:pt>
                <c:pt idx="195">
                  <c:v>330</c:v>
                </c:pt>
                <c:pt idx="196">
                  <c:v>350</c:v>
                </c:pt>
                <c:pt idx="197">
                  <c:v>1678</c:v>
                </c:pt>
                <c:pt idx="198">
                  <c:v>1762</c:v>
                </c:pt>
                <c:pt idx="199">
                  <c:v>2232</c:v>
                </c:pt>
                <c:pt idx="200">
                  <c:v>1854</c:v>
                </c:pt>
                <c:pt idx="201">
                  <c:v>434</c:v>
                </c:pt>
                <c:pt idx="202">
                  <c:v>392</c:v>
                </c:pt>
                <c:pt idx="203">
                  <c:v>579</c:v>
                </c:pt>
                <c:pt idx="204">
                  <c:v>610</c:v>
                </c:pt>
                <c:pt idx="205">
                  <c:v>391</c:v>
                </c:pt>
                <c:pt idx="206">
                  <c:v>143</c:v>
                </c:pt>
                <c:pt idx="207">
                  <c:v>167</c:v>
                </c:pt>
                <c:pt idx="208">
                  <c:v>609</c:v>
                </c:pt>
                <c:pt idx="209">
                  <c:v>0</c:v>
                </c:pt>
                <c:pt idx="210">
                  <c:v>244</c:v>
                </c:pt>
                <c:pt idx="211">
                  <c:v>631</c:v>
                </c:pt>
                <c:pt idx="212">
                  <c:v>633</c:v>
                </c:pt>
                <c:pt idx="213">
                  <c:v>50</c:v>
                </c:pt>
                <c:pt idx="214">
                  <c:v>15</c:v>
                </c:pt>
                <c:pt idx="215">
                  <c:v>716</c:v>
                </c:pt>
                <c:pt idx="216">
                  <c:v>863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6</c:v>
                </c:pt>
                <c:pt idx="221">
                  <c:v>11</c:v>
                </c:pt>
                <c:pt idx="222">
                  <c:v>6</c:v>
                </c:pt>
                <c:pt idx="223">
                  <c:v>29</c:v>
                </c:pt>
                <c:pt idx="224">
                  <c:v>0</c:v>
                </c:pt>
                <c:pt idx="225">
                  <c:v>0</c:v>
                </c:pt>
                <c:pt idx="226">
                  <c:v>60</c:v>
                </c:pt>
                <c:pt idx="227">
                  <c:v>29</c:v>
                </c:pt>
                <c:pt idx="228">
                  <c:v>0</c:v>
                </c:pt>
                <c:pt idx="229">
                  <c:v>3779</c:v>
                </c:pt>
                <c:pt idx="230">
                  <c:v>4134</c:v>
                </c:pt>
                <c:pt idx="231">
                  <c:v>61</c:v>
                </c:pt>
                <c:pt idx="232">
                  <c:v>444</c:v>
                </c:pt>
                <c:pt idx="233">
                  <c:v>2</c:v>
                </c:pt>
                <c:pt idx="234">
                  <c:v>11</c:v>
                </c:pt>
                <c:pt idx="235">
                  <c:v>808</c:v>
                </c:pt>
                <c:pt idx="236">
                  <c:v>663</c:v>
                </c:pt>
                <c:pt idx="237">
                  <c:v>663</c:v>
                </c:pt>
                <c:pt idx="238">
                  <c:v>788</c:v>
                </c:pt>
                <c:pt idx="239">
                  <c:v>296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180</c:v>
                </c:pt>
                <c:pt idx="247">
                  <c:v>280</c:v>
                </c:pt>
                <c:pt idx="248">
                  <c:v>139</c:v>
                </c:pt>
                <c:pt idx="249">
                  <c:v>1495</c:v>
                </c:pt>
                <c:pt idx="250">
                  <c:v>325</c:v>
                </c:pt>
                <c:pt idx="251">
                  <c:v>44</c:v>
                </c:pt>
                <c:pt idx="252">
                  <c:v>0</c:v>
                </c:pt>
                <c:pt idx="253">
                  <c:v>68</c:v>
                </c:pt>
                <c:pt idx="254">
                  <c:v>60</c:v>
                </c:pt>
                <c:pt idx="255">
                  <c:v>256</c:v>
                </c:pt>
                <c:pt idx="256">
                  <c:v>236</c:v>
                </c:pt>
                <c:pt idx="257">
                  <c:v>51</c:v>
                </c:pt>
                <c:pt idx="258">
                  <c:v>41</c:v>
                </c:pt>
                <c:pt idx="259">
                  <c:v>407</c:v>
                </c:pt>
                <c:pt idx="260">
                  <c:v>479</c:v>
                </c:pt>
                <c:pt idx="261">
                  <c:v>6622</c:v>
                </c:pt>
                <c:pt idx="262">
                  <c:v>6131</c:v>
                </c:pt>
                <c:pt idx="263">
                  <c:v>4415</c:v>
                </c:pt>
                <c:pt idx="264">
                  <c:v>3564</c:v>
                </c:pt>
                <c:pt idx="265">
                  <c:v>898</c:v>
                </c:pt>
                <c:pt idx="266">
                  <c:v>929</c:v>
                </c:pt>
                <c:pt idx="267">
                  <c:v>95</c:v>
                </c:pt>
                <c:pt idx="268">
                  <c:v>0</c:v>
                </c:pt>
                <c:pt idx="269">
                  <c:v>253</c:v>
                </c:pt>
                <c:pt idx="270">
                  <c:v>32</c:v>
                </c:pt>
                <c:pt idx="271">
                  <c:v>1310</c:v>
                </c:pt>
                <c:pt idx="272">
                  <c:v>1379</c:v>
                </c:pt>
                <c:pt idx="273">
                  <c:v>98</c:v>
                </c:pt>
                <c:pt idx="274">
                  <c:v>77</c:v>
                </c:pt>
                <c:pt idx="275">
                  <c:v>34</c:v>
                </c:pt>
                <c:pt idx="276">
                  <c:v>66</c:v>
                </c:pt>
                <c:pt idx="277">
                  <c:v>44</c:v>
                </c:pt>
                <c:pt idx="278">
                  <c:v>126</c:v>
                </c:pt>
                <c:pt idx="279">
                  <c:v>292</c:v>
                </c:pt>
                <c:pt idx="280">
                  <c:v>70</c:v>
                </c:pt>
                <c:pt idx="281">
                  <c:v>5451</c:v>
                </c:pt>
                <c:pt idx="282">
                  <c:v>5740</c:v>
                </c:pt>
                <c:pt idx="283">
                  <c:v>5154</c:v>
                </c:pt>
                <c:pt idx="284">
                  <c:v>960</c:v>
                </c:pt>
                <c:pt idx="285">
                  <c:v>4053</c:v>
                </c:pt>
                <c:pt idx="286">
                  <c:v>2181</c:v>
                </c:pt>
                <c:pt idx="287">
                  <c:v>6791</c:v>
                </c:pt>
                <c:pt idx="288">
                  <c:v>4872</c:v>
                </c:pt>
                <c:pt idx="289">
                  <c:v>0</c:v>
                </c:pt>
                <c:pt idx="290">
                  <c:v>0</c:v>
                </c:pt>
                <c:pt idx="291">
                  <c:v>86</c:v>
                </c:pt>
                <c:pt idx="292">
                  <c:v>182</c:v>
                </c:pt>
                <c:pt idx="293">
                  <c:v>85</c:v>
                </c:pt>
                <c:pt idx="294">
                  <c:v>0</c:v>
                </c:pt>
                <c:pt idx="295">
                  <c:v>0</c:v>
                </c:pt>
                <c:pt idx="296">
                  <c:v>388</c:v>
                </c:pt>
                <c:pt idx="297">
                  <c:v>322</c:v>
                </c:pt>
                <c:pt idx="298">
                  <c:v>521</c:v>
                </c:pt>
                <c:pt idx="299">
                  <c:v>283</c:v>
                </c:pt>
                <c:pt idx="300">
                  <c:v>1673</c:v>
                </c:pt>
                <c:pt idx="301">
                  <c:v>111</c:v>
                </c:pt>
                <c:pt idx="302">
                  <c:v>845</c:v>
                </c:pt>
                <c:pt idx="303">
                  <c:v>845</c:v>
                </c:pt>
                <c:pt idx="304">
                  <c:v>845</c:v>
                </c:pt>
                <c:pt idx="305">
                  <c:v>845</c:v>
                </c:pt>
                <c:pt idx="306">
                  <c:v>845</c:v>
                </c:pt>
                <c:pt idx="307">
                  <c:v>824</c:v>
                </c:pt>
                <c:pt idx="308">
                  <c:v>1388</c:v>
                </c:pt>
                <c:pt idx="309">
                  <c:v>888</c:v>
                </c:pt>
                <c:pt idx="310">
                  <c:v>1959</c:v>
                </c:pt>
                <c:pt idx="311">
                  <c:v>1257</c:v>
                </c:pt>
                <c:pt idx="312">
                  <c:v>1427</c:v>
                </c:pt>
                <c:pt idx="313">
                  <c:v>1202</c:v>
                </c:pt>
                <c:pt idx="314">
                  <c:v>1202</c:v>
                </c:pt>
                <c:pt idx="315">
                  <c:v>1980</c:v>
                </c:pt>
                <c:pt idx="316">
                  <c:v>1980</c:v>
                </c:pt>
                <c:pt idx="317">
                  <c:v>13</c:v>
                </c:pt>
                <c:pt idx="318">
                  <c:v>67</c:v>
                </c:pt>
                <c:pt idx="319">
                  <c:v>112</c:v>
                </c:pt>
                <c:pt idx="320">
                  <c:v>100</c:v>
                </c:pt>
                <c:pt idx="321">
                  <c:v>44</c:v>
                </c:pt>
                <c:pt idx="322">
                  <c:v>130</c:v>
                </c:pt>
                <c:pt idx="323">
                  <c:v>2186</c:v>
                </c:pt>
                <c:pt idx="324">
                  <c:v>2391</c:v>
                </c:pt>
                <c:pt idx="325">
                  <c:v>3200</c:v>
                </c:pt>
                <c:pt idx="326">
                  <c:v>3373</c:v>
                </c:pt>
                <c:pt idx="327">
                  <c:v>541</c:v>
                </c:pt>
                <c:pt idx="328">
                  <c:v>981</c:v>
                </c:pt>
                <c:pt idx="329">
                  <c:v>5920</c:v>
                </c:pt>
                <c:pt idx="330">
                  <c:v>6089</c:v>
                </c:pt>
                <c:pt idx="331">
                  <c:v>234</c:v>
                </c:pt>
                <c:pt idx="332">
                  <c:v>0</c:v>
                </c:pt>
                <c:pt idx="333">
                  <c:v>0</c:v>
                </c:pt>
                <c:pt idx="334">
                  <c:v>3050</c:v>
                </c:pt>
                <c:pt idx="335">
                  <c:v>2505</c:v>
                </c:pt>
                <c:pt idx="336">
                  <c:v>26</c:v>
                </c:pt>
                <c:pt idx="337">
                  <c:v>16</c:v>
                </c:pt>
                <c:pt idx="338">
                  <c:v>26</c:v>
                </c:pt>
                <c:pt idx="339">
                  <c:v>16</c:v>
                </c:pt>
                <c:pt idx="340">
                  <c:v>1323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2027</c:v>
                </c:pt>
                <c:pt idx="346">
                  <c:v>672</c:v>
                </c:pt>
                <c:pt idx="347">
                  <c:v>355</c:v>
                </c:pt>
                <c:pt idx="348">
                  <c:v>677</c:v>
                </c:pt>
                <c:pt idx="349">
                  <c:v>69</c:v>
                </c:pt>
                <c:pt idx="350">
                  <c:v>487</c:v>
                </c:pt>
                <c:pt idx="351">
                  <c:v>255</c:v>
                </c:pt>
                <c:pt idx="352">
                  <c:v>84</c:v>
                </c:pt>
                <c:pt idx="353">
                  <c:v>401</c:v>
                </c:pt>
                <c:pt idx="354">
                  <c:v>801</c:v>
                </c:pt>
                <c:pt idx="355">
                  <c:v>30</c:v>
                </c:pt>
                <c:pt idx="356">
                  <c:v>0</c:v>
                </c:pt>
                <c:pt idx="357">
                  <c:v>0</c:v>
                </c:pt>
                <c:pt idx="358">
                  <c:v>2532</c:v>
                </c:pt>
                <c:pt idx="359">
                  <c:v>2218</c:v>
                </c:pt>
                <c:pt idx="360">
                  <c:v>1381</c:v>
                </c:pt>
                <c:pt idx="361">
                  <c:v>830</c:v>
                </c:pt>
                <c:pt idx="362">
                  <c:v>905</c:v>
                </c:pt>
                <c:pt idx="363">
                  <c:v>853</c:v>
                </c:pt>
                <c:pt idx="364">
                  <c:v>919</c:v>
                </c:pt>
                <c:pt idx="365">
                  <c:v>865</c:v>
                </c:pt>
                <c:pt idx="366">
                  <c:v>1029</c:v>
                </c:pt>
                <c:pt idx="367">
                  <c:v>1049</c:v>
                </c:pt>
                <c:pt idx="368">
                  <c:v>14</c:v>
                </c:pt>
                <c:pt idx="369">
                  <c:v>0</c:v>
                </c:pt>
                <c:pt idx="370">
                  <c:v>99</c:v>
                </c:pt>
                <c:pt idx="371">
                  <c:v>2</c:v>
                </c:pt>
                <c:pt idx="372">
                  <c:v>0</c:v>
                </c:pt>
                <c:pt idx="373">
                  <c:v>23</c:v>
                </c:pt>
                <c:pt idx="374">
                  <c:v>119</c:v>
                </c:pt>
                <c:pt idx="375">
                  <c:v>0</c:v>
                </c:pt>
                <c:pt idx="376">
                  <c:v>187</c:v>
                </c:pt>
                <c:pt idx="377">
                  <c:v>69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2236</c:v>
                </c:pt>
                <c:pt idx="385">
                  <c:v>386</c:v>
                </c:pt>
                <c:pt idx="386">
                  <c:v>345</c:v>
                </c:pt>
                <c:pt idx="387">
                  <c:v>0</c:v>
                </c:pt>
                <c:pt idx="388">
                  <c:v>0</c:v>
                </c:pt>
                <c:pt idx="389">
                  <c:v>19</c:v>
                </c:pt>
                <c:pt idx="390">
                  <c:v>19</c:v>
                </c:pt>
                <c:pt idx="391">
                  <c:v>1104</c:v>
                </c:pt>
                <c:pt idx="392">
                  <c:v>1094</c:v>
                </c:pt>
                <c:pt idx="393">
                  <c:v>818</c:v>
                </c:pt>
                <c:pt idx="394">
                  <c:v>694</c:v>
                </c:pt>
                <c:pt idx="395">
                  <c:v>944</c:v>
                </c:pt>
                <c:pt idx="396">
                  <c:v>961</c:v>
                </c:pt>
                <c:pt idx="397">
                  <c:v>0</c:v>
                </c:pt>
                <c:pt idx="398">
                  <c:v>0</c:v>
                </c:pt>
                <c:pt idx="399">
                  <c:v>833</c:v>
                </c:pt>
                <c:pt idx="400">
                  <c:v>908</c:v>
                </c:pt>
                <c:pt idx="401">
                  <c:v>1938</c:v>
                </c:pt>
                <c:pt idx="402">
                  <c:v>4442</c:v>
                </c:pt>
                <c:pt idx="403">
                  <c:v>3053</c:v>
                </c:pt>
                <c:pt idx="404">
                  <c:v>3210</c:v>
                </c:pt>
                <c:pt idx="405">
                  <c:v>6723</c:v>
                </c:pt>
                <c:pt idx="406">
                  <c:v>6907</c:v>
                </c:pt>
                <c:pt idx="407">
                  <c:v>5146</c:v>
                </c:pt>
                <c:pt idx="408">
                  <c:v>4189</c:v>
                </c:pt>
                <c:pt idx="409">
                  <c:v>2454</c:v>
                </c:pt>
                <c:pt idx="410">
                  <c:v>2230</c:v>
                </c:pt>
                <c:pt idx="411">
                  <c:v>2230</c:v>
                </c:pt>
                <c:pt idx="412">
                  <c:v>1853</c:v>
                </c:pt>
                <c:pt idx="413">
                  <c:v>1853</c:v>
                </c:pt>
                <c:pt idx="414">
                  <c:v>1493</c:v>
                </c:pt>
                <c:pt idx="415">
                  <c:v>546</c:v>
                </c:pt>
                <c:pt idx="416">
                  <c:v>2343</c:v>
                </c:pt>
                <c:pt idx="417">
                  <c:v>1597</c:v>
                </c:pt>
                <c:pt idx="418">
                  <c:v>3118</c:v>
                </c:pt>
                <c:pt idx="419">
                  <c:v>1691</c:v>
                </c:pt>
                <c:pt idx="420">
                  <c:v>433</c:v>
                </c:pt>
                <c:pt idx="421">
                  <c:v>426</c:v>
                </c:pt>
                <c:pt idx="422">
                  <c:v>0</c:v>
                </c:pt>
                <c:pt idx="423">
                  <c:v>272</c:v>
                </c:pt>
                <c:pt idx="424">
                  <c:v>369</c:v>
                </c:pt>
                <c:pt idx="425">
                  <c:v>761</c:v>
                </c:pt>
                <c:pt idx="426">
                  <c:v>1757</c:v>
                </c:pt>
                <c:pt idx="427">
                  <c:v>1621</c:v>
                </c:pt>
                <c:pt idx="428">
                  <c:v>836</c:v>
                </c:pt>
                <c:pt idx="429">
                  <c:v>318</c:v>
                </c:pt>
                <c:pt idx="430">
                  <c:v>94</c:v>
                </c:pt>
                <c:pt idx="431">
                  <c:v>3112</c:v>
                </c:pt>
                <c:pt idx="432">
                  <c:v>2932</c:v>
                </c:pt>
                <c:pt idx="433">
                  <c:v>172</c:v>
                </c:pt>
                <c:pt idx="434">
                  <c:v>0</c:v>
                </c:pt>
                <c:pt idx="435">
                  <c:v>0</c:v>
                </c:pt>
                <c:pt idx="436">
                  <c:v>71</c:v>
                </c:pt>
                <c:pt idx="437">
                  <c:v>59</c:v>
                </c:pt>
                <c:pt idx="438">
                  <c:v>1407</c:v>
                </c:pt>
                <c:pt idx="439">
                  <c:v>1407</c:v>
                </c:pt>
                <c:pt idx="440">
                  <c:v>1407</c:v>
                </c:pt>
                <c:pt idx="441">
                  <c:v>2458</c:v>
                </c:pt>
                <c:pt idx="442">
                  <c:v>1643</c:v>
                </c:pt>
                <c:pt idx="443">
                  <c:v>1748</c:v>
                </c:pt>
                <c:pt idx="444">
                  <c:v>1748</c:v>
                </c:pt>
                <c:pt idx="445">
                  <c:v>1748</c:v>
                </c:pt>
                <c:pt idx="446">
                  <c:v>793</c:v>
                </c:pt>
                <c:pt idx="447">
                  <c:v>491</c:v>
                </c:pt>
                <c:pt idx="448">
                  <c:v>1341</c:v>
                </c:pt>
                <c:pt idx="449">
                  <c:v>2173</c:v>
                </c:pt>
                <c:pt idx="450">
                  <c:v>0</c:v>
                </c:pt>
                <c:pt idx="451">
                  <c:v>30</c:v>
                </c:pt>
                <c:pt idx="452">
                  <c:v>364</c:v>
                </c:pt>
                <c:pt idx="453">
                  <c:v>2157</c:v>
                </c:pt>
                <c:pt idx="454">
                  <c:v>381</c:v>
                </c:pt>
                <c:pt idx="455">
                  <c:v>447</c:v>
                </c:pt>
                <c:pt idx="456">
                  <c:v>974</c:v>
                </c:pt>
                <c:pt idx="457">
                  <c:v>315</c:v>
                </c:pt>
                <c:pt idx="458">
                  <c:v>827</c:v>
                </c:pt>
                <c:pt idx="459">
                  <c:v>872</c:v>
                </c:pt>
                <c:pt idx="460">
                  <c:v>611</c:v>
                </c:pt>
                <c:pt idx="461">
                  <c:v>552</c:v>
                </c:pt>
                <c:pt idx="462">
                  <c:v>348</c:v>
                </c:pt>
                <c:pt idx="463">
                  <c:v>654</c:v>
                </c:pt>
                <c:pt idx="464">
                  <c:v>0</c:v>
                </c:pt>
                <c:pt idx="465">
                  <c:v>2953</c:v>
                </c:pt>
                <c:pt idx="466">
                  <c:v>2953</c:v>
                </c:pt>
                <c:pt idx="467">
                  <c:v>3286</c:v>
                </c:pt>
                <c:pt idx="468">
                  <c:v>3286</c:v>
                </c:pt>
                <c:pt idx="469">
                  <c:v>3372</c:v>
                </c:pt>
                <c:pt idx="470">
                  <c:v>3372</c:v>
                </c:pt>
                <c:pt idx="471">
                  <c:v>3858</c:v>
                </c:pt>
                <c:pt idx="472">
                  <c:v>3858</c:v>
                </c:pt>
                <c:pt idx="473">
                  <c:v>3899</c:v>
                </c:pt>
                <c:pt idx="474">
                  <c:v>4241</c:v>
                </c:pt>
                <c:pt idx="475">
                  <c:v>1887</c:v>
                </c:pt>
                <c:pt idx="476">
                  <c:v>1887</c:v>
                </c:pt>
                <c:pt idx="477">
                  <c:v>1905</c:v>
                </c:pt>
                <c:pt idx="478">
                  <c:v>3354</c:v>
                </c:pt>
                <c:pt idx="479">
                  <c:v>0</c:v>
                </c:pt>
                <c:pt idx="480">
                  <c:v>352</c:v>
                </c:pt>
                <c:pt idx="481">
                  <c:v>321</c:v>
                </c:pt>
                <c:pt idx="482">
                  <c:v>664</c:v>
                </c:pt>
                <c:pt idx="483">
                  <c:v>670</c:v>
                </c:pt>
                <c:pt idx="484">
                  <c:v>17227</c:v>
                </c:pt>
                <c:pt idx="485">
                  <c:v>17227</c:v>
                </c:pt>
                <c:pt idx="486">
                  <c:v>17607</c:v>
                </c:pt>
                <c:pt idx="487">
                  <c:v>17274</c:v>
                </c:pt>
                <c:pt idx="488">
                  <c:v>17693</c:v>
                </c:pt>
                <c:pt idx="489">
                  <c:v>1594</c:v>
                </c:pt>
                <c:pt idx="490">
                  <c:v>1594</c:v>
                </c:pt>
                <c:pt idx="491">
                  <c:v>579</c:v>
                </c:pt>
                <c:pt idx="492">
                  <c:v>2157</c:v>
                </c:pt>
                <c:pt idx="493">
                  <c:v>0</c:v>
                </c:pt>
                <c:pt idx="494">
                  <c:v>1</c:v>
                </c:pt>
                <c:pt idx="495">
                  <c:v>69</c:v>
                </c:pt>
                <c:pt idx="496">
                  <c:v>71</c:v>
                </c:pt>
                <c:pt idx="497">
                  <c:v>2302</c:v>
                </c:pt>
                <c:pt idx="498">
                  <c:v>1104</c:v>
                </c:pt>
                <c:pt idx="499">
                  <c:v>5715</c:v>
                </c:pt>
                <c:pt idx="500">
                  <c:v>5026</c:v>
                </c:pt>
                <c:pt idx="501">
                  <c:v>54</c:v>
                </c:pt>
                <c:pt idx="502">
                  <c:v>723</c:v>
                </c:pt>
                <c:pt idx="503">
                  <c:v>7</c:v>
                </c:pt>
                <c:pt idx="504">
                  <c:v>7</c:v>
                </c:pt>
                <c:pt idx="505">
                  <c:v>245</c:v>
                </c:pt>
                <c:pt idx="506">
                  <c:v>0</c:v>
                </c:pt>
                <c:pt idx="507">
                  <c:v>0</c:v>
                </c:pt>
                <c:pt idx="508">
                  <c:v>1539</c:v>
                </c:pt>
                <c:pt idx="509">
                  <c:v>846</c:v>
                </c:pt>
                <c:pt idx="510">
                  <c:v>23</c:v>
                </c:pt>
                <c:pt idx="511">
                  <c:v>13</c:v>
                </c:pt>
                <c:pt idx="512">
                  <c:v>56</c:v>
                </c:pt>
                <c:pt idx="513">
                  <c:v>60</c:v>
                </c:pt>
                <c:pt idx="514">
                  <c:v>1831</c:v>
                </c:pt>
                <c:pt idx="515">
                  <c:v>1360</c:v>
                </c:pt>
                <c:pt idx="516">
                  <c:v>1685</c:v>
                </c:pt>
                <c:pt idx="517">
                  <c:v>707</c:v>
                </c:pt>
                <c:pt idx="518">
                  <c:v>5588</c:v>
                </c:pt>
                <c:pt idx="519">
                  <c:v>3826</c:v>
                </c:pt>
                <c:pt idx="520">
                  <c:v>5588</c:v>
                </c:pt>
                <c:pt idx="521">
                  <c:v>3826</c:v>
                </c:pt>
                <c:pt idx="522">
                  <c:v>1694</c:v>
                </c:pt>
                <c:pt idx="523">
                  <c:v>1523</c:v>
                </c:pt>
                <c:pt idx="524">
                  <c:v>2282</c:v>
                </c:pt>
                <c:pt idx="525">
                  <c:v>2282</c:v>
                </c:pt>
                <c:pt idx="526">
                  <c:v>1795</c:v>
                </c:pt>
                <c:pt idx="527">
                  <c:v>1795</c:v>
                </c:pt>
                <c:pt idx="528">
                  <c:v>1694</c:v>
                </c:pt>
                <c:pt idx="529">
                  <c:v>1523</c:v>
                </c:pt>
                <c:pt idx="530">
                  <c:v>2006</c:v>
                </c:pt>
                <c:pt idx="531">
                  <c:v>2610</c:v>
                </c:pt>
                <c:pt idx="532">
                  <c:v>2372</c:v>
                </c:pt>
                <c:pt idx="533">
                  <c:v>2810</c:v>
                </c:pt>
                <c:pt idx="534">
                  <c:v>3239</c:v>
                </c:pt>
                <c:pt idx="535">
                  <c:v>1810</c:v>
                </c:pt>
                <c:pt idx="536">
                  <c:v>404</c:v>
                </c:pt>
                <c:pt idx="537">
                  <c:v>786</c:v>
                </c:pt>
                <c:pt idx="538">
                  <c:v>2210</c:v>
                </c:pt>
                <c:pt idx="539">
                  <c:v>1359</c:v>
                </c:pt>
                <c:pt idx="540">
                  <c:v>1118</c:v>
                </c:pt>
                <c:pt idx="541">
                  <c:v>898</c:v>
                </c:pt>
                <c:pt idx="542">
                  <c:v>192</c:v>
                </c:pt>
                <c:pt idx="543">
                  <c:v>552</c:v>
                </c:pt>
                <c:pt idx="544">
                  <c:v>4182</c:v>
                </c:pt>
                <c:pt idx="545">
                  <c:v>4050</c:v>
                </c:pt>
                <c:pt idx="546">
                  <c:v>3768</c:v>
                </c:pt>
                <c:pt idx="547">
                  <c:v>3549</c:v>
                </c:pt>
                <c:pt idx="548">
                  <c:v>3887</c:v>
                </c:pt>
                <c:pt idx="549">
                  <c:v>4096</c:v>
                </c:pt>
                <c:pt idx="550">
                  <c:v>41</c:v>
                </c:pt>
                <c:pt idx="551">
                  <c:v>39</c:v>
                </c:pt>
                <c:pt idx="552">
                  <c:v>107</c:v>
                </c:pt>
                <c:pt idx="553">
                  <c:v>290</c:v>
                </c:pt>
                <c:pt idx="554">
                  <c:v>669</c:v>
                </c:pt>
                <c:pt idx="555">
                  <c:v>494</c:v>
                </c:pt>
                <c:pt idx="556">
                  <c:v>1073</c:v>
                </c:pt>
                <c:pt idx="557">
                  <c:v>867</c:v>
                </c:pt>
                <c:pt idx="558">
                  <c:v>53</c:v>
                </c:pt>
                <c:pt idx="559">
                  <c:v>409</c:v>
                </c:pt>
                <c:pt idx="560">
                  <c:v>542</c:v>
                </c:pt>
                <c:pt idx="561">
                  <c:v>542</c:v>
                </c:pt>
                <c:pt idx="562">
                  <c:v>290</c:v>
                </c:pt>
                <c:pt idx="563">
                  <c:v>290</c:v>
                </c:pt>
                <c:pt idx="564">
                  <c:v>0</c:v>
                </c:pt>
                <c:pt idx="565">
                  <c:v>0</c:v>
                </c:pt>
                <c:pt idx="566">
                  <c:v>1125</c:v>
                </c:pt>
                <c:pt idx="567">
                  <c:v>1101</c:v>
                </c:pt>
                <c:pt idx="568">
                  <c:v>0</c:v>
                </c:pt>
                <c:pt idx="569">
                  <c:v>0</c:v>
                </c:pt>
                <c:pt idx="570">
                  <c:v>300</c:v>
                </c:pt>
                <c:pt idx="571">
                  <c:v>195</c:v>
                </c:pt>
                <c:pt idx="572">
                  <c:v>7</c:v>
                </c:pt>
                <c:pt idx="573">
                  <c:v>17</c:v>
                </c:pt>
                <c:pt idx="574">
                  <c:v>5533</c:v>
                </c:pt>
                <c:pt idx="575">
                  <c:v>6083</c:v>
                </c:pt>
                <c:pt idx="576">
                  <c:v>0</c:v>
                </c:pt>
                <c:pt idx="5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B-4754-BB8B-0EB13E1BE108}"/>
            </c:ext>
          </c:extLst>
        </c:ser>
        <c:ser>
          <c:idx val="1"/>
          <c:order val="1"/>
          <c:tx>
            <c:v>Diagonal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Val_Scatter!$N$8:$N$9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xVal>
          <c:yVal>
            <c:numRef>
              <c:f>Val_Scatter!$O$8:$O$9</c:f>
              <c:numCache>
                <c:formatCode>General</c:formatCode>
                <c:ptCount val="2"/>
                <c:pt idx="0">
                  <c:v>0</c:v>
                </c:pt>
                <c:pt idx="1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B-4754-BB8B-0EB13E1B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38352"/>
        <c:axId val="855722256"/>
      </c:scatterChart>
      <c:valAx>
        <c:axId val="851538352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Observed Volumes</a:t>
                </a:r>
              </a:p>
            </c:rich>
          </c:tx>
          <c:layout>
            <c:manualLayout>
              <c:xMode val="edge"/>
              <c:yMode val="edge"/>
              <c:x val="0.43378284914045651"/>
              <c:y val="0.9234724518889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22256"/>
        <c:crosses val="autoZero"/>
        <c:crossBetween val="midCat"/>
      </c:valAx>
      <c:valAx>
        <c:axId val="855722256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Estimated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Daily Percent Estimation Error v. Daily Obs Volume - Intra-SF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Val_Scatter!$B$5</c:f>
              <c:strCache>
                <c:ptCount val="1"/>
                <c:pt idx="0">
                  <c:v>All Count Locations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6"/>
            <c:spPr>
              <a:noFill/>
            </c:spPr>
          </c:marker>
          <c:xVal>
            <c:numRef>
              <c:f>LocsData!$V$84:$V$661</c:f>
              <c:numCache>
                <c:formatCode>#,##0</c:formatCode>
                <c:ptCount val="578"/>
                <c:pt idx="0">
                  <c:v>33336.999999999964</c:v>
                </c:pt>
                <c:pt idx="1">
                  <c:v>35493.999999999956</c:v>
                </c:pt>
                <c:pt idx="2">
                  <c:v>21242.666666666657</c:v>
                </c:pt>
                <c:pt idx="3">
                  <c:v>10482.999999999985</c:v>
                </c:pt>
                <c:pt idx="4">
                  <c:v>8096.9999999999927</c:v>
                </c:pt>
                <c:pt idx="5">
                  <c:v>28569.999999999989</c:v>
                </c:pt>
                <c:pt idx="6">
                  <c:v>18396.666666666642</c:v>
                </c:pt>
                <c:pt idx="7">
                  <c:v>20220.999999999985</c:v>
                </c:pt>
                <c:pt idx="8">
                  <c:v>12768.333333333321</c:v>
                </c:pt>
                <c:pt idx="9">
                  <c:v>9456.9999999999818</c:v>
                </c:pt>
                <c:pt idx="10">
                  <c:v>8591.6666666666606</c:v>
                </c:pt>
                <c:pt idx="11">
                  <c:v>19457.999999999978</c:v>
                </c:pt>
                <c:pt idx="12">
                  <c:v>38360.999999999985</c:v>
                </c:pt>
                <c:pt idx="13">
                  <c:v>48518.333333333314</c:v>
                </c:pt>
                <c:pt idx="14">
                  <c:v>7328.3333333333157</c:v>
                </c:pt>
                <c:pt idx="15">
                  <c:v>6256.6666666666588</c:v>
                </c:pt>
                <c:pt idx="16">
                  <c:v>19595</c:v>
                </c:pt>
                <c:pt idx="17">
                  <c:v>19253</c:v>
                </c:pt>
                <c:pt idx="18">
                  <c:v>19286.999999999985</c:v>
                </c:pt>
                <c:pt idx="19">
                  <c:v>12928.333333333314</c:v>
                </c:pt>
                <c:pt idx="20">
                  <c:v>14706.999999999982</c:v>
                </c:pt>
                <c:pt idx="21">
                  <c:v>16409.333333333321</c:v>
                </c:pt>
                <c:pt idx="22">
                  <c:v>12424.333333333321</c:v>
                </c:pt>
                <c:pt idx="23">
                  <c:v>11775.999999999991</c:v>
                </c:pt>
                <c:pt idx="24">
                  <c:v>18224.999999999985</c:v>
                </c:pt>
                <c:pt idx="25">
                  <c:v>12733.333333333318</c:v>
                </c:pt>
                <c:pt idx="26">
                  <c:v>22195.33333333331</c:v>
                </c:pt>
                <c:pt idx="27">
                  <c:v>16195.999999999984</c:v>
                </c:pt>
                <c:pt idx="28">
                  <c:v>18563.333333333314</c:v>
                </c:pt>
                <c:pt idx="29">
                  <c:v>24362.999999999982</c:v>
                </c:pt>
                <c:pt idx="30">
                  <c:v>25532.666666666653</c:v>
                </c:pt>
                <c:pt idx="31">
                  <c:v>31660.666666666599</c:v>
                </c:pt>
                <c:pt idx="32">
                  <c:v>15030.666666666652</c:v>
                </c:pt>
                <c:pt idx="33">
                  <c:v>15105.333333333323</c:v>
                </c:pt>
                <c:pt idx="34">
                  <c:v>10888.33333333331</c:v>
                </c:pt>
                <c:pt idx="35">
                  <c:v>15291</c:v>
                </c:pt>
                <c:pt idx="36">
                  <c:v>21361.999999999978</c:v>
                </c:pt>
                <c:pt idx="37">
                  <c:v>21952.333333333321</c:v>
                </c:pt>
                <c:pt idx="38">
                  <c:v>32633</c:v>
                </c:pt>
                <c:pt idx="39">
                  <c:v>17388</c:v>
                </c:pt>
                <c:pt idx="40">
                  <c:v>18897.999999999993</c:v>
                </c:pt>
                <c:pt idx="41">
                  <c:v>8793.6666666666515</c:v>
                </c:pt>
                <c:pt idx="42">
                  <c:v>1515.5</c:v>
                </c:pt>
                <c:pt idx="43">
                  <c:v>1257.5</c:v>
                </c:pt>
                <c:pt idx="44">
                  <c:v>1425.5</c:v>
                </c:pt>
                <c:pt idx="45">
                  <c:v>884.5</c:v>
                </c:pt>
                <c:pt idx="46">
                  <c:v>1054</c:v>
                </c:pt>
                <c:pt idx="47">
                  <c:v>637.5</c:v>
                </c:pt>
                <c:pt idx="48">
                  <c:v>264</c:v>
                </c:pt>
                <c:pt idx="49">
                  <c:v>294.5</c:v>
                </c:pt>
                <c:pt idx="50">
                  <c:v>165.5</c:v>
                </c:pt>
                <c:pt idx="51">
                  <c:v>189</c:v>
                </c:pt>
                <c:pt idx="52">
                  <c:v>4413.5</c:v>
                </c:pt>
                <c:pt idx="53">
                  <c:v>3303.5</c:v>
                </c:pt>
                <c:pt idx="54">
                  <c:v>3232</c:v>
                </c:pt>
                <c:pt idx="55">
                  <c:v>3569</c:v>
                </c:pt>
                <c:pt idx="56">
                  <c:v>1132</c:v>
                </c:pt>
                <c:pt idx="57">
                  <c:v>1244</c:v>
                </c:pt>
                <c:pt idx="58">
                  <c:v>432</c:v>
                </c:pt>
                <c:pt idx="59">
                  <c:v>761</c:v>
                </c:pt>
                <c:pt idx="60">
                  <c:v>2630</c:v>
                </c:pt>
                <c:pt idx="61">
                  <c:v>2620</c:v>
                </c:pt>
                <c:pt idx="62">
                  <c:v>4792.5</c:v>
                </c:pt>
                <c:pt idx="63">
                  <c:v>4792.5</c:v>
                </c:pt>
                <c:pt idx="64">
                  <c:v>973</c:v>
                </c:pt>
                <c:pt idx="65">
                  <c:v>1243</c:v>
                </c:pt>
                <c:pt idx="66">
                  <c:v>2290</c:v>
                </c:pt>
                <c:pt idx="67">
                  <c:v>2079</c:v>
                </c:pt>
                <c:pt idx="68">
                  <c:v>138</c:v>
                </c:pt>
                <c:pt idx="69">
                  <c:v>145</c:v>
                </c:pt>
                <c:pt idx="70">
                  <c:v>1367.5</c:v>
                </c:pt>
                <c:pt idx="71">
                  <c:v>1524</c:v>
                </c:pt>
                <c:pt idx="72">
                  <c:v>696</c:v>
                </c:pt>
                <c:pt idx="73">
                  <c:v>380.5</c:v>
                </c:pt>
                <c:pt idx="74">
                  <c:v>283</c:v>
                </c:pt>
                <c:pt idx="75">
                  <c:v>261</c:v>
                </c:pt>
                <c:pt idx="76">
                  <c:v>2185</c:v>
                </c:pt>
                <c:pt idx="77">
                  <c:v>2438</c:v>
                </c:pt>
                <c:pt idx="78">
                  <c:v>1166</c:v>
                </c:pt>
                <c:pt idx="79">
                  <c:v>998</c:v>
                </c:pt>
                <c:pt idx="80">
                  <c:v>691</c:v>
                </c:pt>
                <c:pt idx="81">
                  <c:v>936.5</c:v>
                </c:pt>
                <c:pt idx="82">
                  <c:v>356</c:v>
                </c:pt>
                <c:pt idx="83">
                  <c:v>603</c:v>
                </c:pt>
                <c:pt idx="84">
                  <c:v>2715</c:v>
                </c:pt>
                <c:pt idx="85">
                  <c:v>3000</c:v>
                </c:pt>
                <c:pt idx="86">
                  <c:v>2716</c:v>
                </c:pt>
                <c:pt idx="87">
                  <c:v>2403</c:v>
                </c:pt>
                <c:pt idx="88">
                  <c:v>1611</c:v>
                </c:pt>
                <c:pt idx="89">
                  <c:v>1793</c:v>
                </c:pt>
                <c:pt idx="90">
                  <c:v>1738.5</c:v>
                </c:pt>
                <c:pt idx="91">
                  <c:v>1738.5</c:v>
                </c:pt>
                <c:pt idx="92">
                  <c:v>1738.5</c:v>
                </c:pt>
                <c:pt idx="93">
                  <c:v>1738.5</c:v>
                </c:pt>
                <c:pt idx="94">
                  <c:v>2020.5</c:v>
                </c:pt>
                <c:pt idx="95">
                  <c:v>2020.5</c:v>
                </c:pt>
                <c:pt idx="96">
                  <c:v>2020.5</c:v>
                </c:pt>
                <c:pt idx="97">
                  <c:v>2020.5</c:v>
                </c:pt>
                <c:pt idx="98">
                  <c:v>2572</c:v>
                </c:pt>
                <c:pt idx="99">
                  <c:v>1988</c:v>
                </c:pt>
                <c:pt idx="100">
                  <c:v>2443.5</c:v>
                </c:pt>
                <c:pt idx="101">
                  <c:v>2443.5</c:v>
                </c:pt>
                <c:pt idx="102">
                  <c:v>2420</c:v>
                </c:pt>
                <c:pt idx="103">
                  <c:v>2420</c:v>
                </c:pt>
                <c:pt idx="104">
                  <c:v>1710</c:v>
                </c:pt>
                <c:pt idx="105">
                  <c:v>619</c:v>
                </c:pt>
                <c:pt idx="106">
                  <c:v>971</c:v>
                </c:pt>
                <c:pt idx="107">
                  <c:v>487</c:v>
                </c:pt>
                <c:pt idx="108">
                  <c:v>1290</c:v>
                </c:pt>
                <c:pt idx="109">
                  <c:v>1096</c:v>
                </c:pt>
                <c:pt idx="110">
                  <c:v>1056</c:v>
                </c:pt>
                <c:pt idx="111">
                  <c:v>1261</c:v>
                </c:pt>
                <c:pt idx="112">
                  <c:v>1843</c:v>
                </c:pt>
                <c:pt idx="113">
                  <c:v>1424</c:v>
                </c:pt>
                <c:pt idx="114">
                  <c:v>358</c:v>
                </c:pt>
                <c:pt idx="115">
                  <c:v>620</c:v>
                </c:pt>
                <c:pt idx="116">
                  <c:v>1952</c:v>
                </c:pt>
                <c:pt idx="117">
                  <c:v>1595</c:v>
                </c:pt>
                <c:pt idx="118">
                  <c:v>2099</c:v>
                </c:pt>
                <c:pt idx="119">
                  <c:v>1697.5</c:v>
                </c:pt>
                <c:pt idx="120">
                  <c:v>469.5</c:v>
                </c:pt>
                <c:pt idx="121">
                  <c:v>382.5</c:v>
                </c:pt>
                <c:pt idx="122">
                  <c:v>477</c:v>
                </c:pt>
                <c:pt idx="123">
                  <c:v>2163</c:v>
                </c:pt>
                <c:pt idx="124">
                  <c:v>2079</c:v>
                </c:pt>
                <c:pt idx="125">
                  <c:v>2913</c:v>
                </c:pt>
                <c:pt idx="126">
                  <c:v>1106</c:v>
                </c:pt>
                <c:pt idx="127">
                  <c:v>1294.5</c:v>
                </c:pt>
                <c:pt idx="128">
                  <c:v>1319</c:v>
                </c:pt>
                <c:pt idx="129">
                  <c:v>1409</c:v>
                </c:pt>
                <c:pt idx="130">
                  <c:v>1281.5</c:v>
                </c:pt>
                <c:pt idx="131">
                  <c:v>1408.5</c:v>
                </c:pt>
                <c:pt idx="132">
                  <c:v>528.5</c:v>
                </c:pt>
                <c:pt idx="133">
                  <c:v>1001.5</c:v>
                </c:pt>
                <c:pt idx="134">
                  <c:v>620</c:v>
                </c:pt>
                <c:pt idx="135">
                  <c:v>837.5</c:v>
                </c:pt>
                <c:pt idx="136">
                  <c:v>680</c:v>
                </c:pt>
                <c:pt idx="137">
                  <c:v>398</c:v>
                </c:pt>
                <c:pt idx="138">
                  <c:v>926.5</c:v>
                </c:pt>
                <c:pt idx="139">
                  <c:v>1053.5</c:v>
                </c:pt>
                <c:pt idx="140">
                  <c:v>1792</c:v>
                </c:pt>
                <c:pt idx="141">
                  <c:v>1820</c:v>
                </c:pt>
                <c:pt idx="142">
                  <c:v>871</c:v>
                </c:pt>
                <c:pt idx="143">
                  <c:v>481.5</c:v>
                </c:pt>
                <c:pt idx="144">
                  <c:v>795</c:v>
                </c:pt>
                <c:pt idx="145">
                  <c:v>663</c:v>
                </c:pt>
                <c:pt idx="146">
                  <c:v>609</c:v>
                </c:pt>
                <c:pt idx="147">
                  <c:v>704</c:v>
                </c:pt>
                <c:pt idx="148">
                  <c:v>528</c:v>
                </c:pt>
                <c:pt idx="149">
                  <c:v>631</c:v>
                </c:pt>
                <c:pt idx="150">
                  <c:v>199</c:v>
                </c:pt>
                <c:pt idx="151">
                  <c:v>546</c:v>
                </c:pt>
                <c:pt idx="152">
                  <c:v>1385</c:v>
                </c:pt>
                <c:pt idx="153">
                  <c:v>630</c:v>
                </c:pt>
                <c:pt idx="154">
                  <c:v>401</c:v>
                </c:pt>
                <c:pt idx="155">
                  <c:v>543</c:v>
                </c:pt>
                <c:pt idx="156">
                  <c:v>386</c:v>
                </c:pt>
                <c:pt idx="157">
                  <c:v>321</c:v>
                </c:pt>
                <c:pt idx="158">
                  <c:v>321</c:v>
                </c:pt>
                <c:pt idx="159">
                  <c:v>371</c:v>
                </c:pt>
                <c:pt idx="160">
                  <c:v>371</c:v>
                </c:pt>
                <c:pt idx="161">
                  <c:v>1328</c:v>
                </c:pt>
                <c:pt idx="162">
                  <c:v>1715</c:v>
                </c:pt>
                <c:pt idx="163">
                  <c:v>393.33333333333263</c:v>
                </c:pt>
                <c:pt idx="164">
                  <c:v>1975.6666666666645</c:v>
                </c:pt>
                <c:pt idx="165">
                  <c:v>430</c:v>
                </c:pt>
                <c:pt idx="166">
                  <c:v>336.5</c:v>
                </c:pt>
                <c:pt idx="167">
                  <c:v>502</c:v>
                </c:pt>
                <c:pt idx="168">
                  <c:v>354.5</c:v>
                </c:pt>
                <c:pt idx="169">
                  <c:v>1513.5</c:v>
                </c:pt>
                <c:pt idx="170">
                  <c:v>775</c:v>
                </c:pt>
                <c:pt idx="171">
                  <c:v>2114</c:v>
                </c:pt>
                <c:pt idx="172">
                  <c:v>2273</c:v>
                </c:pt>
                <c:pt idx="173">
                  <c:v>1620</c:v>
                </c:pt>
                <c:pt idx="174">
                  <c:v>2208.5</c:v>
                </c:pt>
                <c:pt idx="175">
                  <c:v>1786.5</c:v>
                </c:pt>
                <c:pt idx="176">
                  <c:v>287</c:v>
                </c:pt>
                <c:pt idx="177">
                  <c:v>731</c:v>
                </c:pt>
                <c:pt idx="178">
                  <c:v>703.5</c:v>
                </c:pt>
                <c:pt idx="179">
                  <c:v>3372</c:v>
                </c:pt>
                <c:pt idx="180">
                  <c:v>2159</c:v>
                </c:pt>
                <c:pt idx="181">
                  <c:v>460.5</c:v>
                </c:pt>
                <c:pt idx="182">
                  <c:v>337.5</c:v>
                </c:pt>
                <c:pt idx="183">
                  <c:v>865</c:v>
                </c:pt>
                <c:pt idx="184">
                  <c:v>1049</c:v>
                </c:pt>
                <c:pt idx="185">
                  <c:v>1538</c:v>
                </c:pt>
                <c:pt idx="186">
                  <c:v>2097</c:v>
                </c:pt>
                <c:pt idx="187">
                  <c:v>865.5</c:v>
                </c:pt>
                <c:pt idx="188">
                  <c:v>710</c:v>
                </c:pt>
                <c:pt idx="189">
                  <c:v>94.5</c:v>
                </c:pt>
                <c:pt idx="190">
                  <c:v>94</c:v>
                </c:pt>
                <c:pt idx="191">
                  <c:v>1587</c:v>
                </c:pt>
                <c:pt idx="192">
                  <c:v>496</c:v>
                </c:pt>
                <c:pt idx="193">
                  <c:v>1723.5</c:v>
                </c:pt>
                <c:pt idx="194">
                  <c:v>1497</c:v>
                </c:pt>
                <c:pt idx="195">
                  <c:v>1693.5</c:v>
                </c:pt>
                <c:pt idx="196">
                  <c:v>1321.5</c:v>
                </c:pt>
                <c:pt idx="197">
                  <c:v>3258</c:v>
                </c:pt>
                <c:pt idx="198">
                  <c:v>2946</c:v>
                </c:pt>
                <c:pt idx="199">
                  <c:v>4184</c:v>
                </c:pt>
                <c:pt idx="200">
                  <c:v>3627</c:v>
                </c:pt>
                <c:pt idx="201">
                  <c:v>4034</c:v>
                </c:pt>
                <c:pt idx="202">
                  <c:v>2455</c:v>
                </c:pt>
                <c:pt idx="203">
                  <c:v>620.5</c:v>
                </c:pt>
                <c:pt idx="204">
                  <c:v>884.5</c:v>
                </c:pt>
                <c:pt idx="205">
                  <c:v>1776</c:v>
                </c:pt>
                <c:pt idx="206">
                  <c:v>1686</c:v>
                </c:pt>
                <c:pt idx="207">
                  <c:v>416</c:v>
                </c:pt>
                <c:pt idx="208">
                  <c:v>250</c:v>
                </c:pt>
                <c:pt idx="209">
                  <c:v>771</c:v>
                </c:pt>
                <c:pt idx="210">
                  <c:v>944</c:v>
                </c:pt>
                <c:pt idx="211">
                  <c:v>139.5</c:v>
                </c:pt>
                <c:pt idx="212">
                  <c:v>137.5</c:v>
                </c:pt>
                <c:pt idx="213">
                  <c:v>1849</c:v>
                </c:pt>
                <c:pt idx="214">
                  <c:v>1271</c:v>
                </c:pt>
                <c:pt idx="215">
                  <c:v>1102.5</c:v>
                </c:pt>
                <c:pt idx="216">
                  <c:v>1638.5</c:v>
                </c:pt>
                <c:pt idx="217">
                  <c:v>239</c:v>
                </c:pt>
                <c:pt idx="218">
                  <c:v>221</c:v>
                </c:pt>
                <c:pt idx="219">
                  <c:v>1757.5</c:v>
                </c:pt>
                <c:pt idx="220">
                  <c:v>1839</c:v>
                </c:pt>
                <c:pt idx="221">
                  <c:v>1248</c:v>
                </c:pt>
                <c:pt idx="222">
                  <c:v>1918</c:v>
                </c:pt>
                <c:pt idx="223">
                  <c:v>139</c:v>
                </c:pt>
                <c:pt idx="224">
                  <c:v>139</c:v>
                </c:pt>
                <c:pt idx="225">
                  <c:v>126</c:v>
                </c:pt>
                <c:pt idx="226">
                  <c:v>126</c:v>
                </c:pt>
                <c:pt idx="227">
                  <c:v>122.5</c:v>
                </c:pt>
                <c:pt idx="228">
                  <c:v>223</c:v>
                </c:pt>
                <c:pt idx="229">
                  <c:v>2078</c:v>
                </c:pt>
                <c:pt idx="230">
                  <c:v>1923</c:v>
                </c:pt>
                <c:pt idx="231">
                  <c:v>426</c:v>
                </c:pt>
                <c:pt idx="232">
                  <c:v>508</c:v>
                </c:pt>
                <c:pt idx="233">
                  <c:v>1297</c:v>
                </c:pt>
                <c:pt idx="234">
                  <c:v>1297</c:v>
                </c:pt>
                <c:pt idx="235">
                  <c:v>1297</c:v>
                </c:pt>
                <c:pt idx="236">
                  <c:v>1691</c:v>
                </c:pt>
                <c:pt idx="237">
                  <c:v>1691</c:v>
                </c:pt>
                <c:pt idx="238">
                  <c:v>1691</c:v>
                </c:pt>
                <c:pt idx="239">
                  <c:v>1721.5</c:v>
                </c:pt>
                <c:pt idx="240">
                  <c:v>1721.5</c:v>
                </c:pt>
                <c:pt idx="241">
                  <c:v>1721.5</c:v>
                </c:pt>
                <c:pt idx="242">
                  <c:v>1721.5</c:v>
                </c:pt>
                <c:pt idx="243">
                  <c:v>1096</c:v>
                </c:pt>
                <c:pt idx="244">
                  <c:v>1096</c:v>
                </c:pt>
                <c:pt idx="245">
                  <c:v>1096</c:v>
                </c:pt>
                <c:pt idx="246">
                  <c:v>1096</c:v>
                </c:pt>
                <c:pt idx="247">
                  <c:v>2054</c:v>
                </c:pt>
                <c:pt idx="248">
                  <c:v>1218</c:v>
                </c:pt>
                <c:pt idx="249">
                  <c:v>1976.5</c:v>
                </c:pt>
                <c:pt idx="250">
                  <c:v>1905</c:v>
                </c:pt>
                <c:pt idx="251">
                  <c:v>1687</c:v>
                </c:pt>
                <c:pt idx="252">
                  <c:v>1376.5</c:v>
                </c:pt>
                <c:pt idx="253">
                  <c:v>782</c:v>
                </c:pt>
                <c:pt idx="254">
                  <c:v>604</c:v>
                </c:pt>
                <c:pt idx="255">
                  <c:v>1334</c:v>
                </c:pt>
                <c:pt idx="256">
                  <c:v>1088</c:v>
                </c:pt>
                <c:pt idx="257">
                  <c:v>1991</c:v>
                </c:pt>
                <c:pt idx="258">
                  <c:v>1593</c:v>
                </c:pt>
                <c:pt idx="259">
                  <c:v>1747</c:v>
                </c:pt>
                <c:pt idx="260">
                  <c:v>1426</c:v>
                </c:pt>
                <c:pt idx="261">
                  <c:v>6114</c:v>
                </c:pt>
                <c:pt idx="262">
                  <c:v>5176</c:v>
                </c:pt>
                <c:pt idx="263">
                  <c:v>3063</c:v>
                </c:pt>
                <c:pt idx="264">
                  <c:v>2398</c:v>
                </c:pt>
                <c:pt idx="265">
                  <c:v>2118</c:v>
                </c:pt>
                <c:pt idx="266">
                  <c:v>1045</c:v>
                </c:pt>
                <c:pt idx="267">
                  <c:v>379</c:v>
                </c:pt>
                <c:pt idx="268">
                  <c:v>858</c:v>
                </c:pt>
                <c:pt idx="269">
                  <c:v>3884</c:v>
                </c:pt>
                <c:pt idx="270">
                  <c:v>3079</c:v>
                </c:pt>
                <c:pt idx="271">
                  <c:v>603</c:v>
                </c:pt>
                <c:pt idx="272">
                  <c:v>516</c:v>
                </c:pt>
                <c:pt idx="273">
                  <c:v>719.5</c:v>
                </c:pt>
                <c:pt idx="274">
                  <c:v>911.5</c:v>
                </c:pt>
                <c:pt idx="275">
                  <c:v>1031</c:v>
                </c:pt>
                <c:pt idx="276">
                  <c:v>1031</c:v>
                </c:pt>
                <c:pt idx="277">
                  <c:v>235</c:v>
                </c:pt>
                <c:pt idx="278">
                  <c:v>235</c:v>
                </c:pt>
                <c:pt idx="279">
                  <c:v>822</c:v>
                </c:pt>
                <c:pt idx="280">
                  <c:v>472</c:v>
                </c:pt>
                <c:pt idx="281">
                  <c:v>1415</c:v>
                </c:pt>
                <c:pt idx="282">
                  <c:v>1016</c:v>
                </c:pt>
                <c:pt idx="283">
                  <c:v>1434</c:v>
                </c:pt>
                <c:pt idx="284">
                  <c:v>1311</c:v>
                </c:pt>
                <c:pt idx="285">
                  <c:v>2224</c:v>
                </c:pt>
                <c:pt idx="286">
                  <c:v>2626</c:v>
                </c:pt>
                <c:pt idx="287">
                  <c:v>3419</c:v>
                </c:pt>
                <c:pt idx="288">
                  <c:v>4365</c:v>
                </c:pt>
                <c:pt idx="289">
                  <c:v>389</c:v>
                </c:pt>
                <c:pt idx="290">
                  <c:v>415</c:v>
                </c:pt>
                <c:pt idx="291">
                  <c:v>332.5</c:v>
                </c:pt>
                <c:pt idx="292">
                  <c:v>219</c:v>
                </c:pt>
                <c:pt idx="293">
                  <c:v>848</c:v>
                </c:pt>
                <c:pt idx="294">
                  <c:v>1192.5</c:v>
                </c:pt>
                <c:pt idx="295">
                  <c:v>146</c:v>
                </c:pt>
                <c:pt idx="296">
                  <c:v>708</c:v>
                </c:pt>
                <c:pt idx="297">
                  <c:v>688</c:v>
                </c:pt>
                <c:pt idx="298">
                  <c:v>2431</c:v>
                </c:pt>
                <c:pt idx="299">
                  <c:v>2506</c:v>
                </c:pt>
                <c:pt idx="300">
                  <c:v>3964</c:v>
                </c:pt>
                <c:pt idx="301">
                  <c:v>1799</c:v>
                </c:pt>
                <c:pt idx="302">
                  <c:v>883</c:v>
                </c:pt>
                <c:pt idx="303">
                  <c:v>883</c:v>
                </c:pt>
                <c:pt idx="304">
                  <c:v>883</c:v>
                </c:pt>
                <c:pt idx="305">
                  <c:v>883</c:v>
                </c:pt>
                <c:pt idx="306">
                  <c:v>883</c:v>
                </c:pt>
                <c:pt idx="307">
                  <c:v>578.5</c:v>
                </c:pt>
                <c:pt idx="308">
                  <c:v>378</c:v>
                </c:pt>
                <c:pt idx="309">
                  <c:v>1189.6666666666645</c:v>
                </c:pt>
                <c:pt idx="310">
                  <c:v>2025.6666666666652</c:v>
                </c:pt>
                <c:pt idx="311">
                  <c:v>4402</c:v>
                </c:pt>
                <c:pt idx="312">
                  <c:v>1493</c:v>
                </c:pt>
                <c:pt idx="313">
                  <c:v>2011</c:v>
                </c:pt>
                <c:pt idx="314">
                  <c:v>2011</c:v>
                </c:pt>
                <c:pt idx="315">
                  <c:v>3172</c:v>
                </c:pt>
                <c:pt idx="316">
                  <c:v>3172</c:v>
                </c:pt>
                <c:pt idx="317">
                  <c:v>490</c:v>
                </c:pt>
                <c:pt idx="318">
                  <c:v>352.5</c:v>
                </c:pt>
                <c:pt idx="319">
                  <c:v>514</c:v>
                </c:pt>
                <c:pt idx="320">
                  <c:v>747</c:v>
                </c:pt>
                <c:pt idx="321">
                  <c:v>210</c:v>
                </c:pt>
                <c:pt idx="322">
                  <c:v>151.5</c:v>
                </c:pt>
                <c:pt idx="323">
                  <c:v>1158.5</c:v>
                </c:pt>
                <c:pt idx="324">
                  <c:v>2130</c:v>
                </c:pt>
                <c:pt idx="325">
                  <c:v>2258</c:v>
                </c:pt>
                <c:pt idx="326">
                  <c:v>874</c:v>
                </c:pt>
                <c:pt idx="327">
                  <c:v>1046</c:v>
                </c:pt>
                <c:pt idx="328">
                  <c:v>820</c:v>
                </c:pt>
                <c:pt idx="329">
                  <c:v>2711</c:v>
                </c:pt>
                <c:pt idx="330">
                  <c:v>2738</c:v>
                </c:pt>
                <c:pt idx="331">
                  <c:v>888.5</c:v>
                </c:pt>
                <c:pt idx="332">
                  <c:v>282</c:v>
                </c:pt>
                <c:pt idx="333">
                  <c:v>294.5</c:v>
                </c:pt>
                <c:pt idx="334">
                  <c:v>1499</c:v>
                </c:pt>
                <c:pt idx="335">
                  <c:v>948</c:v>
                </c:pt>
                <c:pt idx="336">
                  <c:v>460</c:v>
                </c:pt>
                <c:pt idx="337">
                  <c:v>253.5</c:v>
                </c:pt>
                <c:pt idx="338">
                  <c:v>460</c:v>
                </c:pt>
                <c:pt idx="339">
                  <c:v>253.5</c:v>
                </c:pt>
                <c:pt idx="340">
                  <c:v>1169</c:v>
                </c:pt>
                <c:pt idx="341">
                  <c:v>184</c:v>
                </c:pt>
                <c:pt idx="342">
                  <c:v>184</c:v>
                </c:pt>
                <c:pt idx="343">
                  <c:v>183</c:v>
                </c:pt>
                <c:pt idx="344">
                  <c:v>183</c:v>
                </c:pt>
                <c:pt idx="345">
                  <c:v>1898</c:v>
                </c:pt>
                <c:pt idx="346">
                  <c:v>1122</c:v>
                </c:pt>
                <c:pt idx="347">
                  <c:v>3143</c:v>
                </c:pt>
                <c:pt idx="348">
                  <c:v>2630</c:v>
                </c:pt>
                <c:pt idx="349">
                  <c:v>2861</c:v>
                </c:pt>
                <c:pt idx="350">
                  <c:v>1653</c:v>
                </c:pt>
                <c:pt idx="351">
                  <c:v>1142</c:v>
                </c:pt>
                <c:pt idx="352">
                  <c:v>746</c:v>
                </c:pt>
                <c:pt idx="353">
                  <c:v>836.5</c:v>
                </c:pt>
                <c:pt idx="354">
                  <c:v>1014.5</c:v>
                </c:pt>
                <c:pt idx="355">
                  <c:v>1163.5</c:v>
                </c:pt>
                <c:pt idx="356">
                  <c:v>1048</c:v>
                </c:pt>
                <c:pt idx="357">
                  <c:v>836</c:v>
                </c:pt>
                <c:pt idx="358">
                  <c:v>1691</c:v>
                </c:pt>
                <c:pt idx="359">
                  <c:v>1091</c:v>
                </c:pt>
                <c:pt idx="360">
                  <c:v>1732</c:v>
                </c:pt>
                <c:pt idx="361">
                  <c:v>1849</c:v>
                </c:pt>
                <c:pt idx="362">
                  <c:v>367</c:v>
                </c:pt>
                <c:pt idx="363">
                  <c:v>440</c:v>
                </c:pt>
                <c:pt idx="364">
                  <c:v>651</c:v>
                </c:pt>
                <c:pt idx="365">
                  <c:v>608</c:v>
                </c:pt>
                <c:pt idx="366">
                  <c:v>474</c:v>
                </c:pt>
                <c:pt idx="367">
                  <c:v>240</c:v>
                </c:pt>
                <c:pt idx="368">
                  <c:v>365</c:v>
                </c:pt>
                <c:pt idx="369">
                  <c:v>422</c:v>
                </c:pt>
                <c:pt idx="370">
                  <c:v>563</c:v>
                </c:pt>
                <c:pt idx="371">
                  <c:v>281</c:v>
                </c:pt>
                <c:pt idx="372">
                  <c:v>611</c:v>
                </c:pt>
                <c:pt idx="373">
                  <c:v>1301</c:v>
                </c:pt>
                <c:pt idx="374">
                  <c:v>348.5</c:v>
                </c:pt>
                <c:pt idx="375">
                  <c:v>2651</c:v>
                </c:pt>
                <c:pt idx="376">
                  <c:v>1772</c:v>
                </c:pt>
                <c:pt idx="377">
                  <c:v>1827</c:v>
                </c:pt>
                <c:pt idx="378">
                  <c:v>510.5</c:v>
                </c:pt>
                <c:pt idx="379">
                  <c:v>434.5</c:v>
                </c:pt>
                <c:pt idx="380">
                  <c:v>924</c:v>
                </c:pt>
                <c:pt idx="381">
                  <c:v>1117</c:v>
                </c:pt>
                <c:pt idx="382">
                  <c:v>383.5</c:v>
                </c:pt>
                <c:pt idx="383">
                  <c:v>470</c:v>
                </c:pt>
                <c:pt idx="384">
                  <c:v>332.5</c:v>
                </c:pt>
                <c:pt idx="385">
                  <c:v>220.5</c:v>
                </c:pt>
                <c:pt idx="386">
                  <c:v>124.5</c:v>
                </c:pt>
                <c:pt idx="387">
                  <c:v>98.5</c:v>
                </c:pt>
                <c:pt idx="388">
                  <c:v>98.5</c:v>
                </c:pt>
                <c:pt idx="389">
                  <c:v>371</c:v>
                </c:pt>
                <c:pt idx="390">
                  <c:v>371</c:v>
                </c:pt>
                <c:pt idx="391">
                  <c:v>775</c:v>
                </c:pt>
                <c:pt idx="392">
                  <c:v>808</c:v>
                </c:pt>
                <c:pt idx="393">
                  <c:v>1232</c:v>
                </c:pt>
                <c:pt idx="394">
                  <c:v>1320</c:v>
                </c:pt>
                <c:pt idx="395">
                  <c:v>1671</c:v>
                </c:pt>
                <c:pt idx="396">
                  <c:v>1386</c:v>
                </c:pt>
                <c:pt idx="397">
                  <c:v>483.5</c:v>
                </c:pt>
                <c:pt idx="398">
                  <c:v>366</c:v>
                </c:pt>
                <c:pt idx="399">
                  <c:v>1336</c:v>
                </c:pt>
                <c:pt idx="400">
                  <c:v>1371</c:v>
                </c:pt>
                <c:pt idx="401">
                  <c:v>4418</c:v>
                </c:pt>
                <c:pt idx="402">
                  <c:v>3321</c:v>
                </c:pt>
                <c:pt idx="403">
                  <c:v>2073</c:v>
                </c:pt>
                <c:pt idx="404">
                  <c:v>3376</c:v>
                </c:pt>
                <c:pt idx="405">
                  <c:v>4951</c:v>
                </c:pt>
                <c:pt idx="406">
                  <c:v>3830</c:v>
                </c:pt>
                <c:pt idx="407">
                  <c:v>2365</c:v>
                </c:pt>
                <c:pt idx="408">
                  <c:v>3216</c:v>
                </c:pt>
                <c:pt idx="409">
                  <c:v>1724</c:v>
                </c:pt>
                <c:pt idx="410">
                  <c:v>1724</c:v>
                </c:pt>
                <c:pt idx="411">
                  <c:v>1724</c:v>
                </c:pt>
                <c:pt idx="412">
                  <c:v>1109.5</c:v>
                </c:pt>
                <c:pt idx="413">
                  <c:v>1109.5</c:v>
                </c:pt>
                <c:pt idx="414">
                  <c:v>1109.5</c:v>
                </c:pt>
                <c:pt idx="415">
                  <c:v>43.5</c:v>
                </c:pt>
                <c:pt idx="416">
                  <c:v>630</c:v>
                </c:pt>
                <c:pt idx="417">
                  <c:v>318</c:v>
                </c:pt>
                <c:pt idx="418">
                  <c:v>1317</c:v>
                </c:pt>
                <c:pt idx="419">
                  <c:v>3062</c:v>
                </c:pt>
                <c:pt idx="420">
                  <c:v>859</c:v>
                </c:pt>
                <c:pt idx="421">
                  <c:v>415.5</c:v>
                </c:pt>
                <c:pt idx="422">
                  <c:v>134</c:v>
                </c:pt>
                <c:pt idx="423">
                  <c:v>205</c:v>
                </c:pt>
                <c:pt idx="424">
                  <c:v>982.5</c:v>
                </c:pt>
                <c:pt idx="425">
                  <c:v>2839.5</c:v>
                </c:pt>
                <c:pt idx="426">
                  <c:v>2170.5</c:v>
                </c:pt>
                <c:pt idx="427">
                  <c:v>2830</c:v>
                </c:pt>
                <c:pt idx="428">
                  <c:v>1771</c:v>
                </c:pt>
                <c:pt idx="429">
                  <c:v>2417</c:v>
                </c:pt>
                <c:pt idx="430">
                  <c:v>255</c:v>
                </c:pt>
                <c:pt idx="431">
                  <c:v>255</c:v>
                </c:pt>
                <c:pt idx="432">
                  <c:v>416</c:v>
                </c:pt>
                <c:pt idx="433">
                  <c:v>416</c:v>
                </c:pt>
                <c:pt idx="434">
                  <c:v>280</c:v>
                </c:pt>
                <c:pt idx="435">
                  <c:v>384</c:v>
                </c:pt>
                <c:pt idx="436">
                  <c:v>2025</c:v>
                </c:pt>
                <c:pt idx="437">
                  <c:v>1730.5</c:v>
                </c:pt>
                <c:pt idx="438">
                  <c:v>1752</c:v>
                </c:pt>
                <c:pt idx="439">
                  <c:v>1752</c:v>
                </c:pt>
                <c:pt idx="440">
                  <c:v>1752</c:v>
                </c:pt>
                <c:pt idx="441">
                  <c:v>1752</c:v>
                </c:pt>
                <c:pt idx="442">
                  <c:v>2034</c:v>
                </c:pt>
                <c:pt idx="443">
                  <c:v>2034</c:v>
                </c:pt>
                <c:pt idx="444">
                  <c:v>2034</c:v>
                </c:pt>
                <c:pt idx="445">
                  <c:v>2034</c:v>
                </c:pt>
                <c:pt idx="446">
                  <c:v>966</c:v>
                </c:pt>
                <c:pt idx="447">
                  <c:v>639</c:v>
                </c:pt>
                <c:pt idx="448">
                  <c:v>2350</c:v>
                </c:pt>
                <c:pt idx="449">
                  <c:v>2332.5</c:v>
                </c:pt>
                <c:pt idx="450">
                  <c:v>824</c:v>
                </c:pt>
                <c:pt idx="451">
                  <c:v>1613</c:v>
                </c:pt>
                <c:pt idx="452">
                  <c:v>1141</c:v>
                </c:pt>
                <c:pt idx="453">
                  <c:v>2363</c:v>
                </c:pt>
                <c:pt idx="454">
                  <c:v>1666</c:v>
                </c:pt>
                <c:pt idx="455">
                  <c:v>1562</c:v>
                </c:pt>
                <c:pt idx="456">
                  <c:v>2800</c:v>
                </c:pt>
                <c:pt idx="457">
                  <c:v>1672</c:v>
                </c:pt>
                <c:pt idx="458">
                  <c:v>1293</c:v>
                </c:pt>
                <c:pt idx="459">
                  <c:v>1548</c:v>
                </c:pt>
                <c:pt idx="460">
                  <c:v>1098</c:v>
                </c:pt>
                <c:pt idx="461">
                  <c:v>1571</c:v>
                </c:pt>
                <c:pt idx="462">
                  <c:v>1413.5</c:v>
                </c:pt>
                <c:pt idx="463">
                  <c:v>1588.5</c:v>
                </c:pt>
                <c:pt idx="464">
                  <c:v>493</c:v>
                </c:pt>
                <c:pt idx="465">
                  <c:v>890</c:v>
                </c:pt>
                <c:pt idx="466">
                  <c:v>890</c:v>
                </c:pt>
                <c:pt idx="467">
                  <c:v>1208</c:v>
                </c:pt>
                <c:pt idx="468">
                  <c:v>1208</c:v>
                </c:pt>
                <c:pt idx="469">
                  <c:v>2757.5</c:v>
                </c:pt>
                <c:pt idx="470">
                  <c:v>2757.5</c:v>
                </c:pt>
                <c:pt idx="471">
                  <c:v>3094</c:v>
                </c:pt>
                <c:pt idx="472">
                  <c:v>3094</c:v>
                </c:pt>
                <c:pt idx="473">
                  <c:v>2090</c:v>
                </c:pt>
                <c:pt idx="474">
                  <c:v>2818</c:v>
                </c:pt>
                <c:pt idx="475">
                  <c:v>738.5</c:v>
                </c:pt>
                <c:pt idx="476">
                  <c:v>738.5</c:v>
                </c:pt>
                <c:pt idx="477">
                  <c:v>2516</c:v>
                </c:pt>
                <c:pt idx="478">
                  <c:v>2516</c:v>
                </c:pt>
                <c:pt idx="479">
                  <c:v>793</c:v>
                </c:pt>
                <c:pt idx="480">
                  <c:v>2870</c:v>
                </c:pt>
                <c:pt idx="481">
                  <c:v>3218</c:v>
                </c:pt>
                <c:pt idx="482">
                  <c:v>3347</c:v>
                </c:pt>
                <c:pt idx="483">
                  <c:v>3574</c:v>
                </c:pt>
                <c:pt idx="484">
                  <c:v>7954.5</c:v>
                </c:pt>
                <c:pt idx="485">
                  <c:v>7954.5</c:v>
                </c:pt>
                <c:pt idx="486">
                  <c:v>7954.5</c:v>
                </c:pt>
                <c:pt idx="487">
                  <c:v>10800</c:v>
                </c:pt>
                <c:pt idx="488">
                  <c:v>10800</c:v>
                </c:pt>
                <c:pt idx="489">
                  <c:v>6186</c:v>
                </c:pt>
                <c:pt idx="490">
                  <c:v>6186</c:v>
                </c:pt>
                <c:pt idx="491">
                  <c:v>1913</c:v>
                </c:pt>
                <c:pt idx="492">
                  <c:v>1197</c:v>
                </c:pt>
                <c:pt idx="493">
                  <c:v>1262</c:v>
                </c:pt>
                <c:pt idx="494">
                  <c:v>1099</c:v>
                </c:pt>
                <c:pt idx="495">
                  <c:v>1292.5</c:v>
                </c:pt>
                <c:pt idx="496">
                  <c:v>1133</c:v>
                </c:pt>
                <c:pt idx="497">
                  <c:v>1059</c:v>
                </c:pt>
                <c:pt idx="498">
                  <c:v>1525</c:v>
                </c:pt>
                <c:pt idx="499">
                  <c:v>3464</c:v>
                </c:pt>
                <c:pt idx="500">
                  <c:v>2798</c:v>
                </c:pt>
                <c:pt idx="501">
                  <c:v>473</c:v>
                </c:pt>
                <c:pt idx="502">
                  <c:v>1196.5</c:v>
                </c:pt>
                <c:pt idx="503">
                  <c:v>470</c:v>
                </c:pt>
                <c:pt idx="504">
                  <c:v>649</c:v>
                </c:pt>
                <c:pt idx="505">
                  <c:v>931.5</c:v>
                </c:pt>
                <c:pt idx="506">
                  <c:v>539</c:v>
                </c:pt>
                <c:pt idx="507">
                  <c:v>493</c:v>
                </c:pt>
                <c:pt idx="508">
                  <c:v>2554</c:v>
                </c:pt>
                <c:pt idx="509">
                  <c:v>2430</c:v>
                </c:pt>
                <c:pt idx="510">
                  <c:v>2772</c:v>
                </c:pt>
                <c:pt idx="511">
                  <c:v>2028</c:v>
                </c:pt>
                <c:pt idx="512">
                  <c:v>1499</c:v>
                </c:pt>
                <c:pt idx="513">
                  <c:v>1389</c:v>
                </c:pt>
                <c:pt idx="514">
                  <c:v>3098</c:v>
                </c:pt>
                <c:pt idx="515">
                  <c:v>3438</c:v>
                </c:pt>
                <c:pt idx="516">
                  <c:v>4187</c:v>
                </c:pt>
                <c:pt idx="517">
                  <c:v>2460</c:v>
                </c:pt>
                <c:pt idx="518">
                  <c:v>6134.5</c:v>
                </c:pt>
                <c:pt idx="519">
                  <c:v>4510</c:v>
                </c:pt>
                <c:pt idx="520">
                  <c:v>6154</c:v>
                </c:pt>
                <c:pt idx="521">
                  <c:v>4512.5</c:v>
                </c:pt>
                <c:pt idx="522">
                  <c:v>3328</c:v>
                </c:pt>
                <c:pt idx="523">
                  <c:v>2634</c:v>
                </c:pt>
                <c:pt idx="524">
                  <c:v>4202</c:v>
                </c:pt>
                <c:pt idx="525">
                  <c:v>4202</c:v>
                </c:pt>
                <c:pt idx="526">
                  <c:v>3286</c:v>
                </c:pt>
                <c:pt idx="527">
                  <c:v>3286</c:v>
                </c:pt>
                <c:pt idx="528">
                  <c:v>3617.5</c:v>
                </c:pt>
                <c:pt idx="529">
                  <c:v>2744.5</c:v>
                </c:pt>
                <c:pt idx="530">
                  <c:v>3367</c:v>
                </c:pt>
                <c:pt idx="531">
                  <c:v>4799</c:v>
                </c:pt>
                <c:pt idx="532">
                  <c:v>3445</c:v>
                </c:pt>
                <c:pt idx="533">
                  <c:v>3800</c:v>
                </c:pt>
                <c:pt idx="534">
                  <c:v>4074</c:v>
                </c:pt>
                <c:pt idx="535">
                  <c:v>3639</c:v>
                </c:pt>
                <c:pt idx="536">
                  <c:v>2153</c:v>
                </c:pt>
                <c:pt idx="537">
                  <c:v>2255</c:v>
                </c:pt>
                <c:pt idx="538">
                  <c:v>3687</c:v>
                </c:pt>
                <c:pt idx="539">
                  <c:v>3447</c:v>
                </c:pt>
                <c:pt idx="540">
                  <c:v>3141</c:v>
                </c:pt>
                <c:pt idx="541">
                  <c:v>3645</c:v>
                </c:pt>
                <c:pt idx="542">
                  <c:v>1402</c:v>
                </c:pt>
                <c:pt idx="543">
                  <c:v>3702</c:v>
                </c:pt>
                <c:pt idx="544">
                  <c:v>4686.5</c:v>
                </c:pt>
                <c:pt idx="545">
                  <c:v>4686.5</c:v>
                </c:pt>
                <c:pt idx="546">
                  <c:v>4686.5</c:v>
                </c:pt>
                <c:pt idx="547">
                  <c:v>5134.5</c:v>
                </c:pt>
                <c:pt idx="548">
                  <c:v>5134.5</c:v>
                </c:pt>
                <c:pt idx="549">
                  <c:v>5134.5</c:v>
                </c:pt>
                <c:pt idx="550">
                  <c:v>1084.5</c:v>
                </c:pt>
                <c:pt idx="551">
                  <c:v>919.5</c:v>
                </c:pt>
                <c:pt idx="552">
                  <c:v>556</c:v>
                </c:pt>
                <c:pt idx="553">
                  <c:v>894.5</c:v>
                </c:pt>
                <c:pt idx="554">
                  <c:v>1623</c:v>
                </c:pt>
                <c:pt idx="555">
                  <c:v>424</c:v>
                </c:pt>
                <c:pt idx="556">
                  <c:v>2502.5</c:v>
                </c:pt>
                <c:pt idx="557">
                  <c:v>1885.5</c:v>
                </c:pt>
                <c:pt idx="558">
                  <c:v>1493</c:v>
                </c:pt>
                <c:pt idx="559">
                  <c:v>3222</c:v>
                </c:pt>
                <c:pt idx="560">
                  <c:v>1077</c:v>
                </c:pt>
                <c:pt idx="561">
                  <c:v>1077</c:v>
                </c:pt>
                <c:pt idx="562">
                  <c:v>937.5</c:v>
                </c:pt>
                <c:pt idx="563">
                  <c:v>937.5</c:v>
                </c:pt>
                <c:pt idx="564">
                  <c:v>622</c:v>
                </c:pt>
                <c:pt idx="565">
                  <c:v>622</c:v>
                </c:pt>
                <c:pt idx="566">
                  <c:v>622</c:v>
                </c:pt>
                <c:pt idx="567">
                  <c:v>1399</c:v>
                </c:pt>
                <c:pt idx="568">
                  <c:v>1399</c:v>
                </c:pt>
                <c:pt idx="569">
                  <c:v>1399</c:v>
                </c:pt>
                <c:pt idx="570">
                  <c:v>848</c:v>
                </c:pt>
                <c:pt idx="571">
                  <c:v>424</c:v>
                </c:pt>
                <c:pt idx="572">
                  <c:v>902</c:v>
                </c:pt>
                <c:pt idx="573">
                  <c:v>1027</c:v>
                </c:pt>
                <c:pt idx="574">
                  <c:v>1488</c:v>
                </c:pt>
                <c:pt idx="575">
                  <c:v>1840</c:v>
                </c:pt>
                <c:pt idx="576">
                  <c:v>231</c:v>
                </c:pt>
                <c:pt idx="577">
                  <c:v>119</c:v>
                </c:pt>
              </c:numCache>
            </c:numRef>
          </c:xVal>
          <c:yVal>
            <c:numRef>
              <c:f>LocsData!$BF$84:$BF$661</c:f>
              <c:numCache>
                <c:formatCode>0%</c:formatCode>
                <c:ptCount val="578"/>
                <c:pt idx="0">
                  <c:v>0.30179680235174272</c:v>
                </c:pt>
                <c:pt idx="1">
                  <c:v>0.16771848763171385</c:v>
                </c:pt>
                <c:pt idx="2">
                  <c:v>0.47523851368315406</c:v>
                </c:pt>
                <c:pt idx="3">
                  <c:v>0.22579414289802707</c:v>
                </c:pt>
                <c:pt idx="4">
                  <c:v>0.40014820303816356</c:v>
                </c:pt>
                <c:pt idx="5">
                  <c:v>0.27322366118305963</c:v>
                </c:pt>
                <c:pt idx="6">
                  <c:v>0.21239354955608059</c:v>
                </c:pt>
                <c:pt idx="7">
                  <c:v>4.2035507640578911E-3</c:v>
                </c:pt>
                <c:pt idx="8">
                  <c:v>0.48116433885915816</c:v>
                </c:pt>
                <c:pt idx="9">
                  <c:v>-4.356561277360501E-2</c:v>
                </c:pt>
                <c:pt idx="10">
                  <c:v>0.14413191076624718</c:v>
                </c:pt>
                <c:pt idx="11">
                  <c:v>0.49249665947168425</c:v>
                </c:pt>
                <c:pt idx="12">
                  <c:v>0.52443888324079202</c:v>
                </c:pt>
                <c:pt idx="13">
                  <c:v>0.29180035038301727</c:v>
                </c:pt>
                <c:pt idx="14">
                  <c:v>-0.94309756652262888</c:v>
                </c:pt>
                <c:pt idx="15">
                  <c:v>-0.91033564198188588</c:v>
                </c:pt>
                <c:pt idx="16">
                  <c:v>0.82301607552947176</c:v>
                </c:pt>
                <c:pt idx="17">
                  <c:v>0.4522412091622085</c:v>
                </c:pt>
                <c:pt idx="18">
                  <c:v>9.7578679939856694E-2</c:v>
                </c:pt>
                <c:pt idx="19">
                  <c:v>0.28175841175712452</c:v>
                </c:pt>
                <c:pt idx="20">
                  <c:v>-0.20956007343441801</c:v>
                </c:pt>
                <c:pt idx="21">
                  <c:v>0.39792394572194789</c:v>
                </c:pt>
                <c:pt idx="22">
                  <c:v>0.22952271080943429</c:v>
                </c:pt>
                <c:pt idx="23">
                  <c:v>0.15981657608695743</c:v>
                </c:pt>
                <c:pt idx="24">
                  <c:v>0.21514403292181167</c:v>
                </c:pt>
                <c:pt idx="25">
                  <c:v>0.76756544502618018</c:v>
                </c:pt>
                <c:pt idx="26">
                  <c:v>0.34433664734328678</c:v>
                </c:pt>
                <c:pt idx="27">
                  <c:v>0.24228204494937147</c:v>
                </c:pt>
                <c:pt idx="28">
                  <c:v>1.2695277428623792E-2</c:v>
                </c:pt>
                <c:pt idx="29">
                  <c:v>-5.8654517095595077E-2</c:v>
                </c:pt>
                <c:pt idx="30">
                  <c:v>-7.1620668946969404E-2</c:v>
                </c:pt>
                <c:pt idx="31">
                  <c:v>0.15092333284201465</c:v>
                </c:pt>
                <c:pt idx="32">
                  <c:v>0.13474673999822701</c:v>
                </c:pt>
                <c:pt idx="33">
                  <c:v>7.7897431370825129E-3</c:v>
                </c:pt>
                <c:pt idx="34">
                  <c:v>0.37211082198071621</c:v>
                </c:pt>
                <c:pt idx="35">
                  <c:v>0.48499117127722191</c:v>
                </c:pt>
                <c:pt idx="36">
                  <c:v>0.66749368036700851</c:v>
                </c:pt>
                <c:pt idx="37">
                  <c:v>0.73981505382875112</c:v>
                </c:pt>
                <c:pt idx="38">
                  <c:v>-3.9132166824993105E-2</c:v>
                </c:pt>
                <c:pt idx="39">
                  <c:v>-4.5836208879687139E-2</c:v>
                </c:pt>
                <c:pt idx="40">
                  <c:v>0.13255370938723718</c:v>
                </c:pt>
                <c:pt idx="41">
                  <c:v>0.36370872976763813</c:v>
                </c:pt>
                <c:pt idx="42">
                  <c:v>-0.84427581656219075</c:v>
                </c:pt>
                <c:pt idx="43">
                  <c:v>-0.99363817097415508</c:v>
                </c:pt>
                <c:pt idx="44">
                  <c:v>-0.53910908453174322</c:v>
                </c:pt>
                <c:pt idx="45">
                  <c:v>-0.3646127755794234</c:v>
                </c:pt>
                <c:pt idx="46">
                  <c:v>-1</c:v>
                </c:pt>
                <c:pt idx="47">
                  <c:v>-1</c:v>
                </c:pt>
                <c:pt idx="48">
                  <c:v>-0.87121212121212122</c:v>
                </c:pt>
                <c:pt idx="49">
                  <c:v>-0.46349745331069608</c:v>
                </c:pt>
                <c:pt idx="50">
                  <c:v>2.4622356495468276</c:v>
                </c:pt>
                <c:pt idx="51">
                  <c:v>2.6560846560846563</c:v>
                </c:pt>
                <c:pt idx="52">
                  <c:v>0.79993202673615049</c:v>
                </c:pt>
                <c:pt idx="53">
                  <c:v>0.75722718329044947</c:v>
                </c:pt>
                <c:pt idx="54">
                  <c:v>1.4579207920792079</c:v>
                </c:pt>
                <c:pt idx="55">
                  <c:v>0.62650602409638556</c:v>
                </c:pt>
                <c:pt idx="56">
                  <c:v>-0.48586572438162545</c:v>
                </c:pt>
                <c:pt idx="57">
                  <c:v>-0.864951768488746</c:v>
                </c:pt>
                <c:pt idx="58">
                  <c:v>-0.93055555555555558</c:v>
                </c:pt>
                <c:pt idx="59">
                  <c:v>-0.95926412614980294</c:v>
                </c:pt>
                <c:pt idx="60">
                  <c:v>-1</c:v>
                </c:pt>
                <c:pt idx="61">
                  <c:v>-1</c:v>
                </c:pt>
                <c:pt idx="62">
                  <c:v>-0.53948878455920712</c:v>
                </c:pt>
                <c:pt idx="63">
                  <c:v>-0.53948878455920712</c:v>
                </c:pt>
                <c:pt idx="64">
                  <c:v>-0.75847893114080167</c:v>
                </c:pt>
                <c:pt idx="65">
                  <c:v>-0.94127111826226872</c:v>
                </c:pt>
                <c:pt idx="66">
                  <c:v>0.35109170305676857</c:v>
                </c:pt>
                <c:pt idx="67">
                  <c:v>-0.64261664261664264</c:v>
                </c:pt>
                <c:pt idx="68">
                  <c:v>-1</c:v>
                </c:pt>
                <c:pt idx="69">
                  <c:v>-1</c:v>
                </c:pt>
                <c:pt idx="70">
                  <c:v>-0.89616087751371121</c:v>
                </c:pt>
                <c:pt idx="71">
                  <c:v>-0.90157480314960625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-0.55410821643286579</c:v>
                </c:pt>
                <c:pt idx="80">
                  <c:v>0.81765557163531111</c:v>
                </c:pt>
                <c:pt idx="81">
                  <c:v>-0.18953550453817405</c:v>
                </c:pt>
                <c:pt idx="82">
                  <c:v>-0.6882022471910112</c:v>
                </c:pt>
                <c:pt idx="83">
                  <c:v>0.48424543946932008</c:v>
                </c:pt>
                <c:pt idx="84">
                  <c:v>-0.48987108655616945</c:v>
                </c:pt>
                <c:pt idx="85">
                  <c:v>-0.58633333333333337</c:v>
                </c:pt>
                <c:pt idx="86">
                  <c:v>-0.73416789396170834</c:v>
                </c:pt>
                <c:pt idx="87">
                  <c:v>-0.59592176446109035</c:v>
                </c:pt>
                <c:pt idx="88">
                  <c:v>-0.68032278088144005</c:v>
                </c:pt>
                <c:pt idx="89">
                  <c:v>-0.63301728945900726</c:v>
                </c:pt>
                <c:pt idx="90">
                  <c:v>-0.70376761576071323</c:v>
                </c:pt>
                <c:pt idx="91">
                  <c:v>-0.75150992234685077</c:v>
                </c:pt>
                <c:pt idx="92">
                  <c:v>-0.68536094334196151</c:v>
                </c:pt>
                <c:pt idx="93">
                  <c:v>-0.68536094334196151</c:v>
                </c:pt>
                <c:pt idx="94">
                  <c:v>-0.65998515219005194</c:v>
                </c:pt>
                <c:pt idx="95">
                  <c:v>-0.65850037119524873</c:v>
                </c:pt>
                <c:pt idx="96">
                  <c:v>-0.70947785201682756</c:v>
                </c:pt>
                <c:pt idx="97">
                  <c:v>-0.67433803513981683</c:v>
                </c:pt>
                <c:pt idx="98">
                  <c:v>-0.9463452566096423</c:v>
                </c:pt>
                <c:pt idx="99">
                  <c:v>-0.83953722334004022</c:v>
                </c:pt>
                <c:pt idx="100">
                  <c:v>-0.94352363413136897</c:v>
                </c:pt>
                <c:pt idx="101">
                  <c:v>-0.4229588704726826</c:v>
                </c:pt>
                <c:pt idx="102">
                  <c:v>-0.493801652892562</c:v>
                </c:pt>
                <c:pt idx="103">
                  <c:v>-0.86818181818181817</c:v>
                </c:pt>
                <c:pt idx="104">
                  <c:v>0.58830409356725144</c:v>
                </c:pt>
                <c:pt idx="105">
                  <c:v>3.1890145395799676</c:v>
                </c:pt>
                <c:pt idx="106">
                  <c:v>-0.99485066941297629</c:v>
                </c:pt>
                <c:pt idx="107">
                  <c:v>-1</c:v>
                </c:pt>
                <c:pt idx="108">
                  <c:v>-0.2992248062015504</c:v>
                </c:pt>
                <c:pt idx="109">
                  <c:v>0.11496350364963503</c:v>
                </c:pt>
                <c:pt idx="110">
                  <c:v>-1</c:v>
                </c:pt>
                <c:pt idx="111">
                  <c:v>-1</c:v>
                </c:pt>
                <c:pt idx="112">
                  <c:v>-0.9131850244167119</c:v>
                </c:pt>
                <c:pt idx="113">
                  <c:v>-0.7717696629213483</c:v>
                </c:pt>
                <c:pt idx="114">
                  <c:v>-1</c:v>
                </c:pt>
                <c:pt idx="115">
                  <c:v>-0.9790322580645161</c:v>
                </c:pt>
                <c:pt idx="116">
                  <c:v>-1</c:v>
                </c:pt>
                <c:pt idx="117">
                  <c:v>-0.99623824451410659</c:v>
                </c:pt>
                <c:pt idx="118">
                  <c:v>-0.57027155788470696</c:v>
                </c:pt>
                <c:pt idx="119">
                  <c:v>-0.59351988217967599</c:v>
                </c:pt>
                <c:pt idx="120">
                  <c:v>-1</c:v>
                </c:pt>
                <c:pt idx="121">
                  <c:v>-1</c:v>
                </c:pt>
                <c:pt idx="122">
                  <c:v>-0.51991614255765195</c:v>
                </c:pt>
                <c:pt idx="123">
                  <c:v>-0.60379103097549702</c:v>
                </c:pt>
                <c:pt idx="124">
                  <c:v>-0.47186147186147187</c:v>
                </c:pt>
                <c:pt idx="125">
                  <c:v>-0.6189495365602472</c:v>
                </c:pt>
                <c:pt idx="126">
                  <c:v>-0.86166365280289325</c:v>
                </c:pt>
                <c:pt idx="127">
                  <c:v>-0.87717265353418306</c:v>
                </c:pt>
                <c:pt idx="128">
                  <c:v>-1</c:v>
                </c:pt>
                <c:pt idx="129">
                  <c:v>-1</c:v>
                </c:pt>
                <c:pt idx="130">
                  <c:v>-0.97346859149434262</c:v>
                </c:pt>
                <c:pt idx="131">
                  <c:v>-0.94888178913738019</c:v>
                </c:pt>
                <c:pt idx="132">
                  <c:v>2.5534531693472089</c:v>
                </c:pt>
                <c:pt idx="133">
                  <c:v>2.1512730903644535</c:v>
                </c:pt>
                <c:pt idx="134">
                  <c:v>2.3887096774193548</c:v>
                </c:pt>
                <c:pt idx="135">
                  <c:v>2.8185074626865672</c:v>
                </c:pt>
                <c:pt idx="136">
                  <c:v>-0.4602941176470588</c:v>
                </c:pt>
                <c:pt idx="137">
                  <c:v>-0.53768844221105527</c:v>
                </c:pt>
                <c:pt idx="138">
                  <c:v>-0.99352401511063138</c:v>
                </c:pt>
                <c:pt idx="139">
                  <c:v>-0.99430469862363546</c:v>
                </c:pt>
                <c:pt idx="140">
                  <c:v>-0.8420758928571429</c:v>
                </c:pt>
                <c:pt idx="141">
                  <c:v>-0.62747252747252746</c:v>
                </c:pt>
                <c:pt idx="142">
                  <c:v>-0.62686567164179108</c:v>
                </c:pt>
                <c:pt idx="143">
                  <c:v>-0.63239875389408096</c:v>
                </c:pt>
                <c:pt idx="144">
                  <c:v>-9.1823899371069176E-2</c:v>
                </c:pt>
                <c:pt idx="145">
                  <c:v>6.3348416289592757E-2</c:v>
                </c:pt>
                <c:pt idx="146">
                  <c:v>-0.88177339901477836</c:v>
                </c:pt>
                <c:pt idx="147">
                  <c:v>-0.49857954545454547</c:v>
                </c:pt>
                <c:pt idx="148">
                  <c:v>-1</c:v>
                </c:pt>
                <c:pt idx="149">
                  <c:v>-1</c:v>
                </c:pt>
                <c:pt idx="150">
                  <c:v>1.9447236180904524</c:v>
                </c:pt>
                <c:pt idx="151">
                  <c:v>0.2783882783882784</c:v>
                </c:pt>
                <c:pt idx="152">
                  <c:v>0.4144404332129964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1.7881619937694704</c:v>
                </c:pt>
                <c:pt idx="158">
                  <c:v>1.7881619937694704</c:v>
                </c:pt>
                <c:pt idx="159">
                  <c:v>-0.96495956873315369</c:v>
                </c:pt>
                <c:pt idx="160">
                  <c:v>-0.96495956873315369</c:v>
                </c:pt>
                <c:pt idx="161">
                  <c:v>1.3418674698795181</c:v>
                </c:pt>
                <c:pt idx="162">
                  <c:v>0.60466472303206997</c:v>
                </c:pt>
                <c:pt idx="163">
                  <c:v>0.4033898305084771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-0.83266932270916338</c:v>
                </c:pt>
                <c:pt idx="168">
                  <c:v>-0.64456981664315938</c:v>
                </c:pt>
                <c:pt idx="169">
                  <c:v>-0.62933597621407333</c:v>
                </c:pt>
                <c:pt idx="170">
                  <c:v>-0.44774193548387098</c:v>
                </c:pt>
                <c:pt idx="171">
                  <c:v>-0.43803216650898769</c:v>
                </c:pt>
                <c:pt idx="172">
                  <c:v>-0.46502419709634846</c:v>
                </c:pt>
                <c:pt idx="173">
                  <c:v>-0.6333333333333333</c:v>
                </c:pt>
                <c:pt idx="174">
                  <c:v>-0.98279375141498759</c:v>
                </c:pt>
                <c:pt idx="175">
                  <c:v>-0.552756787013714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-0.99258600237247929</c:v>
                </c:pt>
                <c:pt idx="180">
                  <c:v>-0.93700787401574803</c:v>
                </c:pt>
                <c:pt idx="181">
                  <c:v>0.750271444082519</c:v>
                </c:pt>
                <c:pt idx="182">
                  <c:v>1.3140740740740742</c:v>
                </c:pt>
                <c:pt idx="183">
                  <c:v>-0.87283236994219648</c:v>
                </c:pt>
                <c:pt idx="184">
                  <c:v>-0.88274547187797903</c:v>
                </c:pt>
                <c:pt idx="185">
                  <c:v>8.4525357607282189E-3</c:v>
                </c:pt>
                <c:pt idx="186">
                  <c:v>9.7281831187410586E-2</c:v>
                </c:pt>
                <c:pt idx="187">
                  <c:v>-0.97920277296360481</c:v>
                </c:pt>
                <c:pt idx="188">
                  <c:v>-0.9830985915492958</c:v>
                </c:pt>
                <c:pt idx="189">
                  <c:v>8.6190476190476186</c:v>
                </c:pt>
                <c:pt idx="190">
                  <c:v>12.106382978723405</c:v>
                </c:pt>
                <c:pt idx="191">
                  <c:v>0.78260869565217395</c:v>
                </c:pt>
                <c:pt idx="192">
                  <c:v>-0.54233870967741937</c:v>
                </c:pt>
                <c:pt idx="193">
                  <c:v>-0.19466202494923121</c:v>
                </c:pt>
                <c:pt idx="194">
                  <c:v>-0.96793587174348694</c:v>
                </c:pt>
                <c:pt idx="195">
                  <c:v>-0.80513728963684672</c:v>
                </c:pt>
                <c:pt idx="196">
                  <c:v>-0.7351494513810064</c:v>
                </c:pt>
                <c:pt idx="197">
                  <c:v>-0.48496009821976671</c:v>
                </c:pt>
                <c:pt idx="198">
                  <c:v>-0.40190088255261369</c:v>
                </c:pt>
                <c:pt idx="199">
                  <c:v>-0.4665391969407266</c:v>
                </c:pt>
                <c:pt idx="200">
                  <c:v>-0.48883374689826303</c:v>
                </c:pt>
                <c:pt idx="201">
                  <c:v>-0.89241447694595932</c:v>
                </c:pt>
                <c:pt idx="202">
                  <c:v>-0.84032586558044808</c:v>
                </c:pt>
                <c:pt idx="203">
                  <c:v>-6.688154713940371E-2</c:v>
                </c:pt>
                <c:pt idx="204">
                  <c:v>-0.31034482758620691</c:v>
                </c:pt>
                <c:pt idx="205">
                  <c:v>-0.77984234234234229</c:v>
                </c:pt>
                <c:pt idx="206">
                  <c:v>-0.91518386714116251</c:v>
                </c:pt>
                <c:pt idx="207">
                  <c:v>-0.59855769230769229</c:v>
                </c:pt>
                <c:pt idx="208">
                  <c:v>1.4359999999999999</c:v>
                </c:pt>
                <c:pt idx="209">
                  <c:v>-1</c:v>
                </c:pt>
                <c:pt idx="210">
                  <c:v>-0.74152542372881358</c:v>
                </c:pt>
                <c:pt idx="211">
                  <c:v>3.5232974910394264</c:v>
                </c:pt>
                <c:pt idx="212">
                  <c:v>3.6036363636363635</c:v>
                </c:pt>
                <c:pt idx="213">
                  <c:v>-0.97295835586803681</c:v>
                </c:pt>
                <c:pt idx="214">
                  <c:v>-0.98819826907946495</c:v>
                </c:pt>
                <c:pt idx="215">
                  <c:v>-0.3505668934240363</c:v>
                </c:pt>
                <c:pt idx="216">
                  <c:v>-0.47329874885566064</c:v>
                </c:pt>
                <c:pt idx="217">
                  <c:v>-1</c:v>
                </c:pt>
                <c:pt idx="218">
                  <c:v>-1</c:v>
                </c:pt>
                <c:pt idx="219">
                  <c:v>-0.99772403982930302</c:v>
                </c:pt>
                <c:pt idx="220">
                  <c:v>-0.99673735725938006</c:v>
                </c:pt>
                <c:pt idx="221">
                  <c:v>-0.99118589743589747</c:v>
                </c:pt>
                <c:pt idx="222">
                  <c:v>-0.99687174139728885</c:v>
                </c:pt>
                <c:pt idx="223">
                  <c:v>-0.79136690647482011</c:v>
                </c:pt>
                <c:pt idx="224">
                  <c:v>-1</c:v>
                </c:pt>
                <c:pt idx="225">
                  <c:v>-1</c:v>
                </c:pt>
                <c:pt idx="226">
                  <c:v>-0.52380952380952384</c:v>
                </c:pt>
                <c:pt idx="227">
                  <c:v>-0.76326530612244903</c:v>
                </c:pt>
                <c:pt idx="228">
                  <c:v>-1</c:v>
                </c:pt>
                <c:pt idx="229">
                  <c:v>0.81857555341674693</c:v>
                </c:pt>
                <c:pt idx="230">
                  <c:v>1.1497659906396256</c:v>
                </c:pt>
                <c:pt idx="231">
                  <c:v>-0.85680751173708924</c:v>
                </c:pt>
                <c:pt idx="232">
                  <c:v>-0.12598425196850394</c:v>
                </c:pt>
                <c:pt idx="233">
                  <c:v>-0.99845797995373942</c:v>
                </c:pt>
                <c:pt idx="234">
                  <c:v>-0.99151888974556668</c:v>
                </c:pt>
                <c:pt idx="235">
                  <c:v>-0.37702390131071706</c:v>
                </c:pt>
                <c:pt idx="236">
                  <c:v>-0.60792430514488471</c:v>
                </c:pt>
                <c:pt idx="237">
                  <c:v>-0.60792430514488471</c:v>
                </c:pt>
                <c:pt idx="238">
                  <c:v>-0.53400354819633356</c:v>
                </c:pt>
                <c:pt idx="239">
                  <c:v>-0.82805692709846068</c:v>
                </c:pt>
                <c:pt idx="240">
                  <c:v>-0.998838222480395</c:v>
                </c:pt>
                <c:pt idx="241">
                  <c:v>-0.998838222480395</c:v>
                </c:pt>
                <c:pt idx="242">
                  <c:v>-0.998838222480395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-0.83576642335766427</c:v>
                </c:pt>
                <c:pt idx="247">
                  <c:v>-0.86368062317429406</c:v>
                </c:pt>
                <c:pt idx="248">
                  <c:v>-0.88587848932676516</c:v>
                </c:pt>
                <c:pt idx="249">
                  <c:v>-0.24361244624335948</c:v>
                </c:pt>
                <c:pt idx="250">
                  <c:v>-0.82939632545931763</c:v>
                </c:pt>
                <c:pt idx="251">
                  <c:v>-0.97391819798458801</c:v>
                </c:pt>
                <c:pt idx="252">
                  <c:v>-1</c:v>
                </c:pt>
                <c:pt idx="253">
                  <c:v>-0.91304347826086951</c:v>
                </c:pt>
                <c:pt idx="254">
                  <c:v>-0.90066225165562919</c:v>
                </c:pt>
                <c:pt idx="255">
                  <c:v>-0.80809595202398798</c:v>
                </c:pt>
                <c:pt idx="256">
                  <c:v>-0.78308823529411764</c:v>
                </c:pt>
                <c:pt idx="257">
                  <c:v>-0.9743847312908086</c:v>
                </c:pt>
                <c:pt idx="258">
                  <c:v>-0.9742623979912115</c:v>
                </c:pt>
                <c:pt idx="259">
                  <c:v>-0.76702919290211791</c:v>
                </c:pt>
                <c:pt idx="260">
                  <c:v>-0.66409537166900423</c:v>
                </c:pt>
                <c:pt idx="261">
                  <c:v>8.3087994766110562E-2</c:v>
                </c:pt>
                <c:pt idx="262">
                  <c:v>0.18450540958268932</c:v>
                </c:pt>
                <c:pt idx="263">
                  <c:v>0.44139732288605943</c:v>
                </c:pt>
                <c:pt idx="264">
                  <c:v>0.48623853211009177</c:v>
                </c:pt>
                <c:pt idx="265">
                  <c:v>-0.5760151085930123</c:v>
                </c:pt>
                <c:pt idx="266">
                  <c:v>-0.11100478468899522</c:v>
                </c:pt>
                <c:pt idx="267">
                  <c:v>-0.74934036939313986</c:v>
                </c:pt>
                <c:pt idx="268">
                  <c:v>-1</c:v>
                </c:pt>
                <c:pt idx="269">
                  <c:v>-0.93486096807415031</c:v>
                </c:pt>
                <c:pt idx="270">
                  <c:v>-0.9896070152646963</c:v>
                </c:pt>
                <c:pt idx="271">
                  <c:v>1.1724709784411278</c:v>
                </c:pt>
                <c:pt idx="272">
                  <c:v>1.6724806201550388</c:v>
                </c:pt>
                <c:pt idx="273">
                  <c:v>-0.86379430159833215</c:v>
                </c:pt>
                <c:pt idx="274">
                  <c:v>-0.91552386176631928</c:v>
                </c:pt>
                <c:pt idx="275">
                  <c:v>-0.96702230843840931</c:v>
                </c:pt>
                <c:pt idx="276">
                  <c:v>-0.93598448108632393</c:v>
                </c:pt>
                <c:pt idx="277">
                  <c:v>-0.81276595744680846</c:v>
                </c:pt>
                <c:pt idx="278">
                  <c:v>-0.46382978723404256</c:v>
                </c:pt>
                <c:pt idx="279">
                  <c:v>-0.64476885644768855</c:v>
                </c:pt>
                <c:pt idx="280">
                  <c:v>-0.85169491525423724</c:v>
                </c:pt>
                <c:pt idx="281">
                  <c:v>2.8522968197879859</c:v>
                </c:pt>
                <c:pt idx="282">
                  <c:v>4.6496062992125982</c:v>
                </c:pt>
                <c:pt idx="283">
                  <c:v>2.5941422594142258</c:v>
                </c:pt>
                <c:pt idx="284">
                  <c:v>-0.26773455377574373</c:v>
                </c:pt>
                <c:pt idx="285">
                  <c:v>0.8223920863309353</c:v>
                </c:pt>
                <c:pt idx="286">
                  <c:v>-0.16945925361766945</c:v>
                </c:pt>
                <c:pt idx="287">
                  <c:v>0.9862532904357999</c:v>
                </c:pt>
                <c:pt idx="288">
                  <c:v>0.1161512027491409</c:v>
                </c:pt>
                <c:pt idx="289">
                  <c:v>-1</c:v>
                </c:pt>
                <c:pt idx="290">
                  <c:v>-1</c:v>
                </c:pt>
                <c:pt idx="291">
                  <c:v>-0.74135338345864665</c:v>
                </c:pt>
                <c:pt idx="292">
                  <c:v>-0.16894977168949771</c:v>
                </c:pt>
                <c:pt idx="293">
                  <c:v>-0.89976415094339623</c:v>
                </c:pt>
                <c:pt idx="294">
                  <c:v>-1</c:v>
                </c:pt>
                <c:pt idx="295">
                  <c:v>-1</c:v>
                </c:pt>
                <c:pt idx="296">
                  <c:v>-0.4519774011299435</c:v>
                </c:pt>
                <c:pt idx="297">
                  <c:v>-0.53197674418604646</c:v>
                </c:pt>
                <c:pt idx="298">
                  <c:v>-0.78568490333196217</c:v>
                </c:pt>
                <c:pt idx="299">
                  <c:v>-0.88707102952913008</c:v>
                </c:pt>
                <c:pt idx="300">
                  <c:v>-0.57795156407669024</c:v>
                </c:pt>
                <c:pt idx="301">
                  <c:v>-0.93829905503057254</c:v>
                </c:pt>
                <c:pt idx="302">
                  <c:v>-4.3035107587768968E-2</c:v>
                </c:pt>
                <c:pt idx="303">
                  <c:v>-4.3035107587768968E-2</c:v>
                </c:pt>
                <c:pt idx="304">
                  <c:v>-4.3035107587768968E-2</c:v>
                </c:pt>
                <c:pt idx="305">
                  <c:v>-4.3035107587768968E-2</c:v>
                </c:pt>
                <c:pt idx="306">
                  <c:v>-4.3035107587768968E-2</c:v>
                </c:pt>
                <c:pt idx="307">
                  <c:v>0.42437337942955922</c:v>
                </c:pt>
                <c:pt idx="308">
                  <c:v>2.6719576719576721</c:v>
                </c:pt>
                <c:pt idx="309">
                  <c:v>-0.25357242925188989</c:v>
                </c:pt>
                <c:pt idx="310">
                  <c:v>-3.2910975810432057E-2</c:v>
                </c:pt>
                <c:pt idx="311">
                  <c:v>-0.714447978191731</c:v>
                </c:pt>
                <c:pt idx="312">
                  <c:v>-4.4206296048225048E-2</c:v>
                </c:pt>
                <c:pt idx="313">
                  <c:v>-0.40228741919443062</c:v>
                </c:pt>
                <c:pt idx="314">
                  <c:v>-0.40228741919443062</c:v>
                </c:pt>
                <c:pt idx="315">
                  <c:v>-0.37578814627994955</c:v>
                </c:pt>
                <c:pt idx="316">
                  <c:v>-0.37578814627994955</c:v>
                </c:pt>
                <c:pt idx="317">
                  <c:v>-0.97346938775510206</c:v>
                </c:pt>
                <c:pt idx="318">
                  <c:v>-0.80992907801418434</c:v>
                </c:pt>
                <c:pt idx="319">
                  <c:v>-0.78210116731517509</c:v>
                </c:pt>
                <c:pt idx="320">
                  <c:v>-0.86613119143239625</c:v>
                </c:pt>
                <c:pt idx="321">
                  <c:v>-0.79047619047619044</c:v>
                </c:pt>
                <c:pt idx="322">
                  <c:v>-0.14191419141914191</c:v>
                </c:pt>
                <c:pt idx="323">
                  <c:v>0.8869227449287872</c:v>
                </c:pt>
                <c:pt idx="324">
                  <c:v>0.12253521126760564</c:v>
                </c:pt>
                <c:pt idx="325">
                  <c:v>0.41718334809565988</c:v>
                </c:pt>
                <c:pt idx="326">
                  <c:v>2.8592677345537756</c:v>
                </c:pt>
                <c:pt idx="327">
                  <c:v>-0.48279158699808794</c:v>
                </c:pt>
                <c:pt idx="328">
                  <c:v>0.19634146341463415</c:v>
                </c:pt>
                <c:pt idx="329">
                  <c:v>1.1836960531169309</c:v>
                </c:pt>
                <c:pt idx="330">
                  <c:v>1.2238860482103726</c:v>
                </c:pt>
                <c:pt idx="331">
                  <c:v>-0.73663477771525043</c:v>
                </c:pt>
                <c:pt idx="332">
                  <c:v>-1</c:v>
                </c:pt>
                <c:pt idx="333">
                  <c:v>-1</c:v>
                </c:pt>
                <c:pt idx="334">
                  <c:v>1.0346897931954637</c:v>
                </c:pt>
                <c:pt idx="335">
                  <c:v>1.6424050632911393</c:v>
                </c:pt>
                <c:pt idx="336">
                  <c:v>-0.94347826086956521</c:v>
                </c:pt>
                <c:pt idx="337">
                  <c:v>-0.93688362919132151</c:v>
                </c:pt>
                <c:pt idx="338">
                  <c:v>-0.94347826086956521</c:v>
                </c:pt>
                <c:pt idx="339">
                  <c:v>-0.93688362919132151</c:v>
                </c:pt>
                <c:pt idx="340">
                  <c:v>0.1317365269461078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6.7966280295047421E-2</c:v>
                </c:pt>
                <c:pt idx="346">
                  <c:v>-0.40106951871657753</c:v>
                </c:pt>
                <c:pt idx="347">
                  <c:v>-0.88705058860960861</c:v>
                </c:pt>
                <c:pt idx="348">
                  <c:v>-0.74258555133079851</c:v>
                </c:pt>
                <c:pt idx="349">
                  <c:v>-0.97588255854596295</c:v>
                </c:pt>
                <c:pt idx="350">
                  <c:v>-0.70538415003024801</c:v>
                </c:pt>
                <c:pt idx="351">
                  <c:v>-0.77670753064798603</c:v>
                </c:pt>
                <c:pt idx="352">
                  <c:v>-0.88739946380697055</c:v>
                </c:pt>
                <c:pt idx="353">
                  <c:v>-0.52062163777644954</c:v>
                </c:pt>
                <c:pt idx="354">
                  <c:v>-0.21044849679645145</c:v>
                </c:pt>
                <c:pt idx="355">
                  <c:v>-0.9742157284056725</c:v>
                </c:pt>
                <c:pt idx="356">
                  <c:v>-1</c:v>
                </c:pt>
                <c:pt idx="357">
                  <c:v>-1</c:v>
                </c:pt>
                <c:pt idx="358">
                  <c:v>0.49733885274985218</c:v>
                </c:pt>
                <c:pt idx="359">
                  <c:v>1.0329972502291476</c:v>
                </c:pt>
                <c:pt idx="360">
                  <c:v>-0.20265588914549654</c:v>
                </c:pt>
                <c:pt idx="361">
                  <c:v>-0.55110870740941054</c:v>
                </c:pt>
                <c:pt idx="362">
                  <c:v>1.4659400544959129</c:v>
                </c:pt>
                <c:pt idx="363">
                  <c:v>0.9386363636363636</c:v>
                </c:pt>
                <c:pt idx="364">
                  <c:v>0.4116743471582181</c:v>
                </c:pt>
                <c:pt idx="365">
                  <c:v>0.42269736842105265</c:v>
                </c:pt>
                <c:pt idx="366">
                  <c:v>1.1708860759493671</c:v>
                </c:pt>
                <c:pt idx="367">
                  <c:v>3.3708333333333331</c:v>
                </c:pt>
                <c:pt idx="368">
                  <c:v>-0.9616438356164384</c:v>
                </c:pt>
                <c:pt idx="369">
                  <c:v>-1</c:v>
                </c:pt>
                <c:pt idx="370">
                  <c:v>-0.82415630550621666</c:v>
                </c:pt>
                <c:pt idx="371">
                  <c:v>-0.99288256227758009</c:v>
                </c:pt>
                <c:pt idx="372">
                  <c:v>-1</c:v>
                </c:pt>
                <c:pt idx="373">
                  <c:v>-0.98232129131437351</c:v>
                </c:pt>
                <c:pt idx="374">
                  <c:v>-0.65853658536585369</c:v>
                </c:pt>
                <c:pt idx="375">
                  <c:v>-1</c:v>
                </c:pt>
                <c:pt idx="376">
                  <c:v>-0.89446952595936791</c:v>
                </c:pt>
                <c:pt idx="377">
                  <c:v>-0.9622331691297209</c:v>
                </c:pt>
                <c:pt idx="378">
                  <c:v>-0.99608227228207635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5.7248120300751877</c:v>
                </c:pt>
                <c:pt idx="385">
                  <c:v>0.75056689342403626</c:v>
                </c:pt>
                <c:pt idx="386">
                  <c:v>1.7710843373493976</c:v>
                </c:pt>
                <c:pt idx="387">
                  <c:v>-1</c:v>
                </c:pt>
                <c:pt idx="388">
                  <c:v>-1</c:v>
                </c:pt>
                <c:pt idx="389">
                  <c:v>-0.94878706199460916</c:v>
                </c:pt>
                <c:pt idx="390">
                  <c:v>-0.94878706199460916</c:v>
                </c:pt>
                <c:pt idx="391">
                  <c:v>0.42451612903225805</c:v>
                </c:pt>
                <c:pt idx="392">
                  <c:v>0.35396039603960394</c:v>
                </c:pt>
                <c:pt idx="393">
                  <c:v>-0.33603896103896103</c:v>
                </c:pt>
                <c:pt idx="394">
                  <c:v>-0.47424242424242424</c:v>
                </c:pt>
                <c:pt idx="395">
                  <c:v>-0.43506882106523043</c:v>
                </c:pt>
                <c:pt idx="396">
                  <c:v>-0.30663780663780665</c:v>
                </c:pt>
                <c:pt idx="397">
                  <c:v>-1</c:v>
                </c:pt>
                <c:pt idx="398">
                  <c:v>-1</c:v>
                </c:pt>
                <c:pt idx="399">
                  <c:v>-0.37649700598802394</c:v>
                </c:pt>
                <c:pt idx="400">
                  <c:v>-0.33770970094821301</c:v>
                </c:pt>
                <c:pt idx="401">
                  <c:v>-0.56133997283838843</c:v>
                </c:pt>
                <c:pt idx="402">
                  <c:v>0.337548931044866</c:v>
                </c:pt>
                <c:pt idx="403">
                  <c:v>0.47274481427882298</c:v>
                </c:pt>
                <c:pt idx="404">
                  <c:v>-4.9170616113744077E-2</c:v>
                </c:pt>
                <c:pt idx="405">
                  <c:v>0.35790749343566958</c:v>
                </c:pt>
                <c:pt idx="406">
                  <c:v>0.80339425587467361</c:v>
                </c:pt>
                <c:pt idx="407">
                  <c:v>1.1758985200845666</c:v>
                </c:pt>
                <c:pt idx="408">
                  <c:v>0.30254975124378108</c:v>
                </c:pt>
                <c:pt idx="409">
                  <c:v>0.42343387470997679</c:v>
                </c:pt>
                <c:pt idx="410">
                  <c:v>0.29350348027842227</c:v>
                </c:pt>
                <c:pt idx="411">
                  <c:v>0.29350348027842227</c:v>
                </c:pt>
                <c:pt idx="412">
                  <c:v>0.67012167643082465</c:v>
                </c:pt>
                <c:pt idx="413">
                  <c:v>0.67012167643082465</c:v>
                </c:pt>
                <c:pt idx="414">
                  <c:v>0.34565119423163587</c:v>
                </c:pt>
                <c:pt idx="415">
                  <c:v>11.551724137931034</c:v>
                </c:pt>
                <c:pt idx="416">
                  <c:v>2.7190476190476192</c:v>
                </c:pt>
                <c:pt idx="417">
                  <c:v>4.0220125786163523</c:v>
                </c:pt>
                <c:pt idx="418">
                  <c:v>1.3675018982536067</c:v>
                </c:pt>
                <c:pt idx="419">
                  <c:v>-0.44774657086871328</c:v>
                </c:pt>
                <c:pt idx="420">
                  <c:v>-0.49592549476135039</c:v>
                </c:pt>
                <c:pt idx="421">
                  <c:v>2.5270758122743681E-2</c:v>
                </c:pt>
                <c:pt idx="422">
                  <c:v>-1</c:v>
                </c:pt>
                <c:pt idx="423">
                  <c:v>0.32682926829268294</c:v>
                </c:pt>
                <c:pt idx="424">
                  <c:v>-0.62442748091603051</c:v>
                </c:pt>
                <c:pt idx="425">
                  <c:v>-0.731995069554499</c:v>
                </c:pt>
                <c:pt idx="426">
                  <c:v>-0.19050909928587884</c:v>
                </c:pt>
                <c:pt idx="427">
                  <c:v>-0.42720848056537103</c:v>
                </c:pt>
                <c:pt idx="428">
                  <c:v>-0.52795031055900621</c:v>
                </c:pt>
                <c:pt idx="429">
                  <c:v>-0.86843194042201077</c:v>
                </c:pt>
                <c:pt idx="430">
                  <c:v>-0.63137254901960782</c:v>
                </c:pt>
                <c:pt idx="431">
                  <c:v>11.20392156862745</c:v>
                </c:pt>
                <c:pt idx="432">
                  <c:v>6.0480769230769234</c:v>
                </c:pt>
                <c:pt idx="433">
                  <c:v>-0.58653846153846156</c:v>
                </c:pt>
                <c:pt idx="434">
                  <c:v>-1</c:v>
                </c:pt>
                <c:pt idx="435">
                  <c:v>-1</c:v>
                </c:pt>
                <c:pt idx="436">
                  <c:v>-0.96493827160493828</c:v>
                </c:pt>
                <c:pt idx="437">
                  <c:v>-0.9659058075700665</c:v>
                </c:pt>
                <c:pt idx="438">
                  <c:v>-0.19691780821917809</c:v>
                </c:pt>
                <c:pt idx="439">
                  <c:v>-0.19691780821917809</c:v>
                </c:pt>
                <c:pt idx="440">
                  <c:v>-0.19691780821917809</c:v>
                </c:pt>
                <c:pt idx="441">
                  <c:v>0.40296803652968038</c:v>
                </c:pt>
                <c:pt idx="442">
                  <c:v>-0.19223205506391347</c:v>
                </c:pt>
                <c:pt idx="443">
                  <c:v>-0.14060963618485742</c:v>
                </c:pt>
                <c:pt idx="444">
                  <c:v>-0.14060963618485742</c:v>
                </c:pt>
                <c:pt idx="445">
                  <c:v>-0.14060963618485742</c:v>
                </c:pt>
                <c:pt idx="446">
                  <c:v>-0.17908902691511386</c:v>
                </c:pt>
                <c:pt idx="447">
                  <c:v>-0.23161189358372458</c:v>
                </c:pt>
                <c:pt idx="448">
                  <c:v>-0.42936170212765956</c:v>
                </c:pt>
                <c:pt idx="449">
                  <c:v>-6.838156484458735E-2</c:v>
                </c:pt>
                <c:pt idx="450">
                  <c:v>-1</c:v>
                </c:pt>
                <c:pt idx="451">
                  <c:v>-0.98140111593304402</c:v>
                </c:pt>
                <c:pt idx="452">
                  <c:v>-0.68098159509202449</c:v>
                </c:pt>
                <c:pt idx="453">
                  <c:v>-8.7177316969953456E-2</c:v>
                </c:pt>
                <c:pt idx="454">
                  <c:v>-0.77130852340936373</c:v>
                </c:pt>
                <c:pt idx="455">
                  <c:v>-0.71382842509603073</c:v>
                </c:pt>
                <c:pt idx="456">
                  <c:v>-0.65214285714285714</c:v>
                </c:pt>
                <c:pt idx="457">
                  <c:v>-0.8116028708133971</c:v>
                </c:pt>
                <c:pt idx="458">
                  <c:v>-0.36040216550657383</c:v>
                </c:pt>
                <c:pt idx="459">
                  <c:v>-0.43669250645994834</c:v>
                </c:pt>
                <c:pt idx="460">
                  <c:v>-0.4435336976320583</c:v>
                </c:pt>
                <c:pt idx="461">
                  <c:v>-0.64863144493952896</c:v>
                </c:pt>
                <c:pt idx="462">
                  <c:v>-0.75380261761584721</c:v>
                </c:pt>
                <c:pt idx="463">
                  <c:v>-0.58829084041548629</c:v>
                </c:pt>
                <c:pt idx="464">
                  <c:v>-1</c:v>
                </c:pt>
                <c:pt idx="465">
                  <c:v>2.3179775280898878</c:v>
                </c:pt>
                <c:pt idx="466">
                  <c:v>2.3179775280898878</c:v>
                </c:pt>
                <c:pt idx="467">
                  <c:v>1.7201986754966887</c:v>
                </c:pt>
                <c:pt idx="468">
                  <c:v>1.7201986754966887</c:v>
                </c:pt>
                <c:pt idx="469">
                  <c:v>0.22284678150498641</c:v>
                </c:pt>
                <c:pt idx="470">
                  <c:v>0.22284678150498641</c:v>
                </c:pt>
                <c:pt idx="471">
                  <c:v>0.24692954104718812</c:v>
                </c:pt>
                <c:pt idx="472">
                  <c:v>0.24692954104718812</c:v>
                </c:pt>
                <c:pt idx="473">
                  <c:v>0.86555023923444974</c:v>
                </c:pt>
                <c:pt idx="474">
                  <c:v>0.5049680624556423</c:v>
                </c:pt>
                <c:pt idx="475">
                  <c:v>1.5551794177386595</c:v>
                </c:pt>
                <c:pt idx="476">
                  <c:v>1.5551794177386595</c:v>
                </c:pt>
                <c:pt idx="477">
                  <c:v>-0.24284578696343403</c:v>
                </c:pt>
                <c:pt idx="478">
                  <c:v>0.33306836248012717</c:v>
                </c:pt>
                <c:pt idx="479">
                  <c:v>-1</c:v>
                </c:pt>
                <c:pt idx="480">
                  <c:v>-0.87735191637630661</c:v>
                </c:pt>
                <c:pt idx="481">
                  <c:v>-0.90024860161591047</c:v>
                </c:pt>
                <c:pt idx="482">
                  <c:v>-0.80161338512100389</c:v>
                </c:pt>
                <c:pt idx="483">
                  <c:v>-0.81253497481813097</c:v>
                </c:pt>
                <c:pt idx="484">
                  <c:v>1.1656923753850021</c:v>
                </c:pt>
                <c:pt idx="485">
                  <c:v>1.1656923753850021</c:v>
                </c:pt>
                <c:pt idx="486">
                  <c:v>1.2134640769375824</c:v>
                </c:pt>
                <c:pt idx="487">
                  <c:v>0.59944444444444445</c:v>
                </c:pt>
                <c:pt idx="488">
                  <c:v>0.63824074074074078</c:v>
                </c:pt>
                <c:pt idx="489">
                  <c:v>-0.74232137083737471</c:v>
                </c:pt>
                <c:pt idx="490">
                  <c:v>-0.74232137083737471</c:v>
                </c:pt>
                <c:pt idx="491">
                  <c:v>-0.69733403031887087</c:v>
                </c:pt>
                <c:pt idx="492">
                  <c:v>0.80200501253132828</c:v>
                </c:pt>
                <c:pt idx="493">
                  <c:v>-1</c:v>
                </c:pt>
                <c:pt idx="494">
                  <c:v>-0.99909008189262971</c:v>
                </c:pt>
                <c:pt idx="495">
                  <c:v>-0.94661508704061892</c:v>
                </c:pt>
                <c:pt idx="496">
                  <c:v>-0.9373345101500441</c:v>
                </c:pt>
                <c:pt idx="497">
                  <c:v>1.1737488196411709</c:v>
                </c:pt>
                <c:pt idx="498">
                  <c:v>-0.27606557377049179</c:v>
                </c:pt>
                <c:pt idx="499">
                  <c:v>0.64982678983833719</c:v>
                </c:pt>
                <c:pt idx="500">
                  <c:v>0.79628305932809151</c:v>
                </c:pt>
                <c:pt idx="501">
                  <c:v>-0.88583509513742076</c:v>
                </c:pt>
                <c:pt idx="502">
                  <c:v>-0.39573756790639364</c:v>
                </c:pt>
                <c:pt idx="503">
                  <c:v>-0.98510638297872344</c:v>
                </c:pt>
                <c:pt idx="504">
                  <c:v>-0.98921417565485359</c:v>
                </c:pt>
                <c:pt idx="505">
                  <c:v>-0.73698336017176602</c:v>
                </c:pt>
                <c:pt idx="506">
                  <c:v>-1</c:v>
                </c:pt>
                <c:pt idx="507">
                  <c:v>-1</c:v>
                </c:pt>
                <c:pt idx="508">
                  <c:v>-0.39741581832419731</c:v>
                </c:pt>
                <c:pt idx="509">
                  <c:v>-0.6518518518518519</c:v>
                </c:pt>
                <c:pt idx="510">
                  <c:v>-0.99170274170274175</c:v>
                </c:pt>
                <c:pt idx="511">
                  <c:v>-0.99358974358974361</c:v>
                </c:pt>
                <c:pt idx="512">
                  <c:v>-0.96264176117411604</c:v>
                </c:pt>
                <c:pt idx="513">
                  <c:v>-0.95680345572354208</c:v>
                </c:pt>
                <c:pt idx="514">
                  <c:v>-0.40897353131052294</c:v>
                </c:pt>
                <c:pt idx="515">
                  <c:v>-0.60442117510180338</c:v>
                </c:pt>
                <c:pt idx="516">
                  <c:v>-0.5975638882254598</c:v>
                </c:pt>
                <c:pt idx="517">
                  <c:v>-0.7126016260162602</c:v>
                </c:pt>
                <c:pt idx="518">
                  <c:v>-8.9086315103105385E-2</c:v>
                </c:pt>
                <c:pt idx="519">
                  <c:v>-0.15166297117516631</c:v>
                </c:pt>
                <c:pt idx="520">
                  <c:v>-9.1972700682482936E-2</c:v>
                </c:pt>
                <c:pt idx="521">
                  <c:v>-0.15213296398891968</c:v>
                </c:pt>
                <c:pt idx="522">
                  <c:v>-0.49098557692307693</c:v>
                </c:pt>
                <c:pt idx="523">
                  <c:v>-0.42179195140470765</c:v>
                </c:pt>
                <c:pt idx="524">
                  <c:v>-0.45692527367920038</c:v>
                </c:pt>
                <c:pt idx="525">
                  <c:v>-0.45692527367920038</c:v>
                </c:pt>
                <c:pt idx="526">
                  <c:v>-0.45374315276932442</c:v>
                </c:pt>
                <c:pt idx="527">
                  <c:v>-0.45374315276932442</c:v>
                </c:pt>
                <c:pt idx="528">
                  <c:v>-0.53172080165860403</c:v>
                </c:pt>
                <c:pt idx="529">
                  <c:v>-0.44507196210603023</c:v>
                </c:pt>
                <c:pt idx="530">
                  <c:v>-0.40421740421740421</c:v>
                </c:pt>
                <c:pt idx="531">
                  <c:v>-0.45613669514482186</c:v>
                </c:pt>
                <c:pt idx="532">
                  <c:v>-0.31146589259796809</c:v>
                </c:pt>
                <c:pt idx="533">
                  <c:v>-0.26052631578947366</c:v>
                </c:pt>
                <c:pt idx="534">
                  <c:v>-0.20495827196858124</c:v>
                </c:pt>
                <c:pt idx="535">
                  <c:v>-0.50261060730970042</c:v>
                </c:pt>
                <c:pt idx="536">
                  <c:v>-0.81235485369252203</c:v>
                </c:pt>
                <c:pt idx="537">
                  <c:v>-0.65144124168514417</c:v>
                </c:pt>
                <c:pt idx="538">
                  <c:v>-0.40059669107675616</c:v>
                </c:pt>
                <c:pt idx="539">
                  <c:v>-0.60574412532637079</c:v>
                </c:pt>
                <c:pt idx="540">
                  <c:v>-0.6440624005093919</c:v>
                </c:pt>
                <c:pt idx="541">
                  <c:v>-0.75363511659807958</c:v>
                </c:pt>
                <c:pt idx="542">
                  <c:v>-0.86305278174037092</c:v>
                </c:pt>
                <c:pt idx="543">
                  <c:v>-0.85089141004862234</c:v>
                </c:pt>
                <c:pt idx="544">
                  <c:v>-0.10764963192147659</c:v>
                </c:pt>
                <c:pt idx="545">
                  <c:v>-0.13581564067000959</c:v>
                </c:pt>
                <c:pt idx="546">
                  <c:v>-0.19598847754187559</c:v>
                </c:pt>
                <c:pt idx="547">
                  <c:v>-0.30879345603271985</c:v>
                </c:pt>
                <c:pt idx="548">
                  <c:v>-0.24296426136916935</c:v>
                </c:pt>
                <c:pt idx="549">
                  <c:v>-0.2022592267991041</c:v>
                </c:pt>
                <c:pt idx="550">
                  <c:v>-0.96219455970493317</c:v>
                </c:pt>
                <c:pt idx="551">
                  <c:v>-0.95758564437194127</c:v>
                </c:pt>
                <c:pt idx="552">
                  <c:v>-0.80755395683453235</c:v>
                </c:pt>
                <c:pt idx="553">
                  <c:v>-0.6757965343767468</c:v>
                </c:pt>
                <c:pt idx="554">
                  <c:v>-0.5878003696857671</c:v>
                </c:pt>
                <c:pt idx="555">
                  <c:v>0.1650943396226415</c:v>
                </c:pt>
                <c:pt idx="556">
                  <c:v>-0.57122877122877125</c:v>
                </c:pt>
                <c:pt idx="557">
                  <c:v>-0.54017501988862371</c:v>
                </c:pt>
                <c:pt idx="558">
                  <c:v>-0.9645010046885466</c:v>
                </c:pt>
                <c:pt idx="559">
                  <c:v>-0.87306021104903786</c:v>
                </c:pt>
                <c:pt idx="560">
                  <c:v>-0.49675023212627667</c:v>
                </c:pt>
                <c:pt idx="561">
                  <c:v>-0.49675023212627667</c:v>
                </c:pt>
                <c:pt idx="562">
                  <c:v>-0.69066666666666665</c:v>
                </c:pt>
                <c:pt idx="563">
                  <c:v>-0.69066666666666665</c:v>
                </c:pt>
                <c:pt idx="564">
                  <c:v>-1</c:v>
                </c:pt>
                <c:pt idx="565">
                  <c:v>-1</c:v>
                </c:pt>
                <c:pt idx="566">
                  <c:v>0.8086816720257235</c:v>
                </c:pt>
                <c:pt idx="567">
                  <c:v>-0.21300929235167976</c:v>
                </c:pt>
                <c:pt idx="568">
                  <c:v>-1</c:v>
                </c:pt>
                <c:pt idx="569">
                  <c:v>-1</c:v>
                </c:pt>
                <c:pt idx="570">
                  <c:v>-0.64622641509433965</c:v>
                </c:pt>
                <c:pt idx="571">
                  <c:v>-0.54009433962264153</c:v>
                </c:pt>
                <c:pt idx="572">
                  <c:v>-0.9922394678492239</c:v>
                </c:pt>
                <c:pt idx="573">
                  <c:v>-0.9834469328140214</c:v>
                </c:pt>
                <c:pt idx="574">
                  <c:v>2.7184139784946235</c:v>
                </c:pt>
                <c:pt idx="575">
                  <c:v>2.3059782608695651</c:v>
                </c:pt>
                <c:pt idx="576">
                  <c:v>-1</c:v>
                </c:pt>
                <c:pt idx="57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F-4A88-8588-5B30E8F8459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Val_Scatter!$G$9:$G$10</c:f>
              <c:numCache>
                <c:formatCode>General</c:formatCode>
                <c:ptCount val="2"/>
                <c:pt idx="0">
                  <c:v>-100000</c:v>
                </c:pt>
                <c:pt idx="1">
                  <c:v>500000</c:v>
                </c:pt>
              </c:numCache>
            </c:numRef>
          </c:xVal>
          <c:yVal>
            <c:numRef>
              <c:f>Val_Scatter!$H$9:$H$10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F-4A88-8588-5B30E8F8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328"/>
        <c:axId val="851534992"/>
      </c:scatterChart>
      <c:valAx>
        <c:axId val="348735328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Volume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51534992"/>
        <c:crossesAt val="-1"/>
        <c:crossBetween val="midCat"/>
      </c:valAx>
      <c:valAx>
        <c:axId val="85153499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from Observed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48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130969</xdr:colOff>
      <xdr:row>5</xdr:row>
      <xdr:rowOff>102394</xdr:rowOff>
    </xdr:from>
    <xdr:to>
      <xdr:col>11</xdr:col>
      <xdr:colOff>491729</xdr:colOff>
      <xdr:row>30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3B598-A4DA-4C1D-B3E1-1C3A723A5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91081</xdr:colOff>
      <xdr:row>5</xdr:row>
      <xdr:rowOff>107871</xdr:rowOff>
    </xdr:from>
    <xdr:to>
      <xdr:col>22</xdr:col>
      <xdr:colOff>338137</xdr:colOff>
      <xdr:row>30</xdr:row>
      <xdr:rowOff>72151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E51F0-2E38-4663-86D0-AEAD4BF59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106680</xdr:colOff>
      <xdr:row>33</xdr:row>
      <xdr:rowOff>68580</xdr:rowOff>
    </xdr:from>
    <xdr:to>
      <xdr:col>11</xdr:col>
      <xdr:colOff>467440</xdr:colOff>
      <xdr:row>58</xdr:row>
      <xdr:rowOff>56674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6E7167-364B-48E4-B578-48BB7CA4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106680</xdr:colOff>
      <xdr:row>33</xdr:row>
      <xdr:rowOff>76200</xdr:rowOff>
    </xdr:from>
    <xdr:to>
      <xdr:col>22</xdr:col>
      <xdr:colOff>353736</xdr:colOff>
      <xdr:row>58</xdr:row>
      <xdr:rowOff>40480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FA602-702F-47DD-9114-9B9FB72B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</xdr:colOff>
      <xdr:row>61</xdr:row>
      <xdr:rowOff>53340</xdr:rowOff>
    </xdr:from>
    <xdr:to>
      <xdr:col>11</xdr:col>
      <xdr:colOff>444580</xdr:colOff>
      <xdr:row>86</xdr:row>
      <xdr:rowOff>41434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F7D688-89C4-4158-A8E8-E612CBE0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83820</xdr:colOff>
      <xdr:row>61</xdr:row>
      <xdr:rowOff>53340</xdr:rowOff>
    </xdr:from>
    <xdr:to>
      <xdr:col>22</xdr:col>
      <xdr:colOff>330876</xdr:colOff>
      <xdr:row>86</xdr:row>
      <xdr:rowOff>17620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E699D9-BD23-46D2-8ACD-52619057D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91440</xdr:colOff>
      <xdr:row>89</xdr:row>
      <xdr:rowOff>60960</xdr:rowOff>
    </xdr:from>
    <xdr:to>
      <xdr:col>11</xdr:col>
      <xdr:colOff>452200</xdr:colOff>
      <xdr:row>114</xdr:row>
      <xdr:rowOff>49054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133B6-270E-4D16-8246-0C085C77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106680</xdr:colOff>
      <xdr:row>89</xdr:row>
      <xdr:rowOff>68580</xdr:rowOff>
    </xdr:from>
    <xdr:to>
      <xdr:col>22</xdr:col>
      <xdr:colOff>353736</xdr:colOff>
      <xdr:row>114</xdr:row>
      <xdr:rowOff>32860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E39BEE-2F3E-47A2-9D60-C8AC7D116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76200</xdr:colOff>
      <xdr:row>116</xdr:row>
      <xdr:rowOff>76200</xdr:rowOff>
    </xdr:from>
    <xdr:to>
      <xdr:col>11</xdr:col>
      <xdr:colOff>436960</xdr:colOff>
      <xdr:row>141</xdr:row>
      <xdr:rowOff>64294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13B586-265A-4806-B338-ABF1EA794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106680</xdr:colOff>
      <xdr:row>116</xdr:row>
      <xdr:rowOff>83820</xdr:rowOff>
    </xdr:from>
    <xdr:to>
      <xdr:col>22</xdr:col>
      <xdr:colOff>353736</xdr:colOff>
      <xdr:row>141</xdr:row>
      <xdr:rowOff>48100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879333-3B92-4E4C-A18E-56AB3DAB2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4</xdr:row>
      <xdr:rowOff>0</xdr:rowOff>
    </xdr:from>
    <xdr:to>
      <xdr:col>9</xdr:col>
      <xdr:colOff>361950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0A833-9489-423C-AE95-BD94C2699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</xdr:row>
      <xdr:rowOff>180975</xdr:rowOff>
    </xdr:from>
    <xdr:to>
      <xdr:col>18</xdr:col>
      <xdr:colOff>352425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1AA95-0BEE-4391-A82F-BD50EEC3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10885</xdr:colOff>
      <xdr:row>4</xdr:row>
      <xdr:rowOff>0</xdr:rowOff>
    </xdr:from>
    <xdr:to>
      <xdr:col>36</xdr:col>
      <xdr:colOff>352425</xdr:colOff>
      <xdr:row>17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5DFCC-5BA6-4F80-B271-3C8B55DA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3</xdr:row>
      <xdr:rowOff>180975</xdr:rowOff>
    </xdr:from>
    <xdr:to>
      <xdr:col>27</xdr:col>
      <xdr:colOff>352425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7DD0B-F47B-476E-9EDF-A04016044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138-A539-431E-8E39-4C5412CB1B1C}">
  <dimension ref="A1:AC207"/>
  <sheetViews>
    <sheetView workbookViewId="0">
      <selection activeCell="AA23" sqref="AA23"/>
    </sheetView>
  </sheetViews>
  <sheetFormatPr defaultColWidth="9.140625" defaultRowHeight="15" x14ac:dyDescent="0.25"/>
  <cols>
    <col min="1" max="3" width="3.7109375" customWidth="1"/>
    <col min="4" max="4" width="6.28515625" bestFit="1" customWidth="1"/>
    <col min="5" max="5" width="3.5703125" bestFit="1" customWidth="1"/>
    <col min="6" max="6" width="24.7109375" bestFit="1" customWidth="1"/>
    <col min="7" max="7" width="11.42578125" bestFit="1" customWidth="1"/>
    <col min="8" max="11" width="8.42578125" bestFit="1" customWidth="1"/>
    <col min="12" max="12" width="9.85546875" bestFit="1" customWidth="1"/>
    <col min="13" max="13" width="12" bestFit="1" customWidth="1"/>
    <col min="23" max="23" width="9.85546875" bestFit="1" customWidth="1"/>
    <col min="29" max="29" width="10.140625" customWidth="1"/>
  </cols>
  <sheetData>
    <row r="1" spans="1:16" s="16" customFormat="1" ht="15.75" x14ac:dyDescent="0.25">
      <c r="A1" s="16" t="s">
        <v>1275</v>
      </c>
    </row>
    <row r="2" spans="1:16" s="1" customFormat="1" x14ac:dyDescent="0.25">
      <c r="A2" s="1" t="s">
        <v>1262</v>
      </c>
    </row>
    <row r="3" spans="1:16" s="1" customFormat="1" x14ac:dyDescent="0.25">
      <c r="A3" s="1" t="s">
        <v>1318</v>
      </c>
    </row>
    <row r="4" spans="1:16" x14ac:dyDescent="0.25">
      <c r="O4" s="58"/>
      <c r="P4" s="58"/>
    </row>
    <row r="5" spans="1:16" s="1" customFormat="1" x14ac:dyDescent="0.25">
      <c r="B5" s="1" t="s">
        <v>1322</v>
      </c>
    </row>
    <row r="7" spans="1:16" x14ac:dyDescent="0.25">
      <c r="N7" s="56" t="s">
        <v>1319</v>
      </c>
      <c r="O7" s="56" t="s">
        <v>1320</v>
      </c>
    </row>
    <row r="8" spans="1:16" s="1" customFormat="1" x14ac:dyDescent="0.25">
      <c r="G8" s="26" t="s">
        <v>1319</v>
      </c>
      <c r="H8" s="26" t="s">
        <v>1320</v>
      </c>
      <c r="N8" s="57">
        <v>0</v>
      </c>
      <c r="O8" s="57">
        <v>0</v>
      </c>
    </row>
    <row r="9" spans="1:16" s="26" customFormat="1" x14ac:dyDescent="0.25">
      <c r="G9" s="38">
        <v>-100000</v>
      </c>
      <c r="H9" s="38">
        <v>0</v>
      </c>
      <c r="N9" s="57">
        <v>500000</v>
      </c>
      <c r="O9" s="57">
        <v>500000</v>
      </c>
    </row>
    <row r="10" spans="1:16" x14ac:dyDescent="0.25">
      <c r="G10" s="38">
        <v>500000</v>
      </c>
      <c r="H10" s="38">
        <v>0</v>
      </c>
    </row>
    <row r="33" spans="2:29" s="1" customFormat="1" x14ac:dyDescent="0.25">
      <c r="B33" s="1" t="s">
        <v>1325</v>
      </c>
    </row>
    <row r="48" spans="2:29" x14ac:dyDescent="0.25">
      <c r="W48" s="49"/>
      <c r="AC48" s="49"/>
    </row>
    <row r="50" spans="2:29" s="17" customFormat="1" x14ac:dyDescent="0.25"/>
    <row r="51" spans="2:29" x14ac:dyDescent="0.25"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2:29" x14ac:dyDescent="0.25">
      <c r="F52" s="50"/>
      <c r="G52" s="50"/>
      <c r="H52" s="50"/>
      <c r="I52" s="50"/>
      <c r="J52" s="50"/>
      <c r="K52" s="50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2:29" x14ac:dyDescent="0.25">
      <c r="F53" s="50"/>
      <c r="G53" s="50"/>
      <c r="H53" s="50"/>
      <c r="I53" s="50"/>
      <c r="J53" s="50"/>
      <c r="K53" s="50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2:29" x14ac:dyDescent="0.25">
      <c r="F54" s="50"/>
      <c r="G54" s="50"/>
      <c r="H54" s="50"/>
      <c r="I54" s="50"/>
      <c r="J54" s="50"/>
      <c r="K54" s="50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2:29" x14ac:dyDescent="0.25">
      <c r="F55" s="50"/>
      <c r="G55" s="50"/>
      <c r="H55" s="50"/>
      <c r="I55" s="50"/>
      <c r="J55" s="50"/>
      <c r="K55" s="50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2:29" x14ac:dyDescent="0.25">
      <c r="F56" s="50"/>
      <c r="G56" s="50"/>
      <c r="H56" s="50"/>
      <c r="I56" s="50"/>
      <c r="J56" s="50"/>
      <c r="K56" s="50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2:29" x14ac:dyDescent="0.25">
      <c r="F57" s="50"/>
      <c r="G57" s="50"/>
      <c r="H57" s="50"/>
      <c r="I57" s="50"/>
      <c r="J57" s="50"/>
      <c r="K57" s="50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2:29" x14ac:dyDescent="0.25">
      <c r="F58" s="50"/>
      <c r="G58" s="50"/>
      <c r="H58" s="50"/>
      <c r="I58" s="50"/>
      <c r="J58" s="50"/>
      <c r="K58" s="50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2:29" x14ac:dyDescent="0.25">
      <c r="F59" s="50"/>
      <c r="G59" s="50"/>
      <c r="H59" s="50"/>
      <c r="I59" s="50"/>
      <c r="J59" s="50"/>
      <c r="K59" s="50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2:29" x14ac:dyDescent="0.25">
      <c r="F60" s="50"/>
      <c r="G60" s="50"/>
      <c r="H60" s="50"/>
      <c r="I60" s="50"/>
      <c r="J60" s="50"/>
      <c r="K60" s="50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2:29" x14ac:dyDescent="0.25">
      <c r="B61" s="1" t="s">
        <v>167</v>
      </c>
      <c r="F61" s="50"/>
      <c r="G61" s="50"/>
      <c r="H61" s="50"/>
      <c r="I61" s="50"/>
      <c r="J61" s="50"/>
      <c r="K61" s="50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2:29" x14ac:dyDescent="0.25">
      <c r="F62" s="50"/>
      <c r="G62" s="50"/>
      <c r="H62" s="50"/>
      <c r="I62" s="50"/>
      <c r="J62" s="50"/>
      <c r="K62" s="50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2:29" x14ac:dyDescent="0.25">
      <c r="F63" s="50"/>
      <c r="G63" s="50"/>
      <c r="H63" s="50"/>
      <c r="I63" s="50"/>
      <c r="J63" s="50"/>
      <c r="K63" s="50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2:29" x14ac:dyDescent="0.25">
      <c r="F64" s="50"/>
      <c r="G64" s="50"/>
      <c r="H64" s="50"/>
      <c r="I64" s="50"/>
      <c r="J64" s="50"/>
      <c r="K64" s="50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6:29" x14ac:dyDescent="0.25">
      <c r="F65" s="50"/>
      <c r="G65" s="50"/>
      <c r="H65" s="50"/>
      <c r="I65" s="50"/>
      <c r="J65" s="50"/>
      <c r="K65" s="50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6:29" x14ac:dyDescent="0.25">
      <c r="F66" s="50"/>
      <c r="G66" s="50"/>
      <c r="H66" s="50"/>
      <c r="I66" s="50"/>
      <c r="J66" s="50"/>
      <c r="K66" s="50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6:29" x14ac:dyDescent="0.25">
      <c r="F67" s="50"/>
      <c r="G67" s="50"/>
      <c r="H67" s="50"/>
      <c r="I67" s="50"/>
      <c r="J67" s="50"/>
      <c r="K67" s="50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6:29" x14ac:dyDescent="0.25">
      <c r="F68" s="50"/>
      <c r="G68" s="50"/>
      <c r="H68" s="50"/>
      <c r="I68" s="50"/>
      <c r="J68" s="50"/>
      <c r="K68" s="50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6:29" x14ac:dyDescent="0.25">
      <c r="F69" s="50"/>
      <c r="G69" s="50"/>
      <c r="H69" s="50"/>
      <c r="I69" s="50"/>
      <c r="J69" s="50"/>
      <c r="K69" s="50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6:29" x14ac:dyDescent="0.25">
      <c r="F70" s="50"/>
      <c r="G70" s="50"/>
      <c r="H70" s="50"/>
      <c r="I70" s="50"/>
      <c r="J70" s="50"/>
      <c r="K70" s="50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6:29" x14ac:dyDescent="0.25">
      <c r="F71" s="50"/>
      <c r="G71" s="50"/>
      <c r="H71" s="50"/>
      <c r="I71" s="50"/>
      <c r="J71" s="50"/>
      <c r="K71" s="50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spans="6:29" x14ac:dyDescent="0.25">
      <c r="F72" s="50"/>
      <c r="G72" s="50"/>
      <c r="H72" s="50"/>
      <c r="I72" s="50"/>
      <c r="J72" s="50"/>
      <c r="K72" s="50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6:29" x14ac:dyDescent="0.25">
      <c r="F73" s="50"/>
      <c r="G73" s="50"/>
      <c r="H73" s="50"/>
      <c r="I73" s="50"/>
      <c r="J73" s="50"/>
      <c r="K73" s="50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6:29" x14ac:dyDescent="0.25">
      <c r="F74" s="50"/>
      <c r="G74" s="50"/>
      <c r="H74" s="50"/>
      <c r="I74" s="50"/>
      <c r="J74" s="50"/>
      <c r="K74" s="50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6:29" x14ac:dyDescent="0.25">
      <c r="F75" s="50"/>
      <c r="G75" s="50"/>
      <c r="H75" s="50"/>
      <c r="I75" s="50"/>
      <c r="J75" s="50"/>
      <c r="K75" s="50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6:29" x14ac:dyDescent="0.25">
      <c r="F76" s="50"/>
      <c r="G76" s="50"/>
      <c r="H76" s="50"/>
      <c r="I76" s="50"/>
      <c r="J76" s="50"/>
      <c r="K76" s="50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6:29" x14ac:dyDescent="0.25">
      <c r="F77" s="50"/>
      <c r="G77" s="50"/>
      <c r="H77" s="50"/>
      <c r="I77" s="50"/>
      <c r="J77" s="50"/>
      <c r="K77" s="50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6:29" x14ac:dyDescent="0.25">
      <c r="F78" s="50"/>
      <c r="G78" s="50"/>
      <c r="H78" s="50"/>
      <c r="I78" s="50"/>
      <c r="J78" s="50"/>
      <c r="K78" s="50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6:29" x14ac:dyDescent="0.25">
      <c r="F79" s="50"/>
      <c r="G79" s="50"/>
      <c r="H79" s="50"/>
      <c r="I79" s="50"/>
      <c r="J79" s="50"/>
      <c r="K79" s="50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6:29" x14ac:dyDescent="0.25">
      <c r="F80" s="50"/>
      <c r="G80" s="50"/>
      <c r="H80" s="50"/>
      <c r="I80" s="50"/>
      <c r="J80" s="50"/>
      <c r="K80" s="50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2:29" x14ac:dyDescent="0.25">
      <c r="F81" s="50"/>
      <c r="G81" s="50"/>
      <c r="H81" s="50"/>
      <c r="I81" s="50"/>
      <c r="J81" s="50"/>
      <c r="K81" s="50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2:29" x14ac:dyDescent="0.25">
      <c r="F82" s="50"/>
      <c r="G82" s="50"/>
      <c r="H82" s="50"/>
      <c r="I82" s="50"/>
      <c r="J82" s="50"/>
      <c r="K82" s="50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2:29" x14ac:dyDescent="0.25">
      <c r="F83" s="50"/>
      <c r="G83" s="50"/>
      <c r="H83" s="50"/>
      <c r="I83" s="50"/>
      <c r="J83" s="50"/>
      <c r="K83" s="50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spans="2:29" x14ac:dyDescent="0.25">
      <c r="F84" s="50"/>
      <c r="G84" s="50"/>
      <c r="H84" s="50"/>
      <c r="I84" s="50"/>
      <c r="J84" s="50"/>
      <c r="K84" s="50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2:29" x14ac:dyDescent="0.25">
      <c r="F85" s="50"/>
      <c r="G85" s="50"/>
      <c r="H85" s="50"/>
      <c r="I85" s="50"/>
      <c r="J85" s="50"/>
      <c r="K85" s="50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2:29" x14ac:dyDescent="0.25">
      <c r="F86" s="50"/>
      <c r="G86" s="50"/>
      <c r="H86" s="50"/>
      <c r="I86" s="50"/>
      <c r="J86" s="50"/>
      <c r="K86" s="50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2:29" x14ac:dyDescent="0.25">
      <c r="F87" s="50"/>
      <c r="G87" s="50"/>
      <c r="H87" s="50"/>
      <c r="I87" s="50"/>
      <c r="J87" s="50"/>
      <c r="K87" s="50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spans="2:29" x14ac:dyDescent="0.25">
      <c r="F88" s="50"/>
      <c r="G88" s="50"/>
      <c r="H88" s="50"/>
      <c r="I88" s="50"/>
      <c r="J88" s="50"/>
      <c r="K88" s="50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2:29" s="1" customFormat="1" x14ac:dyDescent="0.25">
      <c r="B89" s="1" t="s">
        <v>1323</v>
      </c>
      <c r="F89" s="60"/>
      <c r="G89" s="60"/>
      <c r="H89" s="60"/>
      <c r="I89" s="60"/>
      <c r="J89" s="60"/>
      <c r="K89" s="60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2:29" x14ac:dyDescent="0.25">
      <c r="F90" s="50"/>
      <c r="G90" s="50"/>
      <c r="H90" s="50"/>
      <c r="I90" s="50"/>
      <c r="J90" s="50"/>
      <c r="K90" s="50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2:29" x14ac:dyDescent="0.25">
      <c r="F91" s="50"/>
      <c r="G91" s="50"/>
      <c r="H91" s="50"/>
      <c r="I91" s="50"/>
      <c r="J91" s="50"/>
      <c r="K91" s="50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2:29" x14ac:dyDescent="0.25">
      <c r="F92" s="50"/>
      <c r="G92" s="50"/>
      <c r="H92" s="50"/>
      <c r="I92" s="50"/>
      <c r="J92" s="50"/>
      <c r="K92" s="50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2:29" x14ac:dyDescent="0.25">
      <c r="F93" s="50"/>
      <c r="G93" s="50"/>
      <c r="H93" s="50"/>
      <c r="I93" s="50"/>
      <c r="J93" s="50"/>
      <c r="K93" s="50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spans="2:29" x14ac:dyDescent="0.25">
      <c r="F94" s="50"/>
      <c r="G94" s="50"/>
      <c r="H94" s="50"/>
      <c r="I94" s="50"/>
      <c r="J94" s="50"/>
      <c r="K94" s="50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spans="2:29" x14ac:dyDescent="0.25">
      <c r="F95" s="50"/>
      <c r="G95" s="50"/>
      <c r="H95" s="50"/>
      <c r="I95" s="50"/>
      <c r="J95" s="50"/>
      <c r="K95" s="50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2:29" x14ac:dyDescent="0.25">
      <c r="F96" s="50"/>
      <c r="G96" s="50"/>
      <c r="H96" s="50"/>
      <c r="I96" s="50"/>
      <c r="J96" s="50"/>
      <c r="K96" s="50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6:29" x14ac:dyDescent="0.25">
      <c r="F97" s="50"/>
      <c r="G97" s="50"/>
      <c r="H97" s="50"/>
      <c r="I97" s="50"/>
      <c r="J97" s="50"/>
      <c r="K97" s="50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6:29" x14ac:dyDescent="0.25">
      <c r="F98" s="50"/>
      <c r="G98" s="50"/>
      <c r="H98" s="50"/>
      <c r="I98" s="50"/>
      <c r="J98" s="50"/>
      <c r="K98" s="50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6:29" x14ac:dyDescent="0.25">
      <c r="F99" s="50"/>
      <c r="G99" s="50"/>
      <c r="H99" s="50"/>
      <c r="I99" s="50"/>
      <c r="J99" s="50"/>
      <c r="K99" s="50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6:29" x14ac:dyDescent="0.25">
      <c r="F100" s="50"/>
      <c r="G100" s="50"/>
      <c r="H100" s="50"/>
      <c r="I100" s="50"/>
      <c r="J100" s="50"/>
      <c r="K100" s="50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6:29" x14ac:dyDescent="0.25">
      <c r="F101" s="50"/>
      <c r="G101" s="50"/>
      <c r="H101" s="50"/>
      <c r="I101" s="50"/>
      <c r="J101" s="50"/>
      <c r="K101" s="50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spans="6:29" x14ac:dyDescent="0.25">
      <c r="F102" s="50"/>
      <c r="G102" s="50"/>
      <c r="H102" s="50"/>
      <c r="I102" s="50"/>
      <c r="J102" s="50"/>
      <c r="K102" s="50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spans="6:29" x14ac:dyDescent="0.25">
      <c r="F103" s="50"/>
      <c r="G103" s="50"/>
      <c r="H103" s="50"/>
      <c r="I103" s="50"/>
      <c r="J103" s="50"/>
      <c r="K103" s="50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6:29" x14ac:dyDescent="0.25">
      <c r="F104" s="50"/>
      <c r="G104" s="50"/>
      <c r="H104" s="50"/>
      <c r="I104" s="50"/>
      <c r="J104" s="50"/>
      <c r="K104" s="50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6:29" x14ac:dyDescent="0.25">
      <c r="F105" s="50"/>
      <c r="G105" s="50"/>
      <c r="H105" s="50"/>
      <c r="I105" s="50"/>
      <c r="J105" s="50"/>
      <c r="K105" s="50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6:29" x14ac:dyDescent="0.25">
      <c r="F106" s="50"/>
      <c r="G106" s="50"/>
      <c r="H106" s="50"/>
      <c r="I106" s="50"/>
      <c r="J106" s="50"/>
      <c r="K106" s="50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6:29" x14ac:dyDescent="0.25">
      <c r="F107" s="50"/>
      <c r="G107" s="50"/>
      <c r="H107" s="50"/>
      <c r="I107" s="50"/>
      <c r="J107" s="50"/>
      <c r="K107" s="50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6:29" x14ac:dyDescent="0.25">
      <c r="F108" s="50"/>
      <c r="G108" s="50"/>
      <c r="H108" s="50"/>
      <c r="I108" s="50"/>
      <c r="J108" s="50"/>
      <c r="K108" s="50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6:29" x14ac:dyDescent="0.25">
      <c r="F109" s="50"/>
      <c r="G109" s="50"/>
      <c r="H109" s="50"/>
      <c r="I109" s="50"/>
      <c r="J109" s="50"/>
      <c r="K109" s="50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6:29" x14ac:dyDescent="0.25">
      <c r="F110" s="50"/>
      <c r="G110" s="50"/>
      <c r="H110" s="50"/>
      <c r="I110" s="50"/>
      <c r="J110" s="50"/>
      <c r="K110" s="50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6:29" x14ac:dyDescent="0.25">
      <c r="F111" s="50"/>
      <c r="G111" s="50"/>
      <c r="H111" s="50"/>
      <c r="I111" s="50"/>
      <c r="J111" s="50"/>
      <c r="K111" s="50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6:29" x14ac:dyDescent="0.25">
      <c r="F112" s="50"/>
      <c r="G112" s="50"/>
      <c r="H112" s="50"/>
      <c r="I112" s="50"/>
      <c r="J112" s="50"/>
      <c r="K112" s="50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2:29" x14ac:dyDescent="0.25">
      <c r="F113" s="50"/>
      <c r="G113" s="50"/>
      <c r="H113" s="50"/>
      <c r="I113" s="50"/>
      <c r="J113" s="50"/>
      <c r="K113" s="50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2:29" x14ac:dyDescent="0.25">
      <c r="F114" s="50"/>
      <c r="G114" s="50"/>
      <c r="H114" s="50"/>
      <c r="I114" s="50"/>
      <c r="J114" s="50"/>
      <c r="K114" s="50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2:29" x14ac:dyDescent="0.25">
      <c r="F115" s="50"/>
      <c r="G115" s="50"/>
      <c r="H115" s="50"/>
      <c r="I115" s="50"/>
      <c r="J115" s="50"/>
      <c r="K115" s="50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2:29" x14ac:dyDescent="0.25">
      <c r="B116" s="1" t="s">
        <v>1324</v>
      </c>
      <c r="F116" s="50"/>
      <c r="G116" s="50"/>
      <c r="H116" s="50"/>
      <c r="I116" s="50"/>
      <c r="J116" s="50"/>
      <c r="K116" s="50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2:29" x14ac:dyDescent="0.25">
      <c r="F117" s="50"/>
      <c r="G117" s="50"/>
      <c r="H117" s="50"/>
      <c r="I117" s="50"/>
      <c r="J117" s="50"/>
      <c r="K117" s="50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2:29" x14ac:dyDescent="0.25">
      <c r="F118" s="50"/>
      <c r="G118" s="50"/>
      <c r="H118" s="50"/>
      <c r="I118" s="50"/>
      <c r="J118" s="50"/>
      <c r="K118" s="50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2:29" x14ac:dyDescent="0.25">
      <c r="F119" s="50"/>
      <c r="G119" s="50"/>
      <c r="H119" s="50"/>
      <c r="I119" s="50"/>
      <c r="J119" s="50"/>
      <c r="K119" s="50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2:29" x14ac:dyDescent="0.25">
      <c r="F120" s="50"/>
      <c r="G120" s="50"/>
      <c r="H120" s="50"/>
      <c r="I120" s="50"/>
      <c r="J120" s="50"/>
      <c r="K120" s="50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2:29" x14ac:dyDescent="0.25">
      <c r="F121" s="50"/>
      <c r="G121" s="50"/>
      <c r="H121" s="50"/>
      <c r="I121" s="50"/>
      <c r="J121" s="50"/>
      <c r="K121" s="50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2:29" x14ac:dyDescent="0.25">
      <c r="F122" s="50"/>
      <c r="G122" s="50"/>
      <c r="H122" s="50"/>
      <c r="I122" s="50"/>
      <c r="J122" s="50"/>
      <c r="K122" s="50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2:29" x14ac:dyDescent="0.25">
      <c r="F123" s="50"/>
      <c r="G123" s="50"/>
      <c r="H123" s="50"/>
      <c r="I123" s="50"/>
      <c r="J123" s="50"/>
      <c r="K123" s="50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2:29" x14ac:dyDescent="0.25">
      <c r="F124" s="50"/>
      <c r="G124" s="50"/>
      <c r="H124" s="50"/>
      <c r="I124" s="50"/>
      <c r="J124" s="50"/>
      <c r="K124" s="50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2:29" x14ac:dyDescent="0.25">
      <c r="F125" s="50"/>
      <c r="G125" s="50"/>
      <c r="H125" s="50"/>
      <c r="I125" s="50"/>
      <c r="J125" s="50"/>
      <c r="K125" s="50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2:29" x14ac:dyDescent="0.25">
      <c r="F126" s="50"/>
      <c r="G126" s="50"/>
      <c r="H126" s="50"/>
      <c r="I126" s="50"/>
      <c r="J126" s="50"/>
      <c r="K126" s="50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2:29" x14ac:dyDescent="0.25">
      <c r="F127" s="50"/>
      <c r="G127" s="50"/>
      <c r="H127" s="50"/>
      <c r="I127" s="50"/>
      <c r="J127" s="50"/>
      <c r="K127" s="50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2:29" x14ac:dyDescent="0.25">
      <c r="F128" s="50"/>
      <c r="G128" s="50"/>
      <c r="H128" s="50"/>
      <c r="I128" s="50"/>
      <c r="J128" s="50"/>
      <c r="K128" s="50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6:29" x14ac:dyDescent="0.25">
      <c r="F129" s="50"/>
      <c r="G129" s="50"/>
      <c r="H129" s="50"/>
      <c r="I129" s="50"/>
      <c r="J129" s="50"/>
      <c r="K129" s="50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6:29" x14ac:dyDescent="0.25">
      <c r="F130" s="50"/>
      <c r="G130" s="50"/>
      <c r="H130" s="50"/>
      <c r="I130" s="50"/>
      <c r="J130" s="50"/>
      <c r="K130" s="50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6:29" x14ac:dyDescent="0.25">
      <c r="F131" s="50"/>
      <c r="G131" s="50"/>
      <c r="H131" s="50"/>
      <c r="I131" s="50"/>
      <c r="J131" s="50"/>
      <c r="K131" s="50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6:29" x14ac:dyDescent="0.25">
      <c r="F132" s="50"/>
      <c r="G132" s="50"/>
      <c r="H132" s="50"/>
      <c r="I132" s="50"/>
      <c r="J132" s="50"/>
      <c r="K132" s="50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6:29" x14ac:dyDescent="0.25">
      <c r="F133" s="50"/>
      <c r="G133" s="50"/>
      <c r="H133" s="50"/>
      <c r="I133" s="50"/>
      <c r="J133" s="50"/>
      <c r="K133" s="50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6:29" x14ac:dyDescent="0.25">
      <c r="F134" s="50"/>
      <c r="G134" s="50"/>
      <c r="H134" s="50"/>
      <c r="I134" s="50"/>
      <c r="J134" s="50"/>
      <c r="K134" s="50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6:29" x14ac:dyDescent="0.25">
      <c r="F135" s="50"/>
      <c r="G135" s="50"/>
      <c r="H135" s="50"/>
      <c r="I135" s="50"/>
      <c r="J135" s="50"/>
      <c r="K135" s="50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6:29" x14ac:dyDescent="0.25">
      <c r="F136" s="50"/>
      <c r="G136" s="50"/>
      <c r="H136" s="50"/>
      <c r="I136" s="50"/>
      <c r="J136" s="50"/>
      <c r="K136" s="50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6:29" x14ac:dyDescent="0.25">
      <c r="F137" s="50"/>
      <c r="G137" s="50"/>
      <c r="H137" s="50"/>
      <c r="I137" s="50"/>
      <c r="J137" s="50"/>
      <c r="K137" s="50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6:29" x14ac:dyDescent="0.25">
      <c r="F138" s="50"/>
      <c r="G138" s="50"/>
      <c r="H138" s="50"/>
      <c r="I138" s="50"/>
      <c r="J138" s="50"/>
      <c r="K138" s="50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6:29" x14ac:dyDescent="0.25">
      <c r="F139" s="50"/>
      <c r="G139" s="50"/>
      <c r="H139" s="50"/>
      <c r="I139" s="50"/>
      <c r="J139" s="50"/>
      <c r="K139" s="50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spans="6:29" x14ac:dyDescent="0.25">
      <c r="F140" s="50"/>
      <c r="G140" s="50"/>
      <c r="H140" s="50"/>
      <c r="I140" s="50"/>
      <c r="J140" s="50"/>
      <c r="K140" s="50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spans="6:29" x14ac:dyDescent="0.25">
      <c r="F141" s="50"/>
      <c r="G141" s="50"/>
      <c r="H141" s="50"/>
      <c r="I141" s="50"/>
      <c r="J141" s="50"/>
      <c r="K141" s="50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6:29" x14ac:dyDescent="0.25">
      <c r="F142" s="50"/>
      <c r="G142" s="50"/>
      <c r="H142" s="50"/>
      <c r="I142" s="50"/>
      <c r="J142" s="50"/>
      <c r="K142" s="50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6:29" x14ac:dyDescent="0.25">
      <c r="F143" s="50"/>
      <c r="G143" s="50"/>
      <c r="H143" s="50"/>
      <c r="I143" s="50"/>
      <c r="J143" s="50"/>
      <c r="K143" s="50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6:29" x14ac:dyDescent="0.25">
      <c r="F144" s="50"/>
      <c r="G144" s="50"/>
      <c r="H144" s="50"/>
      <c r="I144" s="50"/>
      <c r="J144" s="50"/>
      <c r="K144" s="50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6:29" x14ac:dyDescent="0.25">
      <c r="F145" s="50"/>
      <c r="G145" s="50"/>
      <c r="H145" s="50"/>
      <c r="I145" s="50"/>
      <c r="J145" s="50"/>
      <c r="K145" s="50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6:29" x14ac:dyDescent="0.25">
      <c r="F146" s="50"/>
      <c r="G146" s="50"/>
      <c r="H146" s="50"/>
      <c r="I146" s="50"/>
      <c r="J146" s="50"/>
      <c r="K146" s="50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6:29" x14ac:dyDescent="0.25">
      <c r="F147" s="50"/>
      <c r="G147" s="50"/>
      <c r="H147" s="50"/>
      <c r="I147" s="50"/>
      <c r="J147" s="50"/>
      <c r="K147" s="50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6:29" x14ac:dyDescent="0.25">
      <c r="F148" s="50"/>
      <c r="G148" s="50"/>
      <c r="H148" s="50"/>
      <c r="I148" s="50"/>
      <c r="J148" s="50"/>
      <c r="K148" s="50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6:29" x14ac:dyDescent="0.25">
      <c r="F149" s="50"/>
      <c r="G149" s="50"/>
      <c r="H149" s="50"/>
      <c r="I149" s="50"/>
      <c r="J149" s="50"/>
      <c r="K149" s="50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6:29" x14ac:dyDescent="0.25">
      <c r="F150" s="50"/>
      <c r="G150" s="50"/>
      <c r="H150" s="50"/>
      <c r="I150" s="50"/>
      <c r="J150" s="50"/>
      <c r="K150" s="50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6:29" x14ac:dyDescent="0.25">
      <c r="F151" s="50"/>
      <c r="G151" s="50"/>
      <c r="H151" s="50"/>
      <c r="I151" s="50"/>
      <c r="J151" s="50"/>
      <c r="K151" s="50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6:29" x14ac:dyDescent="0.25">
      <c r="F152" s="50"/>
      <c r="G152" s="50"/>
      <c r="H152" s="50"/>
      <c r="I152" s="50"/>
      <c r="J152" s="50"/>
      <c r="K152" s="50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6:29" x14ac:dyDescent="0.25">
      <c r="F153" s="50"/>
      <c r="G153" s="50"/>
      <c r="H153" s="50"/>
      <c r="I153" s="50"/>
      <c r="J153" s="50"/>
      <c r="K153" s="50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6:29" x14ac:dyDescent="0.25">
      <c r="F154" s="50"/>
      <c r="G154" s="50"/>
      <c r="H154" s="50"/>
      <c r="I154" s="50"/>
      <c r="J154" s="50"/>
      <c r="K154" s="50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6:29" x14ac:dyDescent="0.25">
      <c r="F155" s="50"/>
      <c r="G155" s="50"/>
      <c r="H155" s="50"/>
      <c r="I155" s="50"/>
      <c r="J155" s="50"/>
      <c r="K155" s="50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6:29" x14ac:dyDescent="0.25">
      <c r="F156" s="50"/>
      <c r="G156" s="50"/>
      <c r="H156" s="50"/>
      <c r="I156" s="50"/>
      <c r="J156" s="50"/>
      <c r="K156" s="50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6:29" x14ac:dyDescent="0.25">
      <c r="F157" s="50"/>
      <c r="G157" s="50"/>
      <c r="H157" s="50"/>
      <c r="I157" s="50"/>
      <c r="J157" s="50"/>
      <c r="K157" s="50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6:29" x14ac:dyDescent="0.25">
      <c r="F158" s="50"/>
      <c r="G158" s="50"/>
      <c r="H158" s="50"/>
      <c r="I158" s="50"/>
      <c r="J158" s="50"/>
      <c r="K158" s="50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6:29" x14ac:dyDescent="0.25">
      <c r="F159" s="50"/>
      <c r="G159" s="50"/>
      <c r="H159" s="50"/>
      <c r="I159" s="50"/>
      <c r="J159" s="50"/>
      <c r="K159" s="50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spans="6:29" x14ac:dyDescent="0.25">
      <c r="F160" s="50"/>
      <c r="G160" s="50"/>
      <c r="H160" s="50"/>
      <c r="I160" s="50"/>
      <c r="J160" s="50"/>
      <c r="K160" s="50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6:29" x14ac:dyDescent="0.25">
      <c r="F161" s="50"/>
      <c r="G161" s="50"/>
      <c r="H161" s="50"/>
      <c r="I161" s="50"/>
      <c r="J161" s="50"/>
      <c r="K161" s="50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spans="6:29" x14ac:dyDescent="0.25">
      <c r="F162" s="50"/>
      <c r="G162" s="50"/>
      <c r="H162" s="50"/>
      <c r="I162" s="50"/>
      <c r="J162" s="50"/>
      <c r="K162" s="50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6:29" x14ac:dyDescent="0.25">
      <c r="F163" s="50"/>
      <c r="G163" s="50"/>
      <c r="H163" s="50"/>
      <c r="I163" s="50"/>
      <c r="J163" s="50"/>
      <c r="K163" s="50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6:29" x14ac:dyDescent="0.25">
      <c r="F164" s="50"/>
      <c r="G164" s="50"/>
      <c r="H164" s="50"/>
      <c r="I164" s="50"/>
      <c r="J164" s="50"/>
      <c r="K164" s="50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6:29" x14ac:dyDescent="0.25">
      <c r="F165" s="50"/>
      <c r="G165" s="50"/>
      <c r="H165" s="50"/>
      <c r="I165" s="50"/>
      <c r="J165" s="50"/>
      <c r="K165" s="50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6:29" x14ac:dyDescent="0.25">
      <c r="F166" s="50"/>
      <c r="G166" s="50"/>
      <c r="H166" s="50"/>
      <c r="I166" s="50"/>
      <c r="J166" s="50"/>
      <c r="K166" s="50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6:29" x14ac:dyDescent="0.25">
      <c r="F167" s="50"/>
      <c r="G167" s="50"/>
      <c r="H167" s="50"/>
      <c r="I167" s="50"/>
      <c r="J167" s="50"/>
      <c r="K167" s="50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6:29" x14ac:dyDescent="0.25">
      <c r="F168" s="50"/>
      <c r="G168" s="50"/>
      <c r="H168" s="50"/>
      <c r="I168" s="50"/>
      <c r="J168" s="50"/>
      <c r="K168" s="50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6:29" x14ac:dyDescent="0.25">
      <c r="F169" s="50"/>
      <c r="G169" s="50"/>
      <c r="H169" s="50"/>
      <c r="I169" s="50"/>
      <c r="J169" s="50"/>
      <c r="K169" s="50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6:29" x14ac:dyDescent="0.25">
      <c r="F170" s="50"/>
      <c r="G170" s="50"/>
      <c r="H170" s="50"/>
      <c r="I170" s="50"/>
      <c r="J170" s="50"/>
      <c r="K170" s="50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6:29" x14ac:dyDescent="0.25">
      <c r="F171" s="50"/>
      <c r="G171" s="50"/>
      <c r="H171" s="50"/>
      <c r="I171" s="50"/>
      <c r="J171" s="50"/>
      <c r="K171" s="50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6:29" x14ac:dyDescent="0.25">
      <c r="F172" s="50"/>
      <c r="G172" s="50"/>
      <c r="H172" s="50"/>
      <c r="I172" s="50"/>
      <c r="J172" s="50"/>
      <c r="K172" s="50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6:29" x14ac:dyDescent="0.25">
      <c r="F173" s="50"/>
      <c r="G173" s="50"/>
      <c r="H173" s="50"/>
      <c r="I173" s="50"/>
      <c r="J173" s="50"/>
      <c r="K173" s="50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6:29" x14ac:dyDescent="0.25">
      <c r="F174" s="50"/>
      <c r="G174" s="50"/>
      <c r="H174" s="50"/>
      <c r="I174" s="50"/>
      <c r="J174" s="50"/>
      <c r="K174" s="50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6:29" x14ac:dyDescent="0.25">
      <c r="F175" s="50"/>
      <c r="G175" s="50"/>
      <c r="H175" s="50"/>
      <c r="I175" s="50"/>
      <c r="J175" s="50"/>
      <c r="K175" s="50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6:29" x14ac:dyDescent="0.25">
      <c r="F176" s="50"/>
      <c r="G176" s="50"/>
      <c r="H176" s="50"/>
      <c r="I176" s="50"/>
      <c r="J176" s="50"/>
      <c r="K176" s="50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6:29" x14ac:dyDescent="0.25">
      <c r="F177" s="50"/>
      <c r="G177" s="50"/>
      <c r="H177" s="50"/>
      <c r="I177" s="50"/>
      <c r="J177" s="50"/>
      <c r="K177" s="50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6:29" x14ac:dyDescent="0.25">
      <c r="F178" s="50"/>
      <c r="G178" s="50"/>
      <c r="H178" s="50"/>
      <c r="I178" s="50"/>
      <c r="J178" s="50"/>
      <c r="K178" s="50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6:29" x14ac:dyDescent="0.25">
      <c r="F179" s="50"/>
      <c r="G179" s="50"/>
      <c r="H179" s="50"/>
      <c r="I179" s="50"/>
      <c r="J179" s="50"/>
      <c r="K179" s="50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6:29" x14ac:dyDescent="0.25">
      <c r="F180" s="50"/>
      <c r="G180" s="50"/>
      <c r="H180" s="50"/>
      <c r="I180" s="50"/>
      <c r="J180" s="50"/>
      <c r="K180" s="50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6:29" x14ac:dyDescent="0.25">
      <c r="F181" s="50"/>
      <c r="G181" s="50"/>
      <c r="H181" s="50"/>
      <c r="I181" s="50"/>
      <c r="J181" s="50"/>
      <c r="K181" s="50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6:29" x14ac:dyDescent="0.25">
      <c r="F182" s="50"/>
      <c r="G182" s="50"/>
      <c r="H182" s="50"/>
      <c r="I182" s="50"/>
      <c r="J182" s="50"/>
      <c r="K182" s="50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6:29" x14ac:dyDescent="0.25">
      <c r="F183" s="50"/>
      <c r="G183" s="50"/>
      <c r="H183" s="50"/>
      <c r="I183" s="50"/>
      <c r="J183" s="50"/>
      <c r="K183" s="50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6:29" x14ac:dyDescent="0.25">
      <c r="F184" s="50"/>
      <c r="G184" s="50"/>
      <c r="H184" s="50"/>
      <c r="I184" s="50"/>
      <c r="J184" s="50"/>
      <c r="K184" s="50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6:29" x14ac:dyDescent="0.25">
      <c r="F185" s="50"/>
      <c r="G185" s="50"/>
      <c r="H185" s="50"/>
      <c r="I185" s="50"/>
      <c r="J185" s="50"/>
      <c r="K185" s="50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spans="6:29" x14ac:dyDescent="0.25">
      <c r="F186" s="50"/>
      <c r="G186" s="50"/>
      <c r="H186" s="50"/>
      <c r="I186" s="50"/>
      <c r="J186" s="50"/>
      <c r="K186" s="50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6:29" x14ac:dyDescent="0.25">
      <c r="F187" s="50"/>
      <c r="G187" s="50"/>
      <c r="H187" s="50"/>
      <c r="I187" s="50"/>
      <c r="J187" s="50"/>
      <c r="K187" s="50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6:29" x14ac:dyDescent="0.25">
      <c r="F188" s="50"/>
      <c r="G188" s="50"/>
      <c r="H188" s="50"/>
      <c r="I188" s="50"/>
      <c r="J188" s="50"/>
      <c r="K188" s="50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6:29" x14ac:dyDescent="0.25">
      <c r="F189" s="50"/>
      <c r="G189" s="50"/>
      <c r="H189" s="50"/>
      <c r="I189" s="50"/>
      <c r="J189" s="50"/>
      <c r="K189" s="50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6:29" x14ac:dyDescent="0.25">
      <c r="F190" s="50"/>
      <c r="G190" s="50"/>
      <c r="H190" s="50"/>
      <c r="I190" s="50"/>
      <c r="J190" s="50"/>
      <c r="K190" s="50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6:29" x14ac:dyDescent="0.25">
      <c r="F191" s="50"/>
      <c r="G191" s="50"/>
      <c r="H191" s="50"/>
      <c r="I191" s="50"/>
      <c r="J191" s="50"/>
      <c r="K191" s="50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6:29" x14ac:dyDescent="0.25">
      <c r="F192" s="50"/>
      <c r="G192" s="50"/>
      <c r="H192" s="50"/>
      <c r="I192" s="50"/>
      <c r="J192" s="50"/>
      <c r="K192" s="50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6:29" x14ac:dyDescent="0.25">
      <c r="F193" s="50"/>
      <c r="G193" s="50"/>
      <c r="H193" s="50"/>
      <c r="I193" s="50"/>
      <c r="J193" s="50"/>
      <c r="K193" s="50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6:29" x14ac:dyDescent="0.25">
      <c r="F194" s="50"/>
      <c r="G194" s="50"/>
      <c r="H194" s="50"/>
      <c r="I194" s="50"/>
      <c r="J194" s="50"/>
      <c r="K194" s="50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6:29" x14ac:dyDescent="0.25">
      <c r="F195" s="50"/>
      <c r="G195" s="50"/>
      <c r="H195" s="50"/>
      <c r="I195" s="50"/>
      <c r="J195" s="50"/>
      <c r="K195" s="50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6:29" x14ac:dyDescent="0.25">
      <c r="F196" s="50"/>
      <c r="G196" s="50"/>
      <c r="H196" s="50"/>
      <c r="I196" s="50"/>
      <c r="J196" s="50"/>
      <c r="K196" s="50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6:29" x14ac:dyDescent="0.25">
      <c r="F197" s="50"/>
      <c r="G197" s="50"/>
      <c r="H197" s="50"/>
      <c r="I197" s="50"/>
      <c r="J197" s="50"/>
      <c r="K197" s="50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6:29" x14ac:dyDescent="0.25">
      <c r="F198" s="50"/>
      <c r="G198" s="50"/>
      <c r="H198" s="50"/>
      <c r="I198" s="50"/>
      <c r="J198" s="50"/>
      <c r="K198" s="50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6:29" x14ac:dyDescent="0.25">
      <c r="F199" s="50"/>
      <c r="G199" s="50"/>
      <c r="H199" s="50"/>
      <c r="I199" s="50"/>
      <c r="J199" s="50"/>
      <c r="K199" s="50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6:29" x14ac:dyDescent="0.25">
      <c r="F200" s="50"/>
      <c r="G200" s="50"/>
      <c r="H200" s="50"/>
      <c r="I200" s="50"/>
      <c r="J200" s="50"/>
      <c r="K200" s="50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6:29" x14ac:dyDescent="0.25">
      <c r="F201" s="50"/>
      <c r="G201" s="50"/>
      <c r="H201" s="50"/>
      <c r="I201" s="50"/>
      <c r="J201" s="50"/>
      <c r="K201" s="50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6:29" x14ac:dyDescent="0.25">
      <c r="F202" s="50"/>
      <c r="G202" s="50"/>
      <c r="H202" s="50"/>
      <c r="I202" s="50"/>
      <c r="J202" s="50"/>
      <c r="K202" s="50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6:29" x14ac:dyDescent="0.25">
      <c r="F203" s="50"/>
      <c r="G203" s="50"/>
      <c r="H203" s="50"/>
      <c r="I203" s="50"/>
      <c r="J203" s="50"/>
      <c r="K203" s="50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6:29" x14ac:dyDescent="0.25">
      <c r="F204" s="50"/>
      <c r="G204" s="50"/>
      <c r="H204" s="50"/>
      <c r="I204" s="50"/>
      <c r="J204" s="50"/>
      <c r="K204" s="50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6:29" x14ac:dyDescent="0.25">
      <c r="F205" s="50"/>
      <c r="G205" s="50"/>
      <c r="H205" s="50"/>
      <c r="I205" s="50"/>
      <c r="J205" s="50"/>
      <c r="K205" s="50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6:29" x14ac:dyDescent="0.25">
      <c r="F206" s="50"/>
      <c r="G206" s="50"/>
      <c r="H206" s="50"/>
      <c r="I206" s="50"/>
      <c r="J206" s="50"/>
      <c r="K206" s="50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6:29" x14ac:dyDescent="0.25">
      <c r="F207" s="50"/>
      <c r="G207" s="50"/>
      <c r="H207" s="50"/>
      <c r="I207" s="50"/>
      <c r="J207" s="50"/>
      <c r="K207" s="50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ED7-21AB-47ED-AD8C-0A21F9912C68}">
  <dimension ref="A1:AT74"/>
  <sheetViews>
    <sheetView tabSelected="1" topLeftCell="A3" zoomScale="85" zoomScaleNormal="85" workbookViewId="0">
      <selection activeCell="W59" sqref="W59"/>
    </sheetView>
  </sheetViews>
  <sheetFormatPr defaultRowHeight="15" x14ac:dyDescent="0.25"/>
  <cols>
    <col min="1" max="3" width="3.7109375" customWidth="1"/>
    <col min="4" max="4" width="19" bestFit="1" customWidth="1"/>
    <col min="5" max="5" width="8" bestFit="1" customWidth="1"/>
    <col min="6" max="10" width="7.28515625" bestFit="1" customWidth="1"/>
    <col min="11" max="11" width="3.7109375" customWidth="1"/>
    <col min="12" max="12" width="4.42578125" customWidth="1"/>
    <col min="13" max="13" width="13.28515625" customWidth="1"/>
    <col min="14" max="14" width="6.7109375" bestFit="1" customWidth="1"/>
    <col min="15" max="15" width="6.28515625" bestFit="1" customWidth="1"/>
    <col min="16" max="16" width="6.7109375" bestFit="1" customWidth="1"/>
    <col min="17" max="17" width="5.7109375" bestFit="1" customWidth="1"/>
    <col min="18" max="19" width="6.7109375" bestFit="1" customWidth="1"/>
    <col min="20" max="20" width="3.7109375" customWidth="1"/>
    <col min="21" max="21" width="4.42578125" customWidth="1"/>
    <col min="22" max="22" width="13.28515625" customWidth="1"/>
    <col min="23" max="26" width="7.7109375" bestFit="1" customWidth="1"/>
    <col min="27" max="27" width="8.7109375" bestFit="1" customWidth="1"/>
    <col min="28" max="28" width="7.42578125" bestFit="1" customWidth="1"/>
    <col min="29" max="29" width="3.7109375" customWidth="1"/>
    <col min="30" max="30" width="4" customWidth="1"/>
    <col min="31" max="31" width="20.42578125" bestFit="1" customWidth="1"/>
    <col min="32" max="34" width="7.28515625" bestFit="1" customWidth="1"/>
    <col min="35" max="37" width="8.5703125" bestFit="1" customWidth="1"/>
    <col min="38" max="40" width="3.7109375" customWidth="1"/>
    <col min="41" max="41" width="18.7109375" bestFit="1" customWidth="1"/>
    <col min="42" max="42" width="6.28515625" bestFit="1" customWidth="1"/>
    <col min="43" max="46" width="5.5703125" customWidth="1"/>
  </cols>
  <sheetData>
    <row r="1" spans="1:1" s="16" customFormat="1" ht="15.75" x14ac:dyDescent="0.25">
      <c r="A1" s="16" t="s">
        <v>1275</v>
      </c>
    </row>
    <row r="2" spans="1:1" s="1" customFormat="1" x14ac:dyDescent="0.25">
      <c r="A2" s="1" t="s">
        <v>1262</v>
      </c>
    </row>
    <row r="3" spans="1:1" s="1" customFormat="1" x14ac:dyDescent="0.25">
      <c r="A3" s="1" t="s">
        <v>1263</v>
      </c>
    </row>
    <row r="4" spans="1:1" s="1" customFormat="1" x14ac:dyDescent="0.25"/>
    <row r="5" spans="1:1" s="1" customFormat="1" x14ac:dyDescent="0.25"/>
    <row r="6" spans="1:1" s="1" customFormat="1" x14ac:dyDescent="0.25"/>
    <row r="7" spans="1:1" s="1" customFormat="1" x14ac:dyDescent="0.25"/>
    <row r="8" spans="1:1" s="1" customFormat="1" x14ac:dyDescent="0.25"/>
    <row r="9" spans="1:1" s="1" customFormat="1" x14ac:dyDescent="0.25"/>
    <row r="10" spans="1:1" s="1" customFormat="1" x14ac:dyDescent="0.25"/>
    <row r="11" spans="1:1" s="1" customFormat="1" x14ac:dyDescent="0.25"/>
    <row r="12" spans="1:1" s="1" customFormat="1" x14ac:dyDescent="0.25"/>
    <row r="13" spans="1:1" s="1" customFormat="1" x14ac:dyDescent="0.25"/>
    <row r="14" spans="1:1" s="1" customFormat="1" x14ac:dyDescent="0.25"/>
    <row r="15" spans="1:1" s="1" customFormat="1" x14ac:dyDescent="0.25"/>
    <row r="16" spans="1:1" s="1" customFormat="1" x14ac:dyDescent="0.25"/>
    <row r="17" spans="1:46" s="1" customFormat="1" x14ac:dyDescent="0.25"/>
    <row r="18" spans="1:46" s="1" customFormat="1" x14ac:dyDescent="0.25"/>
    <row r="19" spans="1:46" s="1" customFormat="1" x14ac:dyDescent="0.25"/>
    <row r="20" spans="1:46" s="1" customFormat="1" x14ac:dyDescent="0.25">
      <c r="B20" s="1" t="s">
        <v>1264</v>
      </c>
    </row>
    <row r="22" spans="1:46" s="17" customFormat="1" x14ac:dyDescent="0.25">
      <c r="C22" s="17" t="s">
        <v>1265</v>
      </c>
      <c r="L22" s="17" t="s">
        <v>1266</v>
      </c>
      <c r="U22" s="17" t="s">
        <v>1276</v>
      </c>
      <c r="AD22" s="17" t="s">
        <v>1267</v>
      </c>
    </row>
    <row r="23" spans="1:46" s="1" customFormat="1" x14ac:dyDescent="0.25">
      <c r="D23" s="18"/>
      <c r="E23" s="19" t="s">
        <v>1268</v>
      </c>
      <c r="F23" s="20"/>
      <c r="G23" s="20"/>
      <c r="H23" s="20"/>
      <c r="I23" s="20"/>
      <c r="J23" s="21"/>
      <c r="M23" s="18"/>
      <c r="N23" s="19" t="s">
        <v>1268</v>
      </c>
      <c r="O23" s="20"/>
      <c r="P23" s="20"/>
      <c r="Q23" s="20"/>
      <c r="R23" s="20"/>
      <c r="S23" s="21"/>
      <c r="V23" s="18"/>
      <c r="W23" s="19" t="s">
        <v>1268</v>
      </c>
      <c r="X23" s="20"/>
      <c r="Y23" s="20"/>
      <c r="Z23" s="20"/>
      <c r="AA23" s="20"/>
      <c r="AB23" s="21"/>
      <c r="AD23"/>
      <c r="AE23" s="18"/>
      <c r="AF23" s="19" t="s">
        <v>1268</v>
      </c>
      <c r="AG23" s="20"/>
      <c r="AH23" s="20"/>
      <c r="AI23" s="20"/>
      <c r="AJ23" s="20"/>
      <c r="AK23" s="21"/>
      <c r="AQ23" s="6"/>
      <c r="AR23" s="6"/>
      <c r="AS23" s="6"/>
      <c r="AT23" s="6"/>
    </row>
    <row r="24" spans="1:46" s="1" customFormat="1" ht="15.75" thickBot="1" x14ac:dyDescent="0.3">
      <c r="D24" s="22" t="s">
        <v>1265</v>
      </c>
      <c r="E24" s="23" t="s">
        <v>25</v>
      </c>
      <c r="F24" s="24" t="s">
        <v>26</v>
      </c>
      <c r="G24" s="24" t="s">
        <v>27</v>
      </c>
      <c r="H24" s="24" t="s">
        <v>28</v>
      </c>
      <c r="I24" s="24" t="s">
        <v>29</v>
      </c>
      <c r="J24" s="25" t="s">
        <v>30</v>
      </c>
      <c r="M24" s="22" t="s">
        <v>1266</v>
      </c>
      <c r="N24" s="23" t="s">
        <v>25</v>
      </c>
      <c r="O24" s="24" t="s">
        <v>26</v>
      </c>
      <c r="P24" s="24" t="s">
        <v>27</v>
      </c>
      <c r="Q24" s="24" t="s">
        <v>28</v>
      </c>
      <c r="R24" s="24" t="s">
        <v>29</v>
      </c>
      <c r="S24" s="25" t="s">
        <v>30</v>
      </c>
      <c r="V24" s="22" t="s">
        <v>1266</v>
      </c>
      <c r="W24" s="23" t="s">
        <v>25</v>
      </c>
      <c r="X24" s="24" t="s">
        <v>26</v>
      </c>
      <c r="Y24" s="24" t="s">
        <v>27</v>
      </c>
      <c r="Z24" s="24" t="s">
        <v>28</v>
      </c>
      <c r="AA24" s="24" t="s">
        <v>29</v>
      </c>
      <c r="AB24" s="25" t="s">
        <v>30</v>
      </c>
      <c r="AD24"/>
      <c r="AE24" s="22" t="s">
        <v>1269</v>
      </c>
      <c r="AF24" s="23" t="s">
        <v>25</v>
      </c>
      <c r="AG24" s="24" t="s">
        <v>26</v>
      </c>
      <c r="AH24" s="24" t="s">
        <v>27</v>
      </c>
      <c r="AI24" s="24" t="s">
        <v>28</v>
      </c>
      <c r="AJ24" s="24" t="s">
        <v>29</v>
      </c>
      <c r="AK24" s="25" t="s">
        <v>30</v>
      </c>
      <c r="AQ24" s="26"/>
      <c r="AR24" s="26"/>
      <c r="AS24" s="26"/>
      <c r="AT24" s="26"/>
    </row>
    <row r="25" spans="1:46" ht="15.75" thickTop="1" x14ac:dyDescent="0.25">
      <c r="A25" s="26"/>
      <c r="B25" s="26"/>
      <c r="C25" s="26"/>
      <c r="D25" s="27" t="s">
        <v>32</v>
      </c>
      <c r="E25" s="62">
        <f>SQRT(SUMIF(LocsData!$B$3:$B$661,$D25,LocsData!AZ$3:AZ$661)/$E58)/(SUMIF(LocsData!$B$3:$B$661,$D25,LocsData!V$3:V$661)/$E58)</f>
        <v>0.14147856886103621</v>
      </c>
      <c r="F25" s="63">
        <f>SQRT(SUMIF(LocsData!$B$3:$B$661,$D25,LocsData!BA$3:BA$661)/$E58)/(SUMIF(LocsData!$B$3:$B$661,$D25,LocsData!W$3:W$661)/$E58)</f>
        <v>0.28783595764870695</v>
      </c>
      <c r="G25" s="63">
        <f>SQRT(SUMIF(LocsData!$B$3:$B$661,$D25,LocsData!BB$3:BB$661)/$E58)/(SUMIF(LocsData!$B$3:$B$661,$D25,LocsData!X$3:X$661)/$E58)</f>
        <v>0.15049709301681563</v>
      </c>
      <c r="H25" s="63">
        <f>SQRT(SUMIF(LocsData!$B$3:$B$661,$D25,LocsData!BC$3:BC$661)/$E58)/(SUMIF(LocsData!$B$3:$B$661,$D25,LocsData!Y$3:Y$661)/$E58)</f>
        <v>0.398812107490642</v>
      </c>
      <c r="I25" s="63">
        <f>SQRT(SUMIF(LocsData!$B$3:$B$661,$D25,LocsData!BD$3:BD$661)/$E58)/(SUMIF(LocsData!$B$3:$B$661,$D25,LocsData!Z$3:Z$661)/$E58)</f>
        <v>0.24239268048480794</v>
      </c>
      <c r="J25" s="64">
        <f>SQRT(SUMIF(LocsData!$B$3:$B$661,$D25,LocsData!BE$3:BE$661)/$E58)/(SUMIF(LocsData!$B$3:$B$661,$D25,LocsData!AA$3:AA$661)/$E58)</f>
        <v>0.233866976547628</v>
      </c>
      <c r="L25" s="26"/>
      <c r="M25" s="27" t="s">
        <v>1281</v>
      </c>
      <c r="N25" s="28">
        <f>SQRT(SUMIF(LocsData!$O$3:$O$661,$M25,LocsData!AZ$3:AZ$661)/$N58)/(SUMIF(LocsData!$O$3:$O$661,$M25,LocsData!V$3:V$661)/$N58)</f>
        <v>0.48878642204492345</v>
      </c>
      <c r="O25" s="29">
        <f>SQRT(SUMIF(LocsData!$O$3:$O$661,$M25,LocsData!BA$3:BA$661)/$N58)/(SUMIF(LocsData!$O$3:$O$661,$M25,LocsData!W$3:W$661)/$N58)</f>
        <v>0.9340144354539448</v>
      </c>
      <c r="P25" s="29">
        <f>SQRT(SUMIF(LocsData!$O$3:$O$661,$M25,LocsData!BB$3:BB$661)/$N58)/(SUMIF(LocsData!$O$3:$O$661,$M25,LocsData!X$3:X$661)/$N58)</f>
        <v>0.46979223711299528</v>
      </c>
      <c r="Q25" s="29">
        <f>SQRT(SUMIF(LocsData!$O$3:$O$661,$M25,LocsData!BC$3:BC$661)/$N58)/(SUMIF(LocsData!$O$3:$O$661,$M25,LocsData!Y$3:Y$661)/$N58)</f>
        <v>1.1577649440853977</v>
      </c>
      <c r="R25" s="29">
        <f>SQRT(SUMIF(LocsData!$O$3:$O$661,$M25,LocsData!BD$3:BD$661)/$N58)/(SUMIF(LocsData!$O$3:$O$661,$M25,LocsData!Z$3:Z$661)/$N58)</f>
        <v>0.57428768337660507</v>
      </c>
      <c r="S25" s="30">
        <f>SQRT(SUMIF(LocsData!$O$3:$O$661,$M25,LocsData!BE$3:BE$661)/$N58)/(SUMIF(LocsData!$O$3:$O$661,$M25,LocsData!AA$3:AA$661)/$N58)</f>
        <v>0.8680821249924896</v>
      </c>
      <c r="U25" s="26"/>
      <c r="V25" s="27" t="s">
        <v>1277</v>
      </c>
      <c r="W25" s="28">
        <f ca="1">SQRT(SUMIF(LocsData!$P$3:$P$661,$V25,LocsData!AZ$3:AZ$190)/$W58)/(SUMIF(LocsData!$P$3:$P$661,$V25,LocsData!V$3:V$661)/$W58)</f>
        <v>0.31150176116152595</v>
      </c>
      <c r="X25" s="29">
        <f ca="1">SQRT(SUMIF(LocsData!$P$3:$P$661,$V25,LocsData!BA$3:BA$190)/$W58)/(SUMIF(LocsData!$P$3:$P$661,$V25,LocsData!W$3:W$661)/$W58)</f>
        <v>0.3970305704097119</v>
      </c>
      <c r="Y25" s="29">
        <f ca="1">SQRT(SUMIF(LocsData!$P$3:$P$661,$V25,LocsData!BB$3:BB$190)/$W58)/(SUMIF(LocsData!$P$3:$P$661,$V25,LocsData!X$3:X$661)/$W58)</f>
        <v>0.34856348314314795</v>
      </c>
      <c r="Z25" s="29">
        <f ca="1">SQRT(SUMIF(LocsData!$P$3:$P$661,$V25,LocsData!BC$3:BC$190)/$W58)/(SUMIF(LocsData!$P$3:$P$661,$V25,LocsData!Y$3:Y$661)/$W58)</f>
        <v>0.53689359666732417</v>
      </c>
      <c r="AA25" s="29">
        <f ca="1">SQRT(SUMIF(LocsData!$P$3:$P$661,$V25,LocsData!BD$3:BD$190)/$W58)/(SUMIF(LocsData!$P$3:$P$661,$V25,LocsData!Z$3:Z$661)/$W58)</f>
        <v>0.39195355055178471</v>
      </c>
      <c r="AB25" s="30">
        <f ca="1">SQRT(SUMIF(LocsData!$P$3:$P$661,$V25,LocsData!BE$3:BE$190)/$W58)/(SUMIF(LocsData!$P$3:$P$661,$V25,LocsData!AA$3:AA$661)/$W58)</f>
        <v>0.40539614793606099</v>
      </c>
      <c r="AE25" s="27" t="s">
        <v>1316</v>
      </c>
      <c r="AF25" s="28">
        <f>SQRT(SUMIF(LocsData!$U$3:$U$661,$AE25,LocsData!AZ$3:AZ$661)/$AF58)/(SUMIF(LocsData!$U$3:$U$661,$AE25,LocsData!V$3:V$661)/$AF58)</f>
        <v>0.93793027329274092</v>
      </c>
      <c r="AG25" s="29">
        <f>SQRT(SUMIF(LocsData!$U$3:$U$661,$AE25,LocsData!BA$3:BA$661)/$AF58)/(SUMIF(LocsData!$U$3:$U$661,$AE25,LocsData!W$3:W$661)/$AF58)</f>
        <v>1.0235841643718746</v>
      </c>
      <c r="AH25" s="29">
        <f>SQRT(SUMIF(LocsData!$U$3:$U$661,$AE25,LocsData!BB$3:BB$661)/$AF58)/(SUMIF(LocsData!$U$3:$U$661,$AE25,LocsData!X$3:X$661)/$AF58)</f>
        <v>0.9988701366447279</v>
      </c>
      <c r="AI25" s="29">
        <f>SQRT(SUMIF(LocsData!$U$3:$U$661,$AE25,LocsData!BC$3:BC$661)/$AF58)/(SUMIF(LocsData!$U$3:$U$661,$AE25,LocsData!Y$3:Y$661)/$AF58)</f>
        <v>0.9183579811449204</v>
      </c>
      <c r="AJ25" s="29">
        <f>SQRT(SUMIF(LocsData!$U$3:$U$661,$AE25,LocsData!BD$3:BD$661)/$AF58)/(SUMIF(LocsData!$U$3:$U$661,$AE25,LocsData!Z$3:Z$661)/$AF58)</f>
        <v>1.0175453815945528</v>
      </c>
      <c r="AK25" s="30">
        <f>SQRT(SUMIF(LocsData!$U$3:$U$661,$AE25,LocsData!BE$3:BE$661)/$AF58)/(SUMIF(LocsData!$U$3:$U$661,$AE25,LocsData!AA$3:AA$661)/$AF58)</f>
        <v>1.6501868327765918</v>
      </c>
    </row>
    <row r="26" spans="1:46" x14ac:dyDescent="0.25">
      <c r="D26" s="27" t="s">
        <v>33</v>
      </c>
      <c r="E26" s="28" t="e">
        <f>SQRT(SUMIF(LocsData!$B$3:$B$661,$D26,LocsData!AZ$3:AZ$661)/$E59)/(SUMIF(LocsData!$B$3:$B$661,$D26,LocsData!V$3:V$661)/$E59)</f>
        <v>#DIV/0!</v>
      </c>
      <c r="F26" s="29" t="e">
        <f>SQRT(SUMIF(LocsData!$B$3:$B$661,$D26,LocsData!BA$3:BA$661)/$E59)/(SUMIF(LocsData!$B$3:$B$661,$D26,LocsData!W$3:W$661)/$E59)</f>
        <v>#DIV/0!</v>
      </c>
      <c r="G26" s="29" t="e">
        <f>SQRT(SUMIF(LocsData!$B$3:$B$661,$D26,LocsData!BB$3:BB$661)/$E59)/(SUMIF(LocsData!$B$3:$B$661,$D26,LocsData!X$3:X$661)/$E59)</f>
        <v>#DIV/0!</v>
      </c>
      <c r="H26" s="29" t="e">
        <f>SQRT(SUMIF(LocsData!$B$3:$B$661,$D26,LocsData!BC$3:BC$661)/$E59)/(SUMIF(LocsData!$B$3:$B$661,$D26,LocsData!Y$3:Y$661)/$E59)</f>
        <v>#DIV/0!</v>
      </c>
      <c r="I26" s="29" t="e">
        <f>SQRT(SUMIF(LocsData!$B$3:$B$661,$D26,LocsData!BD$3:BD$661)/$E59)/(SUMIF(LocsData!$B$3:$B$661,$D26,LocsData!Z$3:Z$661)/$E59)</f>
        <v>#DIV/0!</v>
      </c>
      <c r="J26" s="30" t="e">
        <f>SQRT(SUMIF(LocsData!$B$3:$B$661,$D26,LocsData!BE$3:BE$661)/$E59)/(SUMIF(LocsData!$B$3:$B$661,$D26,LocsData!AA$3:AA$661)/$E59)</f>
        <v>#DIV/0!</v>
      </c>
      <c r="M26" s="27" t="s">
        <v>1282</v>
      </c>
      <c r="N26" s="28">
        <f>SQRT(SUMIF(LocsData!$O$3:$O$661,$M26,LocsData!AZ$3:AZ$661)/$N59)/(SUMIF(LocsData!$O$3:$O$661,$M26,LocsData!V$3:V$661)/$N59)</f>
        <v>0.57029991410830472</v>
      </c>
      <c r="O26" s="29">
        <f>SQRT(SUMIF(LocsData!$O$3:$O$661,$M26,LocsData!BA$3:BA$661)/$N59)/(SUMIF(LocsData!$O$3:$O$661,$M26,LocsData!W$3:W$661)/$N59)</f>
        <v>0.72452817244125078</v>
      </c>
      <c r="P26" s="29">
        <f>SQRT(SUMIF(LocsData!$O$3:$O$661,$M26,LocsData!BB$3:BB$661)/$N59)/(SUMIF(LocsData!$O$3:$O$661,$M26,LocsData!X$3:X$661)/$N59)</f>
        <v>0.65403071209336594</v>
      </c>
      <c r="Q26" s="29">
        <f>SQRT(SUMIF(LocsData!$O$3:$O$661,$M26,LocsData!BC$3:BC$661)/$N59)/(SUMIF(LocsData!$O$3:$O$661,$M26,LocsData!Y$3:Y$661)/$N59)</f>
        <v>0.97481571240357068</v>
      </c>
      <c r="R26" s="29">
        <f>SQRT(SUMIF(LocsData!$O$3:$O$661,$M26,LocsData!BD$3:BD$661)/$N59)/(SUMIF(LocsData!$O$3:$O$661,$M26,LocsData!Z$3:Z$661)/$N59)</f>
        <v>0.64792238446110484</v>
      </c>
      <c r="S26" s="30">
        <f>SQRT(SUMIF(LocsData!$O$3:$O$661,$M26,LocsData!BE$3:BE$661)/$N59)/(SUMIF(LocsData!$O$3:$O$661,$M26,LocsData!AA$3:AA$661)/$N59)</f>
        <v>0.87171467244957468</v>
      </c>
      <c r="V26" s="27" t="s">
        <v>1278</v>
      </c>
      <c r="W26" s="28">
        <f ca="1">SQRT(SUMIF(LocsData!$P$3:$P$661,$V26,LocsData!AZ$3:AZ$190)/$W59)/(SUMIF(LocsData!$P$3:$P$661,$V26,LocsData!V$3:V$661)/$W59)</f>
        <v>0.42097192782109755</v>
      </c>
      <c r="X26" s="29">
        <f ca="1">SQRT(SUMIF(LocsData!$P$3:$P$661,$V26,LocsData!BA$3:BA$190)/$W59)/(SUMIF(LocsData!$P$3:$P$661,$V26,LocsData!W$3:W$661)/$W59)</f>
        <v>0.6158335249307354</v>
      </c>
      <c r="Y26" s="29">
        <f ca="1">SQRT(SUMIF(LocsData!$P$3:$P$661,$V26,LocsData!BB$3:BB$190)/$W59)/(SUMIF(LocsData!$P$3:$P$661,$V26,LocsData!X$3:X$661)/$W59)</f>
        <v>0.39392357904889147</v>
      </c>
      <c r="Z26" s="29">
        <f ca="1">SQRT(SUMIF(LocsData!$P$3:$P$661,$V26,LocsData!BC$3:BC$190)/$W59)/(SUMIF(LocsData!$P$3:$P$661,$V26,LocsData!Y$3:Y$661)/$W59)</f>
        <v>0.51123227274114402</v>
      </c>
      <c r="AA26" s="29">
        <f ca="1">SQRT(SUMIF(LocsData!$P$3:$P$661,$V26,LocsData!BD$3:BD$190)/$W59)/(SUMIF(LocsData!$P$3:$P$661,$V26,LocsData!Z$3:Z$661)/$W59)</f>
        <v>0.40432226687781542</v>
      </c>
      <c r="AB26" s="30">
        <f ca="1">SQRT(SUMIF(LocsData!$P$3:$P$661,$V26,LocsData!BE$3:BE$190)/$W59)/(SUMIF(LocsData!$P$3:$P$661,$V26,LocsData!AA$3:AA$661)/$W59)</f>
        <v>1.2683105717516396</v>
      </c>
      <c r="AE26" s="27" t="s">
        <v>1256</v>
      </c>
      <c r="AF26" s="28">
        <f>SQRT(SUMIF(LocsData!$U$3:$U$661,$AE26,LocsData!AZ$3:AZ$661)/$AF59)/(SUMIF(LocsData!$U$3:$U$661,$AE26,LocsData!V$3:V$661)/$AF59)</f>
        <v>0.39647832443945774</v>
      </c>
      <c r="AG26" s="29">
        <f>SQRT(SUMIF(LocsData!$U$3:$U$661,$AE26,LocsData!BA$3:BA$661)/$AF59)/(SUMIF(LocsData!$U$3:$U$661,$AE26,LocsData!W$3:W$661)/$AF59)</f>
        <v>0.51838281359510985</v>
      </c>
      <c r="AH26" s="29">
        <f>SQRT(SUMIF(LocsData!$U$3:$U$661,$AE26,LocsData!BB$3:BB$661)/$AF59)/(SUMIF(LocsData!$U$3:$U$661,$AE26,LocsData!X$3:X$661)/$AF59)</f>
        <v>0.42748394207268242</v>
      </c>
      <c r="AI26" s="29">
        <f>SQRT(SUMIF(LocsData!$U$3:$U$661,$AE26,LocsData!BC$3:BC$661)/$AF59)/(SUMIF(LocsData!$U$3:$U$661,$AE26,LocsData!Y$3:Y$661)/$AF59)</f>
        <v>0.50219100522329552</v>
      </c>
      <c r="AJ26" s="29">
        <f>SQRT(SUMIF(LocsData!$U$3:$U$661,$AE26,LocsData!BD$3:BD$661)/$AF59)/(SUMIF(LocsData!$U$3:$U$661,$AE26,LocsData!Z$3:Z$661)/$AF59)</f>
        <v>0.34277498882490143</v>
      </c>
      <c r="AK26" s="30">
        <f>SQRT(SUMIF(LocsData!$U$3:$U$661,$AE26,LocsData!BE$3:BE$661)/$AF59)/(SUMIF(LocsData!$U$3:$U$661,$AE26,LocsData!AA$3:AA$661)/$AF59)</f>
        <v>0.7363542805576947</v>
      </c>
    </row>
    <row r="27" spans="1:46" x14ac:dyDescent="0.25">
      <c r="D27" s="27" t="s">
        <v>167</v>
      </c>
      <c r="E27" s="62">
        <f>SQRT(SUMIF(LocsData!$B$3:$B$661,$D27,LocsData!AZ$3:AZ$661)/$E60)/(SUMIF(LocsData!$B$3:$B$661,$D27,LocsData!V$3:V$661)/$E60)</f>
        <v>0.35928497038875168</v>
      </c>
      <c r="F27" s="63">
        <f>SQRT(SUMIF(LocsData!$B$3:$B$661,$D27,LocsData!BA$3:BA$661)/$E60)/(SUMIF(LocsData!$B$3:$B$661,$D27,LocsData!W$3:W$661)/$E60)</f>
        <v>0.39262693657948877</v>
      </c>
      <c r="G27" s="63">
        <f>SQRT(SUMIF(LocsData!$B$3:$B$661,$D27,LocsData!BB$3:BB$661)/$E60)/(SUMIF(LocsData!$B$3:$B$661,$D27,LocsData!X$3:X$661)/$E60)</f>
        <v>0.4083340619896883</v>
      </c>
      <c r="H27" s="63">
        <f>SQRT(SUMIF(LocsData!$B$3:$B$661,$D27,LocsData!BC$3:BC$661)/$E60)/(SUMIF(LocsData!$B$3:$B$661,$D27,LocsData!Y$3:Y$661)/$E60)</f>
        <v>0.53989061834039032</v>
      </c>
      <c r="I27" s="63">
        <f>SQRT(SUMIF(LocsData!$B$3:$B$661,$D27,LocsData!BD$3:BD$661)/$E60)/(SUMIF(LocsData!$B$3:$B$661,$D27,LocsData!Z$3:Z$661)/$E60)</f>
        <v>0.43303726598781844</v>
      </c>
      <c r="J27" s="64">
        <f>SQRT(SUMIF(LocsData!$B$3:$B$661,$D27,LocsData!BE$3:BE$661)/$E60)/(SUMIF(LocsData!$B$3:$B$661,$D27,LocsData!AA$3:AA$661)/$E60)</f>
        <v>0.43758030090793959</v>
      </c>
      <c r="M27" s="31" t="s">
        <v>1283</v>
      </c>
      <c r="N27" s="28">
        <f>SQRT(SUMIF(LocsData!$O$3:$O$661,$M27,LocsData!AZ$3:AZ$661)/$N60)/(SUMIF(LocsData!$O$3:$O$661,$M27,LocsData!V$3:V$661)/$N60)</f>
        <v>0.98674143217344157</v>
      </c>
      <c r="O27" s="29">
        <f>SQRT(SUMIF(LocsData!$O$3:$O$661,$M27,LocsData!BA$3:BA$661)/$N60)/(SUMIF(LocsData!$O$3:$O$661,$M27,LocsData!W$3:W$661)/$N60)</f>
        <v>1.0201543478829385</v>
      </c>
      <c r="P27" s="29">
        <f>SQRT(SUMIF(LocsData!$O$3:$O$661,$M27,LocsData!BB$3:BB$661)/$N60)/(SUMIF(LocsData!$O$3:$O$661,$M27,LocsData!X$3:X$661)/$N60)</f>
        <v>1.014321658333422</v>
      </c>
      <c r="Q27" s="29">
        <f>SQRT(SUMIF(LocsData!$O$3:$O$661,$M27,LocsData!BC$3:BC$661)/$N60)/(SUMIF(LocsData!$O$3:$O$661,$M27,LocsData!Y$3:Y$661)/$N60)</f>
        <v>0.88239489856788278</v>
      </c>
      <c r="R27" s="29">
        <f>SQRT(SUMIF(LocsData!$O$3:$O$661,$M27,LocsData!BD$3:BD$661)/$N60)/(SUMIF(LocsData!$O$3:$O$661,$M27,LocsData!Z$3:Z$661)/$N60)</f>
        <v>1.2063556147282231</v>
      </c>
      <c r="S27" s="30">
        <f>SQRT(SUMIF(LocsData!$O$3:$O$661,$M27,LocsData!BE$3:BE$661)/$N60)/(SUMIF(LocsData!$O$3:$O$661,$M27,LocsData!AA$3:AA$661)/$N60)</f>
        <v>1.9975145958830811</v>
      </c>
      <c r="V27" s="31" t="s">
        <v>1279</v>
      </c>
      <c r="W27" s="28">
        <f ca="1">SQRT(SUMIF(LocsData!$P$3:$P$661,$V27,LocsData!AZ$3:AZ$190)/$W60)/(SUMIF(LocsData!$P$3:$P$661,$V27,LocsData!V$3:V$661)/$W60)</f>
        <v>0.83163036000772728</v>
      </c>
      <c r="X27" s="29">
        <f ca="1">SQRT(SUMIF(LocsData!$P$3:$P$661,$V27,LocsData!BA$3:BA$190)/$W60)/(SUMIF(LocsData!$P$3:$P$661,$V27,LocsData!W$3:W$661)/$W60)</f>
        <v>0.92558849449358782</v>
      </c>
      <c r="Y27" s="29">
        <f ca="1">SQRT(SUMIF(LocsData!$P$3:$P$661,$V27,LocsData!BB$3:BB$190)/$W60)/(SUMIF(LocsData!$P$3:$P$661,$V27,LocsData!X$3:X$661)/$W60)</f>
        <v>0.93218922616028488</v>
      </c>
      <c r="Z27" s="29">
        <f ca="1">SQRT(SUMIF(LocsData!$P$3:$P$661,$V27,LocsData!BC$3:BC$190)/$W60)/(SUMIF(LocsData!$P$3:$P$661,$V27,LocsData!Y$3:Y$661)/$W60)</f>
        <v>0.7944007464313535</v>
      </c>
      <c r="AA27" s="29">
        <f ca="1">SQRT(SUMIF(LocsData!$P$3:$P$661,$V27,LocsData!BD$3:BD$190)/$W60)/(SUMIF(LocsData!$P$3:$P$661,$V27,LocsData!Z$3:Z$661)/$W60)</f>
        <v>0.88101444651802263</v>
      </c>
      <c r="AB27" s="30">
        <f ca="1">SQRT(SUMIF(LocsData!$P$3:$P$661,$V27,LocsData!BE$3:BE$190)/$W60)/(SUMIF(LocsData!$P$3:$P$661,$V27,LocsData!AA$3:AA$661)/$W60)</f>
        <v>1.4302897169424278</v>
      </c>
      <c r="AE27" s="27" t="s">
        <v>1257</v>
      </c>
      <c r="AF27" s="28">
        <f>SQRT(SUMIF(LocsData!$U$3:$U$661,$AE27,LocsData!AZ$3:AZ$661)/$AF60)/(SUMIF(LocsData!$U$3:$U$661,$AE27,LocsData!V$3:V$661)/$AF60)</f>
        <v>0.36156738284617479</v>
      </c>
      <c r="AG27" s="29">
        <f>SQRT(SUMIF(LocsData!$U$3:$U$661,$AE27,LocsData!BA$3:BA$661)/$AF60)/(SUMIF(LocsData!$U$3:$U$661,$AE27,LocsData!W$3:W$661)/$AF60)</f>
        <v>0.43557446452151793</v>
      </c>
      <c r="AH27" s="29">
        <f>SQRT(SUMIF(LocsData!$U$3:$U$661,$AE27,LocsData!BB$3:BB$661)/$AF60)/(SUMIF(LocsData!$U$3:$U$661,$AE27,LocsData!X$3:X$661)/$AF60)</f>
        <v>0.35984205061686536</v>
      </c>
      <c r="AI27" s="29">
        <f>SQRT(SUMIF(LocsData!$U$3:$U$661,$AE27,LocsData!BC$3:BC$661)/$AF60)/(SUMIF(LocsData!$U$3:$U$661,$AE27,LocsData!Y$3:Y$661)/$AF60)</f>
        <v>0.40133358312380557</v>
      </c>
      <c r="AJ27" s="29">
        <f>SQRT(SUMIF(LocsData!$U$3:$U$661,$AE27,LocsData!BD$3:BD$661)/$AF60)/(SUMIF(LocsData!$U$3:$U$661,$AE27,LocsData!Z$3:Z$661)/$AF60)</f>
        <v>0.3922616952174508</v>
      </c>
      <c r="AK27" s="30">
        <f>SQRT(SUMIF(LocsData!$U$3:$U$661,$AE27,LocsData!BE$3:BE$661)/$AF60)/(SUMIF(LocsData!$U$3:$U$661,$AE27,LocsData!AA$3:AA$661)/$AF60)</f>
        <v>0.82054377342075135</v>
      </c>
    </row>
    <row r="28" spans="1:46" x14ac:dyDescent="0.25">
      <c r="D28" s="27" t="s">
        <v>75</v>
      </c>
      <c r="E28" s="62">
        <f>SQRT(SUMIF(LocsData!$B$3:$B$661,$D28,LocsData!AZ$3:AZ$661)/$E61)/(SUMIF(LocsData!$B$3:$B$661,$D28,LocsData!V$3:V$661)/$E61)</f>
        <v>0.87073270665395752</v>
      </c>
      <c r="F28" s="63">
        <f>SQRT(SUMIF(LocsData!$B$3:$B$661,$D28,LocsData!BA$3:BA$661)/$E61)/(SUMIF(LocsData!$B$3:$B$661,$D28,LocsData!W$3:W$661)/$E61)</f>
        <v>1.1521801684554307</v>
      </c>
      <c r="G28" s="63">
        <f>SQRT(SUMIF(LocsData!$B$3:$B$661,$D28,LocsData!BB$3:BB$661)/$E61)/(SUMIF(LocsData!$B$3:$B$661,$D28,LocsData!X$3:X$661)/$E61)</f>
        <v>0.8504195087505716</v>
      </c>
      <c r="H28" s="63">
        <f>SQRT(SUMIF(LocsData!$B$3:$B$661,$D28,LocsData!BC$3:BC$661)/$E61)/(SUMIF(LocsData!$B$3:$B$661,$D28,LocsData!Y$3:Y$661)/$E61)</f>
        <v>0.96122224624166108</v>
      </c>
      <c r="I28" s="63">
        <f>SQRT(SUMIF(LocsData!$B$3:$B$661,$D28,LocsData!BD$3:BD$661)/$E61)/(SUMIF(LocsData!$B$3:$B$661,$D28,LocsData!Z$3:Z$661)/$E61)</f>
        <v>0.84446287447218737</v>
      </c>
      <c r="J28" s="64">
        <f>SQRT(SUMIF(LocsData!$B$3:$B$661,$D28,LocsData!BE$3:BE$661)/$E61)/(SUMIF(LocsData!$B$3:$B$661,$D28,LocsData!AA$3:AA$661)/$E61)</f>
        <v>2.8273158547270696</v>
      </c>
      <c r="M28" s="37" t="s">
        <v>1284</v>
      </c>
      <c r="N28" s="28">
        <f>SQRT(SUMIF(LocsData!$O$3:$O$661,$M28,LocsData!AZ$3:AZ$661)/$N61)/(SUMIF(LocsData!$O$3:$O$661,$M28,LocsData!V$3:V$661)/$N61)</f>
        <v>0.26194400054824213</v>
      </c>
      <c r="O28" s="29">
        <f>SQRT(SUMIF(LocsData!$O$3:$O$661,$M28,LocsData!BA$3:BA$661)/$N61)/(SUMIF(LocsData!$O$3:$O$661,$M28,LocsData!W$3:W$661)/$N61)</f>
        <v>0.19228059008444021</v>
      </c>
      <c r="P28" s="29">
        <f>SQRT(SUMIF(LocsData!$O$3:$O$661,$M28,LocsData!BB$3:BB$661)/$N61)/(SUMIF(LocsData!$O$3:$O$661,$M28,LocsData!X$3:X$661)/$N61)</f>
        <v>0.3126805791873416</v>
      </c>
      <c r="Q28" s="29">
        <f>SQRT(SUMIF(LocsData!$O$3:$O$661,$M28,LocsData!BC$3:BC$661)/$N61)/(SUMIF(LocsData!$O$3:$O$661,$M28,LocsData!Y$3:Y$661)/$N61)</f>
        <v>0.11247278369872547</v>
      </c>
      <c r="R28" s="29">
        <f>SQRT(SUMIF(LocsData!$O$3:$O$661,$M28,LocsData!BD$3:BD$661)/$N61)/(SUMIF(LocsData!$O$3:$O$661,$M28,LocsData!Z$3:Z$661)/$N61)</f>
        <v>0.54081181058433259</v>
      </c>
      <c r="S28" s="30">
        <f>SQRT(SUMIF(LocsData!$O$3:$O$661,$M28,LocsData!BE$3:BE$661)/$N61)/(SUMIF(LocsData!$O$3:$O$661,$M28,LocsData!AA$3:AA$661)/$N61)</f>
        <v>0.37280581985138567</v>
      </c>
      <c r="V28" s="37" t="s">
        <v>1280</v>
      </c>
      <c r="W28" s="28">
        <f ca="1">SQRT(SUMIF(LocsData!$P$3:$P$661,$V28,LocsData!AZ$3:AZ$190)/$W61)/(SUMIF(LocsData!$P$3:$P$661,$V28,LocsData!V$3:V$661)/$W61)</f>
        <v>0.9485260555505729</v>
      </c>
      <c r="X28" s="29">
        <f ca="1">SQRT(SUMIF(LocsData!$P$3:$P$661,$V28,LocsData!BA$3:BA$190)/$W61)/(SUMIF(LocsData!$P$3:$P$661,$V28,LocsData!W$3:W$661)/$W61)</f>
        <v>1.0373265690050459</v>
      </c>
      <c r="Y28" s="29">
        <f ca="1">SQRT(SUMIF(LocsData!$P$3:$P$661,$V28,LocsData!BB$3:BB$190)/$W61)/(SUMIF(LocsData!$P$3:$P$661,$V28,LocsData!X$3:X$661)/$W61)</f>
        <v>0.99458998335562254</v>
      </c>
      <c r="Z28" s="29">
        <f ca="1">SQRT(SUMIF(LocsData!$P$3:$P$661,$V28,LocsData!BC$3:BC$190)/$W61)/(SUMIF(LocsData!$P$3:$P$661,$V28,LocsData!Y$3:Y$661)/$W61)</f>
        <v>0.95056520461572314</v>
      </c>
      <c r="AA28" s="29">
        <f ca="1">SQRT(SUMIF(LocsData!$P$3:$P$661,$V28,LocsData!BD$3:BD$190)/$W61)/(SUMIF(LocsData!$P$3:$P$661,$V28,LocsData!Z$3:Z$661)/$W61)</f>
        <v>1.0709006925302569</v>
      </c>
      <c r="AB28" s="30">
        <f ca="1">SQRT(SUMIF(LocsData!$P$3:$P$661,$V28,LocsData!BE$3:BE$190)/$W61)/(SUMIF(LocsData!$P$3:$P$661,$V28,LocsData!AA$3:AA$661)/$W61)</f>
        <v>2.0460817814837515</v>
      </c>
      <c r="AE28" s="27" t="s">
        <v>1317</v>
      </c>
      <c r="AF28" s="28">
        <f>SQRT(SUMIF(LocsData!$U$3:$U$661,$AE28,LocsData!AZ$3:AZ$661)/$AF61)/(SUMIF(LocsData!$U$3:$U$661,$AE28,LocsData!V$3:V$661)/$AF61)</f>
        <v>0.16676491447755323</v>
      </c>
      <c r="AG28" s="29">
        <f>SQRT(SUMIF(LocsData!$U$3:$U$661,$AE28,LocsData!BA$3:BA$661)/$AF61)/(SUMIF(LocsData!$U$3:$U$661,$AE28,LocsData!W$3:W$661)/$AF61)</f>
        <v>0.24094621784022716</v>
      </c>
      <c r="AH28" s="29">
        <f>SQRT(SUMIF(LocsData!$U$3:$U$661,$AE28,LocsData!BB$3:BB$661)/$AF61)/(SUMIF(LocsData!$U$3:$U$661,$AE28,LocsData!X$3:X$661)/$AF61)</f>
        <v>0.19437121085790862</v>
      </c>
      <c r="AI28" s="29">
        <f>SQRT(SUMIF(LocsData!$U$3:$U$661,$AE28,LocsData!BC$3:BC$661)/$AF61)/(SUMIF(LocsData!$U$3:$U$661,$AE28,LocsData!Y$3:Y$661)/$AF61)</f>
        <v>0.37560604048057156</v>
      </c>
      <c r="AJ28" s="29">
        <f>SQRT(SUMIF(LocsData!$U$3:$U$661,$AE28,LocsData!BD$3:BD$661)/$AF61)/(SUMIF(LocsData!$U$3:$U$661,$AE28,LocsData!Z$3:Z$661)/$AF61)</f>
        <v>0.23462700293349784</v>
      </c>
      <c r="AK28" s="30">
        <f>SQRT(SUMIF(LocsData!$U$3:$U$661,$AE28,LocsData!BE$3:BE$661)/$AF61)/(SUMIF(LocsData!$U$3:$U$661,$AE28,LocsData!AA$3:AA$661)/$AF61)</f>
        <v>0.19062173493090459</v>
      </c>
    </row>
    <row r="29" spans="1:46" x14ac:dyDescent="0.25">
      <c r="D29" s="32" t="s">
        <v>1270</v>
      </c>
      <c r="E29" s="65">
        <f>SQRT(SUM(LocsData!AZ$3:AZ$661)/$E62)/(SUM(LocsData!V$3:V$661)/$E62)</f>
        <v>0.64082589266293988</v>
      </c>
      <c r="F29" s="66">
        <f>SQRT(SUM(LocsData!BA$3:BA$661)/$E62)/(SUM(LocsData!W$3:W$661)/$E62)</f>
        <v>0.82804930863548398</v>
      </c>
      <c r="G29" s="66">
        <f>SQRT(SUM(LocsData!BB$3:BB$661)/$E62)/(SUM(LocsData!X$3:X$661)/$E62)</f>
        <v>0.68827512476803521</v>
      </c>
      <c r="H29" s="66">
        <f>SQRT(SUM(LocsData!BC$3:BC$661)/$E62)/(SUM(LocsData!Y$3:Y$661)/$E62)</f>
        <v>0.98690765551496662</v>
      </c>
      <c r="I29" s="66">
        <f>SQRT(SUM(LocsData!BD$3:BD$661)/$E62)/(SUM(LocsData!Z$3:Z$661)/$E62)</f>
        <v>0.78825637996405007</v>
      </c>
      <c r="J29" s="67">
        <f>SQRT(SUM(LocsData!BE$3:BE$661)/$E62)/(SUM(LocsData!AA$3:AA$661)/$E62)</f>
        <v>1.1151653878382093</v>
      </c>
      <c r="M29" s="32" t="s">
        <v>1270</v>
      </c>
      <c r="N29" s="33">
        <f>SQRT(SUM(LocsData!AZ$3:AZ$661)/$N62)/((SUM(LocsData!V$3:V$661))/$N62)</f>
        <v>0.64082589266293988</v>
      </c>
      <c r="O29" s="34">
        <f>SQRT(SUM(LocsData!BA$3:BA$661)/$N62)/((SUM(LocsData!W$3:W$661))/$N62)</f>
        <v>0.82804930863548398</v>
      </c>
      <c r="P29" s="34">
        <f>SQRT(SUM(LocsData!BB$3:BB$661)/$N62)/((SUM(LocsData!X$3:X$661))/$N62)</f>
        <v>0.68827512476803521</v>
      </c>
      <c r="Q29" s="34">
        <f>SQRT(SUM(LocsData!BC$3:BC$661)/$N62)/((SUM(LocsData!Y$3:Y$661))/$N62)</f>
        <v>0.98690765551496662</v>
      </c>
      <c r="R29" s="34">
        <f>SQRT(SUM(LocsData!BD$3:BD$661)/$N62)/((SUM(LocsData!Z$3:Z$661))/$N62)</f>
        <v>0.78825637996405007</v>
      </c>
      <c r="S29" s="35">
        <f>SQRT(SUM(LocsData!BE$3:BE$661)/$N62)/((SUM(LocsData!AA$3:AA$661))/$N62)</f>
        <v>1.1151653878382093</v>
      </c>
      <c r="V29" s="32" t="s">
        <v>1270</v>
      </c>
      <c r="W29" s="33">
        <f>SQRT(SUM(LocsData!AZ$3:AZ$661)/$W62)/(SUM(LocsData!V$3:V$661)/$W62)</f>
        <v>0.64082589266293988</v>
      </c>
      <c r="X29" s="34">
        <f>SQRT(SUM(LocsData!BA$3:BA$661)/$W62)/(SUM(LocsData!W$3:W$661)/$W62)</f>
        <v>0.82804930863548398</v>
      </c>
      <c r="Y29" s="34">
        <f>SQRT(SUM(LocsData!BB$3:BB$661)/$W62)/(SUM(LocsData!X$3:X$661)/$W62)</f>
        <v>0.68827512476803521</v>
      </c>
      <c r="Z29" s="34">
        <f>SQRT(SUM(LocsData!BC$3:BC$661)/$W62)/(SUM(LocsData!Y$3:Y$661)/$W62)</f>
        <v>0.98690765551496662</v>
      </c>
      <c r="AA29" s="34">
        <f>SQRT(SUM(LocsData!BD$3:BD$661)/$W62)/(SUM(LocsData!Z$3:Z$661)/$W62)</f>
        <v>0.78825637996405007</v>
      </c>
      <c r="AB29" s="35">
        <f>SQRT(SUM(LocsData!BE$3:BE$661)/$W62)/(SUM(LocsData!AA$3:AA$661)/$W62)</f>
        <v>1.1151653878382093</v>
      </c>
      <c r="AE29" s="32" t="s">
        <v>1270</v>
      </c>
      <c r="AF29" s="33">
        <f>SQRT(SUM(LocsData!AZ$3:AZ$661)/$AF62)/(SUM(LocsData!V$3:V$661)/$AF62)</f>
        <v>0.64082589266293988</v>
      </c>
      <c r="AG29" s="34">
        <f>SQRT(SUM(LocsData!BA$3:BA$661)/$AF62)/(SUM(LocsData!W$3:W$661)/$AF62)</f>
        <v>0.82804930863548398</v>
      </c>
      <c r="AH29" s="34">
        <f>SQRT(SUM(LocsData!BB$3:BB$661)/$AF62)/(SUM(LocsData!X$3:X$661)/$AF62)</f>
        <v>0.68827512476803521</v>
      </c>
      <c r="AI29" s="34">
        <f>SQRT(SUM(LocsData!BC$3:BC$661)/$AF62)/(SUM(LocsData!Y$3:Y$661)/$AF62)</f>
        <v>0.98690765551496662</v>
      </c>
      <c r="AJ29" s="34">
        <f>SQRT(SUM(LocsData!BD$3:BD$661)/$AF62)/(SUM(LocsData!Z$3:Z$661)/$AF62)</f>
        <v>0.78825637996405007</v>
      </c>
      <c r="AK29" s="35">
        <f>SQRT(SUM(LocsData!BE$3:BE$661)/$AF62)/(SUM(LocsData!AA$3:AA$661)/$AF62)</f>
        <v>1.1151653878382093</v>
      </c>
    </row>
    <row r="31" spans="1:46" x14ac:dyDescent="0.25">
      <c r="B31" s="1" t="s">
        <v>1271</v>
      </c>
      <c r="C31" s="1"/>
      <c r="D31" s="1"/>
      <c r="E31" s="1"/>
      <c r="F31" s="1"/>
      <c r="G31" s="1"/>
      <c r="H31" s="1"/>
      <c r="I31" s="1"/>
      <c r="J31" s="1"/>
    </row>
    <row r="32" spans="1:46" s="17" customFormat="1" x14ac:dyDescent="0.25">
      <c r="B32"/>
      <c r="C32"/>
      <c r="D32"/>
      <c r="E32"/>
      <c r="F32"/>
      <c r="G32"/>
      <c r="H32"/>
      <c r="I32"/>
      <c r="J32"/>
    </row>
    <row r="33" spans="1:46" x14ac:dyDescent="0.25">
      <c r="B33" s="17"/>
      <c r="C33" s="17" t="s">
        <v>1265</v>
      </c>
      <c r="D33" s="17"/>
      <c r="E33" s="17"/>
      <c r="F33" s="17"/>
      <c r="G33" s="17"/>
      <c r="H33" s="17"/>
      <c r="I33" s="17"/>
      <c r="J33" s="17"/>
      <c r="L33" s="17" t="s">
        <v>1266</v>
      </c>
      <c r="M33" s="17"/>
      <c r="N33" s="17"/>
      <c r="O33" s="17"/>
      <c r="P33" s="17"/>
      <c r="Q33" s="17"/>
      <c r="R33" s="17"/>
      <c r="S33" s="17"/>
      <c r="U33" s="17" t="s">
        <v>1276</v>
      </c>
      <c r="V33" s="17"/>
      <c r="W33" s="17"/>
      <c r="X33" s="17"/>
      <c r="Y33" s="17"/>
      <c r="Z33" s="17"/>
      <c r="AA33" s="17"/>
      <c r="AB33" s="17"/>
      <c r="AD33" s="17" t="s">
        <v>1267</v>
      </c>
      <c r="AE33" s="17"/>
      <c r="AF33" s="17"/>
      <c r="AG33" s="17"/>
      <c r="AH33" s="17"/>
      <c r="AI33" s="17"/>
      <c r="AJ33" s="17"/>
      <c r="AK33" s="17"/>
      <c r="AQ33" s="6"/>
      <c r="AR33" s="6"/>
      <c r="AS33" s="6"/>
      <c r="AT33" s="6"/>
    </row>
    <row r="34" spans="1:46" x14ac:dyDescent="0.25">
      <c r="B34" s="1"/>
      <c r="C34" s="1"/>
      <c r="D34" s="18"/>
      <c r="E34" s="19" t="s">
        <v>1268</v>
      </c>
      <c r="F34" s="20"/>
      <c r="G34" s="20"/>
      <c r="H34" s="20"/>
      <c r="I34" s="20"/>
      <c r="J34" s="21"/>
      <c r="L34" s="1"/>
      <c r="M34" s="18"/>
      <c r="N34" s="19" t="s">
        <v>1268</v>
      </c>
      <c r="O34" s="20"/>
      <c r="P34" s="20"/>
      <c r="Q34" s="20"/>
      <c r="R34" s="20"/>
      <c r="S34" s="21"/>
      <c r="U34" s="1"/>
      <c r="V34" s="18"/>
      <c r="W34" s="19" t="s">
        <v>1268</v>
      </c>
      <c r="X34" s="20"/>
      <c r="Y34" s="20"/>
      <c r="Z34" s="20"/>
      <c r="AA34" s="20"/>
      <c r="AB34" s="21"/>
      <c r="AE34" s="18"/>
      <c r="AF34" s="19" t="s">
        <v>1268</v>
      </c>
      <c r="AG34" s="20"/>
      <c r="AH34" s="20"/>
      <c r="AI34" s="20"/>
      <c r="AJ34" s="20"/>
      <c r="AK34" s="21"/>
      <c r="AQ34" s="26"/>
      <c r="AR34" s="26"/>
      <c r="AS34" s="26"/>
      <c r="AT34" s="26"/>
    </row>
    <row r="35" spans="1:46" ht="15.75" thickBot="1" x14ac:dyDescent="0.3">
      <c r="B35" s="1"/>
      <c r="C35" s="1"/>
      <c r="D35" s="22" t="s">
        <v>1265</v>
      </c>
      <c r="E35" s="23" t="s">
        <v>25</v>
      </c>
      <c r="F35" s="24" t="s">
        <v>26</v>
      </c>
      <c r="G35" s="24" t="s">
        <v>27</v>
      </c>
      <c r="H35" s="24" t="s">
        <v>28</v>
      </c>
      <c r="I35" s="24" t="s">
        <v>29</v>
      </c>
      <c r="J35" s="25" t="s">
        <v>30</v>
      </c>
      <c r="L35" s="1"/>
      <c r="M35" s="22" t="s">
        <v>1266</v>
      </c>
      <c r="N35" s="23" t="s">
        <v>25</v>
      </c>
      <c r="O35" s="24" t="s">
        <v>26</v>
      </c>
      <c r="P35" s="24" t="s">
        <v>27</v>
      </c>
      <c r="Q35" s="24" t="s">
        <v>28</v>
      </c>
      <c r="R35" s="24" t="s">
        <v>29</v>
      </c>
      <c r="S35" s="25" t="s">
        <v>30</v>
      </c>
      <c r="U35" s="1"/>
      <c r="V35" s="22" t="s">
        <v>1266</v>
      </c>
      <c r="W35" s="23" t="s">
        <v>25</v>
      </c>
      <c r="X35" s="24" t="s">
        <v>26</v>
      </c>
      <c r="Y35" s="24" t="s">
        <v>27</v>
      </c>
      <c r="Z35" s="24" t="s">
        <v>28</v>
      </c>
      <c r="AA35" s="24" t="s">
        <v>29</v>
      </c>
      <c r="AB35" s="25" t="s">
        <v>30</v>
      </c>
      <c r="AE35" s="22" t="s">
        <v>1269</v>
      </c>
      <c r="AF35" s="23" t="s">
        <v>25</v>
      </c>
      <c r="AG35" s="24" t="s">
        <v>26</v>
      </c>
      <c r="AH35" s="24" t="s">
        <v>27</v>
      </c>
      <c r="AI35" s="24" t="s">
        <v>28</v>
      </c>
      <c r="AJ35" s="24" t="s">
        <v>29</v>
      </c>
      <c r="AK35" s="25" t="s">
        <v>30</v>
      </c>
    </row>
    <row r="36" spans="1:46" ht="15.75" thickTop="1" x14ac:dyDescent="0.25">
      <c r="C36" s="26"/>
      <c r="D36" s="27" t="s">
        <v>32</v>
      </c>
      <c r="E36" s="43">
        <f>(SUMIF(LocsData!$B$3:$B$661,$D36,LocsData!AN$3:AN$661)-SUMIF(LocsData!$B$3:$B$661,$D36,LocsData!V$3:V$661))/SUMIF(LocsData!$B$3:$B$661,$D36,LocsData!V$3:V$661)</f>
        <v>-3.0522992086600468E-3</v>
      </c>
      <c r="F36" s="43">
        <f>(SUMIF(LocsData!$B$3:$B$661,$D36,LocsData!AO$3:AO$661)-SUMIF(LocsData!$B$3:$B$661,$D36,LocsData!W$3:W$661))/SUMIF(LocsData!$B$3:$B$661,$D36,LocsData!W$3:W$661)</f>
        <v>0.12907002994684866</v>
      </c>
      <c r="G36" s="43">
        <f>(SUMIF(LocsData!$B$3:$B$661,$D36,LocsData!AP$3:AP$661)-SUMIF(LocsData!$B$3:$B$661,$D36,LocsData!X$3:X$661))/SUMIF(LocsData!$B$3:$B$661,$D36,LocsData!X$3:X$661)</f>
        <v>-2.3046377743522146E-2</v>
      </c>
      <c r="H36" s="43">
        <f>(SUMIF(LocsData!$B$3:$B$661,$D36,LocsData!AQ$3:AQ$661)-SUMIF(LocsData!$B$3:$B$661,$D36,LocsData!Y$3:Y$661))/SUMIF(LocsData!$B$3:$B$661,$D36,LocsData!Y$3:Y$661)</f>
        <v>0.13295545468365155</v>
      </c>
      <c r="I36" s="43">
        <f>(SUMIF(LocsData!$B$3:$B$661,$D36,LocsData!AR$3:AR$661)-SUMIF(LocsData!$B$3:$B$661,$D36,LocsData!Z$3:Z$661))/SUMIF(LocsData!$B$3:$B$661,$D36,LocsData!Z$3:Z$661)</f>
        <v>-0.16686341245191816</v>
      </c>
      <c r="J36" s="44">
        <f>(SUMIF(LocsData!$B$3:$B$661,$D36,LocsData!AS$3:AS$661)-SUMIF(LocsData!$B$3:$B$661,$D36,LocsData!AA$3:AA$661))/SUMIF(LocsData!$B$3:$B$661,$D36,LocsData!AA$3:AA$661)</f>
        <v>1.7901600860386356E-2</v>
      </c>
      <c r="L36" s="26"/>
      <c r="M36" s="27" t="s">
        <v>1281</v>
      </c>
      <c r="N36" s="43">
        <f>(SUMIF(LocsData!$O$3:$O$661,$M36,LocsData!AN$3:AN$661)-SUMIF(LocsData!$O$3:$O$661,$M36,LocsData!V$3:V$661))/SUMIF(LocsData!$O$3:$O$661,$M36,LocsData!V$3:V$661)</f>
        <v>-4.7708614346513425E-2</v>
      </c>
      <c r="O36" s="43">
        <f>(SUMIF(LocsData!$O$3:$O$661,$M36,LocsData!AO$3:AO$661)-SUMIF(LocsData!$O$3:$O$661,$M36,LocsData!W$3:W$661))/SUMIF(LocsData!$O$3:$O$661,$M36,LocsData!W$3:W$661)</f>
        <v>4.4200617298196326E-2</v>
      </c>
      <c r="P36" s="43">
        <f>(SUMIF(LocsData!$O$3:$O$661,$M36,LocsData!AP$3:AP$661)-SUMIF(LocsData!$O$3:$O$661,$M36,LocsData!X$3:X$661))/SUMIF(LocsData!$O$3:$O$661,$M36,LocsData!X$3:X$661)</f>
        <v>-4.7250473126086677E-2</v>
      </c>
      <c r="Q36" s="43">
        <f>(SUMIF(LocsData!$O$3:$O$661,$M36,LocsData!AQ$3:AQ$661)-SUMIF(LocsData!$O$3:$O$661,$M36,LocsData!Y$3:Y$661))/SUMIF(LocsData!$O$3:$O$661,$M36,LocsData!Y$3:Y$661)</f>
        <v>5.1503924660506885E-2</v>
      </c>
      <c r="R36" s="43">
        <f>(SUMIF(LocsData!$O$3:$O$661,$M36,LocsData!AR$3:AR$661)-SUMIF(LocsData!$O$3:$O$661,$M36,LocsData!Z$3:Z$661))/SUMIF(LocsData!$O$3:$O$661,$M36,LocsData!Z$3:Z$661)</f>
        <v>-0.21069763477622813</v>
      </c>
      <c r="S36" s="44">
        <f>(SUMIF(LocsData!$O$3:$O$661,$M36,LocsData!AS$3:AS$661)-SUMIF(LocsData!$O$3:$O$661,$M36,LocsData!AA$3:AA$661))/SUMIF(LocsData!$O$3:$O$661,$M36,LocsData!AA$3:AA$661)</f>
        <v>0.11327423809836151</v>
      </c>
      <c r="U36" s="26"/>
      <c r="V36" s="27" t="s">
        <v>1277</v>
      </c>
      <c r="W36" s="43">
        <f>(SUMIF(LocsData!$P$3:$P$661,$V36,LocsData!AN$3:AN$661)-SUMIF(LocsData!$P$3:$P$661,$V36,LocsData!V$3:V$661))/SUMIF(LocsData!$P$3:$P$661,$V36,LocsData!V$3:V$661)</f>
        <v>-1.1024072067981196E-2</v>
      </c>
      <c r="X36" s="43">
        <f>(SUMIF(LocsData!$P$3:$P$661,$V36,LocsData!AO$3:AO$661)-SUMIF(LocsData!$P$3:$P$661,$V36,LocsData!W$3:W$661))/SUMIF(LocsData!$P$3:$P$661,$V36,LocsData!W$3:W$661)</f>
        <v>6.2626941894231597E-2</v>
      </c>
      <c r="Y36" s="43">
        <f>(SUMIF(LocsData!$P$3:$P$661,$V36,LocsData!AP$3:AP$661)-SUMIF(LocsData!$P$3:$P$661,$V36,LocsData!X$3:X$661))/SUMIF(LocsData!$P$3:$P$661,$V36,LocsData!X$3:X$661)</f>
        <v>1.4291064361614984E-2</v>
      </c>
      <c r="Z36" s="43">
        <f>(SUMIF(LocsData!$P$3:$P$661,$V36,LocsData!AQ$3:AQ$661)-SUMIF(LocsData!$P$3:$P$661,$V36,LocsData!Y$3:Y$661))/SUMIF(LocsData!$P$3:$P$661,$V36,LocsData!Y$3:Y$661)</f>
        <v>9.1956534134925605E-2</v>
      </c>
      <c r="AA36" s="43">
        <f>(SUMIF(LocsData!$P$3:$P$661,$V36,LocsData!AR$3:AR$661)-SUMIF(LocsData!$P$3:$P$661,$V36,LocsData!Z$3:Z$661))/SUMIF(LocsData!$P$3:$P$661,$V36,LocsData!Z$3:Z$661)</f>
        <v>-0.15385250422707511</v>
      </c>
      <c r="AB36" s="44">
        <f>(SUMIF(LocsData!$P$3:$P$661,$V36,LocsData!AS$3:AS$661)-SUMIF(LocsData!$P$3:$P$661,$V36,LocsData!AA$3:AA$661))/SUMIF(LocsData!$P$3:$P$661,$V36,LocsData!AA$3:AA$661)</f>
        <v>-0.10827307333224176</v>
      </c>
      <c r="AE36" s="27" t="s">
        <v>1316</v>
      </c>
      <c r="AF36" s="43">
        <f>(SUMIF(LocsData!$U$3:$U$661,$AE36,LocsData!AN$3:AN$661)-SUMIF(LocsData!$U$3:$U$661,$AE36,LocsData!V$3:V$661))/SUMIF(LocsData!$U$3:$U$661,$AE36,LocsData!V$3:V$661)</f>
        <v>-0.21301934751260085</v>
      </c>
      <c r="AG36" s="43">
        <f>(SUMIF(LocsData!$U$3:$U$661,$AE36,LocsData!AO$3:AO$661)-SUMIF(LocsData!$U$3:$U$661,$AE36,LocsData!W$3:W$661))/SUMIF(LocsData!$U$3:$U$661,$AE36,LocsData!W$3:W$661)</f>
        <v>-0.21684001396800853</v>
      </c>
      <c r="AH36" s="43">
        <f>(SUMIF(LocsData!$U$3:$U$661,$AE36,LocsData!AP$3:AP$661)-SUMIF(LocsData!$U$3:$U$661,$AE36,LocsData!X$3:X$661))/SUMIF(LocsData!$U$3:$U$661,$AE36,LocsData!X$3:X$661)</f>
        <v>-0.17631012943067706</v>
      </c>
      <c r="AI36" s="43">
        <f>(SUMIF(LocsData!$U$3:$U$661,$AE36,LocsData!AQ$3:AQ$661)-SUMIF(LocsData!$U$3:$U$661,$AE36,LocsData!Y$3:Y$661))/SUMIF(LocsData!$U$3:$U$661,$AE36,LocsData!Y$3:Y$661)</f>
        <v>-0.22799881504946268</v>
      </c>
      <c r="AJ36" s="43">
        <f>(SUMIF(LocsData!$U$3:$U$661,$AE36,LocsData!AR$3:AR$661)-SUMIF(LocsData!$U$3:$U$661,$AE36,LocsData!Z$3:Z$661))/SUMIF(LocsData!$U$3:$U$661,$AE36,LocsData!Z$3:Z$661)</f>
        <v>-0.27404464312113458</v>
      </c>
      <c r="AK36" s="44">
        <f>(SUMIF(LocsData!$U$3:$U$661,$AE36,LocsData!AS$3:AS$661)-SUMIF(LocsData!$U$3:$U$661,$AE36,LocsData!AA$3:AA$661))/SUMIF(LocsData!$U$3:$U$661,$AE36,LocsData!AA$3:AA$661)</f>
        <v>-7.5194203076544924E-2</v>
      </c>
    </row>
    <row r="37" spans="1:46" x14ac:dyDescent="0.25">
      <c r="C37" s="26"/>
      <c r="D37" s="27" t="s">
        <v>33</v>
      </c>
      <c r="E37" s="43" t="e">
        <f>(SUMIF(LocsData!$B$3:$B$661,$D37,LocsData!AN$3:AN$661)-SUMIF(LocsData!$B$3:$B$661,$D37,LocsData!V$3:V$661))/SUMIF(LocsData!$B$3:$B$661,$D37,LocsData!V$3:V$661)</f>
        <v>#DIV/0!</v>
      </c>
      <c r="F37" s="43" t="e">
        <f>(SUMIF(LocsData!$B$3:$B$661,$D37,LocsData!AO$3:AO$661)-SUMIF(LocsData!$B$3:$B$661,$D37,LocsData!W$3:W$661))/SUMIF(LocsData!$B$3:$B$661,$D37,LocsData!W$3:W$661)</f>
        <v>#DIV/0!</v>
      </c>
      <c r="G37" s="43" t="e">
        <f>(SUMIF(LocsData!$B$3:$B$661,$D37,LocsData!AP$3:AP$661)-SUMIF(LocsData!$B$3:$B$661,$D37,LocsData!X$3:X$661))/SUMIF(LocsData!$B$3:$B$661,$D37,LocsData!X$3:X$661)</f>
        <v>#DIV/0!</v>
      </c>
      <c r="H37" s="43" t="e">
        <f>(SUMIF(LocsData!$B$3:$B$661,$D37,LocsData!AQ$3:AQ$661)-SUMIF(LocsData!$B$3:$B$661,$D37,LocsData!Y$3:Y$661))/SUMIF(LocsData!$B$3:$B$661,$D37,LocsData!Y$3:Y$661)</f>
        <v>#DIV/0!</v>
      </c>
      <c r="I37" s="43" t="e">
        <f>(SUMIF(LocsData!$B$3:$B$661,$D37,LocsData!AR$3:AR$661)-SUMIF(LocsData!$B$3:$B$661,$D37,LocsData!Z$3:Z$661))/SUMIF(LocsData!$B$3:$B$661,$D37,LocsData!Z$3:Z$661)</f>
        <v>#DIV/0!</v>
      </c>
      <c r="J37" s="45" t="e">
        <f>(SUMIF(LocsData!$B$3:$B$661,$D37,LocsData!AS$3:AS$661)-SUMIF(LocsData!$B$3:$B$661,$D37,LocsData!AA$3:AA$661))/SUMIF(LocsData!$B$3:$B$661,$D37,LocsData!AA$3:AA$661)</f>
        <v>#DIV/0!</v>
      </c>
      <c r="L37" s="26"/>
      <c r="M37" s="27" t="s">
        <v>1282</v>
      </c>
      <c r="N37" s="43">
        <f>(SUMIF(LocsData!$O$3:$O$661,$M37,LocsData!AN$3:AN$661)-SUMIF(LocsData!$O$3:$O$661,$M37,LocsData!V$3:V$661))/SUMIF(LocsData!$O$3:$O$661,$M37,LocsData!V$3:V$661)</f>
        <v>3.4305505533181034E-2</v>
      </c>
      <c r="O37" s="43">
        <f>(SUMIF(LocsData!$O$3:$O$661,$M37,LocsData!AO$3:AO$661)-SUMIF(LocsData!$O$3:$O$661,$M37,LocsData!W$3:W$661))/SUMIF(LocsData!$O$3:$O$661,$M37,LocsData!W$3:W$661)</f>
        <v>6.064223775505679E-2</v>
      </c>
      <c r="P37" s="43">
        <f>(SUMIF(LocsData!$O$3:$O$661,$M37,LocsData!AP$3:AP$661)-SUMIF(LocsData!$O$3:$O$661,$M37,LocsData!X$3:X$661))/SUMIF(LocsData!$O$3:$O$661,$M37,LocsData!X$3:X$661)</f>
        <v>8.6255843777462926E-2</v>
      </c>
      <c r="Q37" s="43">
        <f>(SUMIF(LocsData!$O$3:$O$661,$M37,LocsData!AQ$3:AQ$661)-SUMIF(LocsData!$O$3:$O$661,$M37,LocsData!Y$3:Y$661))/SUMIF(LocsData!$O$3:$O$661,$M37,LocsData!Y$3:Y$661)</f>
        <v>6.9544210372637097E-2</v>
      </c>
      <c r="R37" s="43">
        <f>(SUMIF(LocsData!$O$3:$O$661,$M37,LocsData!AR$3:AR$661)-SUMIF(LocsData!$O$3:$O$661,$M37,LocsData!Z$3:Z$661))/SUMIF(LocsData!$O$3:$O$661,$M37,LocsData!Z$3:Z$661)</f>
        <v>-8.0975894921327327E-2</v>
      </c>
      <c r="S37" s="45">
        <f>(SUMIF(LocsData!$O$3:$O$661,$M37,LocsData!AS$3:AS$661)-SUMIF(LocsData!$O$3:$O$661,$M37,LocsData!AA$3:AA$661))/SUMIF(LocsData!$O$3:$O$661,$M37,LocsData!AA$3:AA$661)</f>
        <v>-2.0936632774085258E-2</v>
      </c>
      <c r="U37" s="26"/>
      <c r="V37" s="27" t="s">
        <v>1278</v>
      </c>
      <c r="W37" s="43">
        <f>(SUMIF(LocsData!$P$3:$P$661,$V37,LocsData!AN$3:AN$661)-SUMIF(LocsData!$P$3:$P$661,$V37,LocsData!V$3:V$661))/SUMIF(LocsData!$P$3:$P$661,$V37,LocsData!V$3:V$661)</f>
        <v>0.16586025061369841</v>
      </c>
      <c r="X37" s="43">
        <f>(SUMIF(LocsData!$P$3:$P$661,$V37,LocsData!AO$3:AO$661)-SUMIF(LocsData!$P$3:$P$661,$V37,LocsData!W$3:W$661))/SUMIF(LocsData!$P$3:$P$661,$V37,LocsData!W$3:W$661)</f>
        <v>0.22038568108688039</v>
      </c>
      <c r="Y37" s="43">
        <f>(SUMIF(LocsData!$P$3:$P$661,$V37,LocsData!AP$3:AP$661)-SUMIF(LocsData!$P$3:$P$661,$V37,LocsData!X$3:X$661))/SUMIF(LocsData!$P$3:$P$661,$V37,LocsData!X$3:X$661)</f>
        <v>0.17198234881217031</v>
      </c>
      <c r="Z37" s="43">
        <f>(SUMIF(LocsData!$P$3:$P$661,$V37,LocsData!AQ$3:AQ$661)-SUMIF(LocsData!$P$3:$P$661,$V37,LocsData!Y$3:Y$661))/SUMIF(LocsData!$P$3:$P$661,$V37,LocsData!Y$3:Y$661)</f>
        <v>0.17708097318102264</v>
      </c>
      <c r="AA37" s="43">
        <f>(SUMIF(LocsData!$P$3:$P$661,$V37,LocsData!AR$3:AR$661)-SUMIF(LocsData!$P$3:$P$661,$V37,LocsData!Z$3:Z$661))/SUMIF(LocsData!$P$3:$P$661,$V37,LocsData!Z$3:Z$661)</f>
        <v>5.1940876242801401E-2</v>
      </c>
      <c r="AB37" s="45">
        <f>(SUMIF(LocsData!$P$3:$P$661,$V37,LocsData!AS$3:AS$661)-SUMIF(LocsData!$P$3:$P$661,$V37,LocsData!AA$3:AA$661))/SUMIF(LocsData!$P$3:$P$661,$V37,LocsData!AA$3:AA$661)</f>
        <v>0.5649269174990651</v>
      </c>
      <c r="AE37" s="27" t="s">
        <v>1256</v>
      </c>
      <c r="AF37" s="43">
        <f>(SUMIF(LocsData!$U$3:$U$661,$AE37,LocsData!AN$3:AN$661)-SUMIF(LocsData!$U$3:$U$661,$AE37,LocsData!V$3:V$661))/SUMIF(LocsData!$U$3:$U$661,$AE37,LocsData!V$3:V$661)</f>
        <v>0.19102175595856169</v>
      </c>
      <c r="AG37" s="43">
        <f>(SUMIF(LocsData!$U$3:$U$661,$AE37,LocsData!AO$3:AO$661)-SUMIF(LocsData!$U$3:$U$661,$AE37,LocsData!W$3:W$661))/SUMIF(LocsData!$U$3:$U$661,$AE37,LocsData!W$3:W$661)</f>
        <v>0.18179968208927597</v>
      </c>
      <c r="AH37" s="43">
        <f>(SUMIF(LocsData!$U$3:$U$661,$AE37,LocsData!AP$3:AP$661)-SUMIF(LocsData!$U$3:$U$661,$AE37,LocsData!X$3:X$661))/SUMIF(LocsData!$U$3:$U$661,$AE37,LocsData!X$3:X$661)</f>
        <v>0.23755425349379633</v>
      </c>
      <c r="AI37" s="43">
        <f>(SUMIF(LocsData!$U$3:$U$661,$AE37,LocsData!AQ$3:AQ$661)-SUMIF(LocsData!$U$3:$U$661,$AE37,LocsData!Y$3:Y$661))/SUMIF(LocsData!$U$3:$U$661,$AE37,LocsData!Y$3:Y$661)</f>
        <v>0.23601551910398061</v>
      </c>
      <c r="AJ37" s="43">
        <f>(SUMIF(LocsData!$U$3:$U$661,$AE37,LocsData!AR$3:AR$661)-SUMIF(LocsData!$U$3:$U$661,$AE37,LocsData!Z$3:Z$661))/SUMIF(LocsData!$U$3:$U$661,$AE37,LocsData!Z$3:Z$661)</f>
        <v>8.7220734063234828E-2</v>
      </c>
      <c r="AK37" s="45">
        <f>(SUMIF(LocsData!$U$3:$U$661,$AE37,LocsData!AS$3:AS$661)-SUMIF(LocsData!$U$3:$U$661,$AE37,LocsData!AA$3:AA$661))/SUMIF(LocsData!$U$3:$U$661,$AE37,LocsData!AA$3:AA$661)</f>
        <v>0.19928692840263887</v>
      </c>
    </row>
    <row r="38" spans="1:46" x14ac:dyDescent="0.25">
      <c r="D38" s="27" t="s">
        <v>167</v>
      </c>
      <c r="E38" s="43">
        <f>(SUMIF(LocsData!$B$3:$B$661,$D38,LocsData!AN$3:AN$661)-SUMIF(LocsData!$B$3:$B$661,$D38,LocsData!V$3:V$661))/SUMIF(LocsData!$B$3:$B$661,$D38,LocsData!V$3:V$661)</f>
        <v>-4.0984042351189007E-2</v>
      </c>
      <c r="F38" s="43">
        <f>(SUMIF(LocsData!$B$3:$B$661,$D38,LocsData!AO$3:AO$661)-SUMIF(LocsData!$B$3:$B$661,$D38,LocsData!W$3:W$661))/SUMIF(LocsData!$B$3:$B$661,$D38,LocsData!W$3:W$661)</f>
        <v>1.0664590310048704E-2</v>
      </c>
      <c r="G38" s="43">
        <f>(SUMIF(LocsData!$B$3:$B$661,$D38,LocsData!AP$3:AP$661)-SUMIF(LocsData!$B$3:$B$661,$D38,LocsData!X$3:X$661))/SUMIF(LocsData!$B$3:$B$661,$D38,LocsData!X$3:X$661)</f>
        <v>1.8899958356047737E-3</v>
      </c>
      <c r="H38" s="43">
        <f>(SUMIF(LocsData!$B$3:$B$661,$D38,LocsData!AQ$3:AQ$661)-SUMIF(LocsData!$B$3:$B$661,$D38,LocsData!Y$3:Y$661))/SUMIF(LocsData!$B$3:$B$661,$D38,LocsData!Y$3:Y$661)</f>
        <v>4.8749043476533145E-2</v>
      </c>
      <c r="I38" s="43">
        <f>(SUMIF(LocsData!$B$3:$B$661,$D38,LocsData!AR$3:AR$661)-SUMIF(LocsData!$B$3:$B$661,$D38,LocsData!Z$3:Z$661))/SUMIF(LocsData!$B$3:$B$661,$D38,LocsData!Z$3:Z$661)</f>
        <v>-0.17394717206082361</v>
      </c>
      <c r="J38" s="45">
        <f>(SUMIF(LocsData!$B$3:$B$661,$D38,LocsData!AS$3:AS$661)-SUMIF(LocsData!$B$3:$B$661,$D38,LocsData!AA$3:AA$661))/SUMIF(LocsData!$B$3:$B$661,$D38,LocsData!AA$3:AA$661)</f>
        <v>-0.19562322700167781</v>
      </c>
      <c r="M38" s="31" t="s">
        <v>1283</v>
      </c>
      <c r="N38" s="43">
        <f>(SUMIF(LocsData!$O$3:$O$661,$M38,LocsData!AN$3:AN$661)-SUMIF(LocsData!$O$3:$O$661,$M38,LocsData!V$3:V$661))/SUMIF(LocsData!$O$3:$O$661,$M38,LocsData!V$3:V$661)</f>
        <v>-7.3596742979195634E-2</v>
      </c>
      <c r="O38" s="43">
        <f>(SUMIF(LocsData!$O$3:$O$661,$M38,LocsData!AO$3:AO$661)-SUMIF(LocsData!$O$3:$O$661,$M38,LocsData!W$3:W$661))/SUMIF(LocsData!$O$3:$O$661,$M38,LocsData!W$3:W$661)</f>
        <v>-3.438248776213651E-2</v>
      </c>
      <c r="P38" s="43">
        <f>(SUMIF(LocsData!$O$3:$O$661,$M38,LocsData!AP$3:AP$661)-SUMIF(LocsData!$O$3:$O$661,$M38,LocsData!X$3:X$661))/SUMIF(LocsData!$O$3:$O$661,$M38,LocsData!X$3:X$661)</f>
        <v>-6.8891973950652163E-2</v>
      </c>
      <c r="Q38" s="43">
        <f>(SUMIF(LocsData!$O$3:$O$661,$M38,LocsData!AQ$3:AQ$661)-SUMIF(LocsData!$O$3:$O$661,$M38,LocsData!Y$3:Y$661))/SUMIF(LocsData!$O$3:$O$661,$M38,LocsData!Y$3:Y$661)</f>
        <v>-6.0822743941800976E-2</v>
      </c>
      <c r="R38" s="43">
        <f>(SUMIF(LocsData!$O$3:$O$661,$M38,LocsData!AR$3:AR$661)-SUMIF(LocsData!$O$3:$O$661,$M38,LocsData!Z$3:Z$661))/SUMIF(LocsData!$O$3:$O$661,$M38,LocsData!Z$3:Z$661)</f>
        <v>-0.1372985234208205</v>
      </c>
      <c r="S38" s="45">
        <f>(SUMIF(LocsData!$O$3:$O$661,$M38,LocsData!AS$3:AS$661)-SUMIF(LocsData!$O$3:$O$661,$M38,LocsData!AA$3:AA$661))/SUMIF(LocsData!$O$3:$O$661,$M38,LocsData!AA$3:AA$661)</f>
        <v>9.5054277295269947E-3</v>
      </c>
      <c r="V38" s="31" t="s">
        <v>1279</v>
      </c>
      <c r="W38" s="43">
        <f>(SUMIF(LocsData!$P$3:$P$661,$V38,LocsData!AN$3:AN$661)-SUMIF(LocsData!$P$3:$P$661,$V38,LocsData!V$3:V$661))/SUMIF(LocsData!$P$3:$P$661,$V38,LocsData!V$3:V$661)</f>
        <v>8.1138290484661008E-2</v>
      </c>
      <c r="X38" s="43">
        <f>(SUMIF(LocsData!$P$3:$P$661,$V38,LocsData!AO$3:AO$661)-SUMIF(LocsData!$P$3:$P$661,$V38,LocsData!W$3:W$661))/SUMIF(LocsData!$P$3:$P$661,$V38,LocsData!W$3:W$661)</f>
        <v>7.9240690126409288E-2</v>
      </c>
      <c r="Y38" s="43">
        <f>(SUMIF(LocsData!$P$3:$P$661,$V38,LocsData!AP$3:AP$661)-SUMIF(LocsData!$P$3:$P$661,$V38,LocsData!X$3:X$661))/SUMIF(LocsData!$P$3:$P$661,$V38,LocsData!X$3:X$661)</f>
        <v>0.15223337293662631</v>
      </c>
      <c r="Z38" s="43">
        <f>(SUMIF(LocsData!$P$3:$P$661,$V38,LocsData!AQ$3:AQ$661)-SUMIF(LocsData!$P$3:$P$661,$V38,LocsData!Y$3:Y$661))/SUMIF(LocsData!$P$3:$P$661,$V38,LocsData!Y$3:Y$661)</f>
        <v>8.1431675618055838E-2</v>
      </c>
      <c r="AA38" s="43">
        <f>(SUMIF(LocsData!$P$3:$P$661,$V38,LocsData!AR$3:AR$661)-SUMIF(LocsData!$P$3:$P$661,$V38,LocsData!Z$3:Z$661))/SUMIF(LocsData!$P$3:$P$661,$V38,LocsData!Z$3:Z$661)</f>
        <v>-6.0322050381692527E-2</v>
      </c>
      <c r="AB38" s="45">
        <f>(SUMIF(LocsData!$P$3:$P$661,$V38,LocsData!AS$3:AS$661)-SUMIF(LocsData!$P$3:$P$661,$V38,LocsData!AA$3:AA$661))/SUMIF(LocsData!$P$3:$P$661,$V38,LocsData!AA$3:AA$661)</f>
        <v>0.36013400335008378</v>
      </c>
      <c r="AE38" s="27" t="s">
        <v>1257</v>
      </c>
      <c r="AF38" s="43">
        <f>(SUMIF(LocsData!$U$3:$U$661,$AE38,LocsData!AN$3:AN$661)-SUMIF(LocsData!$U$3:$U$661,$AE38,LocsData!V$3:V$661))/SUMIF(LocsData!$U$3:$U$661,$AE38,LocsData!V$3:V$661)</f>
        <v>1.9716234336859774E-3</v>
      </c>
      <c r="AG38" s="43">
        <f>(SUMIF(LocsData!$U$3:$U$661,$AE38,LocsData!AO$3:AO$661)-SUMIF(LocsData!$U$3:$U$661,$AE38,LocsData!W$3:W$661))/SUMIF(LocsData!$U$3:$U$661,$AE38,LocsData!W$3:W$661)</f>
        <v>7.8858681966509692E-2</v>
      </c>
      <c r="AH38" s="43">
        <f>(SUMIF(LocsData!$U$3:$U$661,$AE38,LocsData!AP$3:AP$661)-SUMIF(LocsData!$U$3:$U$661,$AE38,LocsData!X$3:X$661))/SUMIF(LocsData!$U$3:$U$661,$AE38,LocsData!X$3:X$661)</f>
        <v>1.1408401445203881E-2</v>
      </c>
      <c r="AI38" s="43">
        <f>(SUMIF(LocsData!$U$3:$U$661,$AE38,LocsData!AQ$3:AQ$661)-SUMIF(LocsData!$U$3:$U$661,$AE38,LocsData!Y$3:Y$661))/SUMIF(LocsData!$U$3:$U$661,$AE38,LocsData!Y$3:Y$661)</f>
        <v>1.7304888062493248E-2</v>
      </c>
      <c r="AJ38" s="43">
        <f>(SUMIF(LocsData!$U$3:$U$661,$AE38,LocsData!AR$3:AR$661)-SUMIF(LocsData!$U$3:$U$661,$AE38,LocsData!Z$3:Z$661))/SUMIF(LocsData!$U$3:$U$661,$AE38,LocsData!Z$3:Z$661)</f>
        <v>-0.10681310424261695</v>
      </c>
      <c r="AK38" s="45">
        <f>(SUMIF(LocsData!$U$3:$U$661,$AE38,LocsData!AS$3:AS$661)-SUMIF(LocsData!$U$3:$U$661,$AE38,LocsData!AA$3:AA$661))/SUMIF(LocsData!$U$3:$U$661,$AE38,LocsData!AA$3:AA$661)</f>
        <v>0.15173646564471469</v>
      </c>
    </row>
    <row r="39" spans="1:46" x14ac:dyDescent="0.25">
      <c r="D39" s="27" t="s">
        <v>75</v>
      </c>
      <c r="E39" s="43">
        <f>(SUMIF(LocsData!$B$3:$B$661,$D39,LocsData!AN$3:AN$661)-SUMIF(LocsData!$B$3:$B$661,$D39,LocsData!V$3:V$661))/SUMIF(LocsData!$B$3:$B$661,$D39,LocsData!V$3:V$661)</f>
        <v>-1.7670774833982279E-2</v>
      </c>
      <c r="F39" s="43">
        <f>(SUMIF(LocsData!$B$3:$B$661,$D39,LocsData!AO$3:AO$661)-SUMIF(LocsData!$B$3:$B$661,$D39,LocsData!W$3:W$661))/SUMIF(LocsData!$B$3:$B$661,$D39,LocsData!W$3:W$661)</f>
        <v>9.5112505411457729E-3</v>
      </c>
      <c r="G39" s="43">
        <f>(SUMIF(LocsData!$B$3:$B$661,$D39,LocsData!AP$3:AP$661)-SUMIF(LocsData!$B$3:$B$661,$D39,LocsData!X$3:X$661))/SUMIF(LocsData!$B$3:$B$661,$D39,LocsData!X$3:X$661)</f>
        <v>-6.3014778664693205E-3</v>
      </c>
      <c r="H39" s="43">
        <f>(SUMIF(LocsData!$B$3:$B$661,$D39,LocsData!AQ$3:AQ$661)-SUMIF(LocsData!$B$3:$B$661,$D39,LocsData!Y$3:Y$661))/SUMIF(LocsData!$B$3:$B$661,$D39,LocsData!Y$3:Y$661)</f>
        <v>-3.1270071815490359E-2</v>
      </c>
      <c r="I39" s="43">
        <f>(SUMIF(LocsData!$B$3:$B$661,$D39,LocsData!AR$3:AR$661)-SUMIF(LocsData!$B$3:$B$661,$D39,LocsData!Z$3:Z$661))/SUMIF(LocsData!$B$3:$B$661,$D39,LocsData!Z$3:Z$661)</f>
        <v>-9.7222589729111422E-2</v>
      </c>
      <c r="J39" s="45">
        <f>(SUMIF(LocsData!$B$3:$B$661,$D39,LocsData!AS$3:AS$661)-SUMIF(LocsData!$B$3:$B$661,$D39,LocsData!AA$3:AA$661))/SUMIF(LocsData!$B$3:$B$661,$D39,LocsData!AA$3:AA$661)</f>
        <v>0.44163560656862749</v>
      </c>
      <c r="M39" s="37" t="s">
        <v>1284</v>
      </c>
      <c r="N39" s="43">
        <f>(SUMIF(LocsData!$O$3:$O$661,$M39,LocsData!AN$3:AN$661)-SUMIF(LocsData!$O$3:$O$661,$M39,LocsData!V$3:V$661))/SUMIF(LocsData!$O$3:$O$661,$M39,LocsData!V$3:V$661)</f>
        <v>-0.15125819778695726</v>
      </c>
      <c r="O39" s="43">
        <f>(SUMIF(LocsData!$O$3:$O$661,$M39,LocsData!AO$3:AO$661)-SUMIF(LocsData!$O$3:$O$661,$M39,LocsData!W$3:W$661))/SUMIF(LocsData!$O$3:$O$661,$M39,LocsData!W$3:W$661)</f>
        <v>1.9343986543339348E-3</v>
      </c>
      <c r="P39" s="43">
        <f>(SUMIF(LocsData!$O$3:$O$661,$M39,LocsData!AP$3:AP$661)-SUMIF(LocsData!$O$3:$O$661,$M39,LocsData!X$3:X$661))/SUMIF(LocsData!$O$3:$O$661,$M39,LocsData!X$3:X$661)</f>
        <v>-0.17832361763540583</v>
      </c>
      <c r="Q39" s="43">
        <f>(SUMIF(LocsData!$O$3:$O$661,$M39,LocsData!AQ$3:AQ$661)-SUMIF(LocsData!$O$3:$O$661,$M39,LocsData!Y$3:Y$661))/SUMIF(LocsData!$O$3:$O$661,$M39,LocsData!Y$3:Y$661)</f>
        <v>1.2865197921739795E-3</v>
      </c>
      <c r="R39" s="43">
        <f>(SUMIF(LocsData!$O$3:$O$661,$M39,LocsData!AR$3:AR$661)-SUMIF(LocsData!$O$3:$O$661,$M39,LocsData!Z$3:Z$661))/SUMIF(LocsData!$O$3:$O$661,$M39,LocsData!Z$3:Z$661)</f>
        <v>-0.30578472793489131</v>
      </c>
      <c r="S39" s="45">
        <f>(SUMIF(LocsData!$O$3:$O$661,$M39,LocsData!AS$3:AS$661)-SUMIF(LocsData!$O$3:$O$661,$M39,LocsData!AA$3:AA$661))/SUMIF(LocsData!$O$3:$O$661,$M39,LocsData!AA$3:AA$661)</f>
        <v>-0.23262362930409153</v>
      </c>
      <c r="V39" s="37" t="s">
        <v>1280</v>
      </c>
      <c r="W39" s="43">
        <f>(SUMIF(LocsData!$P$3:$P$661,$V39,LocsData!AN$3:AN$661)-SUMIF(LocsData!$P$3:$P$661,$V39,LocsData!V$3:V$661))/SUMIF(LocsData!$P$3:$P$661,$V39,LocsData!V$3:V$661)</f>
        <v>-0.55089879143093989</v>
      </c>
      <c r="X39" s="43">
        <f>(SUMIF(LocsData!$P$3:$P$661,$V39,LocsData!AO$3:AO$661)-SUMIF(LocsData!$P$3:$P$661,$V39,LocsData!W$3:W$661))/SUMIF(LocsData!$P$3:$P$661,$V39,LocsData!W$3:W$661)</f>
        <v>-0.55043321344774554</v>
      </c>
      <c r="Y39" s="43">
        <f>(SUMIF(LocsData!$P$3:$P$661,$V39,LocsData!AP$3:AP$661)-SUMIF(LocsData!$P$3:$P$661,$V39,LocsData!X$3:X$661))/SUMIF(LocsData!$P$3:$P$661,$V39,LocsData!X$3:X$661)</f>
        <v>-0.53110146428847371</v>
      </c>
      <c r="Z39" s="43">
        <f>(SUMIF(LocsData!$P$3:$P$661,$V39,LocsData!AQ$3:AQ$661)-SUMIF(LocsData!$P$3:$P$661,$V39,LocsData!Y$3:Y$661))/SUMIF(LocsData!$P$3:$P$661,$V39,LocsData!Y$3:Y$661)</f>
        <v>-0.54111789023959189</v>
      </c>
      <c r="AA39" s="43">
        <f>(SUMIF(LocsData!$P$3:$P$661,$V39,LocsData!AR$3:AR$661)-SUMIF(LocsData!$P$3:$P$661,$V39,LocsData!Z$3:Z$661))/SUMIF(LocsData!$P$3:$P$661,$V39,LocsData!Z$3:Z$661)</f>
        <v>-0.61347711649046976</v>
      </c>
      <c r="AB39" s="45">
        <f>(SUMIF(LocsData!$P$3:$P$661,$V39,LocsData!AS$3:AS$661)-SUMIF(LocsData!$P$3:$P$661,$V39,LocsData!AA$3:AA$661))/SUMIF(LocsData!$P$3:$P$661,$V39,LocsData!AA$3:AA$661)</f>
        <v>-0.41618524040253441</v>
      </c>
      <c r="AE39" s="27" t="s">
        <v>1317</v>
      </c>
      <c r="AF39" s="43">
        <f>(SUMIF(LocsData!$U$3:$U$661,$AE39,LocsData!AN$3:AN$661)-SUMIF(LocsData!$U$3:$U$661,$AE39,LocsData!V$3:V$661))/SUMIF(LocsData!$U$3:$U$661,$AE39,LocsData!V$3:V$661)</f>
        <v>-2.1031122119917423E-2</v>
      </c>
      <c r="AG39" s="43">
        <f>(SUMIF(LocsData!$U$3:$U$661,$AE39,LocsData!AO$3:AO$661)-SUMIF(LocsData!$U$3:$U$661,$AE39,LocsData!W$3:W$661))/SUMIF(LocsData!$U$3:$U$661,$AE39,LocsData!W$3:W$661)</f>
        <v>9.0774526456327317E-2</v>
      </c>
      <c r="AH39" s="43">
        <f>(SUMIF(LocsData!$U$3:$U$661,$AE39,LocsData!AP$3:AP$661)-SUMIF(LocsData!$U$3:$U$661,$AE39,LocsData!X$3:X$661))/SUMIF(LocsData!$U$3:$U$661,$AE39,LocsData!X$3:X$661)</f>
        <v>-1.1271877124466785E-2</v>
      </c>
      <c r="AI39" s="43">
        <f>(SUMIF(LocsData!$U$3:$U$661,$AE39,LocsData!AQ$3:AQ$661)-SUMIF(LocsData!$U$3:$U$661,$AE39,LocsData!Y$3:Y$661))/SUMIF(LocsData!$U$3:$U$661,$AE39,LocsData!Y$3:Y$661)</f>
        <v>0.1385607357062289</v>
      </c>
      <c r="AJ39" s="43">
        <f>(SUMIF(LocsData!$U$3:$U$661,$AE39,LocsData!AR$3:AR$661)-SUMIF(LocsData!$U$3:$U$661,$AE39,LocsData!Z$3:Z$661))/SUMIF(LocsData!$U$3:$U$661,$AE39,LocsData!Z$3:Z$661)</f>
        <v>-0.19572185208173137</v>
      </c>
      <c r="AK39" s="45">
        <f>(SUMIF(LocsData!$U$3:$U$661,$AE39,LocsData!AS$3:AS$661)-SUMIF(LocsData!$U$3:$U$661,$AE39,LocsData!AA$3:AA$661))/SUMIF(LocsData!$U$3:$U$661,$AE39,LocsData!AA$3:AA$661)</f>
        <v>-8.9719365991660138E-2</v>
      </c>
    </row>
    <row r="40" spans="1:46" x14ac:dyDescent="0.25">
      <c r="D40" s="32" t="s">
        <v>1270</v>
      </c>
      <c r="E40" s="46">
        <f>(SUM(LocsData!AN$3:AN$661)-SUM(LocsData!V$3:V$661))/SUM(LocsData!V$3:V$661)</f>
        <v>-2.5868037713334874E-2</v>
      </c>
      <c r="F40" s="47">
        <f>(SUM(LocsData!AO$3:AO$661)-SUM(LocsData!W$3:W$661))/SUM(LocsData!W$3:W$661)</f>
        <v>2.8988638667130459E-2</v>
      </c>
      <c r="G40" s="47">
        <f>(SUM(LocsData!AP$3:AP$661)-SUM(LocsData!X$3:X$661))/SUM(LocsData!X$3:X$661)</f>
        <v>-5.2912658971441089E-3</v>
      </c>
      <c r="H40" s="47">
        <f>(SUM(LocsData!AQ$3:AQ$661)-SUM(LocsData!Y$3:Y$661))/SUM(LocsData!Y$3:Y$661)</f>
        <v>2.8151384543059745E-2</v>
      </c>
      <c r="I40" s="47">
        <f>(SUM(LocsData!AR$3:AR$661)-SUM(LocsData!Z$3:Z$661))/SUM(LocsData!Z$3:Z$661)</f>
        <v>-0.1452816203500556</v>
      </c>
      <c r="J40" s="48">
        <f>(SUM(LocsData!AS$3:AS$661)-SUM(LocsData!AA$3:AA$661))/SUM(LocsData!AA$3:AA$661)</f>
        <v>5.8455631454938234E-3</v>
      </c>
      <c r="M40" s="32" t="s">
        <v>1270</v>
      </c>
      <c r="N40" s="46">
        <f>(SUM(LocsData!AN$3:AN$661)-SUM(LocsData!V$3:V$661))/SUM(LocsData!V$3:V$661)</f>
        <v>-2.5868037713334874E-2</v>
      </c>
      <c r="O40" s="47">
        <f>(SUM(LocsData!AO$3:AO$661)-SUM(LocsData!W$3:W$661))/SUM(LocsData!W$3:W$661)</f>
        <v>2.8988638667130459E-2</v>
      </c>
      <c r="P40" s="47">
        <f>(SUM(LocsData!AP$3:AP$661)-SUM(LocsData!X$3:X$661))/SUM(LocsData!X$3:X$661)</f>
        <v>-5.2912658971441089E-3</v>
      </c>
      <c r="Q40" s="47">
        <f>(SUM(LocsData!AQ$3:AQ$661)-SUM(LocsData!Y$3:Y$661))/SUM(LocsData!Y$3:Y$661)</f>
        <v>2.8151384543059745E-2</v>
      </c>
      <c r="R40" s="47">
        <f>(SUM(LocsData!AR$3:AR$661)-SUM(LocsData!Z$3:Z$661))/SUM(LocsData!Z$3:Z$661)</f>
        <v>-0.1452816203500556</v>
      </c>
      <c r="S40" s="48">
        <f>(SUM(LocsData!AS$3:AS$661)-SUM(LocsData!AA$3:AA$661))/SUM(LocsData!AA$3:AA$661)</f>
        <v>5.8455631454938234E-3</v>
      </c>
      <c r="V40" s="32" t="s">
        <v>1270</v>
      </c>
      <c r="W40" s="46">
        <f>(SUM(LocsData!AN$3:AN$661)-SUM(LocsData!V$3:V$661))/SUM(LocsData!V$3:V$661)</f>
        <v>-2.5868037713334874E-2</v>
      </c>
      <c r="X40" s="47">
        <f>(SUM(LocsData!AO$3:AO$661)-SUM(LocsData!W$3:W$661))/SUM(LocsData!W$3:W$661)</f>
        <v>2.8988638667130459E-2</v>
      </c>
      <c r="Y40" s="47">
        <f>(SUM(LocsData!AP$3:AP$661)-SUM(LocsData!X$3:X$661))/SUM(LocsData!X$3:X$661)</f>
        <v>-5.2912658971441089E-3</v>
      </c>
      <c r="Z40" s="47">
        <f>(SUM(LocsData!AQ$3:AQ$661)-SUM(LocsData!Y$3:Y$661))/SUM(LocsData!Y$3:Y$661)</f>
        <v>2.8151384543059745E-2</v>
      </c>
      <c r="AA40" s="47">
        <f>(SUM(LocsData!AR$3:AR$661)-SUM(LocsData!Z$3:Z$661))/SUM(LocsData!Z$3:Z$661)</f>
        <v>-0.1452816203500556</v>
      </c>
      <c r="AB40" s="48">
        <f>(SUM(LocsData!AS$3:AS$661)-SUM(LocsData!AA$3:AA$661))/SUM(LocsData!AA$3:AA$661)</f>
        <v>5.8455631454938234E-3</v>
      </c>
      <c r="AE40" s="32" t="s">
        <v>1270</v>
      </c>
      <c r="AF40" s="46">
        <f>(SUM(LocsData!AN$3:AN$661)-SUM(LocsData!V$3:V$661))/SUM(LocsData!V$3:V$661)</f>
        <v>-2.5868037713334874E-2</v>
      </c>
      <c r="AG40" s="47">
        <f>(SUM(LocsData!AO$3:AO$661)-SUM(LocsData!W$3:W$661))/SUM(LocsData!W$3:W$661)</f>
        <v>2.8988638667130459E-2</v>
      </c>
      <c r="AH40" s="47">
        <f>(SUM(LocsData!AP$3:AP$661)-SUM(LocsData!X$3:X$661))/SUM(LocsData!X$3:X$661)</f>
        <v>-5.2912658971441089E-3</v>
      </c>
      <c r="AI40" s="47">
        <f>(SUM(LocsData!AQ$3:AQ$661)-SUM(LocsData!Y$3:Y$661))/SUM(LocsData!Y$3:Y$661)</f>
        <v>2.8151384543059745E-2</v>
      </c>
      <c r="AJ40" s="47">
        <f>(SUM(LocsData!AR$3:AR$661)-SUM(LocsData!Z$3:Z$661))/SUM(LocsData!Z$3:Z$661)</f>
        <v>-0.1452816203500556</v>
      </c>
      <c r="AK40" s="48">
        <f>(SUM(LocsData!AS$3:AS$661)-SUM(LocsData!AA$3:AA$661))/SUM(LocsData!AA$3:AA$661)</f>
        <v>5.8455631454938234E-3</v>
      </c>
    </row>
    <row r="42" spans="1:46" s="17" customFormat="1" x14ac:dyDescent="0.25">
      <c r="B42" s="1" t="s">
        <v>1272</v>
      </c>
      <c r="C42" s="1"/>
      <c r="D42" s="1"/>
      <c r="E42" s="1"/>
      <c r="F42" s="1"/>
      <c r="G42" s="1"/>
      <c r="H42" s="1"/>
      <c r="I42" s="1"/>
      <c r="J42" s="1"/>
    </row>
    <row r="43" spans="1:46" x14ac:dyDescent="0.25">
      <c r="A43" s="1"/>
      <c r="AQ43" s="6"/>
      <c r="AR43" s="6"/>
      <c r="AS43" s="6"/>
      <c r="AT43" s="6"/>
    </row>
    <row r="44" spans="1:46" x14ac:dyDescent="0.25">
      <c r="A44" s="1"/>
      <c r="B44" s="17"/>
      <c r="C44" s="17" t="s">
        <v>1265</v>
      </c>
      <c r="D44" s="17"/>
      <c r="E44" s="17"/>
      <c r="F44" s="17"/>
      <c r="G44" s="17"/>
      <c r="H44" s="17"/>
      <c r="I44" s="17"/>
      <c r="J44" s="17"/>
      <c r="L44" s="17" t="s">
        <v>1266</v>
      </c>
      <c r="M44" s="17"/>
      <c r="N44" s="17"/>
      <c r="O44" s="17"/>
      <c r="P44" s="17"/>
      <c r="Q44" s="17"/>
      <c r="R44" s="17"/>
      <c r="S44" s="17"/>
      <c r="U44" s="17" t="s">
        <v>1276</v>
      </c>
      <c r="V44" s="17"/>
      <c r="W44" s="17"/>
      <c r="X44" s="17"/>
      <c r="Y44" s="17"/>
      <c r="Z44" s="17"/>
      <c r="AA44" s="17"/>
      <c r="AB44" s="17"/>
      <c r="AD44" s="17" t="s">
        <v>1267</v>
      </c>
      <c r="AE44" s="17"/>
      <c r="AF44" s="17"/>
      <c r="AG44" s="17"/>
      <c r="AH44" s="17"/>
      <c r="AI44" s="17"/>
      <c r="AJ44" s="17"/>
      <c r="AK44" s="17"/>
      <c r="AQ44" s="26"/>
      <c r="AR44" s="26"/>
      <c r="AS44" s="26"/>
      <c r="AT44" s="26"/>
    </row>
    <row r="45" spans="1:46" x14ac:dyDescent="0.25">
      <c r="A45" s="1"/>
      <c r="B45" s="1"/>
      <c r="C45" s="1"/>
      <c r="D45" s="18"/>
      <c r="E45" s="20" t="s">
        <v>1268</v>
      </c>
      <c r="F45" s="20"/>
      <c r="G45" s="20"/>
      <c r="H45" s="20"/>
      <c r="I45" s="20"/>
      <c r="J45" s="21"/>
      <c r="L45" s="1"/>
      <c r="M45" s="18"/>
      <c r="N45" s="20" t="s">
        <v>1268</v>
      </c>
      <c r="O45" s="20"/>
      <c r="P45" s="20"/>
      <c r="Q45" s="20"/>
      <c r="R45" s="20"/>
      <c r="S45" s="21"/>
      <c r="U45" s="1"/>
      <c r="V45" s="18"/>
      <c r="W45" s="20" t="s">
        <v>1268</v>
      </c>
      <c r="X45" s="20"/>
      <c r="Y45" s="20"/>
      <c r="Z45" s="20"/>
      <c r="AA45" s="20"/>
      <c r="AB45" s="21"/>
      <c r="AE45" s="18"/>
      <c r="AF45" s="20" t="s">
        <v>1268</v>
      </c>
      <c r="AG45" s="20"/>
      <c r="AH45" s="20"/>
      <c r="AI45" s="20"/>
      <c r="AJ45" s="20"/>
      <c r="AK45" s="21"/>
    </row>
    <row r="46" spans="1:46" ht="15.75" thickBot="1" x14ac:dyDescent="0.3">
      <c r="B46" s="1"/>
      <c r="C46" s="1"/>
      <c r="D46" s="22" t="s">
        <v>1265</v>
      </c>
      <c r="E46" s="23" t="s">
        <v>25</v>
      </c>
      <c r="F46" s="24" t="s">
        <v>26</v>
      </c>
      <c r="G46" s="24" t="s">
        <v>27</v>
      </c>
      <c r="H46" s="24" t="s">
        <v>28</v>
      </c>
      <c r="I46" s="24" t="s">
        <v>29</v>
      </c>
      <c r="J46" s="25" t="s">
        <v>30</v>
      </c>
      <c r="L46" s="1"/>
      <c r="M46" s="22" t="s">
        <v>1266</v>
      </c>
      <c r="N46" s="23" t="s">
        <v>25</v>
      </c>
      <c r="O46" s="24" t="s">
        <v>26</v>
      </c>
      <c r="P46" s="24" t="s">
        <v>27</v>
      </c>
      <c r="Q46" s="24" t="s">
        <v>28</v>
      </c>
      <c r="R46" s="24" t="s">
        <v>29</v>
      </c>
      <c r="S46" s="25" t="s">
        <v>30</v>
      </c>
      <c r="U46" s="1"/>
      <c r="V46" s="22" t="s">
        <v>1266</v>
      </c>
      <c r="W46" s="23" t="s">
        <v>25</v>
      </c>
      <c r="X46" s="24" t="s">
        <v>26</v>
      </c>
      <c r="Y46" s="24" t="s">
        <v>27</v>
      </c>
      <c r="Z46" s="24" t="s">
        <v>28</v>
      </c>
      <c r="AA46" s="24" t="s">
        <v>29</v>
      </c>
      <c r="AB46" s="25" t="s">
        <v>30</v>
      </c>
      <c r="AE46" s="22" t="s">
        <v>1269</v>
      </c>
      <c r="AF46" s="23" t="s">
        <v>25</v>
      </c>
      <c r="AG46" s="24" t="s">
        <v>26</v>
      </c>
      <c r="AH46" s="24" t="s">
        <v>27</v>
      </c>
      <c r="AI46" s="24" t="s">
        <v>28</v>
      </c>
      <c r="AJ46" s="24" t="s">
        <v>29</v>
      </c>
      <c r="AK46" s="25" t="s">
        <v>30</v>
      </c>
    </row>
    <row r="47" spans="1:46" ht="15.75" thickTop="1" x14ac:dyDescent="0.25">
      <c r="A47" s="17"/>
      <c r="C47" s="26"/>
      <c r="D47" s="27" t="s">
        <v>32</v>
      </c>
      <c r="E47" s="41">
        <f>SUMIF(LocsData!$B$3:$B$661,$D47,LocsData!AN$3:AN$661)/SUMIF(LocsData!$B$3:$B$661,$D47,LocsData!V$3:V$661)</f>
        <v>0.99694770079133999</v>
      </c>
      <c r="F47" s="41">
        <f>SUMIF(LocsData!$B$3:$B$661,$D47,LocsData!AO$3:AO$661)/SUMIF(LocsData!$B$3:$B$661,$D47,LocsData!W$3:W$661)</f>
        <v>1.1290700299468486</v>
      </c>
      <c r="G47" s="41">
        <f>SUMIF(LocsData!$B$3:$B$661,$D47,LocsData!AP$3:AP$661)/SUMIF(LocsData!$B$3:$B$661,$D47,LocsData!X$3:X$661)</f>
        <v>0.97695362225647786</v>
      </c>
      <c r="H47" s="41">
        <f>SUMIF(LocsData!$B$3:$B$661,$D47,LocsData!AQ$3:AQ$661)/SUMIF(LocsData!$B$3:$B$661,$D47,LocsData!Y$3:Y$661)</f>
        <v>1.1329554546836516</v>
      </c>
      <c r="I47" s="41">
        <f>SUMIF(LocsData!$B$3:$B$661,$D47,LocsData!AR$3:AR$661)/SUMIF(LocsData!$B$3:$B$661,$D47,LocsData!Z$3:Z$661)</f>
        <v>0.83313658754808184</v>
      </c>
      <c r="J47" s="42">
        <f>SUMIF(LocsData!$B$3:$B$661,$D47,LocsData!AS$3:AS$661)/SUMIF(LocsData!$B$3:$B$661,$D47,LocsData!AA$3:AA$661)</f>
        <v>1.0179016008603863</v>
      </c>
      <c r="L47" s="26"/>
      <c r="M47" s="27" t="s">
        <v>1281</v>
      </c>
      <c r="N47" s="41">
        <f>SUMIF(LocsData!$O$3:$O$661,$M47,LocsData!AN$3:AN$661)/SUMIF(LocsData!$O$3:$O$661,$M47,LocsData!V$3:V$661)</f>
        <v>0.95229138565348659</v>
      </c>
      <c r="O47" s="41">
        <f>SUMIF(LocsData!$O$3:$O$661,$M47,LocsData!AO$3:AO$661)/SUMIF(LocsData!$O$3:$O$661,$M47,LocsData!W$3:W$661)</f>
        <v>1.0442006172981964</v>
      </c>
      <c r="P47" s="41">
        <f>SUMIF(LocsData!$O$3:$O$661,$M47,LocsData!AP$3:AP$661)/SUMIF(LocsData!$O$3:$O$661,$M47,LocsData!X$3:X$661)</f>
        <v>0.95274952687391334</v>
      </c>
      <c r="Q47" s="41">
        <f>SUMIF(LocsData!$O$3:$O$661,$M47,LocsData!AQ$3:AQ$661)/SUMIF(LocsData!$O$3:$O$661,$M47,LocsData!Y$3:Y$661)</f>
        <v>1.0515039246605069</v>
      </c>
      <c r="R47" s="41">
        <f>SUMIF(LocsData!$O$3:$O$661,$M47,LocsData!AR$3:AR$661)/SUMIF(LocsData!$O$3:$O$661,$M47,LocsData!Z$3:Z$661)</f>
        <v>0.78930236522377184</v>
      </c>
      <c r="S47" s="42">
        <f>SUMIF(LocsData!$O$3:$O$661,$M47,LocsData!AS$3:AS$661)/SUMIF(LocsData!$O$3:$O$661,$M47,LocsData!AA$3:AA$661)</f>
        <v>1.1132742380983616</v>
      </c>
      <c r="U47" s="26"/>
      <c r="V47" s="27" t="s">
        <v>1277</v>
      </c>
      <c r="W47" s="41">
        <f>SUMIF(LocsData!$P$3:$P$661,$V47,LocsData!AN$3:AN$661)/SUMIF(LocsData!$P$3:$P$661,$V47,LocsData!V$3:V$661)</f>
        <v>0.98897592793201883</v>
      </c>
      <c r="X47" s="41">
        <f>SUMIF(LocsData!$P$3:$P$661,$V47,LocsData!AO$3:AO$661)/SUMIF(LocsData!$P$3:$P$661,$V47,LocsData!W$3:W$661)</f>
        <v>1.0626269418942316</v>
      </c>
      <c r="Y47" s="41">
        <f>SUMIF(LocsData!$P$3:$P$661,$V47,LocsData!AP$3:AP$661)/SUMIF(LocsData!$P$3:$P$661,$V47,LocsData!X$3:X$661)</f>
        <v>1.014291064361615</v>
      </c>
      <c r="Z47" s="41">
        <f>SUMIF(LocsData!$P$3:$P$661,$V47,LocsData!AQ$3:AQ$661)/SUMIF(LocsData!$P$3:$P$661,$V47,LocsData!Y$3:Y$661)</f>
        <v>1.0919565341349255</v>
      </c>
      <c r="AA47" s="41">
        <f>SUMIF(LocsData!$P$3:$P$661,$V47,LocsData!AR$3:AR$661)/SUMIF(LocsData!$P$3:$P$661,$V47,LocsData!Z$3:Z$661)</f>
        <v>0.84614749577292492</v>
      </c>
      <c r="AB47" s="42">
        <f>SUMIF(LocsData!$P$3:$P$661,$V47,LocsData!AS$3:AS$661)/SUMIF(LocsData!$P$3:$P$661,$V47,LocsData!AA$3:AA$661)</f>
        <v>0.89172692666775821</v>
      </c>
      <c r="AE47" s="27" t="s">
        <v>1316</v>
      </c>
      <c r="AF47" s="41">
        <f>SUMIF(LocsData!$U$3:$U$661,$AE47,LocsData!AN$3:AN$661)/SUMIF(LocsData!$U$3:$U$661,$AE47,LocsData!V$3:V$661)</f>
        <v>0.78698065248739912</v>
      </c>
      <c r="AG47" s="41">
        <f>SUMIF(LocsData!$U$3:$U$661,$AE47,LocsData!AO$3:AO$661)/SUMIF(LocsData!$U$3:$U$661,$AE47,LocsData!W$3:W$661)</f>
        <v>0.78315998603199144</v>
      </c>
      <c r="AH47" s="41">
        <f>SUMIF(LocsData!$U$3:$U$661,$AE47,LocsData!AP$3:AP$661)/SUMIF(LocsData!$U$3:$U$661,$AE47,LocsData!X$3:X$661)</f>
        <v>0.82368987056932297</v>
      </c>
      <c r="AI47" s="41">
        <f>SUMIF(LocsData!$U$3:$U$661,$AE47,LocsData!AQ$3:AQ$661)/SUMIF(LocsData!$U$3:$U$661,$AE47,LocsData!Y$3:Y$661)</f>
        <v>0.77200118495053727</v>
      </c>
      <c r="AJ47" s="41">
        <f>SUMIF(LocsData!$U$3:$U$661,$AE47,LocsData!AR$3:AR$661)/SUMIF(LocsData!$U$3:$U$661,$AE47,LocsData!Z$3:Z$661)</f>
        <v>0.72595535687886548</v>
      </c>
      <c r="AK47" s="42">
        <f>SUMIF(LocsData!$U$3:$U$661,$AE47,LocsData!AS$3:AS$661)/SUMIF(LocsData!$U$3:$U$661,$AE47,LocsData!AA$3:AA$661)</f>
        <v>0.9248057969234551</v>
      </c>
    </row>
    <row r="48" spans="1:46" x14ac:dyDescent="0.25">
      <c r="A48" s="17"/>
      <c r="C48" s="26"/>
      <c r="D48" s="27" t="s">
        <v>33</v>
      </c>
      <c r="E48" s="41" t="e">
        <f>SUMIF(LocsData!$B$3:$B$661,$D48,LocsData!AN$3:AN$661)/SUMIF(LocsData!$B$3:$B$661,$D48,LocsData!V$3:V$661)</f>
        <v>#DIV/0!</v>
      </c>
      <c r="F48" s="41" t="e">
        <f>SUMIF(LocsData!$B$3:$B$661,$D48,LocsData!AO$3:AO$661)/SUMIF(LocsData!$B$3:$B$661,$D48,LocsData!W$3:W$661)</f>
        <v>#DIV/0!</v>
      </c>
      <c r="G48" s="41" t="e">
        <f>SUMIF(LocsData!$B$3:$B$661,$D48,LocsData!AP$3:AP$661)/SUMIF(LocsData!$B$3:$B$661,$D48,LocsData!X$3:X$661)</f>
        <v>#DIV/0!</v>
      </c>
      <c r="H48" s="41" t="e">
        <f>SUMIF(LocsData!$B$3:$B$661,$D48,LocsData!AQ$3:AQ$661)/SUMIF(LocsData!$B$3:$B$661,$D48,LocsData!Y$3:Y$661)</f>
        <v>#DIV/0!</v>
      </c>
      <c r="I48" s="41" t="e">
        <f>SUMIF(LocsData!$B$3:$B$661,$D48,LocsData!AR$3:AR$661)/SUMIF(LocsData!$B$3:$B$661,$D48,LocsData!Z$3:Z$661)</f>
        <v>#DIV/0!</v>
      </c>
      <c r="J48" s="42" t="e">
        <f>SUMIF(LocsData!$B$3:$B$661,$D48,LocsData!AS$3:AS$661)/SUMIF(LocsData!$B$3:$B$661,$D48,LocsData!AA$3:AA$661)</f>
        <v>#DIV/0!</v>
      </c>
      <c r="L48" s="26"/>
      <c r="M48" s="27" t="s">
        <v>1282</v>
      </c>
      <c r="N48" s="41">
        <f>SUMIF(LocsData!$O$3:$O$661,$M48,LocsData!AN$3:AN$661)/SUMIF(LocsData!$O$3:$O$661,$M48,LocsData!V$3:V$661)</f>
        <v>1.0343055055331811</v>
      </c>
      <c r="O48" s="41">
        <f>SUMIF(LocsData!$O$3:$O$661,$M48,LocsData!AO$3:AO$661)/SUMIF(LocsData!$O$3:$O$661,$M48,LocsData!W$3:W$661)</f>
        <v>1.0606422377550568</v>
      </c>
      <c r="P48" s="41">
        <f>SUMIF(LocsData!$O$3:$O$661,$M48,LocsData!AP$3:AP$661)/SUMIF(LocsData!$O$3:$O$661,$M48,LocsData!X$3:X$661)</f>
        <v>1.086255843777463</v>
      </c>
      <c r="Q48" s="41">
        <f>SUMIF(LocsData!$O$3:$O$661,$M48,LocsData!AQ$3:AQ$661)/SUMIF(LocsData!$O$3:$O$661,$M48,LocsData!Y$3:Y$661)</f>
        <v>1.0695442103726371</v>
      </c>
      <c r="R48" s="41">
        <f>SUMIF(LocsData!$O$3:$O$661,$M48,LocsData!AR$3:AR$661)/SUMIF(LocsData!$O$3:$O$661,$M48,LocsData!Z$3:Z$661)</f>
        <v>0.91902410507867272</v>
      </c>
      <c r="S48" s="42">
        <f>SUMIF(LocsData!$O$3:$O$661,$M48,LocsData!AS$3:AS$661)/SUMIF(LocsData!$O$3:$O$661,$M48,LocsData!AA$3:AA$661)</f>
        <v>0.97906336722591469</v>
      </c>
      <c r="U48" s="26"/>
      <c r="V48" s="27" t="s">
        <v>1278</v>
      </c>
      <c r="W48" s="41">
        <f>SUMIF(LocsData!$P$3:$P$661,$V48,LocsData!AN$3:AN$661)/SUMIF(LocsData!$P$3:$P$661,$V48,LocsData!V$3:V$661)</f>
        <v>1.1658602506136984</v>
      </c>
      <c r="X48" s="41">
        <f>SUMIF(LocsData!$P$3:$P$661,$V48,LocsData!AO$3:AO$661)/SUMIF(LocsData!$P$3:$P$661,$V48,LocsData!W$3:W$661)</f>
        <v>1.2203856810868803</v>
      </c>
      <c r="Y48" s="41">
        <f>SUMIF(LocsData!$P$3:$P$661,$V48,LocsData!AP$3:AP$661)/SUMIF(LocsData!$P$3:$P$661,$V48,LocsData!X$3:X$661)</f>
        <v>1.1719823488121703</v>
      </c>
      <c r="Z48" s="41">
        <f>SUMIF(LocsData!$P$3:$P$661,$V48,LocsData!AQ$3:AQ$661)/SUMIF(LocsData!$P$3:$P$661,$V48,LocsData!Y$3:Y$661)</f>
        <v>1.1770809731810226</v>
      </c>
      <c r="AA48" s="41">
        <f>SUMIF(LocsData!$P$3:$P$661,$V48,LocsData!AR$3:AR$661)/SUMIF(LocsData!$P$3:$P$661,$V48,LocsData!Z$3:Z$661)</f>
        <v>1.0519408762428013</v>
      </c>
      <c r="AB48" s="42">
        <f>SUMIF(LocsData!$P$3:$P$661,$V48,LocsData!AS$3:AS$661)/SUMIF(LocsData!$P$3:$P$661,$V48,LocsData!AA$3:AA$661)</f>
        <v>1.564926917499065</v>
      </c>
      <c r="AE48" s="27" t="s">
        <v>1256</v>
      </c>
      <c r="AF48" s="41">
        <f>SUMIF(LocsData!$U$3:$U$661,$AE48,LocsData!AN$3:AN$661)/SUMIF(LocsData!$U$3:$U$661,$AE48,LocsData!V$3:V$661)</f>
        <v>1.1910217559585616</v>
      </c>
      <c r="AG48" s="41">
        <f>SUMIF(LocsData!$U$3:$U$661,$AE48,LocsData!AO$3:AO$661)/SUMIF(LocsData!$U$3:$U$661,$AE48,LocsData!W$3:W$661)</f>
        <v>1.181799682089276</v>
      </c>
      <c r="AH48" s="41">
        <f>SUMIF(LocsData!$U$3:$U$661,$AE48,LocsData!AP$3:AP$661)/SUMIF(LocsData!$U$3:$U$661,$AE48,LocsData!X$3:X$661)</f>
        <v>1.2375542534937964</v>
      </c>
      <c r="AI48" s="41">
        <f>SUMIF(LocsData!$U$3:$U$661,$AE48,LocsData!AQ$3:AQ$661)/SUMIF(LocsData!$U$3:$U$661,$AE48,LocsData!Y$3:Y$661)</f>
        <v>1.2360155191039806</v>
      </c>
      <c r="AJ48" s="41">
        <f>SUMIF(LocsData!$U$3:$U$661,$AE48,LocsData!AR$3:AR$661)/SUMIF(LocsData!$U$3:$U$661,$AE48,LocsData!Z$3:Z$661)</f>
        <v>1.0872207340632347</v>
      </c>
      <c r="AK48" s="42">
        <f>SUMIF(LocsData!$U$3:$U$661,$AE48,LocsData!AS$3:AS$661)/SUMIF(LocsData!$U$3:$U$661,$AE48,LocsData!AA$3:AA$661)</f>
        <v>1.1992869284026388</v>
      </c>
    </row>
    <row r="49" spans="1:37" x14ac:dyDescent="0.25">
      <c r="D49" s="27" t="s">
        <v>167</v>
      </c>
      <c r="E49" s="41">
        <f>SUMIF(LocsData!$B$3:$B$661,$D49,LocsData!AN$3:AN$661)/SUMIF(LocsData!$B$3:$B$661,$D49,LocsData!V$3:V$661)</f>
        <v>0.95901595764881098</v>
      </c>
      <c r="F49" s="41">
        <f>SUMIF(LocsData!$B$3:$B$661,$D49,LocsData!AO$3:AO$661)/SUMIF(LocsData!$B$3:$B$661,$D49,LocsData!W$3:W$661)</f>
        <v>1.0106645903100486</v>
      </c>
      <c r="G49" s="41">
        <f>SUMIF(LocsData!$B$3:$B$661,$D49,LocsData!AP$3:AP$661)/SUMIF(LocsData!$B$3:$B$661,$D49,LocsData!X$3:X$661)</f>
        <v>1.0018899958356047</v>
      </c>
      <c r="H49" s="41">
        <f>SUMIF(LocsData!$B$3:$B$661,$D49,LocsData!AQ$3:AQ$661)/SUMIF(LocsData!$B$3:$B$661,$D49,LocsData!Y$3:Y$661)</f>
        <v>1.0487490434765332</v>
      </c>
      <c r="I49" s="41">
        <f>SUMIF(LocsData!$B$3:$B$661,$D49,LocsData!AR$3:AR$661)/SUMIF(LocsData!$B$3:$B$661,$D49,LocsData!Z$3:Z$661)</f>
        <v>0.82605282793917634</v>
      </c>
      <c r="J49" s="42">
        <f>SUMIF(LocsData!$B$3:$B$661,$D49,LocsData!AS$3:AS$661)/SUMIF(LocsData!$B$3:$B$661,$D49,LocsData!AA$3:AA$661)</f>
        <v>0.80437677299832222</v>
      </c>
      <c r="M49" s="31" t="s">
        <v>1283</v>
      </c>
      <c r="N49" s="41">
        <f>SUMIF(LocsData!$O$3:$O$661,$M49,LocsData!AN$3:AN$661)/SUMIF(LocsData!$O$3:$O$661,$M49,LocsData!V$3:V$661)</f>
        <v>0.92640325702080439</v>
      </c>
      <c r="O49" s="41">
        <f>SUMIF(LocsData!$O$3:$O$661,$M49,LocsData!AO$3:AO$661)/SUMIF(LocsData!$O$3:$O$661,$M49,LocsData!W$3:W$661)</f>
        <v>0.96561751223786352</v>
      </c>
      <c r="P49" s="41">
        <f>SUMIF(LocsData!$O$3:$O$661,$M49,LocsData!AP$3:AP$661)/SUMIF(LocsData!$O$3:$O$661,$M49,LocsData!X$3:X$661)</f>
        <v>0.93110802604934784</v>
      </c>
      <c r="Q49" s="41">
        <f>SUMIF(LocsData!$O$3:$O$661,$M49,LocsData!AQ$3:AQ$661)/SUMIF(LocsData!$O$3:$O$661,$M49,LocsData!Y$3:Y$661)</f>
        <v>0.93917725605819902</v>
      </c>
      <c r="R49" s="41">
        <f>SUMIF(LocsData!$O$3:$O$661,$M49,LocsData!AR$3:AR$661)/SUMIF(LocsData!$O$3:$O$661,$M49,LocsData!Z$3:Z$661)</f>
        <v>0.8627014765791795</v>
      </c>
      <c r="S49" s="42">
        <f>SUMIF(LocsData!$O$3:$O$661,$M49,LocsData!AS$3:AS$661)/SUMIF(LocsData!$O$3:$O$661,$M49,LocsData!AA$3:AA$661)</f>
        <v>1.009505427729527</v>
      </c>
      <c r="V49" s="31" t="s">
        <v>1279</v>
      </c>
      <c r="W49" s="41">
        <f>SUMIF(LocsData!$P$3:$P$661,$V49,LocsData!AN$3:AN$661)/SUMIF(LocsData!$P$3:$P$661,$V49,LocsData!V$3:V$661)</f>
        <v>1.0811382904846609</v>
      </c>
      <c r="X49" s="41">
        <f>SUMIF(LocsData!$P$3:$P$661,$V49,LocsData!AO$3:AO$661)/SUMIF(LocsData!$P$3:$P$661,$V49,LocsData!W$3:W$661)</f>
        <v>1.0792406901264093</v>
      </c>
      <c r="Y49" s="41">
        <f>SUMIF(LocsData!$P$3:$P$661,$V49,LocsData!AP$3:AP$661)/SUMIF(LocsData!$P$3:$P$661,$V49,LocsData!X$3:X$661)</f>
        <v>1.1522333729366263</v>
      </c>
      <c r="Z49" s="41">
        <f>SUMIF(LocsData!$P$3:$P$661,$V49,LocsData!AQ$3:AQ$661)/SUMIF(LocsData!$P$3:$P$661,$V49,LocsData!Y$3:Y$661)</f>
        <v>1.0814316756180558</v>
      </c>
      <c r="AA49" s="41">
        <f>SUMIF(LocsData!$P$3:$P$661,$V49,LocsData!AR$3:AR$661)/SUMIF(LocsData!$P$3:$P$661,$V49,LocsData!Z$3:Z$661)</f>
        <v>0.93967794961830742</v>
      </c>
      <c r="AB49" s="42">
        <f>SUMIF(LocsData!$P$3:$P$661,$V49,LocsData!AS$3:AS$661)/SUMIF(LocsData!$P$3:$P$661,$V49,LocsData!AA$3:AA$661)</f>
        <v>1.3601340033500837</v>
      </c>
      <c r="AE49" s="27" t="s">
        <v>1257</v>
      </c>
      <c r="AF49" s="41">
        <f>SUMIF(LocsData!$U$3:$U$661,$AE49,LocsData!AN$3:AN$661)/SUMIF(LocsData!$U$3:$U$661,$AE49,LocsData!V$3:V$661)</f>
        <v>1.001971623433686</v>
      </c>
      <c r="AG49" s="41">
        <f>SUMIF(LocsData!$U$3:$U$661,$AE49,LocsData!AO$3:AO$661)/SUMIF(LocsData!$U$3:$U$661,$AE49,LocsData!W$3:W$661)</f>
        <v>1.0788586819665096</v>
      </c>
      <c r="AH49" s="41">
        <f>SUMIF(LocsData!$U$3:$U$661,$AE49,LocsData!AP$3:AP$661)/SUMIF(LocsData!$U$3:$U$661,$AE49,LocsData!X$3:X$661)</f>
        <v>1.0114084014452038</v>
      </c>
      <c r="AI49" s="41">
        <f>SUMIF(LocsData!$U$3:$U$661,$AE49,LocsData!AQ$3:AQ$661)/SUMIF(LocsData!$U$3:$U$661,$AE49,LocsData!Y$3:Y$661)</f>
        <v>1.0173048880624933</v>
      </c>
      <c r="AJ49" s="41">
        <f>SUMIF(LocsData!$U$3:$U$661,$AE49,LocsData!AR$3:AR$661)/SUMIF(LocsData!$U$3:$U$661,$AE49,LocsData!Z$3:Z$661)</f>
        <v>0.89318689575738308</v>
      </c>
      <c r="AK49" s="42">
        <f>SUMIF(LocsData!$U$3:$U$661,$AE49,LocsData!AS$3:AS$661)/SUMIF(LocsData!$U$3:$U$661,$AE49,LocsData!AA$3:AA$661)</f>
        <v>1.1517364656447147</v>
      </c>
    </row>
    <row r="50" spans="1:37" x14ac:dyDescent="0.25">
      <c r="A50" s="1"/>
      <c r="D50" s="27" t="s">
        <v>75</v>
      </c>
      <c r="E50" s="41">
        <f>SUMIF(LocsData!$B$3:$B$661,$D50,LocsData!AN$3:AN$661)/SUMIF(LocsData!$B$3:$B$661,$D50,LocsData!V$3:V$661)</f>
        <v>0.98232922516601773</v>
      </c>
      <c r="F50" s="41">
        <f>SUMIF(LocsData!$B$3:$B$661,$D50,LocsData!AO$3:AO$661)/SUMIF(LocsData!$B$3:$B$661,$D50,LocsData!W$3:W$661)</f>
        <v>1.0095112505411459</v>
      </c>
      <c r="G50" s="41">
        <f>SUMIF(LocsData!$B$3:$B$661,$D50,LocsData!AP$3:AP$661)/SUMIF(LocsData!$B$3:$B$661,$D50,LocsData!X$3:X$661)</f>
        <v>0.99369852213353072</v>
      </c>
      <c r="H50" s="41">
        <f>SUMIF(LocsData!$B$3:$B$661,$D50,LocsData!AQ$3:AQ$661)/SUMIF(LocsData!$B$3:$B$661,$D50,LocsData!Y$3:Y$661)</f>
        <v>0.96872992818450965</v>
      </c>
      <c r="I50" s="41">
        <f>SUMIF(LocsData!$B$3:$B$661,$D50,LocsData!AR$3:AR$661)/SUMIF(LocsData!$B$3:$B$661,$D50,LocsData!Z$3:Z$661)</f>
        <v>0.90277741027088854</v>
      </c>
      <c r="J50" s="42">
        <f>SUMIF(LocsData!$B$3:$B$661,$D50,LocsData!AS$3:AS$661)/SUMIF(LocsData!$B$3:$B$661,$D50,LocsData!AA$3:AA$661)</f>
        <v>1.4416356065686275</v>
      </c>
      <c r="M50" s="37" t="s">
        <v>1284</v>
      </c>
      <c r="N50" s="41">
        <f>SUMIF(LocsData!$O$3:$O$661,$M50,LocsData!AN$3:AN$661)/SUMIF(LocsData!$O$3:$O$661,$M50,LocsData!V$3:V$661)</f>
        <v>0.84874180221304274</v>
      </c>
      <c r="O50" s="41">
        <f>SUMIF(LocsData!$O$3:$O$661,$M50,LocsData!AO$3:AO$661)/SUMIF(LocsData!$O$3:$O$661,$M50,LocsData!W$3:W$661)</f>
        <v>1.0019343986543339</v>
      </c>
      <c r="P50" s="41">
        <f>SUMIF(LocsData!$O$3:$O$661,$M50,LocsData!AP$3:AP$661)/SUMIF(LocsData!$O$3:$O$661,$M50,LocsData!X$3:X$661)</f>
        <v>0.82167638236459417</v>
      </c>
      <c r="Q50" s="41">
        <f>SUMIF(LocsData!$O$3:$O$661,$M50,LocsData!AQ$3:AQ$661)/SUMIF(LocsData!$O$3:$O$661,$M50,LocsData!Y$3:Y$661)</f>
        <v>1.0012865197921741</v>
      </c>
      <c r="R50" s="41">
        <f>SUMIF(LocsData!$O$3:$O$661,$M50,LocsData!AR$3:AR$661)/SUMIF(LocsData!$O$3:$O$661,$M50,LocsData!Z$3:Z$661)</f>
        <v>0.69421527206510869</v>
      </c>
      <c r="S50" s="42">
        <f>SUMIF(LocsData!$O$3:$O$661,$M50,LocsData!AS$3:AS$661)/SUMIF(LocsData!$O$3:$O$661,$M50,LocsData!AA$3:AA$661)</f>
        <v>0.76737637069590847</v>
      </c>
      <c r="V50" s="37" t="s">
        <v>1280</v>
      </c>
      <c r="W50" s="41">
        <f>SUMIF(LocsData!$P$3:$P$661,$V50,LocsData!AN$3:AN$661)/SUMIF(LocsData!$P$3:$P$661,$V50,LocsData!V$3:V$661)</f>
        <v>0.44910120856906005</v>
      </c>
      <c r="X50" s="41">
        <f>SUMIF(LocsData!$P$3:$P$661,$V50,LocsData!AO$3:AO$661)/SUMIF(LocsData!$P$3:$P$661,$V50,LocsData!W$3:W$661)</f>
        <v>0.44956678655225446</v>
      </c>
      <c r="Y50" s="41">
        <f>SUMIF(LocsData!$P$3:$P$661,$V50,LocsData!AP$3:AP$661)/SUMIF(LocsData!$P$3:$P$661,$V50,LocsData!X$3:X$661)</f>
        <v>0.46889853571152629</v>
      </c>
      <c r="Z50" s="41">
        <f>SUMIF(LocsData!$P$3:$P$661,$V50,LocsData!AQ$3:AQ$661)/SUMIF(LocsData!$P$3:$P$661,$V50,LocsData!Y$3:Y$661)</f>
        <v>0.45888210976040816</v>
      </c>
      <c r="AA50" s="41">
        <f>SUMIF(LocsData!$P$3:$P$661,$V50,LocsData!AR$3:AR$661)/SUMIF(LocsData!$P$3:$P$661,$V50,LocsData!Z$3:Z$661)</f>
        <v>0.38652288350953018</v>
      </c>
      <c r="AB50" s="42">
        <f>SUMIF(LocsData!$P$3:$P$661,$V50,LocsData!AS$3:AS$661)/SUMIF(LocsData!$P$3:$P$661,$V50,LocsData!AA$3:AA$661)</f>
        <v>0.58381475959746554</v>
      </c>
      <c r="AE50" s="27" t="s">
        <v>1317</v>
      </c>
      <c r="AF50" s="41">
        <f>SUMIF(LocsData!$U$3:$U$661,$AE50,LocsData!AN$3:AN$661)/SUMIF(LocsData!$U$3:$U$661,$AE50,LocsData!V$3:V$661)</f>
        <v>0.97896887788008258</v>
      </c>
      <c r="AG50" s="41">
        <f>SUMIF(LocsData!$U$3:$U$661,$AE50,LocsData!AO$3:AO$661)/SUMIF(LocsData!$U$3:$U$661,$AE50,LocsData!W$3:W$661)</f>
        <v>1.0907745264563273</v>
      </c>
      <c r="AH50" s="41">
        <f>SUMIF(LocsData!$U$3:$U$661,$AE50,LocsData!AP$3:AP$661)/SUMIF(LocsData!$U$3:$U$661,$AE50,LocsData!X$3:X$661)</f>
        <v>0.98872812287553324</v>
      </c>
      <c r="AI50" s="41">
        <f>SUMIF(LocsData!$U$3:$U$661,$AE50,LocsData!AQ$3:AQ$661)/SUMIF(LocsData!$U$3:$U$661,$AE50,LocsData!Y$3:Y$661)</f>
        <v>1.1385607357062288</v>
      </c>
      <c r="AJ50" s="41">
        <f>SUMIF(LocsData!$U$3:$U$661,$AE50,LocsData!AR$3:AR$661)/SUMIF(LocsData!$U$3:$U$661,$AE50,LocsData!Z$3:Z$661)</f>
        <v>0.80427814791826868</v>
      </c>
      <c r="AK50" s="42">
        <f>SUMIF(LocsData!$U$3:$U$661,$AE50,LocsData!AS$3:AS$661)/SUMIF(LocsData!$U$3:$U$661,$AE50,LocsData!AA$3:AA$661)</f>
        <v>0.91028063400833981</v>
      </c>
    </row>
    <row r="51" spans="1:37" x14ac:dyDescent="0.25">
      <c r="A51" s="1"/>
      <c r="D51" s="32" t="s">
        <v>1270</v>
      </c>
      <c r="E51" s="34">
        <f>SUM(LocsData!AN$3:AN$661)/SUM(LocsData!V$3:V$661)</f>
        <v>0.9741319622866651</v>
      </c>
      <c r="F51" s="34">
        <f>SUM(LocsData!AO$3:AO$661)/SUM(LocsData!W$3:W$661)</f>
        <v>1.0289886386671305</v>
      </c>
      <c r="G51" s="34">
        <f>SUM(LocsData!AP$3:AP$661)/SUM(LocsData!X$3:X$661)</f>
        <v>0.99470873410285587</v>
      </c>
      <c r="H51" s="34">
        <f>SUM(LocsData!AQ$3:AQ$661)/SUM(LocsData!Y$3:Y$661)</f>
        <v>1.0281513845430597</v>
      </c>
      <c r="I51" s="34">
        <f>SUM(LocsData!AR$3:AR$661)/SUM(LocsData!Z$3:Z$661)</f>
        <v>0.85471837964994446</v>
      </c>
      <c r="J51" s="35">
        <f>SUM(LocsData!AS$3:AS$661)/SUM(LocsData!AA$3:AA$661)</f>
        <v>1.0058455631454939</v>
      </c>
      <c r="K51" s="1"/>
      <c r="M51" s="32" t="s">
        <v>1270</v>
      </c>
      <c r="N51" s="34">
        <f>SUM(LocsData!AN$3:AN$661)/SUM(LocsData!V$3:V$661)</f>
        <v>0.9741319622866651</v>
      </c>
      <c r="O51" s="34">
        <f>SUM(LocsData!AO$3:AO$661)/SUM(LocsData!W$3:W$661)</f>
        <v>1.0289886386671305</v>
      </c>
      <c r="P51" s="34">
        <f>SUM(LocsData!AP$3:AP$661)/SUM(LocsData!X$3:X$661)</f>
        <v>0.99470873410285587</v>
      </c>
      <c r="Q51" s="34">
        <f>SUM(LocsData!AQ$3:AQ$661)/SUM(LocsData!Y$3:Y$661)</f>
        <v>1.0281513845430597</v>
      </c>
      <c r="R51" s="34">
        <f>SUM(LocsData!AR$3:AR$661)/SUM(LocsData!Z$3:Z$661)</f>
        <v>0.85471837964994446</v>
      </c>
      <c r="S51" s="35">
        <f>SUM(LocsData!AS$3:AS$661)/SUM(LocsData!AA$3:AA$661)</f>
        <v>1.0058455631454939</v>
      </c>
      <c r="T51" s="1"/>
      <c r="V51" s="32" t="s">
        <v>1270</v>
      </c>
      <c r="W51" s="34">
        <f>SUM(LocsData!AN$3:AN$661)/SUM(LocsData!V$3:V$661)</f>
        <v>0.9741319622866651</v>
      </c>
      <c r="X51" s="34">
        <f>SUM(LocsData!AO$3:AO$661)/SUM(LocsData!W$3:W$661)</f>
        <v>1.0289886386671305</v>
      </c>
      <c r="Y51" s="34">
        <f>SUM(LocsData!AP$3:AP$661)/SUM(LocsData!X$3:X$661)</f>
        <v>0.99470873410285587</v>
      </c>
      <c r="Z51" s="34">
        <f>SUM(LocsData!AQ$3:AQ$661)/SUM(LocsData!Y$3:Y$661)</f>
        <v>1.0281513845430597</v>
      </c>
      <c r="AA51" s="34">
        <f>SUM(LocsData!AR$3:AR$661)/SUM(LocsData!Z$3:Z$661)</f>
        <v>0.85471837964994446</v>
      </c>
      <c r="AB51" s="35">
        <f>SUM(LocsData!AS$3:AS$661)/SUM(LocsData!AA$3:AA$661)</f>
        <v>1.0058455631454939</v>
      </c>
      <c r="AC51" s="1"/>
      <c r="AE51" s="32" t="s">
        <v>1270</v>
      </c>
      <c r="AF51" s="34">
        <f>SUM(LocsData!AN$3:AN$661)/SUM(LocsData!V$3:V$661)</f>
        <v>0.9741319622866651</v>
      </c>
      <c r="AG51" s="34">
        <f>SUM(LocsData!AO$3:AO$661)/SUM(LocsData!W$3:W$661)</f>
        <v>1.0289886386671305</v>
      </c>
      <c r="AH51" s="34">
        <f>SUM(LocsData!AP$3:AP$661)/SUM(LocsData!X$3:X$661)</f>
        <v>0.99470873410285587</v>
      </c>
      <c r="AI51" s="34">
        <f>SUM(LocsData!AQ$3:AQ$661)/SUM(LocsData!Y$3:Y$661)</f>
        <v>1.0281513845430597</v>
      </c>
      <c r="AJ51" s="34">
        <f>SUM(LocsData!AR$3:AR$661)/SUM(LocsData!Z$3:Z$661)</f>
        <v>0.85471837964994446</v>
      </c>
      <c r="AK51" s="35">
        <f>SUM(LocsData!AS$3:AS$661)/SUM(LocsData!AA$3:AA$661)</f>
        <v>1.0058455631454939</v>
      </c>
    </row>
    <row r="52" spans="1:37" x14ac:dyDescent="0.25">
      <c r="A52" s="26"/>
    </row>
    <row r="53" spans="1:37" x14ac:dyDescent="0.25">
      <c r="B53" s="1" t="s">
        <v>1273</v>
      </c>
      <c r="C53" s="1"/>
      <c r="D53" s="1"/>
      <c r="E53" s="1"/>
      <c r="K53" s="17"/>
      <c r="T53" s="17"/>
      <c r="AC53" s="17"/>
    </row>
    <row r="54" spans="1:37" x14ac:dyDescent="0.25">
      <c r="K54" s="1"/>
      <c r="T54" s="1"/>
      <c r="AC54" s="1"/>
    </row>
    <row r="55" spans="1:37" x14ac:dyDescent="0.25">
      <c r="B55" s="17"/>
      <c r="C55" s="17" t="s">
        <v>1265</v>
      </c>
      <c r="D55" s="17"/>
      <c r="E55" s="17"/>
      <c r="K55" s="1"/>
      <c r="L55" s="17" t="s">
        <v>1266</v>
      </c>
      <c r="M55" s="17"/>
      <c r="N55" s="17"/>
      <c r="T55" s="1"/>
      <c r="U55" s="17" t="s">
        <v>1276</v>
      </c>
      <c r="V55" s="17"/>
      <c r="W55" s="17"/>
      <c r="AC55" s="1"/>
      <c r="AD55" s="17" t="s">
        <v>1267</v>
      </c>
      <c r="AE55" s="17"/>
      <c r="AF55" s="17"/>
    </row>
    <row r="56" spans="1:37" x14ac:dyDescent="0.25">
      <c r="B56" s="1"/>
      <c r="C56" s="1"/>
      <c r="D56" s="18"/>
      <c r="E56" s="21"/>
      <c r="L56" s="1"/>
      <c r="M56" s="18"/>
      <c r="N56" s="21"/>
      <c r="U56" s="1"/>
      <c r="V56" s="18"/>
      <c r="W56" s="21"/>
      <c r="AD56" s="1"/>
      <c r="AE56" s="18"/>
      <c r="AF56" s="21"/>
    </row>
    <row r="57" spans="1:37" ht="15.75" thickBot="1" x14ac:dyDescent="0.3">
      <c r="B57" s="1"/>
      <c r="C57" s="1"/>
      <c r="D57" s="22" t="s">
        <v>1265</v>
      </c>
      <c r="E57" s="25" t="s">
        <v>1274</v>
      </c>
      <c r="L57" s="1"/>
      <c r="M57" s="22" t="s">
        <v>1265</v>
      </c>
      <c r="N57" s="25" t="s">
        <v>1274</v>
      </c>
      <c r="U57" s="1"/>
      <c r="V57" s="22" t="s">
        <v>1265</v>
      </c>
      <c r="W57" s="25" t="s">
        <v>1274</v>
      </c>
      <c r="AD57" s="1"/>
      <c r="AE57" s="22" t="s">
        <v>1265</v>
      </c>
      <c r="AF57" s="25" t="s">
        <v>1274</v>
      </c>
    </row>
    <row r="58" spans="1:37" ht="15.75" thickTop="1" x14ac:dyDescent="0.25">
      <c r="A58" s="17"/>
      <c r="C58" s="26"/>
      <c r="D58" s="27" t="s">
        <v>32</v>
      </c>
      <c r="E58" s="11">
        <f>COUNTIF(LocsData!$B$3:$B$661,$D58)</f>
        <v>8</v>
      </c>
      <c r="L58" s="26"/>
      <c r="M58" s="27" t="s">
        <v>1281</v>
      </c>
      <c r="N58" s="11">
        <f>COUNTIF(LocsData!$O$3:$O$661,$M58)</f>
        <v>170</v>
      </c>
      <c r="U58" s="26"/>
      <c r="V58" s="27" t="s">
        <v>1277</v>
      </c>
      <c r="W58" s="11">
        <f>COUNTIF(LocsData!$P$3:$P$661,$V58)</f>
        <v>82</v>
      </c>
      <c r="AE58" s="27" t="s">
        <v>1316</v>
      </c>
      <c r="AF58" s="11">
        <f>COUNTIF(LocsData!$U$3:$U$661,$AE58)</f>
        <v>561</v>
      </c>
    </row>
    <row r="59" spans="1:37" x14ac:dyDescent="0.25">
      <c r="D59" s="27" t="s">
        <v>33</v>
      </c>
      <c r="E59" s="11">
        <f>COUNTIF(LocsData!$B$3:$B$661,$D59)</f>
        <v>0</v>
      </c>
      <c r="M59" s="27" t="s">
        <v>1282</v>
      </c>
      <c r="N59" s="11">
        <f>COUNTIF(LocsData!$O$3:$O$661,$M59)</f>
        <v>253</v>
      </c>
      <c r="V59" s="27" t="s">
        <v>1278</v>
      </c>
      <c r="W59" s="11">
        <f>COUNTIF(LocsData!$P$3:$P$661,$V59)</f>
        <v>68</v>
      </c>
      <c r="AE59" s="27" t="s">
        <v>1256</v>
      </c>
      <c r="AF59" s="11">
        <f>COUNTIF(LocsData!$U$3:$U$661,$AE59)</f>
        <v>47</v>
      </c>
    </row>
    <row r="60" spans="1:37" x14ac:dyDescent="0.25">
      <c r="D60" s="27" t="s">
        <v>167</v>
      </c>
      <c r="E60" s="11">
        <f>COUNTIF(LocsData!$B$3:$B$661,$D60)</f>
        <v>73</v>
      </c>
      <c r="M60" s="31" t="s">
        <v>1283</v>
      </c>
      <c r="N60" s="11">
        <f>COUNTIF(LocsData!$O$3:$O$661,$M60)</f>
        <v>229</v>
      </c>
      <c r="V60" s="31" t="s">
        <v>1279</v>
      </c>
      <c r="W60" s="11">
        <f>COUNTIF(LocsData!$P$3:$P$661,$V60)</f>
        <v>125</v>
      </c>
      <c r="AE60" s="27" t="s">
        <v>1257</v>
      </c>
      <c r="AF60" s="11">
        <f>COUNTIF(LocsData!$U$3:$U$661,$AE60)</f>
        <v>35</v>
      </c>
    </row>
    <row r="61" spans="1:37" x14ac:dyDescent="0.25">
      <c r="D61" s="27" t="s">
        <v>75</v>
      </c>
      <c r="E61" s="11">
        <f>COUNTIF(LocsData!$B$3:$B$661,$D61)</f>
        <v>578</v>
      </c>
      <c r="M61" s="37" t="s">
        <v>1284</v>
      </c>
      <c r="N61" s="11">
        <f>COUNTIF(LocsData!$O$3:$O$661,$M61)</f>
        <v>7</v>
      </c>
      <c r="V61" s="37" t="s">
        <v>1280</v>
      </c>
      <c r="W61" s="11">
        <f>COUNTIF(LocsData!$P$3:$P$661,$V61)</f>
        <v>384</v>
      </c>
      <c r="AE61" s="27" t="s">
        <v>1317</v>
      </c>
      <c r="AF61" s="11">
        <f>COUNTIF(LocsData!$U$3:$U$661,$AE61)</f>
        <v>16</v>
      </c>
    </row>
    <row r="62" spans="1:37" x14ac:dyDescent="0.25">
      <c r="D62" s="32" t="s">
        <v>1270</v>
      </c>
      <c r="E62" s="36">
        <f>SUM(E58:E61)</f>
        <v>659</v>
      </c>
      <c r="M62" s="32" t="s">
        <v>1270</v>
      </c>
      <c r="N62" s="36">
        <f>SUM(N58:N61)</f>
        <v>659</v>
      </c>
      <c r="V62" s="32" t="s">
        <v>1270</v>
      </c>
      <c r="W62" s="36">
        <f>SUM(W58:W61)</f>
        <v>659</v>
      </c>
      <c r="AE62" s="32" t="s">
        <v>1270</v>
      </c>
      <c r="AF62" s="36">
        <f>SUM(AF58:AF61)</f>
        <v>659</v>
      </c>
    </row>
    <row r="63" spans="1:37" x14ac:dyDescent="0.25">
      <c r="K63" s="17"/>
      <c r="T63" s="17"/>
      <c r="AC63" s="17"/>
    </row>
    <row r="65" spans="1:29" x14ac:dyDescent="0.25">
      <c r="B65" s="17"/>
    </row>
    <row r="69" spans="1:29" x14ac:dyDescent="0.25">
      <c r="A69" s="17"/>
    </row>
    <row r="72" spans="1:29" x14ac:dyDescent="0.25">
      <c r="K72" s="17"/>
      <c r="T72" s="17"/>
      <c r="AC72" s="17"/>
    </row>
    <row r="74" spans="1:29" x14ac:dyDescent="0.25">
      <c r="B74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61"/>
  <sheetViews>
    <sheetView workbookViewId="0">
      <selection activeCell="AZ3" sqref="AZ3"/>
    </sheetView>
  </sheetViews>
  <sheetFormatPr defaultRowHeight="15" x14ac:dyDescent="0.25"/>
  <cols>
    <col min="1" max="1" width="4" bestFit="1" customWidth="1"/>
    <col min="2" max="2" width="13.7109375" bestFit="1" customWidth="1"/>
    <col min="3" max="3" width="15.7109375" bestFit="1" customWidth="1"/>
    <col min="4" max="4" width="18.85546875" customWidth="1"/>
    <col min="5" max="5" width="10.7109375" customWidth="1"/>
    <col min="6" max="6" width="9.42578125" customWidth="1"/>
    <col min="7" max="7" width="8.28515625" customWidth="1"/>
    <col min="8" max="8" width="3.28515625" bestFit="1" customWidth="1"/>
    <col min="9" max="9" width="6.7109375" bestFit="1" customWidth="1"/>
    <col min="10" max="10" width="9.28515625" style="11" bestFit="1" customWidth="1"/>
    <col min="11" max="11" width="7" bestFit="1" customWidth="1"/>
    <col min="12" max="12" width="7" style="11" bestFit="1" customWidth="1"/>
    <col min="13" max="13" width="3.28515625" bestFit="1" customWidth="1"/>
    <col min="14" max="14" width="3" bestFit="1" customWidth="1"/>
    <col min="15" max="15" width="9.140625" bestFit="1" customWidth="1"/>
    <col min="16" max="16" width="9.7109375" style="11" bestFit="1" customWidth="1"/>
    <col min="17" max="17" width="5" bestFit="1" customWidth="1"/>
    <col min="18" max="19" width="6.7109375" bestFit="1" customWidth="1"/>
    <col min="20" max="20" width="6" bestFit="1" customWidth="1"/>
    <col min="21" max="21" width="6.5703125" style="11" bestFit="1" customWidth="1"/>
    <col min="22" max="22" width="7.42578125" style="3" bestFit="1" customWidth="1"/>
    <col min="23" max="26" width="6.42578125" style="3" bestFit="1" customWidth="1"/>
    <col min="27" max="27" width="6.42578125" style="9" bestFit="1" customWidth="1"/>
    <col min="28" max="28" width="5.140625" style="3" hidden="1" customWidth="1"/>
    <col min="29" max="30" width="4" style="3" hidden="1" customWidth="1"/>
    <col min="31" max="31" width="3.85546875" style="3" hidden="1" customWidth="1"/>
    <col min="32" max="32" width="3.28515625" style="3" hidden="1" customWidth="1"/>
    <col min="33" max="33" width="3.28515625" style="9" hidden="1" customWidth="1"/>
    <col min="34" max="34" width="7.42578125" style="3" hidden="1" customWidth="1"/>
    <col min="35" max="38" width="6.42578125" style="3" hidden="1" customWidth="1"/>
    <col min="39" max="39" width="5.42578125" style="9" hidden="1" customWidth="1"/>
    <col min="40" max="40" width="7.42578125" bestFit="1" customWidth="1"/>
    <col min="41" max="44" width="6.42578125" bestFit="1" customWidth="1"/>
    <col min="45" max="45" width="6.42578125" style="11" bestFit="1" customWidth="1"/>
    <col min="46" max="46" width="7.140625" bestFit="1" customWidth="1"/>
    <col min="47" max="47" width="6.42578125" bestFit="1" customWidth="1"/>
    <col min="48" max="48" width="7.140625" bestFit="1" customWidth="1"/>
    <col min="49" max="49" width="6.42578125" bestFit="1" customWidth="1"/>
    <col min="50" max="50" width="7.140625" bestFit="1" customWidth="1"/>
    <col min="51" max="51" width="6.140625" style="11" bestFit="1" customWidth="1"/>
    <col min="52" max="52" width="12.28515625" bestFit="1" customWidth="1"/>
    <col min="53" max="56" width="10.85546875" bestFit="1" customWidth="1"/>
    <col min="57" max="57" width="8.85546875" style="11" bestFit="1" customWidth="1"/>
    <col min="58" max="58" width="12.28515625" bestFit="1" customWidth="1"/>
    <col min="59" max="62" width="10.85546875" bestFit="1" customWidth="1"/>
    <col min="63" max="63" width="8.85546875" style="11" bestFit="1" customWidth="1"/>
  </cols>
  <sheetData>
    <row r="1" spans="1:63" s="1" customFormat="1" x14ac:dyDescent="0.25">
      <c r="J1" s="8"/>
      <c r="K1" s="6" t="s">
        <v>47</v>
      </c>
      <c r="L1" s="7"/>
      <c r="M1" s="6" t="s">
        <v>1250</v>
      </c>
      <c r="N1" s="6"/>
      <c r="O1" s="6"/>
      <c r="P1" s="7"/>
      <c r="Q1" s="6" t="s">
        <v>1254</v>
      </c>
      <c r="R1" s="6"/>
      <c r="S1" s="6"/>
      <c r="T1" s="6"/>
      <c r="U1" s="7"/>
      <c r="V1" s="6" t="s">
        <v>1251</v>
      </c>
      <c r="W1" s="59"/>
      <c r="X1" s="6"/>
      <c r="Y1" s="6"/>
      <c r="Z1" s="6"/>
      <c r="AA1" s="7"/>
      <c r="AB1" s="6" t="s">
        <v>1252</v>
      </c>
      <c r="AC1" s="6"/>
      <c r="AD1" s="6"/>
      <c r="AE1" s="6"/>
      <c r="AF1" s="6"/>
      <c r="AG1" s="7"/>
      <c r="AH1" s="6" t="s">
        <v>1253</v>
      </c>
      <c r="AI1" s="6"/>
      <c r="AJ1" s="6"/>
      <c r="AK1" s="6"/>
      <c r="AL1" s="6"/>
      <c r="AM1" s="7"/>
      <c r="AN1" s="6" t="s">
        <v>1249</v>
      </c>
      <c r="AO1" s="59"/>
      <c r="AP1" s="6"/>
      <c r="AQ1" s="6"/>
      <c r="AR1" s="6"/>
      <c r="AS1" s="7"/>
      <c r="AT1" s="6" t="s">
        <v>1260</v>
      </c>
      <c r="AU1" s="6"/>
      <c r="AV1" s="6"/>
      <c r="AW1" s="6"/>
      <c r="AX1" s="6"/>
      <c r="AY1" s="7"/>
      <c r="AZ1" s="6" t="s">
        <v>1261</v>
      </c>
      <c r="BA1" s="6"/>
      <c r="BB1" s="6"/>
      <c r="BC1" s="6"/>
      <c r="BD1" s="6"/>
      <c r="BE1" s="7"/>
      <c r="BF1" s="6" t="s">
        <v>1321</v>
      </c>
      <c r="BG1" s="6"/>
      <c r="BH1" s="6"/>
      <c r="BI1" s="6"/>
      <c r="BJ1" s="6"/>
      <c r="BK1" s="7"/>
    </row>
    <row r="2" spans="1:63" s="1" customFormat="1" x14ac:dyDescent="0.25">
      <c r="A2" s="1" t="s">
        <v>148</v>
      </c>
      <c r="B2" s="1" t="s">
        <v>22</v>
      </c>
      <c r="C2" s="1" t="s">
        <v>164</v>
      </c>
      <c r="D2" s="1" t="s">
        <v>23</v>
      </c>
      <c r="E2" s="1" t="s">
        <v>24</v>
      </c>
      <c r="F2" s="1" t="s">
        <v>161</v>
      </c>
      <c r="G2" s="1" t="s">
        <v>162</v>
      </c>
      <c r="H2" s="1" t="s">
        <v>163</v>
      </c>
      <c r="I2" s="1" t="s">
        <v>5</v>
      </c>
      <c r="J2" s="8" t="s">
        <v>46</v>
      </c>
      <c r="K2" s="1" t="s">
        <v>48</v>
      </c>
      <c r="L2" s="8" t="s">
        <v>49</v>
      </c>
      <c r="M2" s="1" t="s">
        <v>1229</v>
      </c>
      <c r="N2" s="1" t="s">
        <v>1230</v>
      </c>
      <c r="O2" s="1" t="s">
        <v>1285</v>
      </c>
      <c r="P2" s="8" t="s">
        <v>1286</v>
      </c>
      <c r="Q2" s="1" t="s">
        <v>1255</v>
      </c>
      <c r="R2" s="1" t="s">
        <v>1256</v>
      </c>
      <c r="S2" s="1" t="s">
        <v>1257</v>
      </c>
      <c r="T2" s="1" t="s">
        <v>1258</v>
      </c>
      <c r="U2" s="8" t="s">
        <v>1259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8" t="s">
        <v>30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8" t="s">
        <v>30</v>
      </c>
      <c r="AH2" s="1" t="s">
        <v>25</v>
      </c>
      <c r="AI2" s="1" t="s">
        <v>26</v>
      </c>
      <c r="AJ2" s="1" t="s">
        <v>27</v>
      </c>
      <c r="AK2" s="1" t="s">
        <v>28</v>
      </c>
      <c r="AL2" s="1" t="s">
        <v>29</v>
      </c>
      <c r="AM2" s="8" t="s">
        <v>30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8" t="s">
        <v>30</v>
      </c>
      <c r="AT2" s="1" t="s">
        <v>25</v>
      </c>
      <c r="AU2" s="1" t="s">
        <v>26</v>
      </c>
      <c r="AV2" s="1" t="s">
        <v>27</v>
      </c>
      <c r="AW2" s="1" t="s">
        <v>28</v>
      </c>
      <c r="AX2" s="1" t="s">
        <v>29</v>
      </c>
      <c r="AY2" s="8" t="s">
        <v>30</v>
      </c>
      <c r="AZ2" s="1" t="s">
        <v>25</v>
      </c>
      <c r="BA2" s="1" t="s">
        <v>26</v>
      </c>
      <c r="BB2" s="1" t="s">
        <v>27</v>
      </c>
      <c r="BC2" s="1" t="s">
        <v>28</v>
      </c>
      <c r="BD2" s="1" t="s">
        <v>29</v>
      </c>
      <c r="BE2" s="8" t="s">
        <v>30</v>
      </c>
      <c r="BF2" s="1" t="s">
        <v>25</v>
      </c>
      <c r="BG2" s="1" t="s">
        <v>26</v>
      </c>
      <c r="BH2" s="1" t="s">
        <v>27</v>
      </c>
      <c r="BI2" s="1" t="s">
        <v>28</v>
      </c>
      <c r="BJ2" s="1" t="s">
        <v>29</v>
      </c>
      <c r="BK2" s="8" t="s">
        <v>30</v>
      </c>
    </row>
    <row r="3" spans="1:63" x14ac:dyDescent="0.25">
      <c r="A3">
        <v>3</v>
      </c>
      <c r="B3" t="s">
        <v>32</v>
      </c>
      <c r="C3" t="s">
        <v>1</v>
      </c>
      <c r="D3" t="s">
        <v>41</v>
      </c>
      <c r="E3" t="s">
        <v>39</v>
      </c>
      <c r="H3" t="s">
        <v>40</v>
      </c>
      <c r="I3" t="s">
        <v>1228</v>
      </c>
      <c r="J3" s="11">
        <v>404899</v>
      </c>
      <c r="K3">
        <v>52838</v>
      </c>
      <c r="L3" s="11">
        <v>7973</v>
      </c>
      <c r="M3">
        <f>IFERROR(ROUND(VLOOKUP($A3,est_vols!$A:$U,2,FALSE),0),"")</f>
        <v>1</v>
      </c>
      <c r="N3">
        <f>IFERROR(ROUND(VLOOKUP($A3,est_vols!$A:$U,3,FALSE),0),"")</f>
        <v>2</v>
      </c>
      <c r="O3" t="str">
        <f>VLOOKUP(M3,'AT FT Lookup'!$A$3:$D$8,4,FALSE)</f>
        <v>Core/CBD</v>
      </c>
      <c r="P3" s="11" t="str">
        <f>VLOOKUP(N3,'AT FT Lookup'!$A$12:$C$26,3,FALSE)</f>
        <v>Fwy/Ramp</v>
      </c>
      <c r="Q3">
        <f t="shared" ref="Q3:Q33" si="0">IF(V3&lt;10000,IF(V3&lt;1,0,1),0)</f>
        <v>0</v>
      </c>
      <c r="R3">
        <f t="shared" ref="R3:R33" si="1">IF(V3&lt;20000,IF(V3&lt;10000,0,1),0)</f>
        <v>0</v>
      </c>
      <c r="S3">
        <f t="shared" ref="S3:S33" si="2">IF(V3&lt;50000,IF(V3&lt;20000,0,1),0)</f>
        <v>0</v>
      </c>
      <c r="T3">
        <f t="shared" ref="T3:T33" si="3">IF(V3&gt;=50000,1,0)</f>
        <v>1</v>
      </c>
      <c r="U3" s="11" t="str">
        <f t="shared" ref="U3:U66" si="4">IF(Q3=1,"Under 10k",IF(R3=1,"10-20k",IF(S3=1,"20-50k",IF(T3=1,"Over 50k","NA"))))</f>
        <v>Over 50k</v>
      </c>
      <c r="V3" s="3">
        <v>126432.21766344878</v>
      </c>
      <c r="W3" s="3">
        <v>14538.132145285299</v>
      </c>
      <c r="X3" s="3">
        <v>41072.394524692209</v>
      </c>
      <c r="Y3" s="3">
        <v>23898.20585555616</v>
      </c>
      <c r="Z3" s="3">
        <v>43701.914178301529</v>
      </c>
      <c r="AA3" s="9">
        <v>3221.5709596135657</v>
      </c>
      <c r="AN3" s="3">
        <f>IFERROR(ROUND(VLOOKUP($A3,est_vols!$A:$U,4,FALSE),0),"")</f>
        <v>150653</v>
      </c>
      <c r="AO3" s="3">
        <f>IFERROR(ROUND(VLOOKUP($A3,est_vols!$A:$U,5,FALSE),0),"")</f>
        <v>15072</v>
      </c>
      <c r="AP3" s="3">
        <f>IFERROR(ROUND(VLOOKUP($A3,est_vols!$A:$U,6,FALSE),0),"")</f>
        <v>47828</v>
      </c>
      <c r="AQ3" s="3">
        <f>IFERROR(ROUND(VLOOKUP($A3,est_vols!$A:$U,7,FALSE),0),"")</f>
        <v>41953</v>
      </c>
      <c r="AR3" s="3">
        <f>IFERROR(ROUND(VLOOKUP($A3,est_vols!$A:$U,8,FALSE),0),"")</f>
        <v>42742</v>
      </c>
      <c r="AS3" s="9">
        <f>IFERROR(ROUND(VLOOKUP($A3,est_vols!$A:$U,9,FALSE),0),"")</f>
        <v>3058</v>
      </c>
      <c r="AT3" s="3">
        <f>AN3-V3</f>
        <v>24220.782336551216</v>
      </c>
      <c r="AU3" s="3">
        <f t="shared" ref="AU3:AY3" si="5">AO3-W3</f>
        <v>533.86785471470102</v>
      </c>
      <c r="AV3" s="3">
        <f t="shared" si="5"/>
        <v>6755.6054753077915</v>
      </c>
      <c r="AW3" s="3">
        <f t="shared" si="5"/>
        <v>18054.79414444384</v>
      </c>
      <c r="AX3" s="3">
        <f t="shared" si="5"/>
        <v>-959.91417830152932</v>
      </c>
      <c r="AY3" s="9">
        <f t="shared" si="5"/>
        <v>-163.57095961356572</v>
      </c>
      <c r="AZ3" s="3">
        <f>AT3^2</f>
        <v>586646296.99459136</v>
      </c>
      <c r="BA3" s="3">
        <f t="shared" ref="BA3:BE3" si="6">AU3^2</f>
        <v>285014.88629767712</v>
      </c>
      <c r="BB3" s="3">
        <f t="shared" si="6"/>
        <v>45638205.338008612</v>
      </c>
      <c r="BC3" s="3">
        <f t="shared" si="6"/>
        <v>325975591.59824359</v>
      </c>
      <c r="BD3" s="3">
        <f t="shared" si="6"/>
        <v>921435.22970430017</v>
      </c>
      <c r="BE3" s="9">
        <f t="shared" si="6"/>
        <v>26755.458828902749</v>
      </c>
      <c r="BF3" s="51">
        <f t="shared" ref="BF3:BF6" si="7">AT3/V3</f>
        <v>0.19157128447295582</v>
      </c>
      <c r="BG3" s="51">
        <f t="shared" ref="BG3:BG6" si="8">AU3/W3</f>
        <v>3.6721901368040169E-2</v>
      </c>
      <c r="BH3" s="51">
        <f t="shared" ref="BH3:BH6" si="9">AV3/X3</f>
        <v>0.16448043883213107</v>
      </c>
      <c r="BI3" s="51">
        <f t="shared" ref="BI3:BI6" si="10">AW3/Y3</f>
        <v>0.75548743087951231</v>
      </c>
      <c r="BJ3" s="51">
        <f t="shared" ref="BJ3:BJ6" si="11">AX3/Z3</f>
        <v>-2.1965037375368264E-2</v>
      </c>
      <c r="BK3" s="52">
        <f t="shared" ref="BK3:BK6" si="12">AY3/AA3</f>
        <v>-5.077366342822584E-2</v>
      </c>
    </row>
    <row r="4" spans="1:63" x14ac:dyDescent="0.25">
      <c r="A4">
        <v>4</v>
      </c>
      <c r="B4" t="s">
        <v>32</v>
      </c>
      <c r="C4" t="s">
        <v>1</v>
      </c>
      <c r="D4" t="s">
        <v>41</v>
      </c>
      <c r="E4" t="s">
        <v>39</v>
      </c>
      <c r="H4" t="s">
        <v>42</v>
      </c>
      <c r="I4" t="s">
        <v>1228</v>
      </c>
      <c r="J4" s="11">
        <v>404916</v>
      </c>
      <c r="K4">
        <v>7972</v>
      </c>
      <c r="L4" s="11">
        <v>52839</v>
      </c>
      <c r="M4">
        <f>IFERROR(ROUND(VLOOKUP($A4,est_vols!$A:$U,2,FALSE),0),"")</f>
        <v>1</v>
      </c>
      <c r="N4">
        <f>IFERROR(ROUND(VLOOKUP($A4,est_vols!$A:$U,3,FALSE),0),"")</f>
        <v>2</v>
      </c>
      <c r="O4" t="str">
        <f>VLOOKUP(M4,'AT FT Lookup'!$A$3:$D$8,4,FALSE)</f>
        <v>Core/CBD</v>
      </c>
      <c r="P4" s="11" t="str">
        <f>VLOOKUP(N4,'AT FT Lookup'!$A$12:$C$26,3,FALSE)</f>
        <v>Fwy/Ramp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1</v>
      </c>
      <c r="U4" s="11" t="str">
        <f t="shared" si="4"/>
        <v>Over 50k</v>
      </c>
      <c r="V4" s="3">
        <v>132620.64285714284</v>
      </c>
      <c r="W4" s="3">
        <v>24315.142857142855</v>
      </c>
      <c r="X4" s="3">
        <v>44166.273809523802</v>
      </c>
      <c r="Y4" s="3">
        <v>18816.547619047618</v>
      </c>
      <c r="Z4" s="3">
        <v>27077.226190476191</v>
      </c>
      <c r="AA4" s="9">
        <v>18245.4523809524</v>
      </c>
      <c r="AN4" s="3">
        <f>IFERROR(ROUND(VLOOKUP($A4,est_vols!$A:$U,4,FALSE),0),"")</f>
        <v>139483</v>
      </c>
      <c r="AO4" s="3">
        <f>IFERROR(ROUND(VLOOKUP($A4,est_vols!$A:$U,5,FALSE),0),"")</f>
        <v>35375</v>
      </c>
      <c r="AP4" s="3">
        <f>IFERROR(ROUND(VLOOKUP($A4,est_vols!$A:$U,6,FALSE),0),"")</f>
        <v>45685</v>
      </c>
      <c r="AQ4" s="3">
        <f>IFERROR(ROUND(VLOOKUP($A4,est_vols!$A:$U,7,FALSE),0),"")</f>
        <v>18837</v>
      </c>
      <c r="AR4" s="3">
        <f>IFERROR(ROUND(VLOOKUP($A4,est_vols!$A:$U,8,FALSE),0),"")</f>
        <v>19481</v>
      </c>
      <c r="AS4" s="9">
        <f>IFERROR(ROUND(VLOOKUP($A4,est_vols!$A:$U,9,FALSE),0),"")</f>
        <v>20104</v>
      </c>
      <c r="AT4" s="3">
        <f t="shared" ref="AT4:AT67" si="13">AN4-V4</f>
        <v>6862.3571428571595</v>
      </c>
      <c r="AU4" s="3">
        <f t="shared" ref="AU4:AU67" si="14">AO4-W4</f>
        <v>11059.857142857145</v>
      </c>
      <c r="AV4" s="3">
        <f t="shared" ref="AV4:AV67" si="15">AP4-X4</f>
        <v>1518.7261904761981</v>
      </c>
      <c r="AW4" s="3">
        <f t="shared" ref="AW4:AW67" si="16">AQ4-Y4</f>
        <v>20.452380952381645</v>
      </c>
      <c r="AX4" s="3">
        <f t="shared" ref="AX4:AX67" si="17">AR4-Z4</f>
        <v>-7596.2261904761908</v>
      </c>
      <c r="AY4" s="9">
        <f t="shared" ref="AY4:AY67" si="18">AS4-AA4</f>
        <v>1858.5476190476002</v>
      </c>
      <c r="AZ4" s="3">
        <f t="shared" ref="AZ4:AZ67" si="19">AT4^2</f>
        <v>47091945.556122676</v>
      </c>
      <c r="BA4" s="3">
        <f t="shared" ref="BA4:BA67" si="20">AU4^2</f>
        <v>122320440.02040821</v>
      </c>
      <c r="BB4" s="3">
        <f t="shared" ref="BB4:BB67" si="21">AV4^2</f>
        <v>2306529.2416383452</v>
      </c>
      <c r="BC4" s="3">
        <f t="shared" ref="BC4:BC67" si="22">AW4^2</f>
        <v>418.29988662134355</v>
      </c>
      <c r="BD4" s="3">
        <f t="shared" ref="BD4:BD67" si="23">AX4^2</f>
        <v>57702652.336876422</v>
      </c>
      <c r="BE4" s="9">
        <f t="shared" ref="BE4:BE67" si="24">AY4^2</f>
        <v>3454199.2522675036</v>
      </c>
      <c r="BF4" s="51">
        <f t="shared" si="7"/>
        <v>5.1744260885910484E-2</v>
      </c>
      <c r="BG4" s="51">
        <f t="shared" si="8"/>
        <v>0.45485470547454276</v>
      </c>
      <c r="BH4" s="51">
        <f t="shared" si="9"/>
        <v>3.4386559233545923E-2</v>
      </c>
      <c r="BI4" s="51">
        <f t="shared" si="10"/>
        <v>1.0869358910280708E-3</v>
      </c>
      <c r="BJ4" s="51">
        <f t="shared" si="11"/>
        <v>-0.28053930402767746</v>
      </c>
      <c r="BK4" s="52">
        <f t="shared" si="12"/>
        <v>0.10186360854433281</v>
      </c>
    </row>
    <row r="5" spans="1:63" x14ac:dyDescent="0.25">
      <c r="A5">
        <v>5</v>
      </c>
      <c r="B5" t="s">
        <v>32</v>
      </c>
      <c r="C5" t="s">
        <v>165</v>
      </c>
      <c r="D5" t="s">
        <v>31</v>
      </c>
      <c r="E5" t="s">
        <v>35</v>
      </c>
      <c r="H5" t="s">
        <v>36</v>
      </c>
      <c r="I5" t="s">
        <v>1228</v>
      </c>
      <c r="J5" s="11">
        <v>405838</v>
      </c>
      <c r="K5">
        <v>40029</v>
      </c>
      <c r="L5" s="11">
        <v>52118</v>
      </c>
      <c r="M5">
        <f>IFERROR(ROUND(VLOOKUP($A5,est_vols!$A:$U,2,FALSE),0),"")</f>
        <v>3</v>
      </c>
      <c r="N5">
        <f>IFERROR(ROUND(VLOOKUP($A5,est_vols!$A:$U,3,FALSE),0),"")</f>
        <v>2</v>
      </c>
      <c r="O5" t="str">
        <f>VLOOKUP(M5,'AT FT Lookup'!$A$3:$D$8,4,FALSE)</f>
        <v>Urb</v>
      </c>
      <c r="P5" s="11" t="str">
        <f>VLOOKUP(N5,'AT FT Lookup'!$A$12:$C$26,3,FALSE)</f>
        <v>Fwy/Ramp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1</v>
      </c>
      <c r="U5" s="11" t="str">
        <f t="shared" si="4"/>
        <v>Over 50k</v>
      </c>
      <c r="V5" s="9">
        <v>114949.66666666645</v>
      </c>
      <c r="W5" s="3">
        <v>19146.333333333299</v>
      </c>
      <c r="X5" s="3">
        <v>39175.333333333299</v>
      </c>
      <c r="Y5" s="3">
        <v>20811.166666666599</v>
      </c>
      <c r="Z5" s="3">
        <v>29416.166666666599</v>
      </c>
      <c r="AA5" s="9">
        <v>6400.6666666666597</v>
      </c>
      <c r="AN5" s="3">
        <f>IFERROR(ROUND(VLOOKUP($A5,est_vols!$A:$U,4,FALSE),0),"")</f>
        <v>106869</v>
      </c>
      <c r="AO5" s="3">
        <f>IFERROR(ROUND(VLOOKUP($A5,est_vols!$A:$U,5,FALSE),0),"")</f>
        <v>21861</v>
      </c>
      <c r="AP5" s="3">
        <f>IFERROR(ROUND(VLOOKUP($A5,est_vols!$A:$U,6,FALSE),0),"")</f>
        <v>36062</v>
      </c>
      <c r="AQ5" s="3">
        <f>IFERROR(ROUND(VLOOKUP($A5,est_vols!$A:$U,7,FALSE),0),"")</f>
        <v>22280</v>
      </c>
      <c r="AR5" s="3">
        <f>IFERROR(ROUND(VLOOKUP($A5,est_vols!$A:$U,8,FALSE),0),"")</f>
        <v>21444</v>
      </c>
      <c r="AS5" s="9">
        <f>IFERROR(ROUND(VLOOKUP($A5,est_vols!$A:$U,9,FALSE),0),"")</f>
        <v>5223</v>
      </c>
      <c r="AT5" s="3">
        <f t="shared" si="13"/>
        <v>-8080.6666666664532</v>
      </c>
      <c r="AU5" s="3">
        <f t="shared" si="14"/>
        <v>2714.6666666667006</v>
      </c>
      <c r="AV5" s="3">
        <f t="shared" si="15"/>
        <v>-3113.3333333332994</v>
      </c>
      <c r="AW5" s="3">
        <f t="shared" si="16"/>
        <v>1468.8333333334012</v>
      </c>
      <c r="AX5" s="3">
        <f t="shared" si="17"/>
        <v>-7972.1666666665988</v>
      </c>
      <c r="AY5" s="9">
        <f t="shared" si="18"/>
        <v>-1177.6666666666597</v>
      </c>
      <c r="AZ5" s="3">
        <f t="shared" si="19"/>
        <v>65297173.777774327</v>
      </c>
      <c r="BA5" s="3">
        <f t="shared" si="20"/>
        <v>7369415.1111112954</v>
      </c>
      <c r="BB5" s="3">
        <f t="shared" si="21"/>
        <v>9692844.4444442336</v>
      </c>
      <c r="BC5" s="3">
        <f t="shared" si="22"/>
        <v>2157471.3611113108</v>
      </c>
      <c r="BD5" s="3">
        <f t="shared" si="23"/>
        <v>63555441.361110032</v>
      </c>
      <c r="BE5" s="9">
        <f t="shared" si="24"/>
        <v>1386898.7777777615</v>
      </c>
      <c r="BF5" s="51">
        <f t="shared" si="7"/>
        <v>-7.0297434529314001E-2</v>
      </c>
      <c r="BG5" s="51">
        <f t="shared" si="8"/>
        <v>0.14178519821027727</v>
      </c>
      <c r="BH5" s="51">
        <f t="shared" si="9"/>
        <v>-7.9471776457974458E-2</v>
      </c>
      <c r="BI5" s="51">
        <f t="shared" si="10"/>
        <v>7.0579096158315938E-2</v>
      </c>
      <c r="BJ5" s="51">
        <f t="shared" si="11"/>
        <v>-0.27101310503861087</v>
      </c>
      <c r="BK5" s="52">
        <f t="shared" si="12"/>
        <v>-0.18399125091136251</v>
      </c>
    </row>
    <row r="6" spans="1:63" x14ac:dyDescent="0.25">
      <c r="A6">
        <v>6</v>
      </c>
      <c r="B6" t="s">
        <v>32</v>
      </c>
      <c r="C6" t="s">
        <v>165</v>
      </c>
      <c r="D6" t="s">
        <v>31</v>
      </c>
      <c r="E6" t="s">
        <v>35</v>
      </c>
      <c r="H6" t="s">
        <v>38</v>
      </c>
      <c r="I6" t="s">
        <v>1228</v>
      </c>
      <c r="J6" s="11">
        <v>405870</v>
      </c>
      <c r="K6">
        <v>52264</v>
      </c>
      <c r="L6" s="11">
        <v>7732</v>
      </c>
      <c r="M6">
        <f>IFERROR(ROUND(VLOOKUP($A6,est_vols!$A:$U,2,FALSE),0),"")</f>
        <v>3</v>
      </c>
      <c r="N6">
        <f>IFERROR(ROUND(VLOOKUP($A6,est_vols!$A:$U,3,FALSE),0),"")</f>
        <v>2</v>
      </c>
      <c r="O6" t="str">
        <f>VLOOKUP(M6,'AT FT Lookup'!$A$3:$D$8,4,FALSE)</f>
        <v>Urb</v>
      </c>
      <c r="P6" s="11" t="str">
        <f>VLOOKUP(N6,'AT FT Lookup'!$A$12:$C$26,3,FALSE)</f>
        <v>Fwy/Ramp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1</v>
      </c>
      <c r="U6" s="11" t="str">
        <f t="shared" si="4"/>
        <v>Over 50k</v>
      </c>
      <c r="V6" s="3">
        <v>122190.9999999998</v>
      </c>
      <c r="W6" s="3">
        <v>21628.666666666599</v>
      </c>
      <c r="X6" s="3">
        <v>42740.333333333299</v>
      </c>
      <c r="Y6" s="3">
        <v>19603.833333333299</v>
      </c>
      <c r="Z6" s="3">
        <v>29964.166666666599</v>
      </c>
      <c r="AA6" s="9">
        <v>8254</v>
      </c>
      <c r="AN6" s="3">
        <f>IFERROR(ROUND(VLOOKUP($A6,est_vols!$A:$U,4,FALSE),0),"")</f>
        <v>98806</v>
      </c>
      <c r="AO6" s="3">
        <f>IFERROR(ROUND(VLOOKUP($A6,est_vols!$A:$U,5,FALSE),0),"")</f>
        <v>19641</v>
      </c>
      <c r="AP6" s="3">
        <f>IFERROR(ROUND(VLOOKUP($A6,est_vols!$A:$U,6,FALSE),0),"")</f>
        <v>33040</v>
      </c>
      <c r="AQ6" s="3">
        <f>IFERROR(ROUND(VLOOKUP($A6,est_vols!$A:$U,7,FALSE),0),"")</f>
        <v>19442</v>
      </c>
      <c r="AR6" s="3">
        <f>IFERROR(ROUND(VLOOKUP($A6,est_vols!$A:$U,8,FALSE),0),"")</f>
        <v>20274</v>
      </c>
      <c r="AS6" s="9">
        <f>IFERROR(ROUND(VLOOKUP($A6,est_vols!$A:$U,9,FALSE),0),"")</f>
        <v>6408</v>
      </c>
      <c r="AT6" s="3">
        <f t="shared" si="13"/>
        <v>-23384.999999999796</v>
      </c>
      <c r="AU6" s="3">
        <f t="shared" si="14"/>
        <v>-1987.6666666665988</v>
      </c>
      <c r="AV6" s="3">
        <f t="shared" si="15"/>
        <v>-9700.3333333332994</v>
      </c>
      <c r="AW6" s="3">
        <f t="shared" si="16"/>
        <v>-161.83333333329938</v>
      </c>
      <c r="AX6" s="3">
        <f t="shared" si="17"/>
        <v>-9690.1666666665988</v>
      </c>
      <c r="AY6" s="9">
        <f t="shared" si="18"/>
        <v>-1846</v>
      </c>
      <c r="AZ6" s="3">
        <f t="shared" si="19"/>
        <v>546858224.99999046</v>
      </c>
      <c r="BA6" s="3">
        <f t="shared" si="20"/>
        <v>3950818.7777775079</v>
      </c>
      <c r="BB6" s="3">
        <f t="shared" si="21"/>
        <v>94096466.77777712</v>
      </c>
      <c r="BC6" s="3">
        <f t="shared" si="22"/>
        <v>26190.027777766787</v>
      </c>
      <c r="BD6" s="3">
        <f t="shared" si="23"/>
        <v>93899330.027776465</v>
      </c>
      <c r="BE6" s="9">
        <f t="shared" si="24"/>
        <v>3407716</v>
      </c>
      <c r="BF6" s="51">
        <f t="shared" si="7"/>
        <v>-0.19138070725339701</v>
      </c>
      <c r="BG6" s="51">
        <f t="shared" si="8"/>
        <v>-9.1899639367503241E-2</v>
      </c>
      <c r="BH6" s="51">
        <f t="shared" si="9"/>
        <v>-0.22695970238884364</v>
      </c>
      <c r="BI6" s="51">
        <f t="shared" si="10"/>
        <v>-8.2551881859823165E-3</v>
      </c>
      <c r="BJ6" s="51">
        <f t="shared" si="11"/>
        <v>-0.32339182912923614</v>
      </c>
      <c r="BK6" s="52">
        <f t="shared" si="12"/>
        <v>-0.22364913981100074</v>
      </c>
    </row>
    <row r="7" spans="1:63" x14ac:dyDescent="0.25">
      <c r="A7">
        <v>9</v>
      </c>
      <c r="B7" t="s">
        <v>32</v>
      </c>
      <c r="C7" t="s">
        <v>165</v>
      </c>
      <c r="D7" t="s">
        <v>31</v>
      </c>
      <c r="E7" t="s">
        <v>44</v>
      </c>
      <c r="H7" t="s">
        <v>36</v>
      </c>
      <c r="I7" t="s">
        <v>1228</v>
      </c>
      <c r="J7" s="11">
        <v>404617</v>
      </c>
      <c r="K7">
        <v>52234</v>
      </c>
      <c r="L7" s="11">
        <v>52271</v>
      </c>
      <c r="M7">
        <f>IFERROR(ROUND(VLOOKUP($A7,est_vols!$A:$U,2,FALSE),0),"")</f>
        <v>2</v>
      </c>
      <c r="N7">
        <f>IFERROR(ROUND(VLOOKUP($A7,est_vols!$A:$U,3,FALSE),0),"")</f>
        <v>2</v>
      </c>
      <c r="O7" t="str">
        <f>VLOOKUP(M7,'AT FT Lookup'!$A$3:$D$8,4,FALSE)</f>
        <v>UrbBiz</v>
      </c>
      <c r="P7" s="11" t="str">
        <f>VLOOKUP(N7,'AT FT Lookup'!$A$12:$C$26,3,FALSE)</f>
        <v>Fwy/Ramp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1</v>
      </c>
      <c r="U7" s="11" t="str">
        <f t="shared" si="4"/>
        <v>Over 50k</v>
      </c>
      <c r="V7" s="3">
        <v>73155.999999999724</v>
      </c>
      <c r="W7" s="3">
        <v>15427.9999999999</v>
      </c>
      <c r="X7" s="3">
        <v>24443.166666666599</v>
      </c>
      <c r="Y7" s="3">
        <v>14241.666666666601</v>
      </c>
      <c r="Z7" s="3">
        <v>15928.833333333299</v>
      </c>
      <c r="AA7" s="9">
        <v>3114.3333333333298</v>
      </c>
      <c r="AN7" s="3">
        <f>IFERROR(ROUND(VLOOKUP($A7,est_vols!$A:$U,4,FALSE),0),"")</f>
        <v>73310</v>
      </c>
      <c r="AO7" s="3">
        <f>IFERROR(ROUND(VLOOKUP($A7,est_vols!$A:$U,5,FALSE),0),"")</f>
        <v>17783</v>
      </c>
      <c r="AP7" s="3">
        <f>IFERROR(ROUND(VLOOKUP($A7,est_vols!$A:$U,6,FALSE),0),"")</f>
        <v>26977</v>
      </c>
      <c r="AQ7" s="3">
        <f>IFERROR(ROUND(VLOOKUP($A7,est_vols!$A:$U,7,FALSE),0),"")</f>
        <v>13272</v>
      </c>
      <c r="AR7" s="3">
        <f>IFERROR(ROUND(VLOOKUP($A7,est_vols!$A:$U,8,FALSE),0),"")</f>
        <v>12374</v>
      </c>
      <c r="AS7" s="9">
        <f>IFERROR(ROUND(VLOOKUP($A7,est_vols!$A:$U,9,FALSE),0),"")</f>
        <v>2904</v>
      </c>
      <c r="AT7" s="3">
        <f t="shared" si="13"/>
        <v>154.00000000027649</v>
      </c>
      <c r="AU7" s="3">
        <f t="shared" si="14"/>
        <v>2355.0000000001</v>
      </c>
      <c r="AV7" s="3">
        <f t="shared" si="15"/>
        <v>2533.8333333334012</v>
      </c>
      <c r="AW7" s="3">
        <f t="shared" si="16"/>
        <v>-969.66666666660058</v>
      </c>
      <c r="AX7" s="3">
        <f t="shared" si="17"/>
        <v>-3554.8333333332994</v>
      </c>
      <c r="AY7" s="9">
        <f t="shared" si="18"/>
        <v>-210.33333333332985</v>
      </c>
      <c r="AZ7" s="3">
        <f t="shared" si="19"/>
        <v>23716.000000085158</v>
      </c>
      <c r="BA7" s="3">
        <f t="shared" si="20"/>
        <v>5546025.0000004712</v>
      </c>
      <c r="BB7" s="3">
        <f t="shared" si="21"/>
        <v>6420311.3611114556</v>
      </c>
      <c r="BC7" s="3">
        <f t="shared" si="22"/>
        <v>940253.44444431632</v>
      </c>
      <c r="BD7" s="3">
        <f t="shared" si="23"/>
        <v>12636840.027777536</v>
      </c>
      <c r="BE7" s="9">
        <f t="shared" si="24"/>
        <v>44240.111111109647</v>
      </c>
      <c r="BF7" s="51">
        <f t="shared" ref="BF7:BF70" si="25">AT7/V7</f>
        <v>2.1050904915560866E-3</v>
      </c>
      <c r="BG7" s="51">
        <f t="shared" ref="BG7:BG70" si="26">AU7/W7</f>
        <v>0.15264454239046638</v>
      </c>
      <c r="BH7" s="51">
        <f t="shared" ref="BH7:BH70" si="27">AV7/X7</f>
        <v>0.10366223688965866</v>
      </c>
      <c r="BI7" s="51">
        <f t="shared" ref="BI7:BI70" si="28">AW7/Y7</f>
        <v>-6.8086600351078178E-2</v>
      </c>
      <c r="BJ7" s="51">
        <f t="shared" ref="BJ7:BJ70" si="29">AX7/Z7</f>
        <v>-0.2231697236667243</v>
      </c>
      <c r="BK7" s="52">
        <f t="shared" ref="BK7:BK70" si="30">AY7/AA7</f>
        <v>-6.7537193620891597E-2</v>
      </c>
    </row>
    <row r="8" spans="1:63" x14ac:dyDescent="0.25">
      <c r="A8">
        <v>10</v>
      </c>
      <c r="B8" t="s">
        <v>32</v>
      </c>
      <c r="C8" t="s">
        <v>165</v>
      </c>
      <c r="D8" t="s">
        <v>31</v>
      </c>
      <c r="E8" t="s">
        <v>44</v>
      </c>
      <c r="H8" t="s">
        <v>38</v>
      </c>
      <c r="I8" t="s">
        <v>1228</v>
      </c>
      <c r="J8" s="11">
        <v>404647</v>
      </c>
      <c r="K8">
        <v>52136</v>
      </c>
      <c r="L8" s="11">
        <v>52137</v>
      </c>
      <c r="M8">
        <f>IFERROR(ROUND(VLOOKUP($A8,est_vols!$A:$U,2,FALSE),0),"")</f>
        <v>2</v>
      </c>
      <c r="N8">
        <f>IFERROR(ROUND(VLOOKUP($A8,est_vols!$A:$U,3,FALSE),0),"")</f>
        <v>2</v>
      </c>
      <c r="O8" t="str">
        <f>VLOOKUP(M8,'AT FT Lookup'!$A$3:$D$8,4,FALSE)</f>
        <v>UrbBiz</v>
      </c>
      <c r="P8" s="11" t="str">
        <f>VLOOKUP(N8,'AT FT Lookup'!$A$12:$C$26,3,FALSE)</f>
        <v>Fwy/Ramp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1</v>
      </c>
      <c r="U8" s="11" t="str">
        <f t="shared" si="4"/>
        <v>Over 50k</v>
      </c>
      <c r="V8" s="3">
        <v>74506.333333333198</v>
      </c>
      <c r="W8" s="3">
        <v>10028</v>
      </c>
      <c r="X8" s="3">
        <v>26261.999999999902</v>
      </c>
      <c r="Y8" s="3">
        <v>18467.333333333299</v>
      </c>
      <c r="Z8" s="3">
        <v>18177</v>
      </c>
      <c r="AA8" s="9">
        <v>1572</v>
      </c>
      <c r="AN8" s="3">
        <f>IFERROR(ROUND(VLOOKUP($A8,est_vols!$A:$U,4,FALSE),0),"")</f>
        <v>75651</v>
      </c>
      <c r="AO8" s="3">
        <f>IFERROR(ROUND(VLOOKUP($A8,est_vols!$A:$U,5,FALSE),0),"")</f>
        <v>10345</v>
      </c>
      <c r="AP8" s="3">
        <f>IFERROR(ROUND(VLOOKUP($A8,est_vols!$A:$U,6,FALSE),0),"")</f>
        <v>26715</v>
      </c>
      <c r="AQ8" s="3">
        <f>IFERROR(ROUND(VLOOKUP($A8,est_vols!$A:$U,7,FALSE),0),"")</f>
        <v>18112</v>
      </c>
      <c r="AR8" s="3">
        <f>IFERROR(ROUND(VLOOKUP($A8,est_vols!$A:$U,8,FALSE),0),"")</f>
        <v>18678</v>
      </c>
      <c r="AS8" s="9">
        <f>IFERROR(ROUND(VLOOKUP($A8,est_vols!$A:$U,9,FALSE),0),"")</f>
        <v>1800</v>
      </c>
      <c r="AT8" s="3">
        <f t="shared" si="13"/>
        <v>1144.6666666668025</v>
      </c>
      <c r="AU8" s="3">
        <f t="shared" si="14"/>
        <v>317</v>
      </c>
      <c r="AV8" s="3">
        <f t="shared" si="15"/>
        <v>453.00000000009823</v>
      </c>
      <c r="AW8" s="3">
        <f t="shared" si="16"/>
        <v>-355.33333333329938</v>
      </c>
      <c r="AX8" s="3">
        <f t="shared" si="17"/>
        <v>501</v>
      </c>
      <c r="AY8" s="9">
        <f t="shared" si="18"/>
        <v>228</v>
      </c>
      <c r="AZ8" s="3">
        <f t="shared" si="19"/>
        <v>1310261.7777780888</v>
      </c>
      <c r="BA8" s="3">
        <f t="shared" si="20"/>
        <v>100489</v>
      </c>
      <c r="BB8" s="3">
        <f t="shared" si="21"/>
        <v>205209.000000089</v>
      </c>
      <c r="BC8" s="3">
        <f t="shared" si="22"/>
        <v>126261.77777775365</v>
      </c>
      <c r="BD8" s="3">
        <f t="shared" si="23"/>
        <v>251001</v>
      </c>
      <c r="BE8" s="9">
        <f t="shared" si="24"/>
        <v>51984</v>
      </c>
      <c r="BF8" s="51">
        <f t="shared" si="25"/>
        <v>1.5363347187489268E-2</v>
      </c>
      <c r="BG8" s="51">
        <f t="shared" si="26"/>
        <v>3.1611487834064617E-2</v>
      </c>
      <c r="BH8" s="51">
        <f t="shared" si="27"/>
        <v>1.7249257482297612E-2</v>
      </c>
      <c r="BI8" s="51">
        <f t="shared" si="28"/>
        <v>-1.9241182628784163E-2</v>
      </c>
      <c r="BJ8" s="51">
        <f t="shared" si="29"/>
        <v>2.75623040105628E-2</v>
      </c>
      <c r="BK8" s="52">
        <f t="shared" si="30"/>
        <v>0.14503816793893129</v>
      </c>
    </row>
    <row r="9" spans="1:63" x14ac:dyDescent="0.25">
      <c r="A9">
        <v>13</v>
      </c>
      <c r="B9" t="s">
        <v>32</v>
      </c>
      <c r="C9" t="s">
        <v>685</v>
      </c>
      <c r="D9" t="s">
        <v>686</v>
      </c>
      <c r="E9" t="s">
        <v>687</v>
      </c>
      <c r="H9" t="s">
        <v>36</v>
      </c>
      <c r="I9" t="s">
        <v>1228</v>
      </c>
      <c r="J9" s="11">
        <v>416144</v>
      </c>
      <c r="K9">
        <v>27628</v>
      </c>
      <c r="L9" s="11">
        <v>52102</v>
      </c>
      <c r="M9">
        <f>IFERROR(ROUND(VLOOKUP($A9,est_vols!$A:$U,2,FALSE),0),"")</f>
        <v>3</v>
      </c>
      <c r="N9">
        <f>IFERROR(ROUND(VLOOKUP($A9,est_vols!$A:$U,3,FALSE),0),"")</f>
        <v>3</v>
      </c>
      <c r="O9" t="str">
        <f>VLOOKUP(M9,'AT FT Lookup'!$A$3:$D$8,4,FALSE)</f>
        <v>Urb</v>
      </c>
      <c r="P9" s="11" t="str">
        <f>VLOOKUP(N9,'AT FT Lookup'!$A$12:$C$26,3,FALSE)</f>
        <v>Fwy/Ramp</v>
      </c>
      <c r="Q9">
        <f t="shared" si="0"/>
        <v>0</v>
      </c>
      <c r="R9">
        <f t="shared" si="1"/>
        <v>0</v>
      </c>
      <c r="S9">
        <f t="shared" si="2"/>
        <v>1</v>
      </c>
      <c r="T9">
        <f t="shared" si="3"/>
        <v>0</v>
      </c>
      <c r="U9" s="11" t="str">
        <f t="shared" si="4"/>
        <v>20-50k</v>
      </c>
      <c r="V9" s="3">
        <v>34332.480000000003</v>
      </c>
      <c r="W9" s="3">
        <v>5352.26</v>
      </c>
      <c r="X9" s="3">
        <v>13373.825000000001</v>
      </c>
      <c r="Y9" s="3">
        <v>7193.52</v>
      </c>
      <c r="Z9" s="3">
        <v>7656.2450000000017</v>
      </c>
      <c r="AA9" s="9">
        <v>756.63</v>
      </c>
      <c r="AN9" s="3">
        <f>IFERROR(ROUND(VLOOKUP($A9,est_vols!$A:$U,4,FALSE),0),"")</f>
        <v>32845</v>
      </c>
      <c r="AO9" s="3">
        <f>IFERROR(ROUND(VLOOKUP($A9,est_vols!$A:$U,5,FALSE),0),"")</f>
        <v>4665</v>
      </c>
      <c r="AP9" s="3">
        <f>IFERROR(ROUND(VLOOKUP($A9,est_vols!$A:$U,6,FALSE),0),"")</f>
        <v>11526</v>
      </c>
      <c r="AQ9" s="3">
        <f>IFERROR(ROUND(VLOOKUP($A9,est_vols!$A:$U,7,FALSE),0),"")</f>
        <v>7592</v>
      </c>
      <c r="AR9" s="3">
        <f>IFERROR(ROUND(VLOOKUP($A9,est_vols!$A:$U,8,FALSE),0),"")</f>
        <v>8204</v>
      </c>
      <c r="AS9" s="9">
        <f>IFERROR(ROUND(VLOOKUP($A9,est_vols!$A:$U,9,FALSE),0),"")</f>
        <v>858</v>
      </c>
      <c r="AT9" s="3">
        <f t="shared" si="13"/>
        <v>-1487.4800000000032</v>
      </c>
      <c r="AU9" s="3">
        <f t="shared" si="14"/>
        <v>-687.26000000000022</v>
      </c>
      <c r="AV9" s="3">
        <f t="shared" si="15"/>
        <v>-1847.8250000000007</v>
      </c>
      <c r="AW9" s="3">
        <f t="shared" si="16"/>
        <v>398.47999999999956</v>
      </c>
      <c r="AX9" s="3">
        <f t="shared" si="17"/>
        <v>547.75499999999829</v>
      </c>
      <c r="AY9" s="9">
        <f t="shared" si="18"/>
        <v>101.37</v>
      </c>
      <c r="AZ9" s="3">
        <f t="shared" si="19"/>
        <v>2212596.7504000096</v>
      </c>
      <c r="BA9" s="3">
        <f t="shared" si="20"/>
        <v>472326.30760000029</v>
      </c>
      <c r="BB9" s="3">
        <f t="shared" si="21"/>
        <v>3414457.2306250026</v>
      </c>
      <c r="BC9" s="3">
        <f t="shared" si="22"/>
        <v>158786.31039999964</v>
      </c>
      <c r="BD9" s="3">
        <f t="shared" si="23"/>
        <v>300035.54002499813</v>
      </c>
      <c r="BE9" s="9">
        <f t="shared" si="24"/>
        <v>10275.876900000001</v>
      </c>
      <c r="BF9" s="53">
        <f t="shared" si="25"/>
        <v>-4.3325737028027195E-2</v>
      </c>
      <c r="BG9" s="53">
        <f t="shared" si="26"/>
        <v>-0.12840557073086886</v>
      </c>
      <c r="BH9" s="53">
        <f t="shared" si="27"/>
        <v>-0.13816727824687408</v>
      </c>
      <c r="BI9" s="53">
        <f t="shared" si="28"/>
        <v>5.5394299313826827E-2</v>
      </c>
      <c r="BJ9" s="53">
        <f t="shared" si="29"/>
        <v>7.1543556926404281E-2</v>
      </c>
      <c r="BK9" s="52">
        <f t="shared" si="30"/>
        <v>0.13397565520796162</v>
      </c>
    </row>
    <row r="10" spans="1:63" s="4" customFormat="1" x14ac:dyDescent="0.25">
      <c r="A10" s="4">
        <v>14</v>
      </c>
      <c r="B10" s="4" t="s">
        <v>32</v>
      </c>
      <c r="C10" s="4" t="s">
        <v>685</v>
      </c>
      <c r="D10" s="4" t="s">
        <v>686</v>
      </c>
      <c r="E10" s="4" t="s">
        <v>687</v>
      </c>
      <c r="H10" s="4" t="s">
        <v>38</v>
      </c>
      <c r="I10" s="4" t="s">
        <v>1228</v>
      </c>
      <c r="J10" s="12">
        <v>416145</v>
      </c>
      <c r="K10" s="4">
        <v>52101</v>
      </c>
      <c r="L10" s="12">
        <v>27628</v>
      </c>
      <c r="M10" s="4">
        <f>IFERROR(ROUND(VLOOKUP($A10,est_vols!$A:$U,2,FALSE),0),"")</f>
        <v>3</v>
      </c>
      <c r="N10" s="4">
        <f>IFERROR(ROUND(VLOOKUP($A10,est_vols!$A:$U,3,FALSE),0),"")</f>
        <v>3</v>
      </c>
      <c r="O10" s="4" t="str">
        <f>VLOOKUP(M10,'AT FT Lookup'!$A$3:$D$8,4,FALSE)</f>
        <v>Urb</v>
      </c>
      <c r="P10" s="12" t="str">
        <f>VLOOKUP(N10,'AT FT Lookup'!$A$12:$C$26,3,FALSE)</f>
        <v>Fwy/Ramp</v>
      </c>
      <c r="Q10" s="4">
        <f t="shared" si="0"/>
        <v>0</v>
      </c>
      <c r="R10" s="4">
        <f t="shared" si="1"/>
        <v>0</v>
      </c>
      <c r="S10" s="4">
        <f t="shared" si="2"/>
        <v>1</v>
      </c>
      <c r="T10" s="4">
        <f t="shared" si="3"/>
        <v>0</v>
      </c>
      <c r="U10" s="11" t="str">
        <f t="shared" si="4"/>
        <v>20-50k</v>
      </c>
      <c r="V10" s="5">
        <v>29186.78</v>
      </c>
      <c r="W10" s="5">
        <v>6073.51</v>
      </c>
      <c r="X10" s="5">
        <v>11323.735000000001</v>
      </c>
      <c r="Y10" s="5">
        <v>6011.6350000000002</v>
      </c>
      <c r="Z10" s="5">
        <v>5007.42</v>
      </c>
      <c r="AA10" s="10">
        <v>770.48</v>
      </c>
      <c r="AB10" s="5"/>
      <c r="AC10" s="5"/>
      <c r="AD10" s="5"/>
      <c r="AE10" s="5"/>
      <c r="AF10" s="5"/>
      <c r="AG10" s="10"/>
      <c r="AH10" s="5"/>
      <c r="AI10" s="5"/>
      <c r="AJ10" s="5"/>
      <c r="AK10" s="5"/>
      <c r="AL10" s="5"/>
      <c r="AM10" s="10"/>
      <c r="AN10" s="5">
        <f>IFERROR(ROUND(VLOOKUP($A10,est_vols!$A:$U,4,FALSE),0),"")</f>
        <v>27599</v>
      </c>
      <c r="AO10" s="5">
        <f>IFERROR(ROUND(VLOOKUP($A10,est_vols!$A:$U,5,FALSE),0),"")</f>
        <v>6806</v>
      </c>
      <c r="AP10" s="5">
        <f>IFERROR(ROUND(VLOOKUP($A10,est_vols!$A:$U,6,FALSE),0),"")</f>
        <v>9134</v>
      </c>
      <c r="AQ10" s="5">
        <f>IFERROR(ROUND(VLOOKUP($A10,est_vols!$A:$U,7,FALSE),0),"")</f>
        <v>4713</v>
      </c>
      <c r="AR10" s="5">
        <f>IFERROR(ROUND(VLOOKUP($A10,est_vols!$A:$U,8,FALSE),0),"")</f>
        <v>4209</v>
      </c>
      <c r="AS10" s="10">
        <f>IFERROR(ROUND(VLOOKUP($A10,est_vols!$A:$U,9,FALSE),0),"")</f>
        <v>2738</v>
      </c>
      <c r="AT10" s="5">
        <f t="shared" si="13"/>
        <v>-1587.7799999999988</v>
      </c>
      <c r="AU10" s="5">
        <f t="shared" si="14"/>
        <v>732.48999999999978</v>
      </c>
      <c r="AV10" s="5">
        <f t="shared" si="15"/>
        <v>-2189.7350000000006</v>
      </c>
      <c r="AW10" s="5">
        <f t="shared" si="16"/>
        <v>-1298.6350000000002</v>
      </c>
      <c r="AX10" s="5">
        <f t="shared" si="17"/>
        <v>-798.42000000000007</v>
      </c>
      <c r="AY10" s="10">
        <f t="shared" si="18"/>
        <v>1967.52</v>
      </c>
      <c r="AZ10" s="5">
        <f t="shared" si="19"/>
        <v>2521045.3283999963</v>
      </c>
      <c r="BA10" s="5">
        <f t="shared" si="20"/>
        <v>536541.60009999969</v>
      </c>
      <c r="BB10" s="5">
        <f t="shared" si="21"/>
        <v>4794939.370225003</v>
      </c>
      <c r="BC10" s="5">
        <f t="shared" si="22"/>
        <v>1686452.8632250007</v>
      </c>
      <c r="BD10" s="5">
        <f t="shared" si="23"/>
        <v>637474.49640000006</v>
      </c>
      <c r="BE10" s="10">
        <f t="shared" si="24"/>
        <v>3871134.9504</v>
      </c>
      <c r="BF10" s="54">
        <f t="shared" si="25"/>
        <v>-5.4400656735686462E-2</v>
      </c>
      <c r="BG10" s="54">
        <f t="shared" si="26"/>
        <v>0.12060406585318864</v>
      </c>
      <c r="BH10" s="54">
        <f t="shared" si="27"/>
        <v>-0.19337568390641433</v>
      </c>
      <c r="BI10" s="54">
        <f t="shared" si="28"/>
        <v>-0.21602026736486832</v>
      </c>
      <c r="BJ10" s="54">
        <f t="shared" si="29"/>
        <v>-0.15944738008794951</v>
      </c>
      <c r="BK10" s="55">
        <f t="shared" si="30"/>
        <v>2.5536289066555913</v>
      </c>
    </row>
    <row r="11" spans="1:63" x14ac:dyDescent="0.25">
      <c r="A11">
        <v>43</v>
      </c>
      <c r="B11" t="s">
        <v>167</v>
      </c>
      <c r="C11" t="s">
        <v>166</v>
      </c>
      <c r="D11" t="s">
        <v>149</v>
      </c>
      <c r="H11" t="s">
        <v>36</v>
      </c>
      <c r="I11" t="s">
        <v>160</v>
      </c>
      <c r="J11" s="11">
        <v>1019</v>
      </c>
      <c r="K11">
        <v>7144</v>
      </c>
      <c r="L11" s="11">
        <v>6956</v>
      </c>
      <c r="M11">
        <f>IFERROR(ROUND(VLOOKUP($A11,est_vols!$A:$U,2,FALSE),0),"")</f>
        <v>4</v>
      </c>
      <c r="N11">
        <f>IFERROR(ROUND(VLOOKUP($A11,est_vols!$A:$U,3,FALSE),0),"")</f>
        <v>2</v>
      </c>
      <c r="O11" t="str">
        <f>VLOOKUP(M11,'AT FT Lookup'!$A$3:$D$8,4,FALSE)</f>
        <v>Sub</v>
      </c>
      <c r="P11" s="11" t="str">
        <f>VLOOKUP(N11,'AT FT Lookup'!$A$12:$C$26,3,FALSE)</f>
        <v>Fwy/Ramp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1</v>
      </c>
      <c r="U11" s="11" t="str">
        <f t="shared" si="4"/>
        <v>Over 50k</v>
      </c>
      <c r="V11" s="3">
        <f t="shared" ref="V11:V21" si="31">AH11</f>
        <v>114949.66666666645</v>
      </c>
      <c r="W11" s="3">
        <f t="shared" ref="W11:W21" si="32">AI11</f>
        <v>19146.333333333299</v>
      </c>
      <c r="X11" s="3">
        <f t="shared" ref="X11:X21" si="33">AJ11</f>
        <v>39175.333333333299</v>
      </c>
      <c r="Y11" s="3">
        <f t="shared" ref="Y11:Y21" si="34">AK11</f>
        <v>20811.166666666599</v>
      </c>
      <c r="Z11" s="3">
        <f t="shared" ref="Z11:Z21" si="35">AL11</f>
        <v>29416.166666666599</v>
      </c>
      <c r="AA11" s="9">
        <f t="shared" ref="AA11:AA21" si="36">AM11</f>
        <v>6400.6666666666597</v>
      </c>
      <c r="AH11" s="3">
        <v>114949.66666666645</v>
      </c>
      <c r="AI11" s="3">
        <v>19146.333333333299</v>
      </c>
      <c r="AJ11" s="3">
        <v>39175.333333333299</v>
      </c>
      <c r="AK11" s="3">
        <v>20811.166666666599</v>
      </c>
      <c r="AL11" s="3">
        <v>29416.166666666599</v>
      </c>
      <c r="AM11" s="9">
        <v>6400.6666666666597</v>
      </c>
      <c r="AN11" s="3">
        <f>IFERROR(ROUND(VLOOKUP($A11,est_vols!$A:$U,4,FALSE),0),"")</f>
        <v>106056</v>
      </c>
      <c r="AO11" s="3">
        <f>IFERROR(ROUND(VLOOKUP($A11,est_vols!$A:$U,5,FALSE),0),"")</f>
        <v>21776</v>
      </c>
      <c r="AP11" s="3">
        <f>IFERROR(ROUND(VLOOKUP($A11,est_vols!$A:$U,6,FALSE),0),"")</f>
        <v>35560</v>
      </c>
      <c r="AQ11" s="3">
        <f>IFERROR(ROUND(VLOOKUP($A11,est_vols!$A:$U,7,FALSE),0),"")</f>
        <v>22255</v>
      </c>
      <c r="AR11" s="3">
        <f>IFERROR(ROUND(VLOOKUP($A11,est_vols!$A:$U,8,FALSE),0),"")</f>
        <v>21253</v>
      </c>
      <c r="AS11" s="9">
        <f>IFERROR(ROUND(VLOOKUP($A11,est_vols!$A:$U,9,FALSE),0),"")</f>
        <v>5212</v>
      </c>
      <c r="AT11" s="3">
        <f t="shared" si="13"/>
        <v>-8893.6666666664532</v>
      </c>
      <c r="AU11" s="3">
        <f t="shared" si="14"/>
        <v>2629.6666666667006</v>
      </c>
      <c r="AV11" s="3">
        <f t="shared" si="15"/>
        <v>-3615.3333333332994</v>
      </c>
      <c r="AW11" s="3">
        <f t="shared" si="16"/>
        <v>1443.8333333334012</v>
      </c>
      <c r="AX11" s="3">
        <f t="shared" si="17"/>
        <v>-8163.1666666665988</v>
      </c>
      <c r="AY11" s="9">
        <f t="shared" si="18"/>
        <v>-1188.6666666666597</v>
      </c>
      <c r="AZ11" s="3">
        <f t="shared" si="19"/>
        <v>79097306.777773976</v>
      </c>
      <c r="BA11" s="3">
        <f t="shared" si="20"/>
        <v>6915146.7777779568</v>
      </c>
      <c r="BB11" s="3">
        <f t="shared" si="21"/>
        <v>13070635.111110866</v>
      </c>
      <c r="BC11" s="3">
        <f t="shared" si="22"/>
        <v>2084654.6944446405</v>
      </c>
      <c r="BD11" s="3">
        <f t="shared" si="23"/>
        <v>66637290.027776666</v>
      </c>
      <c r="BE11" s="9">
        <f t="shared" si="24"/>
        <v>1412928.444444428</v>
      </c>
      <c r="BF11" s="51">
        <f t="shared" si="25"/>
        <v>-7.7370095317079099E-2</v>
      </c>
      <c r="BG11" s="51">
        <f t="shared" si="26"/>
        <v>0.13734570587928263</v>
      </c>
      <c r="BH11" s="51">
        <f t="shared" si="27"/>
        <v>-9.2285962255159767E-2</v>
      </c>
      <c r="BI11" s="51">
        <f t="shared" si="28"/>
        <v>6.9377817998353727E-2</v>
      </c>
      <c r="BJ11" s="51">
        <f t="shared" si="29"/>
        <v>-0.27750613324872209</v>
      </c>
      <c r="BK11" s="52">
        <f t="shared" si="30"/>
        <v>-0.18570982189355187</v>
      </c>
    </row>
    <row r="12" spans="1:63" x14ac:dyDescent="0.25">
      <c r="A12">
        <v>44</v>
      </c>
      <c r="B12" t="s">
        <v>167</v>
      </c>
      <c r="C12" t="s">
        <v>166</v>
      </c>
      <c r="D12" t="s">
        <v>150</v>
      </c>
      <c r="H12" t="s">
        <v>36</v>
      </c>
      <c r="I12" t="s">
        <v>160</v>
      </c>
      <c r="J12" s="11">
        <v>1032</v>
      </c>
      <c r="K12">
        <v>52155</v>
      </c>
      <c r="L12" s="11">
        <v>52158</v>
      </c>
      <c r="M12">
        <f>IFERROR(ROUND(VLOOKUP($A12,est_vols!$A:$U,2,FALSE),0),"")</f>
        <v>2</v>
      </c>
      <c r="N12">
        <f>IFERROR(ROUND(VLOOKUP($A12,est_vols!$A:$U,3,FALSE),0),"")</f>
        <v>2</v>
      </c>
      <c r="O12" t="str">
        <f>VLOOKUP(M12,'AT FT Lookup'!$A$3:$D$8,4,FALSE)</f>
        <v>UrbBiz</v>
      </c>
      <c r="P12" s="11" t="str">
        <f>VLOOKUP(N12,'AT FT Lookup'!$A$12:$C$26,3,FALSE)</f>
        <v>Fwy/Ramp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1</v>
      </c>
      <c r="U12" s="11" t="str">
        <f t="shared" si="4"/>
        <v>Over 50k</v>
      </c>
      <c r="V12" s="3">
        <f t="shared" si="31"/>
        <v>114251.99999999985</v>
      </c>
      <c r="W12" s="3">
        <f t="shared" si="32"/>
        <v>21863</v>
      </c>
      <c r="X12" s="3">
        <f t="shared" si="33"/>
        <v>38272.666666666599</v>
      </c>
      <c r="Y12" s="3">
        <f t="shared" si="34"/>
        <v>12193</v>
      </c>
      <c r="Z12" s="3">
        <f t="shared" si="35"/>
        <v>34113.666666666599</v>
      </c>
      <c r="AA12" s="9">
        <f t="shared" si="36"/>
        <v>7809.6666666666597</v>
      </c>
      <c r="AH12" s="3">
        <v>114251.99999999985</v>
      </c>
      <c r="AI12" s="3">
        <v>21863</v>
      </c>
      <c r="AJ12" s="3">
        <v>38272.666666666599</v>
      </c>
      <c r="AK12" s="3">
        <v>12193</v>
      </c>
      <c r="AL12" s="3">
        <v>34113.666666666599</v>
      </c>
      <c r="AM12" s="9">
        <v>7809.6666666666597</v>
      </c>
      <c r="AN12" s="3">
        <f>IFERROR(ROUND(VLOOKUP($A12,est_vols!$A:$U,4,FALSE),0),"")</f>
        <v>149907</v>
      </c>
      <c r="AO12" s="3">
        <f>IFERROR(ROUND(VLOOKUP($A12,est_vols!$A:$U,5,FALSE),0),"")</f>
        <v>28298</v>
      </c>
      <c r="AP12" s="3">
        <f>IFERROR(ROUND(VLOOKUP($A12,est_vols!$A:$U,6,FALSE),0),"")</f>
        <v>53472</v>
      </c>
      <c r="AQ12" s="3">
        <f>IFERROR(ROUND(VLOOKUP($A12,est_vols!$A:$U,7,FALSE),0),"")</f>
        <v>28126</v>
      </c>
      <c r="AR12" s="3">
        <f>IFERROR(ROUND(VLOOKUP($A12,est_vols!$A:$U,8,FALSE),0),"")</f>
        <v>32805</v>
      </c>
      <c r="AS12" s="9">
        <f>IFERROR(ROUND(VLOOKUP($A12,est_vols!$A:$U,9,FALSE),0),"")</f>
        <v>7206</v>
      </c>
      <c r="AT12" s="3">
        <f t="shared" si="13"/>
        <v>35655.000000000146</v>
      </c>
      <c r="AU12" s="3">
        <f t="shared" si="14"/>
        <v>6435</v>
      </c>
      <c r="AV12" s="3">
        <f t="shared" si="15"/>
        <v>15199.333333333401</v>
      </c>
      <c r="AW12" s="3">
        <f t="shared" si="16"/>
        <v>15933</v>
      </c>
      <c r="AX12" s="3">
        <f t="shared" si="17"/>
        <v>-1308.6666666665988</v>
      </c>
      <c r="AY12" s="9">
        <f t="shared" si="18"/>
        <v>-603.66666666665969</v>
      </c>
      <c r="AZ12" s="3">
        <f t="shared" si="19"/>
        <v>1271279025.0000105</v>
      </c>
      <c r="BA12" s="3">
        <f t="shared" si="20"/>
        <v>41409225</v>
      </c>
      <c r="BB12" s="3">
        <f t="shared" si="21"/>
        <v>231019733.77777985</v>
      </c>
      <c r="BC12" s="3">
        <f t="shared" si="22"/>
        <v>253860489</v>
      </c>
      <c r="BD12" s="3">
        <f t="shared" si="23"/>
        <v>1712608.4444442666</v>
      </c>
      <c r="BE12" s="9">
        <f t="shared" si="24"/>
        <v>364413.444444436</v>
      </c>
      <c r="BF12" s="51">
        <f t="shared" si="25"/>
        <v>0.31207331162693164</v>
      </c>
      <c r="BG12" s="51">
        <f t="shared" si="26"/>
        <v>0.29433289118602207</v>
      </c>
      <c r="BH12" s="51">
        <f t="shared" si="27"/>
        <v>0.39713285373373763</v>
      </c>
      <c r="BI12" s="51">
        <f t="shared" si="28"/>
        <v>1.3067333716066596</v>
      </c>
      <c r="BJ12" s="51">
        <f t="shared" si="29"/>
        <v>-3.8361946824828796E-2</v>
      </c>
      <c r="BK12" s="52">
        <f t="shared" si="30"/>
        <v>-7.7297366511587376E-2</v>
      </c>
    </row>
    <row r="13" spans="1:63" x14ac:dyDescent="0.25">
      <c r="A13">
        <v>45</v>
      </c>
      <c r="B13" t="s">
        <v>167</v>
      </c>
      <c r="C13" t="s">
        <v>166</v>
      </c>
      <c r="D13" t="s">
        <v>151</v>
      </c>
      <c r="H13" t="s">
        <v>38</v>
      </c>
      <c r="I13" t="s">
        <v>160</v>
      </c>
      <c r="J13" s="11">
        <v>2001</v>
      </c>
      <c r="K13">
        <v>52160</v>
      </c>
      <c r="L13" s="11">
        <v>52154</v>
      </c>
      <c r="M13">
        <f>IFERROR(ROUND(VLOOKUP($A13,est_vols!$A:$U,2,FALSE),0),"")</f>
        <v>2</v>
      </c>
      <c r="N13">
        <f>IFERROR(ROUND(VLOOKUP($A13,est_vols!$A:$U,3,FALSE),0),"")</f>
        <v>2</v>
      </c>
      <c r="O13" t="str">
        <f>VLOOKUP(M13,'AT FT Lookup'!$A$3:$D$8,4,FALSE)</f>
        <v>UrbBiz</v>
      </c>
      <c r="P13" s="11" t="str">
        <f>VLOOKUP(N13,'AT FT Lookup'!$A$12:$C$26,3,FALSE)</f>
        <v>Fwy/Ramp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1</v>
      </c>
      <c r="U13" s="11" t="str">
        <f t="shared" si="4"/>
        <v>Over 50k</v>
      </c>
      <c r="V13" s="3">
        <f t="shared" si="31"/>
        <v>133385.99999999997</v>
      </c>
      <c r="W13" s="3">
        <f t="shared" si="32"/>
        <v>20154.333333333299</v>
      </c>
      <c r="X13" s="3">
        <f t="shared" si="33"/>
        <v>43939</v>
      </c>
      <c r="Y13" s="3">
        <f t="shared" si="34"/>
        <v>20768.5</v>
      </c>
      <c r="Z13" s="3">
        <f t="shared" si="35"/>
        <v>38637.5</v>
      </c>
      <c r="AA13" s="9">
        <f t="shared" si="36"/>
        <v>9886.6666666666606</v>
      </c>
      <c r="AH13" s="3">
        <v>133385.99999999997</v>
      </c>
      <c r="AI13" s="3">
        <v>20154.333333333299</v>
      </c>
      <c r="AJ13" s="3">
        <v>43939</v>
      </c>
      <c r="AK13" s="3">
        <v>20768.5</v>
      </c>
      <c r="AL13" s="3">
        <v>38637.5</v>
      </c>
      <c r="AM13" s="9">
        <v>9886.6666666666606</v>
      </c>
      <c r="AN13" s="3">
        <f>IFERROR(ROUND(VLOOKUP($A13,est_vols!$A:$U,4,FALSE),0),"")</f>
        <v>137930</v>
      </c>
      <c r="AO13" s="3">
        <f>IFERROR(ROUND(VLOOKUP($A13,est_vols!$A:$U,5,FALSE),0),"")</f>
        <v>22065</v>
      </c>
      <c r="AP13" s="3">
        <f>IFERROR(ROUND(VLOOKUP($A13,est_vols!$A:$U,6,FALSE),0),"")</f>
        <v>47435</v>
      </c>
      <c r="AQ13" s="3">
        <f>IFERROR(ROUND(VLOOKUP($A13,est_vols!$A:$U,7,FALSE),0),"")</f>
        <v>27390</v>
      </c>
      <c r="AR13" s="3">
        <f>IFERROR(ROUND(VLOOKUP($A13,est_vols!$A:$U,8,FALSE),0),"")</f>
        <v>31929</v>
      </c>
      <c r="AS13" s="9">
        <f>IFERROR(ROUND(VLOOKUP($A13,est_vols!$A:$U,9,FALSE),0),"")</f>
        <v>9111</v>
      </c>
      <c r="AT13" s="3">
        <f t="shared" si="13"/>
        <v>4544.0000000000291</v>
      </c>
      <c r="AU13" s="3">
        <f t="shared" si="14"/>
        <v>1910.6666666667006</v>
      </c>
      <c r="AV13" s="3">
        <f t="shared" si="15"/>
        <v>3496</v>
      </c>
      <c r="AW13" s="3">
        <f t="shared" si="16"/>
        <v>6621.5</v>
      </c>
      <c r="AX13" s="3">
        <f t="shared" si="17"/>
        <v>-6708.5</v>
      </c>
      <c r="AY13" s="9">
        <f t="shared" si="18"/>
        <v>-775.6666666666606</v>
      </c>
      <c r="AZ13" s="3">
        <f t="shared" si="19"/>
        <v>20647936.000000264</v>
      </c>
      <c r="BA13" s="3">
        <f t="shared" si="20"/>
        <v>3650647.1111112409</v>
      </c>
      <c r="BB13" s="3">
        <f t="shared" si="21"/>
        <v>12222016</v>
      </c>
      <c r="BC13" s="3">
        <f t="shared" si="22"/>
        <v>43844262.25</v>
      </c>
      <c r="BD13" s="3">
        <f t="shared" si="23"/>
        <v>45003972.25</v>
      </c>
      <c r="BE13" s="9">
        <f t="shared" si="24"/>
        <v>601658.77777776832</v>
      </c>
      <c r="BF13" s="51">
        <f t="shared" si="25"/>
        <v>3.4066543715232711E-2</v>
      </c>
      <c r="BG13" s="51">
        <f t="shared" si="26"/>
        <v>9.4801779600749411E-2</v>
      </c>
      <c r="BH13" s="51">
        <f t="shared" si="27"/>
        <v>7.9564851271080358E-2</v>
      </c>
      <c r="BI13" s="51">
        <f t="shared" si="28"/>
        <v>0.31882418085080771</v>
      </c>
      <c r="BJ13" s="51">
        <f t="shared" si="29"/>
        <v>-0.17362665803946942</v>
      </c>
      <c r="BK13" s="52">
        <f t="shared" si="30"/>
        <v>-7.8455832771408746E-2</v>
      </c>
    </row>
    <row r="14" spans="1:63" x14ac:dyDescent="0.25">
      <c r="A14">
        <v>46</v>
      </c>
      <c r="B14" t="s">
        <v>167</v>
      </c>
      <c r="C14" t="s">
        <v>166</v>
      </c>
      <c r="D14" t="s">
        <v>152</v>
      </c>
      <c r="H14" t="s">
        <v>38</v>
      </c>
      <c r="I14" t="s">
        <v>160</v>
      </c>
      <c r="J14" s="11">
        <v>2003</v>
      </c>
      <c r="K14">
        <v>52113</v>
      </c>
      <c r="L14" s="11">
        <v>52169</v>
      </c>
      <c r="M14">
        <f>IFERROR(ROUND(VLOOKUP($A14,est_vols!$A:$U,2,FALSE),0),"")</f>
        <v>2</v>
      </c>
      <c r="N14">
        <f>IFERROR(ROUND(VLOOKUP($A14,est_vols!$A:$U,3,FALSE),0),"")</f>
        <v>2</v>
      </c>
      <c r="O14" t="str">
        <f>VLOOKUP(M14,'AT FT Lookup'!$A$3:$D$8,4,FALSE)</f>
        <v>UrbBiz</v>
      </c>
      <c r="P14" s="11" t="str">
        <f>VLOOKUP(N14,'AT FT Lookup'!$A$12:$C$26,3,FALSE)</f>
        <v>Fwy/Ramp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1</v>
      </c>
      <c r="U14" s="11" t="str">
        <f t="shared" si="4"/>
        <v>Over 50k</v>
      </c>
      <c r="V14" s="3">
        <f t="shared" si="31"/>
        <v>132511.99999999994</v>
      </c>
      <c r="W14" s="3">
        <f t="shared" si="32"/>
        <v>18635</v>
      </c>
      <c r="X14" s="3">
        <f t="shared" si="33"/>
        <v>43357.333333333299</v>
      </c>
      <c r="Y14" s="3">
        <f t="shared" si="34"/>
        <v>22285</v>
      </c>
      <c r="Z14" s="3">
        <f t="shared" si="35"/>
        <v>39542.333333333299</v>
      </c>
      <c r="AA14" s="9">
        <f t="shared" si="36"/>
        <v>8692.3333333333303</v>
      </c>
      <c r="AH14" s="3">
        <v>132511.99999999994</v>
      </c>
      <c r="AI14" s="3">
        <v>18635</v>
      </c>
      <c r="AJ14" s="3">
        <v>43357.333333333299</v>
      </c>
      <c r="AK14" s="3">
        <v>22285</v>
      </c>
      <c r="AL14" s="3">
        <v>39542.333333333299</v>
      </c>
      <c r="AM14" s="9">
        <v>8692.3333333333303</v>
      </c>
      <c r="AN14" s="3">
        <f>IFERROR(ROUND(VLOOKUP($A14,est_vols!$A:$U,4,FALSE),0),"")</f>
        <v>136328</v>
      </c>
      <c r="AO14" s="3">
        <f>IFERROR(ROUND(VLOOKUP($A14,est_vols!$A:$U,5,FALSE),0),"")</f>
        <v>21620</v>
      </c>
      <c r="AP14" s="3">
        <f>IFERROR(ROUND(VLOOKUP($A14,est_vols!$A:$U,6,FALSE),0),"")</f>
        <v>47015</v>
      </c>
      <c r="AQ14" s="3">
        <f>IFERROR(ROUND(VLOOKUP($A14,est_vols!$A:$U,7,FALSE),0),"")</f>
        <v>27721</v>
      </c>
      <c r="AR14" s="3">
        <f>IFERROR(ROUND(VLOOKUP($A14,est_vols!$A:$U,8,FALSE),0),"")</f>
        <v>31930</v>
      </c>
      <c r="AS14" s="9">
        <f>IFERROR(ROUND(VLOOKUP($A14,est_vols!$A:$U,9,FALSE),0),"")</f>
        <v>8041</v>
      </c>
      <c r="AT14" s="3">
        <f t="shared" si="13"/>
        <v>3816.0000000000582</v>
      </c>
      <c r="AU14" s="3">
        <f t="shared" si="14"/>
        <v>2985</v>
      </c>
      <c r="AV14" s="3">
        <f t="shared" si="15"/>
        <v>3657.6666666667006</v>
      </c>
      <c r="AW14" s="3">
        <f t="shared" si="16"/>
        <v>5436</v>
      </c>
      <c r="AX14" s="3">
        <f t="shared" si="17"/>
        <v>-7612.3333333332994</v>
      </c>
      <c r="AY14" s="9">
        <f t="shared" si="18"/>
        <v>-651.3333333333303</v>
      </c>
      <c r="AZ14" s="3">
        <f t="shared" si="19"/>
        <v>14561856.000000443</v>
      </c>
      <c r="BA14" s="3">
        <f t="shared" si="20"/>
        <v>8910225</v>
      </c>
      <c r="BB14" s="3">
        <f t="shared" si="21"/>
        <v>13378525.444444694</v>
      </c>
      <c r="BC14" s="3">
        <f t="shared" si="22"/>
        <v>29550096</v>
      </c>
      <c r="BD14" s="3">
        <f t="shared" si="23"/>
        <v>57947618.777777262</v>
      </c>
      <c r="BE14" s="9">
        <f t="shared" si="24"/>
        <v>424235.11111110717</v>
      </c>
      <c r="BF14" s="51">
        <f t="shared" si="25"/>
        <v>2.8797391934315835E-2</v>
      </c>
      <c r="BG14" s="51">
        <f t="shared" si="26"/>
        <v>0.16018245237456399</v>
      </c>
      <c r="BH14" s="51">
        <f t="shared" si="27"/>
        <v>8.4360969309306463E-2</v>
      </c>
      <c r="BI14" s="51">
        <f t="shared" si="28"/>
        <v>0.24393089522100067</v>
      </c>
      <c r="BJ14" s="51">
        <f t="shared" si="29"/>
        <v>-0.1925109797938068</v>
      </c>
      <c r="BK14" s="52">
        <f t="shared" si="30"/>
        <v>-7.4931932354181524E-2</v>
      </c>
    </row>
    <row r="15" spans="1:63" x14ac:dyDescent="0.25">
      <c r="A15">
        <v>47</v>
      </c>
      <c r="B15" t="s">
        <v>167</v>
      </c>
      <c r="C15" t="s">
        <v>166</v>
      </c>
      <c r="D15" t="s">
        <v>153</v>
      </c>
      <c r="H15" t="s">
        <v>38</v>
      </c>
      <c r="I15" t="s">
        <v>160</v>
      </c>
      <c r="J15" s="11">
        <v>2013</v>
      </c>
      <c r="K15">
        <v>6980</v>
      </c>
      <c r="L15" s="11">
        <v>6994</v>
      </c>
      <c r="M15">
        <f>IFERROR(ROUND(VLOOKUP($A15,est_vols!$A:$U,2,FALSE),0),"")</f>
        <v>4</v>
      </c>
      <c r="N15">
        <f>IFERROR(ROUND(VLOOKUP($A15,est_vols!$A:$U,3,FALSE),0),"")</f>
        <v>2</v>
      </c>
      <c r="O15" t="str">
        <f>VLOOKUP(M15,'AT FT Lookup'!$A$3:$D$8,4,FALSE)</f>
        <v>Sub</v>
      </c>
      <c r="P15" s="11" t="str">
        <f>VLOOKUP(N15,'AT FT Lookup'!$A$12:$C$26,3,FALSE)</f>
        <v>Fwy/Ramp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1</v>
      </c>
      <c r="U15" s="11" t="str">
        <f t="shared" si="4"/>
        <v>Over 50k</v>
      </c>
      <c r="V15" s="3">
        <f t="shared" si="31"/>
        <v>122190.9999999998</v>
      </c>
      <c r="W15" s="3">
        <f t="shared" si="32"/>
        <v>21628.666666666599</v>
      </c>
      <c r="X15" s="3">
        <f t="shared" si="33"/>
        <v>42740.333333333299</v>
      </c>
      <c r="Y15" s="3">
        <f t="shared" si="34"/>
        <v>19603.833333333299</v>
      </c>
      <c r="Z15" s="3">
        <f t="shared" si="35"/>
        <v>29964.166666666599</v>
      </c>
      <c r="AA15" s="9">
        <f t="shared" si="36"/>
        <v>8254</v>
      </c>
      <c r="AH15" s="3">
        <v>122190.9999999998</v>
      </c>
      <c r="AI15" s="3">
        <v>21628.666666666599</v>
      </c>
      <c r="AJ15" s="3">
        <v>42740.333333333299</v>
      </c>
      <c r="AK15" s="3">
        <v>19603.833333333299</v>
      </c>
      <c r="AL15" s="3">
        <v>29964.166666666599</v>
      </c>
      <c r="AM15" s="9">
        <v>8254</v>
      </c>
      <c r="AN15" s="3">
        <f>IFERROR(ROUND(VLOOKUP($A15,est_vols!$A:$U,4,FALSE),0),"")</f>
        <v>99093</v>
      </c>
      <c r="AO15" s="3">
        <f>IFERROR(ROUND(VLOOKUP($A15,est_vols!$A:$U,5,FALSE),0),"")</f>
        <v>20007</v>
      </c>
      <c r="AP15" s="3">
        <f>IFERROR(ROUND(VLOOKUP($A15,est_vols!$A:$U,6,FALSE),0),"")</f>
        <v>33085</v>
      </c>
      <c r="AQ15" s="3">
        <f>IFERROR(ROUND(VLOOKUP($A15,est_vols!$A:$U,7,FALSE),0),"")</f>
        <v>19431</v>
      </c>
      <c r="AR15" s="3">
        <f>IFERROR(ROUND(VLOOKUP($A15,est_vols!$A:$U,8,FALSE),0),"")</f>
        <v>20139</v>
      </c>
      <c r="AS15" s="9">
        <f>IFERROR(ROUND(VLOOKUP($A15,est_vols!$A:$U,9,FALSE),0),"")</f>
        <v>6432</v>
      </c>
      <c r="AT15" s="3">
        <f t="shared" si="13"/>
        <v>-23097.999999999796</v>
      </c>
      <c r="AU15" s="3">
        <f t="shared" si="14"/>
        <v>-1621.6666666665988</v>
      </c>
      <c r="AV15" s="3">
        <f t="shared" si="15"/>
        <v>-9655.3333333332994</v>
      </c>
      <c r="AW15" s="3">
        <f t="shared" si="16"/>
        <v>-172.83333333329938</v>
      </c>
      <c r="AX15" s="3">
        <f t="shared" si="17"/>
        <v>-9825.1666666665988</v>
      </c>
      <c r="AY15" s="9">
        <f t="shared" si="18"/>
        <v>-1822</v>
      </c>
      <c r="AZ15" s="3">
        <f t="shared" si="19"/>
        <v>533517603.99999058</v>
      </c>
      <c r="BA15" s="3">
        <f t="shared" si="20"/>
        <v>2629802.7777775577</v>
      </c>
      <c r="BB15" s="3">
        <f t="shared" si="21"/>
        <v>93225461.77777712</v>
      </c>
      <c r="BC15" s="3">
        <f t="shared" si="22"/>
        <v>29871.361111099373</v>
      </c>
      <c r="BD15" s="3">
        <f t="shared" si="23"/>
        <v>96533900.02777645</v>
      </c>
      <c r="BE15" s="9">
        <f t="shared" si="24"/>
        <v>3319684</v>
      </c>
      <c r="BF15" s="51">
        <f t="shared" si="25"/>
        <v>-0.18903192542822167</v>
      </c>
      <c r="BG15" s="51">
        <f t="shared" si="26"/>
        <v>-7.4977653114690554E-2</v>
      </c>
      <c r="BH15" s="51">
        <f t="shared" si="27"/>
        <v>-0.22590683273410692</v>
      </c>
      <c r="BI15" s="51">
        <f t="shared" si="28"/>
        <v>-8.8163029339482762E-3</v>
      </c>
      <c r="BJ15" s="51">
        <f t="shared" si="29"/>
        <v>-0.32789721055705273</v>
      </c>
      <c r="BK15" s="52">
        <f t="shared" si="30"/>
        <v>-0.22074145868669737</v>
      </c>
    </row>
    <row r="16" spans="1:63" x14ac:dyDescent="0.25">
      <c r="A16">
        <v>48</v>
      </c>
      <c r="B16" t="s">
        <v>167</v>
      </c>
      <c r="C16" t="s">
        <v>166</v>
      </c>
      <c r="D16" t="s">
        <v>154</v>
      </c>
      <c r="H16" t="s">
        <v>36</v>
      </c>
      <c r="I16" t="s">
        <v>160</v>
      </c>
      <c r="J16" s="11">
        <v>3001</v>
      </c>
      <c r="K16">
        <v>52234</v>
      </c>
      <c r="L16" s="11">
        <v>52271</v>
      </c>
      <c r="M16">
        <f>IFERROR(ROUND(VLOOKUP($A16,est_vols!$A:$U,2,FALSE),0),"")</f>
        <v>2</v>
      </c>
      <c r="N16">
        <f>IFERROR(ROUND(VLOOKUP($A16,est_vols!$A:$U,3,FALSE),0),"")</f>
        <v>2</v>
      </c>
      <c r="O16" t="str">
        <f>VLOOKUP(M16,'AT FT Lookup'!$A$3:$D$8,4,FALSE)</f>
        <v>UrbBiz</v>
      </c>
      <c r="P16" s="11" t="str">
        <f>VLOOKUP(N16,'AT FT Lookup'!$A$12:$C$26,3,FALSE)</f>
        <v>Fwy/Ramp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1</v>
      </c>
      <c r="U16" s="11" t="str">
        <f t="shared" si="4"/>
        <v>Over 50k</v>
      </c>
      <c r="V16" s="3">
        <f t="shared" si="31"/>
        <v>73155.999999999724</v>
      </c>
      <c r="W16" s="3">
        <f t="shared" si="32"/>
        <v>15427.9999999999</v>
      </c>
      <c r="X16" s="3">
        <f t="shared" si="33"/>
        <v>24443.166666666599</v>
      </c>
      <c r="Y16" s="3">
        <f t="shared" si="34"/>
        <v>14241.666666666601</v>
      </c>
      <c r="Z16" s="3">
        <f t="shared" si="35"/>
        <v>15928.833333333299</v>
      </c>
      <c r="AA16" s="9">
        <f t="shared" si="36"/>
        <v>3114.3333333333298</v>
      </c>
      <c r="AH16" s="3">
        <v>73155.999999999724</v>
      </c>
      <c r="AI16" s="3">
        <v>15427.9999999999</v>
      </c>
      <c r="AJ16" s="3">
        <v>24443.166666666599</v>
      </c>
      <c r="AK16" s="3">
        <v>14241.666666666601</v>
      </c>
      <c r="AL16" s="3">
        <v>15928.833333333299</v>
      </c>
      <c r="AM16" s="9">
        <v>3114.3333333333298</v>
      </c>
      <c r="AN16" s="3">
        <f>IFERROR(ROUND(VLOOKUP($A16,est_vols!$A:$U,4,FALSE),0),"")</f>
        <v>73310</v>
      </c>
      <c r="AO16" s="3">
        <f>IFERROR(ROUND(VLOOKUP($A16,est_vols!$A:$U,5,FALSE),0),"")</f>
        <v>17783</v>
      </c>
      <c r="AP16" s="3">
        <f>IFERROR(ROUND(VLOOKUP($A16,est_vols!$A:$U,6,FALSE),0),"")</f>
        <v>26977</v>
      </c>
      <c r="AQ16" s="3">
        <f>IFERROR(ROUND(VLOOKUP($A16,est_vols!$A:$U,7,FALSE),0),"")</f>
        <v>13272</v>
      </c>
      <c r="AR16" s="3">
        <f>IFERROR(ROUND(VLOOKUP($A16,est_vols!$A:$U,8,FALSE),0),"")</f>
        <v>12374</v>
      </c>
      <c r="AS16" s="9">
        <f>IFERROR(ROUND(VLOOKUP($A16,est_vols!$A:$U,9,FALSE),0),"")</f>
        <v>2904</v>
      </c>
      <c r="AT16" s="3">
        <f t="shared" si="13"/>
        <v>154.00000000027649</v>
      </c>
      <c r="AU16" s="3">
        <f t="shared" si="14"/>
        <v>2355.0000000001</v>
      </c>
      <c r="AV16" s="3">
        <f t="shared" si="15"/>
        <v>2533.8333333334012</v>
      </c>
      <c r="AW16" s="3">
        <f t="shared" si="16"/>
        <v>-969.66666666660058</v>
      </c>
      <c r="AX16" s="3">
        <f t="shared" si="17"/>
        <v>-3554.8333333332994</v>
      </c>
      <c r="AY16" s="9">
        <f t="shared" si="18"/>
        <v>-210.33333333332985</v>
      </c>
      <c r="AZ16" s="3">
        <f t="shared" si="19"/>
        <v>23716.000000085158</v>
      </c>
      <c r="BA16" s="3">
        <f t="shared" si="20"/>
        <v>5546025.0000004712</v>
      </c>
      <c r="BB16" s="3">
        <f t="shared" si="21"/>
        <v>6420311.3611114556</v>
      </c>
      <c r="BC16" s="3">
        <f t="shared" si="22"/>
        <v>940253.44444431632</v>
      </c>
      <c r="BD16" s="3">
        <f t="shared" si="23"/>
        <v>12636840.027777536</v>
      </c>
      <c r="BE16" s="9">
        <f t="shared" si="24"/>
        <v>44240.111111109647</v>
      </c>
      <c r="BF16" s="51">
        <f t="shared" si="25"/>
        <v>2.1050904915560866E-3</v>
      </c>
      <c r="BG16" s="51">
        <f t="shared" si="26"/>
        <v>0.15264454239046638</v>
      </c>
      <c r="BH16" s="51">
        <f t="shared" si="27"/>
        <v>0.10366223688965866</v>
      </c>
      <c r="BI16" s="51">
        <f t="shared" si="28"/>
        <v>-6.8086600351078178E-2</v>
      </c>
      <c r="BJ16" s="51">
        <f t="shared" si="29"/>
        <v>-0.2231697236667243</v>
      </c>
      <c r="BK16" s="52">
        <f t="shared" si="30"/>
        <v>-6.7537193620891597E-2</v>
      </c>
    </row>
    <row r="17" spans="1:63" x14ac:dyDescent="0.25">
      <c r="A17">
        <v>49</v>
      </c>
      <c r="B17" t="s">
        <v>167</v>
      </c>
      <c r="C17" t="s">
        <v>166</v>
      </c>
      <c r="D17" t="s">
        <v>155</v>
      </c>
      <c r="H17" t="s">
        <v>36</v>
      </c>
      <c r="I17" t="s">
        <v>160</v>
      </c>
      <c r="J17" s="11">
        <v>3010</v>
      </c>
      <c r="K17">
        <v>52127</v>
      </c>
      <c r="L17" s="11">
        <v>52115</v>
      </c>
      <c r="M17">
        <f>IFERROR(ROUND(VLOOKUP($A17,est_vols!$A:$U,2,FALSE),0),"")</f>
        <v>2</v>
      </c>
      <c r="N17">
        <f>IFERROR(ROUND(VLOOKUP($A17,est_vols!$A:$U,3,FALSE),0),"")</f>
        <v>2</v>
      </c>
      <c r="O17" t="str">
        <f>VLOOKUP(M17,'AT FT Lookup'!$A$3:$D$8,4,FALSE)</f>
        <v>UrbBiz</v>
      </c>
      <c r="P17" s="11" t="str">
        <f>VLOOKUP(N17,'AT FT Lookup'!$A$12:$C$26,3,FALSE)</f>
        <v>Fwy/Ramp</v>
      </c>
      <c r="Q17">
        <f t="shared" si="0"/>
        <v>0</v>
      </c>
      <c r="R17">
        <f t="shared" si="1"/>
        <v>0</v>
      </c>
      <c r="S17">
        <f t="shared" si="2"/>
        <v>1</v>
      </c>
      <c r="T17">
        <f t="shared" si="3"/>
        <v>0</v>
      </c>
      <c r="U17" s="11" t="str">
        <f t="shared" si="4"/>
        <v>20-50k</v>
      </c>
      <c r="V17" s="3">
        <f t="shared" si="31"/>
        <v>33010.999999999891</v>
      </c>
      <c r="W17" s="3">
        <f t="shared" si="32"/>
        <v>8652.3333333333303</v>
      </c>
      <c r="X17" s="3">
        <f t="shared" si="33"/>
        <v>11197.9999999999</v>
      </c>
      <c r="Y17" s="3">
        <f t="shared" si="34"/>
        <v>6348</v>
      </c>
      <c r="Z17" s="3">
        <f t="shared" si="35"/>
        <v>5051</v>
      </c>
      <c r="AA17" s="9">
        <f t="shared" si="36"/>
        <v>1761.6666666666599</v>
      </c>
      <c r="AH17" s="3">
        <v>33010.999999999891</v>
      </c>
      <c r="AI17" s="3">
        <v>8652.3333333333303</v>
      </c>
      <c r="AJ17" s="3">
        <v>11197.9999999999</v>
      </c>
      <c r="AK17" s="3">
        <v>6348</v>
      </c>
      <c r="AL17" s="3">
        <v>5051</v>
      </c>
      <c r="AM17" s="9">
        <v>1761.6666666666599</v>
      </c>
      <c r="AN17" s="3">
        <f>IFERROR(ROUND(VLOOKUP($A17,est_vols!$A:$U,4,FALSE),0),"")</f>
        <v>40937</v>
      </c>
      <c r="AO17" s="3">
        <f>IFERROR(ROUND(VLOOKUP($A17,est_vols!$A:$U,5,FALSE),0),"")</f>
        <v>11671</v>
      </c>
      <c r="AP17" s="3">
        <f>IFERROR(ROUND(VLOOKUP($A17,est_vols!$A:$U,6,FALSE),0),"")</f>
        <v>16098</v>
      </c>
      <c r="AQ17" s="3">
        <f>IFERROR(ROUND(VLOOKUP($A17,est_vols!$A:$U,7,FALSE),0),"")</f>
        <v>6043</v>
      </c>
      <c r="AR17" s="3">
        <f>IFERROR(ROUND(VLOOKUP($A17,est_vols!$A:$U,8,FALSE),0),"")</f>
        <v>5793</v>
      </c>
      <c r="AS17" s="9">
        <f>IFERROR(ROUND(VLOOKUP($A17,est_vols!$A:$U,9,FALSE),0),"")</f>
        <v>1332</v>
      </c>
      <c r="AT17" s="3">
        <f t="shared" si="13"/>
        <v>7926.0000000001091</v>
      </c>
      <c r="AU17" s="3">
        <f t="shared" si="14"/>
        <v>3018.6666666666697</v>
      </c>
      <c r="AV17" s="3">
        <f t="shared" si="15"/>
        <v>4900.0000000001</v>
      </c>
      <c r="AW17" s="3">
        <f t="shared" si="16"/>
        <v>-305</v>
      </c>
      <c r="AX17" s="3">
        <f t="shared" si="17"/>
        <v>742</v>
      </c>
      <c r="AY17" s="9">
        <f t="shared" si="18"/>
        <v>-429.66666666665992</v>
      </c>
      <c r="AZ17" s="3">
        <f t="shared" si="19"/>
        <v>62821476.000001729</v>
      </c>
      <c r="BA17" s="3">
        <f t="shared" si="20"/>
        <v>9112348.4444444627</v>
      </c>
      <c r="BB17" s="3">
        <f t="shared" si="21"/>
        <v>24010000.00000098</v>
      </c>
      <c r="BC17" s="3">
        <f t="shared" si="22"/>
        <v>93025</v>
      </c>
      <c r="BD17" s="3">
        <f t="shared" si="23"/>
        <v>550564</v>
      </c>
      <c r="BE17" s="9">
        <f t="shared" si="24"/>
        <v>184613.44444443865</v>
      </c>
      <c r="BF17" s="51">
        <f t="shared" si="25"/>
        <v>0.24010178425373771</v>
      </c>
      <c r="BG17" s="51">
        <f t="shared" si="26"/>
        <v>0.348884693916863</v>
      </c>
      <c r="BH17" s="51">
        <f t="shared" si="27"/>
        <v>0.43757813895339737</v>
      </c>
      <c r="BI17" s="51">
        <f t="shared" si="28"/>
        <v>-4.8046628859483305E-2</v>
      </c>
      <c r="BJ17" s="51">
        <f t="shared" si="29"/>
        <v>0.14690160364284299</v>
      </c>
      <c r="BK17" s="52">
        <f t="shared" si="30"/>
        <v>-0.24389782403027147</v>
      </c>
    </row>
    <row r="18" spans="1:63" x14ac:dyDescent="0.25">
      <c r="A18">
        <v>50</v>
      </c>
      <c r="B18" t="s">
        <v>167</v>
      </c>
      <c r="C18" t="s">
        <v>166</v>
      </c>
      <c r="D18" t="s">
        <v>156</v>
      </c>
      <c r="H18" t="s">
        <v>36</v>
      </c>
      <c r="I18" t="s">
        <v>160</v>
      </c>
      <c r="J18" s="11">
        <v>3013</v>
      </c>
      <c r="K18">
        <v>52146</v>
      </c>
      <c r="L18" s="11">
        <v>52161</v>
      </c>
      <c r="M18">
        <f>IFERROR(ROUND(VLOOKUP($A18,est_vols!$A:$U,2,FALSE),0),"")</f>
        <v>2</v>
      </c>
      <c r="N18">
        <f>IFERROR(ROUND(VLOOKUP($A18,est_vols!$A:$U,3,FALSE),0),"")</f>
        <v>2</v>
      </c>
      <c r="O18" t="str">
        <f>VLOOKUP(M18,'AT FT Lookup'!$A$3:$D$8,4,FALSE)</f>
        <v>UrbBiz</v>
      </c>
      <c r="P18" s="11" t="str">
        <f>VLOOKUP(N18,'AT FT Lookup'!$A$12:$C$26,3,FALSE)</f>
        <v>Fwy/Ramp</v>
      </c>
      <c r="Q18">
        <f t="shared" si="0"/>
        <v>0</v>
      </c>
      <c r="R18">
        <f t="shared" si="1"/>
        <v>0</v>
      </c>
      <c r="S18">
        <f t="shared" si="2"/>
        <v>1</v>
      </c>
      <c r="T18">
        <f t="shared" si="3"/>
        <v>0</v>
      </c>
      <c r="U18" s="11" t="str">
        <f t="shared" si="4"/>
        <v>20-50k</v>
      </c>
      <c r="V18" s="3">
        <f t="shared" si="31"/>
        <v>48933.833333333285</v>
      </c>
      <c r="W18" s="3">
        <f t="shared" si="32"/>
        <v>9766</v>
      </c>
      <c r="X18" s="3">
        <f t="shared" si="33"/>
        <v>18277.833333333299</v>
      </c>
      <c r="Y18" s="3">
        <f t="shared" si="34"/>
        <v>9125.5</v>
      </c>
      <c r="Z18" s="3">
        <f t="shared" si="35"/>
        <v>9645.8333333333303</v>
      </c>
      <c r="AA18" s="9">
        <f t="shared" si="36"/>
        <v>2118.6666666666601</v>
      </c>
      <c r="AH18" s="3">
        <v>48933.833333333285</v>
      </c>
      <c r="AI18" s="3">
        <v>9766</v>
      </c>
      <c r="AJ18" s="3">
        <v>18277.833333333299</v>
      </c>
      <c r="AK18" s="3">
        <v>9125.5</v>
      </c>
      <c r="AL18" s="3">
        <v>9645.8333333333303</v>
      </c>
      <c r="AM18" s="9">
        <v>2118.6666666666601</v>
      </c>
      <c r="AN18" s="3">
        <f>IFERROR(ROUND(VLOOKUP($A18,est_vols!$A:$U,4,FALSE),0),"")</f>
        <v>50489</v>
      </c>
      <c r="AO18" s="3">
        <f>IFERROR(ROUND(VLOOKUP($A18,est_vols!$A:$U,5,FALSE),0),"")</f>
        <v>13805</v>
      </c>
      <c r="AP18" s="3">
        <f>IFERROR(ROUND(VLOOKUP($A18,est_vols!$A:$U,6,FALSE),0),"")</f>
        <v>19612</v>
      </c>
      <c r="AQ18" s="3">
        <f>IFERROR(ROUND(VLOOKUP($A18,est_vols!$A:$U,7,FALSE),0),"")</f>
        <v>8784</v>
      </c>
      <c r="AR18" s="3">
        <f>IFERROR(ROUND(VLOOKUP($A18,est_vols!$A:$U,8,FALSE),0),"")</f>
        <v>6967</v>
      </c>
      <c r="AS18" s="9">
        <f>IFERROR(ROUND(VLOOKUP($A18,est_vols!$A:$U,9,FALSE),0),"")</f>
        <v>1321</v>
      </c>
      <c r="AT18" s="3">
        <f t="shared" si="13"/>
        <v>1555.1666666667152</v>
      </c>
      <c r="AU18" s="3">
        <f t="shared" si="14"/>
        <v>4039</v>
      </c>
      <c r="AV18" s="3">
        <f t="shared" si="15"/>
        <v>1334.1666666667006</v>
      </c>
      <c r="AW18" s="3">
        <f t="shared" si="16"/>
        <v>-341.5</v>
      </c>
      <c r="AX18" s="3">
        <f t="shared" si="17"/>
        <v>-2678.8333333333303</v>
      </c>
      <c r="AY18" s="9">
        <f t="shared" si="18"/>
        <v>-797.66666666666015</v>
      </c>
      <c r="AZ18" s="3">
        <f t="shared" si="19"/>
        <v>2418543.3611112619</v>
      </c>
      <c r="BA18" s="3">
        <f t="shared" si="20"/>
        <v>16313521</v>
      </c>
      <c r="BB18" s="3">
        <f t="shared" si="21"/>
        <v>1780000.6944445351</v>
      </c>
      <c r="BC18" s="3">
        <f t="shared" si="22"/>
        <v>116622.25</v>
      </c>
      <c r="BD18" s="3">
        <f t="shared" si="23"/>
        <v>7176148.0277777612</v>
      </c>
      <c r="BE18" s="9">
        <f t="shared" si="24"/>
        <v>636272.11111110076</v>
      </c>
      <c r="BF18" s="51">
        <f t="shared" si="25"/>
        <v>3.1781010412019972E-2</v>
      </c>
      <c r="BG18" s="51">
        <f t="shared" si="26"/>
        <v>0.41357771861560516</v>
      </c>
      <c r="BH18" s="51">
        <f t="shared" si="27"/>
        <v>7.2993699107299539E-2</v>
      </c>
      <c r="BI18" s="51">
        <f t="shared" si="28"/>
        <v>-3.7422606980439428E-2</v>
      </c>
      <c r="BJ18" s="51">
        <f t="shared" si="29"/>
        <v>-0.27771922246220282</v>
      </c>
      <c r="BK18" s="52">
        <f t="shared" si="30"/>
        <v>-0.37649465072372368</v>
      </c>
    </row>
    <row r="19" spans="1:63" x14ac:dyDescent="0.25">
      <c r="A19">
        <v>51</v>
      </c>
      <c r="B19" t="s">
        <v>167</v>
      </c>
      <c r="C19" t="s">
        <v>166</v>
      </c>
      <c r="D19" t="s">
        <v>157</v>
      </c>
      <c r="H19" t="s">
        <v>38</v>
      </c>
      <c r="I19" t="s">
        <v>160</v>
      </c>
      <c r="J19" s="11">
        <v>4008</v>
      </c>
      <c r="K19">
        <v>52507</v>
      </c>
      <c r="L19" s="11">
        <v>52125</v>
      </c>
      <c r="M19">
        <f>IFERROR(ROUND(VLOOKUP($A19,est_vols!$A:$U,2,FALSE),0),"")</f>
        <v>2</v>
      </c>
      <c r="N19">
        <f>IFERROR(ROUND(VLOOKUP($A19,est_vols!$A:$U,3,FALSE),0),"")</f>
        <v>2</v>
      </c>
      <c r="O19" t="str">
        <f>VLOOKUP(M19,'AT FT Lookup'!$A$3:$D$8,4,FALSE)</f>
        <v>UrbBiz</v>
      </c>
      <c r="P19" s="11" t="str">
        <f>VLOOKUP(N19,'AT FT Lookup'!$A$12:$C$26,3,FALSE)</f>
        <v>Fwy/Ramp</v>
      </c>
      <c r="Q19">
        <f t="shared" si="0"/>
        <v>0</v>
      </c>
      <c r="R19">
        <f t="shared" si="1"/>
        <v>0</v>
      </c>
      <c r="S19">
        <f t="shared" si="2"/>
        <v>1</v>
      </c>
      <c r="T19">
        <f t="shared" si="3"/>
        <v>0</v>
      </c>
      <c r="U19" s="11" t="str">
        <f t="shared" si="4"/>
        <v>20-50k</v>
      </c>
      <c r="V19" s="3">
        <f t="shared" si="31"/>
        <v>30364.999999999931</v>
      </c>
      <c r="W19" s="3">
        <f t="shared" si="32"/>
        <v>2906.3333333333298</v>
      </c>
      <c r="X19" s="3">
        <f t="shared" si="33"/>
        <v>10292.166666666601</v>
      </c>
      <c r="Y19" s="3">
        <f t="shared" si="34"/>
        <v>8713</v>
      </c>
      <c r="Z19" s="3">
        <f t="shared" si="35"/>
        <v>8031.5</v>
      </c>
      <c r="AA19" s="9">
        <f t="shared" si="36"/>
        <v>422</v>
      </c>
      <c r="AH19" s="3">
        <v>30364.999999999931</v>
      </c>
      <c r="AI19" s="3">
        <v>2906.3333333333298</v>
      </c>
      <c r="AJ19" s="3">
        <v>10292.166666666601</v>
      </c>
      <c r="AK19" s="3">
        <v>8713</v>
      </c>
      <c r="AL19" s="3">
        <v>8031.5</v>
      </c>
      <c r="AM19" s="9">
        <v>422</v>
      </c>
      <c r="AN19" s="3">
        <f>IFERROR(ROUND(VLOOKUP($A19,est_vols!$A:$U,4,FALSE),0),"")</f>
        <v>39716</v>
      </c>
      <c r="AO19" s="3">
        <f>IFERROR(ROUND(VLOOKUP($A19,est_vols!$A:$U,5,FALSE),0),"")</f>
        <v>3925</v>
      </c>
      <c r="AP19" s="3">
        <f>IFERROR(ROUND(VLOOKUP($A19,est_vols!$A:$U,6,FALSE),0),"")</f>
        <v>14608</v>
      </c>
      <c r="AQ19" s="3">
        <f>IFERROR(ROUND(VLOOKUP($A19,est_vols!$A:$U,7,FALSE),0),"")</f>
        <v>11265</v>
      </c>
      <c r="AR19" s="3">
        <f>IFERROR(ROUND(VLOOKUP($A19,est_vols!$A:$U,8,FALSE),0),"")</f>
        <v>9526</v>
      </c>
      <c r="AS19" s="9">
        <f>IFERROR(ROUND(VLOOKUP($A19,est_vols!$A:$U,9,FALSE),0),"")</f>
        <v>393</v>
      </c>
      <c r="AT19" s="3">
        <f t="shared" si="13"/>
        <v>9351.0000000000691</v>
      </c>
      <c r="AU19" s="3">
        <f t="shared" si="14"/>
        <v>1018.6666666666702</v>
      </c>
      <c r="AV19" s="3">
        <f t="shared" si="15"/>
        <v>4315.8333333333994</v>
      </c>
      <c r="AW19" s="3">
        <f t="shared" si="16"/>
        <v>2552</v>
      </c>
      <c r="AX19" s="3">
        <f t="shared" si="17"/>
        <v>1494.5</v>
      </c>
      <c r="AY19" s="9">
        <f t="shared" si="18"/>
        <v>-29</v>
      </c>
      <c r="AZ19" s="3">
        <f t="shared" si="19"/>
        <v>87441201.000001296</v>
      </c>
      <c r="BA19" s="3">
        <f t="shared" si="20"/>
        <v>1037681.7777777849</v>
      </c>
      <c r="BB19" s="3">
        <f t="shared" si="21"/>
        <v>18626417.361111682</v>
      </c>
      <c r="BC19" s="3">
        <f t="shared" si="22"/>
        <v>6512704</v>
      </c>
      <c r="BD19" s="3">
        <f t="shared" si="23"/>
        <v>2233530.25</v>
      </c>
      <c r="BE19" s="9">
        <f t="shared" si="24"/>
        <v>841</v>
      </c>
      <c r="BF19" s="51">
        <f t="shared" si="25"/>
        <v>0.3079532356331332</v>
      </c>
      <c r="BG19" s="51">
        <f t="shared" si="26"/>
        <v>0.35049891042550912</v>
      </c>
      <c r="BH19" s="51">
        <f t="shared" si="27"/>
        <v>0.41933185432287601</v>
      </c>
      <c r="BI19" s="51">
        <f t="shared" si="28"/>
        <v>0.29289567313210146</v>
      </c>
      <c r="BJ19" s="51">
        <f t="shared" si="29"/>
        <v>0.18607981074519081</v>
      </c>
      <c r="BK19" s="52">
        <f t="shared" si="30"/>
        <v>-6.8720379146919433E-2</v>
      </c>
    </row>
    <row r="20" spans="1:63" x14ac:dyDescent="0.25">
      <c r="A20">
        <v>52</v>
      </c>
      <c r="B20" t="s">
        <v>167</v>
      </c>
      <c r="C20" t="s">
        <v>166</v>
      </c>
      <c r="D20" t="s">
        <v>158</v>
      </c>
      <c r="H20" t="s">
        <v>38</v>
      </c>
      <c r="I20" t="s">
        <v>160</v>
      </c>
      <c r="J20" s="11">
        <v>4013</v>
      </c>
      <c r="K20">
        <v>52129</v>
      </c>
      <c r="L20" s="11">
        <v>52301</v>
      </c>
      <c r="M20">
        <f>IFERROR(ROUND(VLOOKUP($A20,est_vols!$A:$U,2,FALSE),0),"")</f>
        <v>2</v>
      </c>
      <c r="N20">
        <f>IFERROR(ROUND(VLOOKUP($A20,est_vols!$A:$U,3,FALSE),0),"")</f>
        <v>2</v>
      </c>
      <c r="O20" t="str">
        <f>VLOOKUP(M20,'AT FT Lookup'!$A$3:$D$8,4,FALSE)</f>
        <v>UrbBiz</v>
      </c>
      <c r="P20" s="11" t="str">
        <f>VLOOKUP(N20,'AT FT Lookup'!$A$12:$C$26,3,FALSE)</f>
        <v>Fwy/Ramp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1</v>
      </c>
      <c r="U20" s="11" t="str">
        <f t="shared" si="4"/>
        <v>Over 50k</v>
      </c>
      <c r="V20" s="3">
        <f t="shared" si="31"/>
        <v>75841.333333333227</v>
      </c>
      <c r="W20" s="3">
        <f t="shared" si="32"/>
        <v>8624.6666666666606</v>
      </c>
      <c r="X20" s="3">
        <f t="shared" si="33"/>
        <v>26021.999999999902</v>
      </c>
      <c r="Y20" s="3">
        <f t="shared" si="34"/>
        <v>18422</v>
      </c>
      <c r="Z20" s="3">
        <f t="shared" si="35"/>
        <v>20891</v>
      </c>
      <c r="AA20" s="9">
        <f t="shared" si="36"/>
        <v>1881.6666666666599</v>
      </c>
      <c r="AH20" s="3">
        <v>75841.333333333227</v>
      </c>
      <c r="AI20" s="3">
        <v>8624.6666666666606</v>
      </c>
      <c r="AJ20" s="3">
        <v>26021.999999999902</v>
      </c>
      <c r="AK20" s="3">
        <v>18422</v>
      </c>
      <c r="AL20" s="3">
        <v>20891</v>
      </c>
      <c r="AM20" s="9">
        <v>1881.6666666666599</v>
      </c>
      <c r="AN20" s="3">
        <f>IFERROR(ROUND(VLOOKUP($A20,est_vols!$A:$U,4,FALSE),0),"")</f>
        <v>65723</v>
      </c>
      <c r="AO20" s="3">
        <f>IFERROR(ROUND(VLOOKUP($A20,est_vols!$A:$U,5,FALSE),0),"")</f>
        <v>7218</v>
      </c>
      <c r="AP20" s="3">
        <f>IFERROR(ROUND(VLOOKUP($A20,est_vols!$A:$U,6,FALSE),0),"")</f>
        <v>23127</v>
      </c>
      <c r="AQ20" s="3">
        <f>IFERROR(ROUND(VLOOKUP($A20,est_vols!$A:$U,7,FALSE),0),"")</f>
        <v>16628</v>
      </c>
      <c r="AR20" s="3">
        <f>IFERROR(ROUND(VLOOKUP($A20,est_vols!$A:$U,8,FALSE),0),"")</f>
        <v>17066</v>
      </c>
      <c r="AS20" s="9">
        <f>IFERROR(ROUND(VLOOKUP($A20,est_vols!$A:$U,9,FALSE),0),"")</f>
        <v>1684</v>
      </c>
      <c r="AT20" s="3">
        <f t="shared" si="13"/>
        <v>-10118.333333333227</v>
      </c>
      <c r="AU20" s="3">
        <f t="shared" si="14"/>
        <v>-1406.6666666666606</v>
      </c>
      <c r="AV20" s="3">
        <f t="shared" si="15"/>
        <v>-2894.9999999999018</v>
      </c>
      <c r="AW20" s="3">
        <f t="shared" si="16"/>
        <v>-1794</v>
      </c>
      <c r="AX20" s="3">
        <f t="shared" si="17"/>
        <v>-3825</v>
      </c>
      <c r="AY20" s="9">
        <f t="shared" si="18"/>
        <v>-197.66666666665992</v>
      </c>
      <c r="AZ20" s="3">
        <f t="shared" si="19"/>
        <v>102380669.44444229</v>
      </c>
      <c r="BA20" s="3">
        <f t="shared" si="20"/>
        <v>1978711.111111094</v>
      </c>
      <c r="BB20" s="3">
        <f t="shared" si="21"/>
        <v>8381024.999999431</v>
      </c>
      <c r="BC20" s="3">
        <f t="shared" si="22"/>
        <v>3218436</v>
      </c>
      <c r="BD20" s="3">
        <f t="shared" si="23"/>
        <v>14630625</v>
      </c>
      <c r="BE20" s="9">
        <f t="shared" si="24"/>
        <v>39072.111111108446</v>
      </c>
      <c r="BF20" s="51">
        <f t="shared" si="25"/>
        <v>-0.13341449693219054</v>
      </c>
      <c r="BG20" s="51">
        <f t="shared" si="26"/>
        <v>-0.16309809074746792</v>
      </c>
      <c r="BH20" s="51">
        <f t="shared" si="27"/>
        <v>-0.11125201752363049</v>
      </c>
      <c r="BI20" s="51">
        <f t="shared" si="28"/>
        <v>-9.7383563131038978E-2</v>
      </c>
      <c r="BJ20" s="51">
        <f t="shared" si="29"/>
        <v>-0.18309319802785889</v>
      </c>
      <c r="BK20" s="52">
        <f t="shared" si="30"/>
        <v>-0.10504871567758758</v>
      </c>
    </row>
    <row r="21" spans="1:63" s="4" customFormat="1" x14ac:dyDescent="0.25">
      <c r="A21" s="4">
        <v>53</v>
      </c>
      <c r="B21" s="4" t="s">
        <v>167</v>
      </c>
      <c r="C21" s="4" t="s">
        <v>166</v>
      </c>
      <c r="D21" s="4" t="s">
        <v>159</v>
      </c>
      <c r="H21" s="4" t="s">
        <v>38</v>
      </c>
      <c r="I21" s="4" t="s">
        <v>160</v>
      </c>
      <c r="J21" s="12">
        <v>4017</v>
      </c>
      <c r="K21" s="4">
        <v>52136</v>
      </c>
      <c r="L21" s="12">
        <v>52137</v>
      </c>
      <c r="M21" s="4">
        <f>IFERROR(ROUND(VLOOKUP($A21,est_vols!$A:$U,2,FALSE),0),"")</f>
        <v>2</v>
      </c>
      <c r="N21" s="4">
        <f>IFERROR(ROUND(VLOOKUP($A21,est_vols!$A:$U,3,FALSE),0),"")</f>
        <v>2</v>
      </c>
      <c r="O21" s="4" t="str">
        <f>VLOOKUP(M21,'AT FT Lookup'!$A$3:$D$8,4,FALSE)</f>
        <v>UrbBiz</v>
      </c>
      <c r="P21" s="12" t="str">
        <f>VLOOKUP(N21,'AT FT Lookup'!$A$12:$C$26,3,FALSE)</f>
        <v>Fwy/Ramp</v>
      </c>
      <c r="Q21" s="4">
        <f t="shared" si="0"/>
        <v>0</v>
      </c>
      <c r="R21" s="4">
        <f t="shared" si="1"/>
        <v>0</v>
      </c>
      <c r="S21" s="4">
        <f t="shared" si="2"/>
        <v>0</v>
      </c>
      <c r="T21" s="4">
        <f t="shared" si="3"/>
        <v>1</v>
      </c>
      <c r="U21" s="11" t="str">
        <f t="shared" si="4"/>
        <v>Over 50k</v>
      </c>
      <c r="V21" s="5">
        <f t="shared" si="31"/>
        <v>74506.333333333198</v>
      </c>
      <c r="W21" s="5">
        <f t="shared" si="32"/>
        <v>10028</v>
      </c>
      <c r="X21" s="5">
        <f t="shared" si="33"/>
        <v>26261.999999999902</v>
      </c>
      <c r="Y21" s="5">
        <f t="shared" si="34"/>
        <v>18467.333333333299</v>
      </c>
      <c r="Z21" s="5">
        <f t="shared" si="35"/>
        <v>18177</v>
      </c>
      <c r="AA21" s="10">
        <f t="shared" si="36"/>
        <v>1572</v>
      </c>
      <c r="AB21" s="5"/>
      <c r="AC21" s="5"/>
      <c r="AD21" s="5"/>
      <c r="AE21" s="5"/>
      <c r="AF21" s="5"/>
      <c r="AG21" s="10"/>
      <c r="AH21" s="5">
        <v>74506.333333333198</v>
      </c>
      <c r="AI21" s="5">
        <v>10028</v>
      </c>
      <c r="AJ21" s="5">
        <v>26261.999999999902</v>
      </c>
      <c r="AK21" s="5">
        <v>18467.333333333299</v>
      </c>
      <c r="AL21" s="5">
        <v>18177</v>
      </c>
      <c r="AM21" s="10">
        <v>1572</v>
      </c>
      <c r="AN21" s="5">
        <f>IFERROR(ROUND(VLOOKUP($A21,est_vols!$A:$U,4,FALSE),0),"")</f>
        <v>75651</v>
      </c>
      <c r="AO21" s="5">
        <f>IFERROR(ROUND(VLOOKUP($A21,est_vols!$A:$U,5,FALSE),0),"")</f>
        <v>10345</v>
      </c>
      <c r="AP21" s="5">
        <f>IFERROR(ROUND(VLOOKUP($A21,est_vols!$A:$U,6,FALSE),0),"")</f>
        <v>26715</v>
      </c>
      <c r="AQ21" s="5">
        <f>IFERROR(ROUND(VLOOKUP($A21,est_vols!$A:$U,7,FALSE),0),"")</f>
        <v>18112</v>
      </c>
      <c r="AR21" s="5">
        <f>IFERROR(ROUND(VLOOKUP($A21,est_vols!$A:$U,8,FALSE),0),"")</f>
        <v>18678</v>
      </c>
      <c r="AS21" s="10">
        <f>IFERROR(ROUND(VLOOKUP($A21,est_vols!$A:$U,9,FALSE),0),"")</f>
        <v>1800</v>
      </c>
      <c r="AT21" s="5">
        <f t="shared" si="13"/>
        <v>1144.6666666668025</v>
      </c>
      <c r="AU21" s="5">
        <f t="shared" si="14"/>
        <v>317</v>
      </c>
      <c r="AV21" s="5">
        <f t="shared" si="15"/>
        <v>453.00000000009823</v>
      </c>
      <c r="AW21" s="5">
        <f t="shared" si="16"/>
        <v>-355.33333333329938</v>
      </c>
      <c r="AX21" s="5">
        <f t="shared" si="17"/>
        <v>501</v>
      </c>
      <c r="AY21" s="10">
        <f t="shared" si="18"/>
        <v>228</v>
      </c>
      <c r="AZ21" s="5">
        <f t="shared" si="19"/>
        <v>1310261.7777780888</v>
      </c>
      <c r="BA21" s="5">
        <f t="shared" si="20"/>
        <v>100489</v>
      </c>
      <c r="BB21" s="5">
        <f t="shared" si="21"/>
        <v>205209.000000089</v>
      </c>
      <c r="BC21" s="5">
        <f t="shared" si="22"/>
        <v>126261.77777775365</v>
      </c>
      <c r="BD21" s="5">
        <f t="shared" si="23"/>
        <v>251001</v>
      </c>
      <c r="BE21" s="10">
        <f t="shared" si="24"/>
        <v>51984</v>
      </c>
      <c r="BF21" s="54">
        <f t="shared" si="25"/>
        <v>1.5363347187489268E-2</v>
      </c>
      <c r="BG21" s="54">
        <f t="shared" si="26"/>
        <v>3.1611487834064617E-2</v>
      </c>
      <c r="BH21" s="54">
        <f t="shared" si="27"/>
        <v>1.7249257482297612E-2</v>
      </c>
      <c r="BI21" s="54">
        <f t="shared" si="28"/>
        <v>-1.9241182628784163E-2</v>
      </c>
      <c r="BJ21" s="54">
        <f t="shared" si="29"/>
        <v>2.75623040105628E-2</v>
      </c>
      <c r="BK21" s="55">
        <f t="shared" si="30"/>
        <v>0.14503816793893129</v>
      </c>
    </row>
    <row r="22" spans="1:63" x14ac:dyDescent="0.25">
      <c r="A22">
        <v>54</v>
      </c>
      <c r="B22" t="s">
        <v>167</v>
      </c>
      <c r="C22" t="s">
        <v>168</v>
      </c>
      <c r="D22" t="s">
        <v>169</v>
      </c>
      <c r="H22" t="s">
        <v>36</v>
      </c>
      <c r="I22" t="s">
        <v>160</v>
      </c>
      <c r="J22" s="11">
        <v>119</v>
      </c>
      <c r="K22">
        <v>6956</v>
      </c>
      <c r="L22" s="11">
        <v>40003</v>
      </c>
      <c r="M22">
        <f>IFERROR(ROUND(VLOOKUP($A22,est_vols!$A:$U,2,FALSE),0),"")</f>
        <v>4</v>
      </c>
      <c r="N22">
        <f>IFERROR(ROUND(VLOOKUP($A22,est_vols!$A:$U,3,FALSE),0),"")</f>
        <v>5</v>
      </c>
      <c r="O22" t="str">
        <f>VLOOKUP(M22,'AT FT Lookup'!$A$3:$D$8,4,FALSE)</f>
        <v>Sub</v>
      </c>
      <c r="P22" s="11" t="str">
        <f>VLOOKUP(N22,'AT FT Lookup'!$A$12:$C$26,3,FALSE)</f>
        <v>Fwy/Ramp</v>
      </c>
      <c r="Q22">
        <f t="shared" si="0"/>
        <v>1</v>
      </c>
      <c r="R22">
        <f t="shared" si="1"/>
        <v>0</v>
      </c>
      <c r="S22">
        <f t="shared" si="2"/>
        <v>0</v>
      </c>
      <c r="T22">
        <f t="shared" si="3"/>
        <v>0</v>
      </c>
      <c r="U22" s="11" t="str">
        <f t="shared" si="4"/>
        <v>Under 10k</v>
      </c>
      <c r="V22" s="3">
        <f t="shared" ref="V22:V83" si="37">AH22</f>
        <v>3033.6666666666579</v>
      </c>
      <c r="W22" s="3">
        <f t="shared" ref="W22:W83" si="38">AI22</f>
        <v>516.66666666666595</v>
      </c>
      <c r="X22" s="3">
        <f t="shared" ref="X22:X83" si="39">AJ22</f>
        <v>1059.1666666666599</v>
      </c>
      <c r="Y22" s="3">
        <f t="shared" ref="Y22:Y83" si="40">AK22</f>
        <v>592.66666666666595</v>
      </c>
      <c r="Z22" s="3">
        <f t="shared" ref="Z22:Z83" si="41">AL22</f>
        <v>717.5</v>
      </c>
      <c r="AA22" s="9">
        <f t="shared" ref="AA22:AA83" si="42">AM22</f>
        <v>147.666666666666</v>
      </c>
      <c r="AH22" s="3">
        <v>3033.6666666666579</v>
      </c>
      <c r="AI22" s="3">
        <v>516.66666666666595</v>
      </c>
      <c r="AJ22" s="3">
        <v>1059.1666666666599</v>
      </c>
      <c r="AK22" s="3">
        <v>592.66666666666595</v>
      </c>
      <c r="AL22" s="3">
        <v>717.5</v>
      </c>
      <c r="AM22" s="9">
        <v>147.666666666666</v>
      </c>
      <c r="AN22" s="3">
        <f>IFERROR(ROUND(VLOOKUP($A22,est_vols!$A:$U,4,FALSE),0),"")</f>
        <v>3068</v>
      </c>
      <c r="AO22" s="3">
        <f>IFERROR(ROUND(VLOOKUP($A22,est_vols!$A:$U,5,FALSE),0),"")</f>
        <v>491</v>
      </c>
      <c r="AP22" s="3">
        <f>IFERROR(ROUND(VLOOKUP($A22,est_vols!$A:$U,6,FALSE),0),"")</f>
        <v>1119</v>
      </c>
      <c r="AQ22" s="3">
        <f>IFERROR(ROUND(VLOOKUP($A22,est_vols!$A:$U,7,FALSE),0),"")</f>
        <v>767</v>
      </c>
      <c r="AR22" s="3">
        <f>IFERROR(ROUND(VLOOKUP($A22,est_vols!$A:$U,8,FALSE),0),"")</f>
        <v>603</v>
      </c>
      <c r="AS22" s="9">
        <f>IFERROR(ROUND(VLOOKUP($A22,est_vols!$A:$U,9,FALSE),0),"")</f>
        <v>88</v>
      </c>
      <c r="AT22" s="3">
        <f t="shared" si="13"/>
        <v>34.333333333342125</v>
      </c>
      <c r="AU22" s="3">
        <f t="shared" si="14"/>
        <v>-25.666666666665947</v>
      </c>
      <c r="AV22" s="3">
        <f t="shared" si="15"/>
        <v>59.833333333340079</v>
      </c>
      <c r="AW22" s="3">
        <f t="shared" si="16"/>
        <v>174.33333333333405</v>
      </c>
      <c r="AX22" s="3">
        <f t="shared" si="17"/>
        <v>-114.5</v>
      </c>
      <c r="AY22" s="9">
        <f t="shared" si="18"/>
        <v>-59.666666666666003</v>
      </c>
      <c r="AZ22" s="3">
        <f t="shared" si="19"/>
        <v>1178.7777777783815</v>
      </c>
      <c r="BA22" s="3">
        <f t="shared" si="20"/>
        <v>658.77777777774077</v>
      </c>
      <c r="BB22" s="3">
        <f t="shared" si="21"/>
        <v>3580.027777778585</v>
      </c>
      <c r="BC22" s="3">
        <f t="shared" si="22"/>
        <v>30392.111111111361</v>
      </c>
      <c r="BD22" s="3">
        <f t="shared" si="23"/>
        <v>13110.25</v>
      </c>
      <c r="BE22" s="9">
        <f t="shared" si="24"/>
        <v>3560.1111111110322</v>
      </c>
      <c r="BF22" s="51">
        <f t="shared" si="25"/>
        <v>1.1317437644217852E-2</v>
      </c>
      <c r="BG22" s="51">
        <f t="shared" si="26"/>
        <v>-4.9677419354837382E-2</v>
      </c>
      <c r="BH22" s="51">
        <f t="shared" si="27"/>
        <v>5.6490952006300985E-2</v>
      </c>
      <c r="BI22" s="51">
        <f t="shared" si="28"/>
        <v>0.29415073115860674</v>
      </c>
      <c r="BJ22" s="51">
        <f t="shared" si="29"/>
        <v>-0.15958188153310104</v>
      </c>
      <c r="BK22" s="52">
        <f t="shared" si="30"/>
        <v>-0.40406320541760454</v>
      </c>
    </row>
    <row r="23" spans="1:63" x14ac:dyDescent="0.25">
      <c r="A23">
        <v>55</v>
      </c>
      <c r="B23" t="s">
        <v>167</v>
      </c>
      <c r="C23" t="s">
        <v>168</v>
      </c>
      <c r="D23" t="s">
        <v>169</v>
      </c>
      <c r="H23" t="s">
        <v>36</v>
      </c>
      <c r="I23" t="s">
        <v>160</v>
      </c>
      <c r="J23" s="11">
        <v>120</v>
      </c>
      <c r="K23">
        <v>40003</v>
      </c>
      <c r="L23" s="11">
        <v>40029</v>
      </c>
      <c r="M23">
        <f>IFERROR(ROUND(VLOOKUP($A23,est_vols!$A:$U,2,FALSE),0),"")</f>
        <v>3</v>
      </c>
      <c r="N23">
        <f>IFERROR(ROUND(VLOOKUP($A23,est_vols!$A:$U,3,FALSE),0),"")</f>
        <v>5</v>
      </c>
      <c r="O23" t="str">
        <f>VLOOKUP(M23,'AT FT Lookup'!$A$3:$D$8,4,FALSE)</f>
        <v>Urb</v>
      </c>
      <c r="P23" s="11" t="str">
        <f>VLOOKUP(N23,'AT FT Lookup'!$A$12:$C$26,3,FALSE)</f>
        <v>Fwy/Ramp</v>
      </c>
      <c r="Q23">
        <f t="shared" si="0"/>
        <v>1</v>
      </c>
      <c r="R23">
        <f t="shared" si="1"/>
        <v>0</v>
      </c>
      <c r="S23">
        <f t="shared" si="2"/>
        <v>0</v>
      </c>
      <c r="T23">
        <f t="shared" si="3"/>
        <v>0</v>
      </c>
      <c r="U23" s="11" t="str">
        <f t="shared" si="4"/>
        <v>Under 10k</v>
      </c>
      <c r="V23" s="3">
        <f t="shared" si="37"/>
        <v>2997.333333333328</v>
      </c>
      <c r="W23" s="3">
        <f t="shared" si="38"/>
        <v>852.66666666666595</v>
      </c>
      <c r="X23" s="3">
        <f t="shared" si="39"/>
        <v>1034.8333333333301</v>
      </c>
      <c r="Y23" s="3">
        <f t="shared" si="40"/>
        <v>374.666666666666</v>
      </c>
      <c r="Z23" s="3">
        <f t="shared" si="41"/>
        <v>445.83333333333297</v>
      </c>
      <c r="AA23" s="9">
        <f t="shared" si="42"/>
        <v>289.33333333333297</v>
      </c>
      <c r="AH23" s="3">
        <v>2997.333333333328</v>
      </c>
      <c r="AI23" s="3">
        <v>852.66666666666595</v>
      </c>
      <c r="AJ23" s="3">
        <v>1034.8333333333301</v>
      </c>
      <c r="AK23" s="3">
        <v>374.666666666666</v>
      </c>
      <c r="AL23" s="3">
        <v>445.83333333333297</v>
      </c>
      <c r="AM23" s="9">
        <v>289.33333333333297</v>
      </c>
      <c r="AN23" s="3">
        <f>IFERROR(ROUND(VLOOKUP($A23,est_vols!$A:$U,4,FALSE),0),"")</f>
        <v>3881</v>
      </c>
      <c r="AO23" s="3">
        <f>IFERROR(ROUND(VLOOKUP($A23,est_vols!$A:$U,5,FALSE),0),"")</f>
        <v>576</v>
      </c>
      <c r="AP23" s="3">
        <f>IFERROR(ROUND(VLOOKUP($A23,est_vols!$A:$U,6,FALSE),0),"")</f>
        <v>1620</v>
      </c>
      <c r="AQ23" s="3">
        <f>IFERROR(ROUND(VLOOKUP($A23,est_vols!$A:$U,7,FALSE),0),"")</f>
        <v>793</v>
      </c>
      <c r="AR23" s="3">
        <f>IFERROR(ROUND(VLOOKUP($A23,est_vols!$A:$U,8,FALSE),0),"")</f>
        <v>794</v>
      </c>
      <c r="AS23" s="9">
        <f>IFERROR(ROUND(VLOOKUP($A23,est_vols!$A:$U,9,FALSE),0),"")</f>
        <v>98</v>
      </c>
      <c r="AT23" s="3">
        <f t="shared" si="13"/>
        <v>883.66666666667197</v>
      </c>
      <c r="AU23" s="3">
        <f t="shared" si="14"/>
        <v>-276.66666666666595</v>
      </c>
      <c r="AV23" s="3">
        <f t="shared" si="15"/>
        <v>585.16666666666993</v>
      </c>
      <c r="AW23" s="3">
        <f t="shared" si="16"/>
        <v>418.333333333334</v>
      </c>
      <c r="AX23" s="3">
        <f t="shared" si="17"/>
        <v>348.16666666666703</v>
      </c>
      <c r="AY23" s="9">
        <f t="shared" si="18"/>
        <v>-191.33333333333297</v>
      </c>
      <c r="AZ23" s="3">
        <f t="shared" si="19"/>
        <v>780866.77777778718</v>
      </c>
      <c r="BA23" s="3">
        <f t="shared" si="20"/>
        <v>76544.444444444045</v>
      </c>
      <c r="BB23" s="3">
        <f t="shared" si="21"/>
        <v>342420.02777778159</v>
      </c>
      <c r="BC23" s="3">
        <f t="shared" si="22"/>
        <v>175002.77777777833</v>
      </c>
      <c r="BD23" s="3">
        <f t="shared" si="23"/>
        <v>121220.02777777803</v>
      </c>
      <c r="BE23" s="9">
        <f t="shared" si="24"/>
        <v>36608.444444444307</v>
      </c>
      <c r="BF23" s="51">
        <f t="shared" si="25"/>
        <v>0.29481761565836528</v>
      </c>
      <c r="BG23" s="51">
        <f t="shared" si="26"/>
        <v>-0.324472243940578</v>
      </c>
      <c r="BH23" s="51">
        <f t="shared" si="27"/>
        <v>0.56546947978741036</v>
      </c>
      <c r="BI23" s="51">
        <f t="shared" si="28"/>
        <v>1.1165480427046302</v>
      </c>
      <c r="BJ23" s="51">
        <f t="shared" si="29"/>
        <v>0.78093457943925382</v>
      </c>
      <c r="BK23" s="52">
        <f t="shared" si="30"/>
        <v>-0.66129032258064468</v>
      </c>
    </row>
    <row r="24" spans="1:63" x14ac:dyDescent="0.25">
      <c r="A24">
        <v>56</v>
      </c>
      <c r="B24" t="s">
        <v>167</v>
      </c>
      <c r="C24" t="s">
        <v>168</v>
      </c>
      <c r="D24" t="s">
        <v>170</v>
      </c>
      <c r="H24" t="s">
        <v>36</v>
      </c>
      <c r="I24" t="s">
        <v>160</v>
      </c>
      <c r="J24" s="11">
        <v>121</v>
      </c>
      <c r="K24">
        <v>52118</v>
      </c>
      <c r="L24" s="11">
        <v>52120</v>
      </c>
      <c r="M24">
        <f>IFERROR(ROUND(VLOOKUP($A24,est_vols!$A:$U,2,FALSE),0),"")</f>
        <v>3</v>
      </c>
      <c r="N24">
        <f>IFERROR(ROUND(VLOOKUP($A24,est_vols!$A:$U,3,FALSE),0),"")</f>
        <v>5</v>
      </c>
      <c r="O24" t="str">
        <f>VLOOKUP(M24,'AT FT Lookup'!$A$3:$D$8,4,FALSE)</f>
        <v>Urb</v>
      </c>
      <c r="P24" s="11" t="str">
        <f>VLOOKUP(N24,'AT FT Lookup'!$A$12:$C$26,3,FALSE)</f>
        <v>Fwy/Ramp</v>
      </c>
      <c r="Q24">
        <f t="shared" si="0"/>
        <v>1</v>
      </c>
      <c r="R24">
        <f t="shared" si="1"/>
        <v>0</v>
      </c>
      <c r="S24">
        <f t="shared" si="2"/>
        <v>0</v>
      </c>
      <c r="T24">
        <f t="shared" si="3"/>
        <v>0</v>
      </c>
      <c r="U24" s="11" t="str">
        <f t="shared" si="4"/>
        <v>Under 10k</v>
      </c>
      <c r="V24" s="3">
        <f t="shared" si="37"/>
        <v>4747.3333333333221</v>
      </c>
      <c r="W24" s="3">
        <f t="shared" si="38"/>
        <v>969.33333333333303</v>
      </c>
      <c r="X24" s="3">
        <f t="shared" si="39"/>
        <v>1628.8333333333301</v>
      </c>
      <c r="Y24" s="3">
        <f t="shared" si="40"/>
        <v>835.83333333333303</v>
      </c>
      <c r="Z24" s="3">
        <f t="shared" si="41"/>
        <v>1060.6666666666599</v>
      </c>
      <c r="AA24" s="9">
        <f t="shared" si="42"/>
        <v>252.666666666666</v>
      </c>
      <c r="AH24" s="3">
        <v>4747.3333333333221</v>
      </c>
      <c r="AI24" s="3">
        <v>969.33333333333303</v>
      </c>
      <c r="AJ24" s="3">
        <v>1628.8333333333301</v>
      </c>
      <c r="AK24" s="3">
        <v>835.83333333333303</v>
      </c>
      <c r="AL24" s="3">
        <v>1060.6666666666599</v>
      </c>
      <c r="AM24" s="9">
        <v>252.666666666666</v>
      </c>
      <c r="AN24" s="3">
        <f>IFERROR(ROUND(VLOOKUP($A24,est_vols!$A:$U,4,FALSE),0),"")</f>
        <v>11400</v>
      </c>
      <c r="AO24" s="3">
        <f>IFERROR(ROUND(VLOOKUP($A24,est_vols!$A:$U,5,FALSE),0),"")</f>
        <v>2296</v>
      </c>
      <c r="AP24" s="3">
        <f>IFERROR(ROUND(VLOOKUP($A24,est_vols!$A:$U,6,FALSE),0),"")</f>
        <v>4155</v>
      </c>
      <c r="AQ24" s="3">
        <f>IFERROR(ROUND(VLOOKUP($A24,est_vols!$A:$U,7,FALSE),0),"")</f>
        <v>2241</v>
      </c>
      <c r="AR24" s="3">
        <f>IFERROR(ROUND(VLOOKUP($A24,est_vols!$A:$U,8,FALSE),0),"")</f>
        <v>2220</v>
      </c>
      <c r="AS24" s="9">
        <f>IFERROR(ROUND(VLOOKUP($A24,est_vols!$A:$U,9,FALSE),0),"")</f>
        <v>488</v>
      </c>
      <c r="AT24" s="3">
        <f t="shared" si="13"/>
        <v>6652.6666666666779</v>
      </c>
      <c r="AU24" s="3">
        <f t="shared" si="14"/>
        <v>1326.666666666667</v>
      </c>
      <c r="AV24" s="3">
        <f t="shared" si="15"/>
        <v>2526.1666666666697</v>
      </c>
      <c r="AW24" s="3">
        <f t="shared" si="16"/>
        <v>1405.166666666667</v>
      </c>
      <c r="AX24" s="3">
        <f t="shared" si="17"/>
        <v>1159.3333333333401</v>
      </c>
      <c r="AY24" s="9">
        <f t="shared" si="18"/>
        <v>235.333333333334</v>
      </c>
      <c r="AZ24" s="3">
        <f t="shared" si="19"/>
        <v>44257973.777777925</v>
      </c>
      <c r="BA24" s="3">
        <f t="shared" si="20"/>
        <v>1760044.4444444452</v>
      </c>
      <c r="BB24" s="3">
        <f t="shared" si="21"/>
        <v>6381518.0277777929</v>
      </c>
      <c r="BC24" s="3">
        <f t="shared" si="22"/>
        <v>1974493.3611111119</v>
      </c>
      <c r="BD24" s="3">
        <f t="shared" si="23"/>
        <v>1344053.7777777934</v>
      </c>
      <c r="BE24" s="9">
        <f t="shared" si="24"/>
        <v>55381.777777778087</v>
      </c>
      <c r="BF24" s="51">
        <f t="shared" si="25"/>
        <v>1.4013481252633113</v>
      </c>
      <c r="BG24" s="51">
        <f t="shared" si="26"/>
        <v>1.3686382393397531</v>
      </c>
      <c r="BH24" s="51">
        <f t="shared" si="27"/>
        <v>1.5509055561240201</v>
      </c>
      <c r="BI24" s="51">
        <f t="shared" si="28"/>
        <v>1.6811565304087746</v>
      </c>
      <c r="BJ24" s="51">
        <f t="shared" si="29"/>
        <v>1.0930232558139668</v>
      </c>
      <c r="BK24" s="52">
        <f t="shared" si="30"/>
        <v>0.93139841688654856</v>
      </c>
    </row>
    <row r="25" spans="1:63" x14ac:dyDescent="0.25">
      <c r="A25">
        <v>57</v>
      </c>
      <c r="B25" t="s">
        <v>167</v>
      </c>
      <c r="C25" t="s">
        <v>168</v>
      </c>
      <c r="D25" t="s">
        <v>171</v>
      </c>
      <c r="H25" t="s">
        <v>36</v>
      </c>
      <c r="I25" t="s">
        <v>160</v>
      </c>
      <c r="J25" s="11">
        <v>122</v>
      </c>
      <c r="K25">
        <v>52120</v>
      </c>
      <c r="L25" s="11">
        <v>52121</v>
      </c>
      <c r="M25">
        <f>IFERROR(ROUND(VLOOKUP($A25,est_vols!$A:$U,2,FALSE),0),"")</f>
        <v>3</v>
      </c>
      <c r="N25">
        <f>IFERROR(ROUND(VLOOKUP($A25,est_vols!$A:$U,3,FALSE),0),"")</f>
        <v>15</v>
      </c>
      <c r="O25" t="str">
        <f>VLOOKUP(M25,'AT FT Lookup'!$A$3:$D$8,4,FALSE)</f>
        <v>Urb</v>
      </c>
      <c r="P25" s="11" t="str">
        <f>VLOOKUP(N25,'AT FT Lookup'!$A$12:$C$26,3,FALSE)</f>
        <v>Art</v>
      </c>
      <c r="Q25">
        <f t="shared" si="0"/>
        <v>1</v>
      </c>
      <c r="R25">
        <f t="shared" si="1"/>
        <v>0</v>
      </c>
      <c r="S25">
        <f t="shared" si="2"/>
        <v>0</v>
      </c>
      <c r="T25">
        <f t="shared" si="3"/>
        <v>0</v>
      </c>
      <c r="U25" s="11" t="str">
        <f t="shared" si="4"/>
        <v>Under 10k</v>
      </c>
      <c r="V25" s="3">
        <f t="shared" si="37"/>
        <v>4171.6666666666561</v>
      </c>
      <c r="W25" s="3">
        <f t="shared" si="38"/>
        <v>582.33333333333303</v>
      </c>
      <c r="X25" s="3">
        <f t="shared" si="39"/>
        <v>1260</v>
      </c>
      <c r="Y25" s="3">
        <f t="shared" si="40"/>
        <v>1039.1666666666599</v>
      </c>
      <c r="Z25" s="3">
        <f t="shared" si="41"/>
        <v>1184.8333333333301</v>
      </c>
      <c r="AA25" s="9">
        <f t="shared" si="42"/>
        <v>105.333333333333</v>
      </c>
      <c r="AH25" s="3">
        <v>4171.6666666666561</v>
      </c>
      <c r="AI25" s="3">
        <v>582.33333333333303</v>
      </c>
      <c r="AJ25" s="3">
        <v>1260</v>
      </c>
      <c r="AK25" s="3">
        <v>1039.1666666666599</v>
      </c>
      <c r="AL25" s="3">
        <v>1184.8333333333301</v>
      </c>
      <c r="AM25" s="9">
        <v>105.333333333333</v>
      </c>
      <c r="AN25" s="3">
        <f>IFERROR(ROUND(VLOOKUP($A25,est_vols!$A:$U,4,FALSE),0),"")</f>
        <v>2466</v>
      </c>
      <c r="AO25" s="3">
        <f>IFERROR(ROUND(VLOOKUP($A25,est_vols!$A:$U,5,FALSE),0),"")</f>
        <v>377</v>
      </c>
      <c r="AP25" s="3">
        <f>IFERROR(ROUND(VLOOKUP($A25,est_vols!$A:$U,6,FALSE),0),"")</f>
        <v>860</v>
      </c>
      <c r="AQ25" s="3">
        <f>IFERROR(ROUND(VLOOKUP($A25,est_vols!$A:$U,7,FALSE),0),"")</f>
        <v>608</v>
      </c>
      <c r="AR25" s="3">
        <f>IFERROR(ROUND(VLOOKUP($A25,est_vols!$A:$U,8,FALSE),0),"")</f>
        <v>544</v>
      </c>
      <c r="AS25" s="9">
        <f>IFERROR(ROUND(VLOOKUP($A25,est_vols!$A:$U,9,FALSE),0),"")</f>
        <v>77</v>
      </c>
      <c r="AT25" s="3">
        <f t="shared" si="13"/>
        <v>-1705.6666666666561</v>
      </c>
      <c r="AU25" s="3">
        <f t="shared" si="14"/>
        <v>-205.33333333333303</v>
      </c>
      <c r="AV25" s="3">
        <f t="shared" si="15"/>
        <v>-400</v>
      </c>
      <c r="AW25" s="3">
        <f t="shared" si="16"/>
        <v>-431.16666666665992</v>
      </c>
      <c r="AX25" s="3">
        <f t="shared" si="17"/>
        <v>-640.83333333333007</v>
      </c>
      <c r="AY25" s="9">
        <f t="shared" si="18"/>
        <v>-28.333333333333002</v>
      </c>
      <c r="AZ25" s="3">
        <f t="shared" si="19"/>
        <v>2909298.7777777417</v>
      </c>
      <c r="BA25" s="3">
        <f t="shared" si="20"/>
        <v>42161.77777777765</v>
      </c>
      <c r="BB25" s="3">
        <f t="shared" si="21"/>
        <v>160000</v>
      </c>
      <c r="BC25" s="3">
        <f t="shared" si="22"/>
        <v>185904.69444443862</v>
      </c>
      <c r="BD25" s="3">
        <f t="shared" si="23"/>
        <v>410667.36111110693</v>
      </c>
      <c r="BE25" s="9">
        <f t="shared" si="24"/>
        <v>802.77777777775896</v>
      </c>
      <c r="BF25" s="51">
        <f t="shared" si="25"/>
        <v>-0.40886935677187225</v>
      </c>
      <c r="BG25" s="51">
        <f t="shared" si="26"/>
        <v>-0.35260446479679419</v>
      </c>
      <c r="BH25" s="51">
        <f t="shared" si="27"/>
        <v>-0.31746031746031744</v>
      </c>
      <c r="BI25" s="51">
        <f t="shared" si="28"/>
        <v>-0.41491579791499217</v>
      </c>
      <c r="BJ25" s="51">
        <f t="shared" si="29"/>
        <v>-0.54086369390912803</v>
      </c>
      <c r="BK25" s="52">
        <f t="shared" si="30"/>
        <v>-0.26898734177214961</v>
      </c>
    </row>
    <row r="26" spans="1:63" x14ac:dyDescent="0.25">
      <c r="A26">
        <v>58</v>
      </c>
      <c r="B26" t="s">
        <v>167</v>
      </c>
      <c r="C26" t="s">
        <v>168</v>
      </c>
      <c r="D26" t="s">
        <v>172</v>
      </c>
      <c r="H26" t="s">
        <v>36</v>
      </c>
      <c r="I26" t="s">
        <v>160</v>
      </c>
      <c r="J26" s="11">
        <v>123</v>
      </c>
      <c r="K26">
        <v>52119</v>
      </c>
      <c r="L26" s="11">
        <v>52233</v>
      </c>
      <c r="M26">
        <f>IFERROR(ROUND(VLOOKUP($A26,est_vols!$A:$U,2,FALSE),0),"")</f>
        <v>3</v>
      </c>
      <c r="N26">
        <f>IFERROR(ROUND(VLOOKUP($A26,est_vols!$A:$U,3,FALSE),0),"")</f>
        <v>5</v>
      </c>
      <c r="O26" t="str">
        <f>VLOOKUP(M26,'AT FT Lookup'!$A$3:$D$8,4,FALSE)</f>
        <v>Urb</v>
      </c>
      <c r="P26" s="11" t="str">
        <f>VLOOKUP(N26,'AT FT Lookup'!$A$12:$C$26,3,FALSE)</f>
        <v>Fwy/Ramp</v>
      </c>
      <c r="Q26">
        <f t="shared" si="0"/>
        <v>0</v>
      </c>
      <c r="R26">
        <f t="shared" si="1"/>
        <v>0</v>
      </c>
      <c r="S26">
        <f t="shared" si="2"/>
        <v>1</v>
      </c>
      <c r="T26">
        <f t="shared" si="3"/>
        <v>0</v>
      </c>
      <c r="U26" s="11" t="str">
        <f t="shared" si="4"/>
        <v>20-50k</v>
      </c>
      <c r="V26" s="3">
        <f t="shared" si="37"/>
        <v>20207.999999999978</v>
      </c>
      <c r="W26" s="3">
        <f t="shared" si="38"/>
        <v>3545</v>
      </c>
      <c r="X26" s="3">
        <f t="shared" si="39"/>
        <v>7662.8333333333303</v>
      </c>
      <c r="Y26" s="3">
        <f t="shared" si="40"/>
        <v>3605.6666666666601</v>
      </c>
      <c r="Z26" s="3">
        <f t="shared" si="41"/>
        <v>4185.1666666666597</v>
      </c>
      <c r="AA26" s="9">
        <f t="shared" si="42"/>
        <v>1209.3333333333301</v>
      </c>
      <c r="AH26" s="3">
        <v>20207.999999999978</v>
      </c>
      <c r="AI26" s="3">
        <v>3545</v>
      </c>
      <c r="AJ26" s="3">
        <v>7662.8333333333303</v>
      </c>
      <c r="AK26" s="3">
        <v>3605.6666666666601</v>
      </c>
      <c r="AL26" s="3">
        <v>4185.1666666666597</v>
      </c>
      <c r="AM26" s="9">
        <v>1209.3333333333301</v>
      </c>
      <c r="AN26" s="3">
        <f>IFERROR(ROUND(VLOOKUP($A26,est_vols!$A:$U,4,FALSE),0),"")</f>
        <v>22052</v>
      </c>
      <c r="AO26" s="3">
        <f>IFERROR(ROUND(VLOOKUP($A26,est_vols!$A:$U,5,FALSE),0),"")</f>
        <v>3464</v>
      </c>
      <c r="AP26" s="3">
        <f>IFERROR(ROUND(VLOOKUP($A26,est_vols!$A:$U,6,FALSE),0),"")</f>
        <v>9284</v>
      </c>
      <c r="AQ26" s="3">
        <f>IFERROR(ROUND(VLOOKUP($A26,est_vols!$A:$U,7,FALSE),0),"")</f>
        <v>4053</v>
      </c>
      <c r="AR26" s="3">
        <f>IFERROR(ROUND(VLOOKUP($A26,est_vols!$A:$U,8,FALSE),0),"")</f>
        <v>4589</v>
      </c>
      <c r="AS26" s="9">
        <f>IFERROR(ROUND(VLOOKUP($A26,est_vols!$A:$U,9,FALSE),0),"")</f>
        <v>662</v>
      </c>
      <c r="AT26" s="3">
        <f t="shared" si="13"/>
        <v>1844.0000000000218</v>
      </c>
      <c r="AU26" s="3">
        <f t="shared" si="14"/>
        <v>-81</v>
      </c>
      <c r="AV26" s="3">
        <f t="shared" si="15"/>
        <v>1621.1666666666697</v>
      </c>
      <c r="AW26" s="3">
        <f t="shared" si="16"/>
        <v>447.33333333333985</v>
      </c>
      <c r="AX26" s="3">
        <f t="shared" si="17"/>
        <v>403.83333333334031</v>
      </c>
      <c r="AY26" s="9">
        <f t="shared" si="18"/>
        <v>-547.33333333333007</v>
      </c>
      <c r="AZ26" s="3">
        <f t="shared" si="19"/>
        <v>3400336.0000000806</v>
      </c>
      <c r="BA26" s="3">
        <f t="shared" si="20"/>
        <v>6561</v>
      </c>
      <c r="BB26" s="3">
        <f t="shared" si="21"/>
        <v>2628181.3611111208</v>
      </c>
      <c r="BC26" s="3">
        <f t="shared" si="22"/>
        <v>200107.11111111694</v>
      </c>
      <c r="BD26" s="3">
        <f t="shared" si="23"/>
        <v>163081.36111111674</v>
      </c>
      <c r="BE26" s="9">
        <f t="shared" si="24"/>
        <v>299573.7777777742</v>
      </c>
      <c r="BF26" s="51">
        <f t="shared" si="25"/>
        <v>9.1250989707047897E-2</v>
      </c>
      <c r="BG26" s="51">
        <f t="shared" si="26"/>
        <v>-2.2849083215796897E-2</v>
      </c>
      <c r="BH26" s="51">
        <f t="shared" si="27"/>
        <v>0.2115623028905762</v>
      </c>
      <c r="BI26" s="51">
        <f t="shared" si="28"/>
        <v>0.1240639733752447</v>
      </c>
      <c r="BJ26" s="51">
        <f t="shared" si="29"/>
        <v>9.6491577396361994E-2</v>
      </c>
      <c r="BK26" s="52">
        <f t="shared" si="30"/>
        <v>-0.4525909592061727</v>
      </c>
    </row>
    <row r="27" spans="1:63" x14ac:dyDescent="0.25">
      <c r="A27">
        <v>59</v>
      </c>
      <c r="B27" t="s">
        <v>167</v>
      </c>
      <c r="C27" t="s">
        <v>168</v>
      </c>
      <c r="D27" t="s">
        <v>173</v>
      </c>
      <c r="H27" t="s">
        <v>36</v>
      </c>
      <c r="I27" t="s">
        <v>160</v>
      </c>
      <c r="J27" s="11">
        <v>124</v>
      </c>
      <c r="K27">
        <v>52123</v>
      </c>
      <c r="L27" s="11">
        <v>52508</v>
      </c>
      <c r="M27">
        <f>IFERROR(ROUND(VLOOKUP($A27,est_vols!$A:$U,2,FALSE),0),"")</f>
        <v>3</v>
      </c>
      <c r="N27">
        <f>IFERROR(ROUND(VLOOKUP($A27,est_vols!$A:$U,3,FALSE),0),"")</f>
        <v>1</v>
      </c>
      <c r="O27" t="str">
        <f>VLOOKUP(M27,'AT FT Lookup'!$A$3:$D$8,4,FALSE)</f>
        <v>Urb</v>
      </c>
      <c r="P27" s="11" t="str">
        <f>VLOOKUP(N27,'AT FT Lookup'!$A$12:$C$26,3,FALSE)</f>
        <v>Fwy/Ramp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1</v>
      </c>
      <c r="U27" s="11" t="str">
        <f t="shared" si="4"/>
        <v>Over 50k</v>
      </c>
      <c r="V27" s="3">
        <f t="shared" si="37"/>
        <v>51633.333333333212</v>
      </c>
      <c r="W27" s="3">
        <f t="shared" si="38"/>
        <v>9687.6666666666606</v>
      </c>
      <c r="X27" s="3">
        <f t="shared" si="39"/>
        <v>18993.666666666599</v>
      </c>
      <c r="Y27" s="3">
        <f t="shared" si="40"/>
        <v>10217.5</v>
      </c>
      <c r="Z27" s="3">
        <f t="shared" si="41"/>
        <v>10056.833333333299</v>
      </c>
      <c r="AA27" s="9">
        <f t="shared" si="42"/>
        <v>2677.6666666666601</v>
      </c>
      <c r="AH27" s="3">
        <v>51633.333333333212</v>
      </c>
      <c r="AI27" s="3">
        <v>9687.6666666666606</v>
      </c>
      <c r="AJ27" s="3">
        <v>18993.666666666599</v>
      </c>
      <c r="AK27" s="3">
        <v>10217.5</v>
      </c>
      <c r="AL27" s="3">
        <v>10056.833333333299</v>
      </c>
      <c r="AM27" s="9">
        <v>2677.6666666666601</v>
      </c>
      <c r="AN27" s="3">
        <f>IFERROR(ROUND(VLOOKUP($A27,est_vols!$A:$U,4,FALSE),0),"")</f>
        <v>18429</v>
      </c>
      <c r="AO27" s="3">
        <f>IFERROR(ROUND(VLOOKUP($A27,est_vols!$A:$U,5,FALSE),0),"")</f>
        <v>4009</v>
      </c>
      <c r="AP27" s="3">
        <f>IFERROR(ROUND(VLOOKUP($A27,est_vols!$A:$U,6,FALSE),0),"")</f>
        <v>6799</v>
      </c>
      <c r="AQ27" s="3">
        <f>IFERROR(ROUND(VLOOKUP($A27,est_vols!$A:$U,7,FALSE),0),"")</f>
        <v>4286</v>
      </c>
      <c r="AR27" s="3">
        <f>IFERROR(ROUND(VLOOKUP($A27,est_vols!$A:$U,8,FALSE),0),"")</f>
        <v>2875</v>
      </c>
      <c r="AS27" s="9">
        <f>IFERROR(ROUND(VLOOKUP($A27,est_vols!$A:$U,9,FALSE),0),"")</f>
        <v>459</v>
      </c>
      <c r="AT27" s="3">
        <f t="shared" si="13"/>
        <v>-33204.333333333212</v>
      </c>
      <c r="AU27" s="3">
        <f t="shared" si="14"/>
        <v>-5678.6666666666606</v>
      </c>
      <c r="AV27" s="3">
        <f t="shared" si="15"/>
        <v>-12194.666666666599</v>
      </c>
      <c r="AW27" s="3">
        <f t="shared" si="16"/>
        <v>-5931.5</v>
      </c>
      <c r="AX27" s="3">
        <f t="shared" si="17"/>
        <v>-7181.8333333332994</v>
      </c>
      <c r="AY27" s="9">
        <f t="shared" si="18"/>
        <v>-2218.6666666666601</v>
      </c>
      <c r="AZ27" s="3">
        <f t="shared" si="19"/>
        <v>1102527752.1111031</v>
      </c>
      <c r="BA27" s="3">
        <f t="shared" si="20"/>
        <v>32247255.111111041</v>
      </c>
      <c r="BB27" s="3">
        <f t="shared" si="21"/>
        <v>148709895.11110947</v>
      </c>
      <c r="BC27" s="3">
        <f t="shared" si="22"/>
        <v>35182692.25</v>
      </c>
      <c r="BD27" s="3">
        <f t="shared" si="23"/>
        <v>51578730.027777292</v>
      </c>
      <c r="BE27" s="9">
        <f t="shared" si="24"/>
        <v>4922481.7777777491</v>
      </c>
      <c r="BF27" s="51">
        <f t="shared" si="25"/>
        <v>-0.64307940606843039</v>
      </c>
      <c r="BG27" s="51">
        <f t="shared" si="26"/>
        <v>-0.58617486150775877</v>
      </c>
      <c r="BH27" s="51">
        <f t="shared" si="27"/>
        <v>-0.64203857426159472</v>
      </c>
      <c r="BI27" s="51">
        <f t="shared" si="28"/>
        <v>-0.580523611450942</v>
      </c>
      <c r="BJ27" s="51">
        <f t="shared" si="29"/>
        <v>-0.7141247244825234</v>
      </c>
      <c r="BK27" s="52">
        <f t="shared" si="30"/>
        <v>-0.82858209884227518</v>
      </c>
    </row>
    <row r="28" spans="1:63" x14ac:dyDescent="0.25">
      <c r="A28">
        <v>60</v>
      </c>
      <c r="B28" t="s">
        <v>167</v>
      </c>
      <c r="C28" t="s">
        <v>168</v>
      </c>
      <c r="D28" t="s">
        <v>174</v>
      </c>
      <c r="H28" t="s">
        <v>36</v>
      </c>
      <c r="I28" t="s">
        <v>160</v>
      </c>
      <c r="J28" s="11">
        <v>125</v>
      </c>
      <c r="K28">
        <v>20658</v>
      </c>
      <c r="L28" s="11">
        <v>20678</v>
      </c>
      <c r="M28">
        <f>IFERROR(ROUND(VLOOKUP($A28,est_vols!$A:$U,2,FALSE),0),"")</f>
        <v>3</v>
      </c>
      <c r="N28">
        <f>IFERROR(ROUND(VLOOKUP($A28,est_vols!$A:$U,3,FALSE),0),"")</f>
        <v>5</v>
      </c>
      <c r="O28" t="str">
        <f>VLOOKUP(M28,'AT FT Lookup'!$A$3:$D$8,4,FALSE)</f>
        <v>Urb</v>
      </c>
      <c r="P28" s="11" t="str">
        <f>VLOOKUP(N28,'AT FT Lookup'!$A$12:$C$26,3,FALSE)</f>
        <v>Fwy/Ramp</v>
      </c>
      <c r="Q28">
        <f t="shared" si="0"/>
        <v>1</v>
      </c>
      <c r="R28">
        <f t="shared" si="1"/>
        <v>0</v>
      </c>
      <c r="S28">
        <f t="shared" si="2"/>
        <v>0</v>
      </c>
      <c r="T28">
        <f t="shared" si="3"/>
        <v>0</v>
      </c>
      <c r="U28" s="11" t="str">
        <f t="shared" si="4"/>
        <v>Under 10k</v>
      </c>
      <c r="V28" s="3">
        <f t="shared" si="37"/>
        <v>3512.6666666666579</v>
      </c>
      <c r="W28" s="3">
        <f t="shared" si="38"/>
        <v>501</v>
      </c>
      <c r="X28" s="3">
        <f t="shared" si="39"/>
        <v>1159.1666666666599</v>
      </c>
      <c r="Y28" s="3">
        <f t="shared" si="40"/>
        <v>765.16666666666595</v>
      </c>
      <c r="Z28" s="3">
        <f t="shared" si="41"/>
        <v>949.66666666666595</v>
      </c>
      <c r="AA28" s="9">
        <f t="shared" si="42"/>
        <v>137.666666666666</v>
      </c>
      <c r="AH28" s="3">
        <v>3512.6666666666579</v>
      </c>
      <c r="AI28" s="3">
        <v>501</v>
      </c>
      <c r="AJ28" s="3">
        <v>1159.1666666666599</v>
      </c>
      <c r="AK28" s="3">
        <v>765.16666666666595</v>
      </c>
      <c r="AL28" s="3">
        <v>949.66666666666595</v>
      </c>
      <c r="AM28" s="9">
        <v>137.666666666666</v>
      </c>
      <c r="AN28" s="3">
        <f>IFERROR(ROUND(VLOOKUP($A28,est_vols!$A:$U,4,FALSE),0),"")</f>
        <v>3328</v>
      </c>
      <c r="AO28" s="3">
        <f>IFERROR(ROUND(VLOOKUP($A28,est_vols!$A:$U,5,FALSE),0),"")</f>
        <v>531</v>
      </c>
      <c r="AP28" s="3">
        <f>IFERROR(ROUND(VLOOKUP($A28,est_vols!$A:$U,6,FALSE),0),"")</f>
        <v>1236</v>
      </c>
      <c r="AQ28" s="3">
        <f>IFERROR(ROUND(VLOOKUP($A28,est_vols!$A:$U,7,FALSE),0),"")</f>
        <v>697</v>
      </c>
      <c r="AR28" s="3">
        <f>IFERROR(ROUND(VLOOKUP($A28,est_vols!$A:$U,8,FALSE),0),"")</f>
        <v>744</v>
      </c>
      <c r="AS28" s="9">
        <f>IFERROR(ROUND(VLOOKUP($A28,est_vols!$A:$U,9,FALSE),0),"")</f>
        <v>122</v>
      </c>
      <c r="AT28" s="3">
        <f t="shared" si="13"/>
        <v>-184.66666666665787</v>
      </c>
      <c r="AU28" s="3">
        <f t="shared" si="14"/>
        <v>30</v>
      </c>
      <c r="AV28" s="3">
        <f t="shared" si="15"/>
        <v>76.833333333340079</v>
      </c>
      <c r="AW28" s="3">
        <f t="shared" si="16"/>
        <v>-68.166666666665947</v>
      </c>
      <c r="AX28" s="3">
        <f t="shared" si="17"/>
        <v>-205.66666666666595</v>
      </c>
      <c r="AY28" s="9">
        <f t="shared" si="18"/>
        <v>-15.666666666666003</v>
      </c>
      <c r="AZ28" s="3">
        <f t="shared" si="19"/>
        <v>34101.777777774529</v>
      </c>
      <c r="BA28" s="3">
        <f t="shared" si="20"/>
        <v>900</v>
      </c>
      <c r="BB28" s="3">
        <f t="shared" si="21"/>
        <v>5903.3611111121472</v>
      </c>
      <c r="BC28" s="3">
        <f t="shared" si="22"/>
        <v>4646.6944444443461</v>
      </c>
      <c r="BD28" s="3">
        <f t="shared" si="23"/>
        <v>42298.777777777483</v>
      </c>
      <c r="BE28" s="9">
        <f t="shared" si="24"/>
        <v>245.44444444442365</v>
      </c>
      <c r="BF28" s="51">
        <f t="shared" si="25"/>
        <v>-5.2571645473522013E-2</v>
      </c>
      <c r="BG28" s="51">
        <f t="shared" si="26"/>
        <v>5.9880239520958084E-2</v>
      </c>
      <c r="BH28" s="51">
        <f t="shared" si="27"/>
        <v>6.6283249460825755E-2</v>
      </c>
      <c r="BI28" s="51">
        <f t="shared" si="28"/>
        <v>-8.908734480505251E-2</v>
      </c>
      <c r="BJ28" s="51">
        <f t="shared" si="29"/>
        <v>-0.21656721656721598</v>
      </c>
      <c r="BK28" s="52">
        <f t="shared" si="30"/>
        <v>-0.11380145278449937</v>
      </c>
    </row>
    <row r="29" spans="1:63" x14ac:dyDescent="0.25">
      <c r="A29">
        <v>61</v>
      </c>
      <c r="B29" t="s">
        <v>167</v>
      </c>
      <c r="C29" t="s">
        <v>168</v>
      </c>
      <c r="D29" t="s">
        <v>175</v>
      </c>
      <c r="H29" t="s">
        <v>36</v>
      </c>
      <c r="I29" t="s">
        <v>160</v>
      </c>
      <c r="J29" s="11">
        <v>126</v>
      </c>
      <c r="K29">
        <v>52856</v>
      </c>
      <c r="L29" s="11">
        <v>33690</v>
      </c>
      <c r="M29">
        <f>IFERROR(ROUND(VLOOKUP($A29,est_vols!$A:$U,2,FALSE),0),"")</f>
        <v>2</v>
      </c>
      <c r="N29">
        <f>IFERROR(ROUND(VLOOKUP($A29,est_vols!$A:$U,3,FALSE),0),"")</f>
        <v>5</v>
      </c>
      <c r="O29" t="str">
        <f>VLOOKUP(M29,'AT FT Lookup'!$A$3:$D$8,4,FALSE)</f>
        <v>UrbBiz</v>
      </c>
      <c r="P29" s="11" t="str">
        <f>VLOOKUP(N29,'AT FT Lookup'!$A$12:$C$26,3,FALSE)</f>
        <v>Fwy/Ramp</v>
      </c>
      <c r="Q29">
        <f t="shared" si="0"/>
        <v>1</v>
      </c>
      <c r="R29">
        <f t="shared" si="1"/>
        <v>0</v>
      </c>
      <c r="S29">
        <f t="shared" si="2"/>
        <v>0</v>
      </c>
      <c r="T29">
        <f t="shared" si="3"/>
        <v>0</v>
      </c>
      <c r="U29" s="11" t="str">
        <f t="shared" si="4"/>
        <v>Under 10k</v>
      </c>
      <c r="V29" s="3">
        <f t="shared" si="37"/>
        <v>5082.3333333333203</v>
      </c>
      <c r="W29" s="3">
        <f t="shared" si="38"/>
        <v>733</v>
      </c>
      <c r="X29" s="3">
        <f t="shared" si="39"/>
        <v>1646.8333333333301</v>
      </c>
      <c r="Y29" s="3">
        <f t="shared" si="40"/>
        <v>1452.8333333333301</v>
      </c>
      <c r="Z29" s="3">
        <f t="shared" si="41"/>
        <v>1042.6666666666599</v>
      </c>
      <c r="AA29" s="9">
        <f t="shared" si="42"/>
        <v>207</v>
      </c>
      <c r="AH29" s="3">
        <v>5082.3333333333203</v>
      </c>
      <c r="AI29" s="3">
        <v>733</v>
      </c>
      <c r="AJ29" s="3">
        <v>1646.8333333333301</v>
      </c>
      <c r="AK29" s="3">
        <v>1452.8333333333301</v>
      </c>
      <c r="AL29" s="3">
        <v>1042.6666666666599</v>
      </c>
      <c r="AM29" s="9">
        <v>207</v>
      </c>
      <c r="AN29" s="3">
        <f>IFERROR(ROUND(VLOOKUP($A29,est_vols!$A:$U,4,FALSE),0),"")</f>
        <v>4823</v>
      </c>
      <c r="AO29" s="3">
        <f>IFERROR(ROUND(VLOOKUP($A29,est_vols!$A:$U,5,FALSE),0),"")</f>
        <v>837</v>
      </c>
      <c r="AP29" s="3">
        <f>IFERROR(ROUND(VLOOKUP($A29,est_vols!$A:$U,6,FALSE),0),"")</f>
        <v>1680</v>
      </c>
      <c r="AQ29" s="3">
        <f>IFERROR(ROUND(VLOOKUP($A29,est_vols!$A:$U,7,FALSE),0),"")</f>
        <v>1143</v>
      </c>
      <c r="AR29" s="3">
        <f>IFERROR(ROUND(VLOOKUP($A29,est_vols!$A:$U,8,FALSE),0),"")</f>
        <v>979</v>
      </c>
      <c r="AS29" s="9">
        <f>IFERROR(ROUND(VLOOKUP($A29,est_vols!$A:$U,9,FALSE),0),"")</f>
        <v>185</v>
      </c>
      <c r="AT29" s="3">
        <f t="shared" si="13"/>
        <v>-259.3333333333203</v>
      </c>
      <c r="AU29" s="3">
        <f t="shared" si="14"/>
        <v>104</v>
      </c>
      <c r="AV29" s="3">
        <f t="shared" si="15"/>
        <v>33.166666666669926</v>
      </c>
      <c r="AW29" s="3">
        <f t="shared" si="16"/>
        <v>-309.83333333333007</v>
      </c>
      <c r="AX29" s="3">
        <f t="shared" si="17"/>
        <v>-63.666666666659921</v>
      </c>
      <c r="AY29" s="9">
        <f t="shared" si="18"/>
        <v>-22</v>
      </c>
      <c r="AZ29" s="3">
        <f t="shared" si="19"/>
        <v>67253.777777771014</v>
      </c>
      <c r="BA29" s="3">
        <f t="shared" si="20"/>
        <v>10816</v>
      </c>
      <c r="BB29" s="3">
        <f t="shared" si="21"/>
        <v>1100.0277777779941</v>
      </c>
      <c r="BC29" s="3">
        <f t="shared" si="22"/>
        <v>95996.69444444243</v>
      </c>
      <c r="BD29" s="3">
        <f t="shared" si="23"/>
        <v>4053.4444444435853</v>
      </c>
      <c r="BE29" s="9">
        <f t="shared" si="24"/>
        <v>484</v>
      </c>
      <c r="BF29" s="51">
        <f t="shared" si="25"/>
        <v>-5.1026431429131165E-2</v>
      </c>
      <c r="BG29" s="51">
        <f t="shared" si="26"/>
        <v>0.14188267394270124</v>
      </c>
      <c r="BH29" s="51">
        <f t="shared" si="27"/>
        <v>2.0139661977534657E-2</v>
      </c>
      <c r="BI29" s="51">
        <f t="shared" si="28"/>
        <v>-0.21326144315704768</v>
      </c>
      <c r="BJ29" s="51">
        <f t="shared" si="29"/>
        <v>-6.1061381074162722E-2</v>
      </c>
      <c r="BK29" s="52">
        <f t="shared" si="30"/>
        <v>-0.10628019323671498</v>
      </c>
    </row>
    <row r="30" spans="1:63" x14ac:dyDescent="0.25">
      <c r="A30">
        <v>62</v>
      </c>
      <c r="B30" t="s">
        <v>167</v>
      </c>
      <c r="C30" t="s">
        <v>168</v>
      </c>
      <c r="D30" t="s">
        <v>176</v>
      </c>
      <c r="H30" t="s">
        <v>36</v>
      </c>
      <c r="I30" t="s">
        <v>160</v>
      </c>
      <c r="J30" s="11">
        <v>127</v>
      </c>
      <c r="K30">
        <v>33690</v>
      </c>
      <c r="L30" s="11">
        <v>52168</v>
      </c>
      <c r="M30">
        <f>IFERROR(ROUND(VLOOKUP($A30,est_vols!$A:$U,2,FALSE),0),"")</f>
        <v>2</v>
      </c>
      <c r="N30">
        <f>IFERROR(ROUND(VLOOKUP($A30,est_vols!$A:$U,3,FALSE),0),"")</f>
        <v>5</v>
      </c>
      <c r="O30" t="str">
        <f>VLOOKUP(M30,'AT FT Lookup'!$A$3:$D$8,4,FALSE)</f>
        <v>UrbBiz</v>
      </c>
      <c r="P30" s="11" t="str">
        <f>VLOOKUP(N30,'AT FT Lookup'!$A$12:$C$26,3,FALSE)</f>
        <v>Fwy/Ramp</v>
      </c>
      <c r="Q30">
        <f t="shared" si="0"/>
        <v>1</v>
      </c>
      <c r="R30">
        <f t="shared" si="1"/>
        <v>0</v>
      </c>
      <c r="S30">
        <f t="shared" si="2"/>
        <v>0</v>
      </c>
      <c r="T30">
        <f t="shared" si="3"/>
        <v>0</v>
      </c>
      <c r="U30" s="11" t="str">
        <f t="shared" si="4"/>
        <v>Under 10k</v>
      </c>
      <c r="V30" s="3">
        <f t="shared" si="37"/>
        <v>7427.6666666666561</v>
      </c>
      <c r="W30" s="3">
        <f t="shared" si="38"/>
        <v>2194.3333333333298</v>
      </c>
      <c r="X30" s="3">
        <f t="shared" si="39"/>
        <v>2577.1666666666601</v>
      </c>
      <c r="Y30" s="3">
        <f t="shared" si="40"/>
        <v>751.16666666666595</v>
      </c>
      <c r="Z30" s="3">
        <f t="shared" si="41"/>
        <v>1492</v>
      </c>
      <c r="AA30" s="9">
        <f t="shared" si="42"/>
        <v>413</v>
      </c>
      <c r="AH30" s="3">
        <v>7427.6666666666561</v>
      </c>
      <c r="AI30" s="3">
        <v>2194.3333333333298</v>
      </c>
      <c r="AJ30" s="3">
        <v>2577.1666666666601</v>
      </c>
      <c r="AK30" s="3">
        <v>751.16666666666595</v>
      </c>
      <c r="AL30" s="3">
        <v>1492</v>
      </c>
      <c r="AM30" s="9">
        <v>413</v>
      </c>
      <c r="AN30" s="3">
        <f>IFERROR(ROUND(VLOOKUP($A30,est_vols!$A:$U,4,FALSE),0),"")</f>
        <v>15091</v>
      </c>
      <c r="AO30" s="3">
        <f>IFERROR(ROUND(VLOOKUP($A30,est_vols!$A:$U,5,FALSE),0),"")</f>
        <v>2767</v>
      </c>
      <c r="AP30" s="3">
        <f>IFERROR(ROUND(VLOOKUP($A30,est_vols!$A:$U,6,FALSE),0),"")</f>
        <v>5887</v>
      </c>
      <c r="AQ30" s="3">
        <f>IFERROR(ROUND(VLOOKUP($A30,est_vols!$A:$U,7,FALSE),0),"")</f>
        <v>2574</v>
      </c>
      <c r="AR30" s="3">
        <f>IFERROR(ROUND(VLOOKUP($A30,est_vols!$A:$U,8,FALSE),0),"")</f>
        <v>3295</v>
      </c>
      <c r="AS30" s="9">
        <f>IFERROR(ROUND(VLOOKUP($A30,est_vols!$A:$U,9,FALSE),0),"")</f>
        <v>569</v>
      </c>
      <c r="AT30" s="3">
        <f t="shared" si="13"/>
        <v>7663.3333333333439</v>
      </c>
      <c r="AU30" s="3">
        <f t="shared" si="14"/>
        <v>572.66666666667015</v>
      </c>
      <c r="AV30" s="3">
        <f t="shared" si="15"/>
        <v>3309.8333333333399</v>
      </c>
      <c r="AW30" s="3">
        <f t="shared" si="16"/>
        <v>1822.8333333333339</v>
      </c>
      <c r="AX30" s="3">
        <f t="shared" si="17"/>
        <v>1803</v>
      </c>
      <c r="AY30" s="9">
        <f t="shared" si="18"/>
        <v>156</v>
      </c>
      <c r="AZ30" s="3">
        <f t="shared" si="19"/>
        <v>58726677.77777794</v>
      </c>
      <c r="BA30" s="3">
        <f t="shared" si="20"/>
        <v>327947.11111111508</v>
      </c>
      <c r="BB30" s="3">
        <f t="shared" si="21"/>
        <v>10954996.694444487</v>
      </c>
      <c r="BC30" s="3">
        <f t="shared" si="22"/>
        <v>3322721.3611111133</v>
      </c>
      <c r="BD30" s="3">
        <f t="shared" si="23"/>
        <v>3250809</v>
      </c>
      <c r="BE30" s="9">
        <f t="shared" si="24"/>
        <v>24336</v>
      </c>
      <c r="BF30" s="51">
        <f t="shared" si="25"/>
        <v>1.0317282233092522</v>
      </c>
      <c r="BG30" s="51">
        <f t="shared" si="26"/>
        <v>0.26097523925262239</v>
      </c>
      <c r="BH30" s="51">
        <f t="shared" si="27"/>
        <v>1.2842915346310606</v>
      </c>
      <c r="BI30" s="51">
        <f t="shared" si="28"/>
        <v>2.426669625027738</v>
      </c>
      <c r="BJ30" s="51">
        <f t="shared" si="29"/>
        <v>1.2084450402144773</v>
      </c>
      <c r="BK30" s="52">
        <f t="shared" si="30"/>
        <v>0.37772397094430993</v>
      </c>
    </row>
    <row r="31" spans="1:63" x14ac:dyDescent="0.25">
      <c r="A31">
        <v>63</v>
      </c>
      <c r="B31" t="s">
        <v>167</v>
      </c>
      <c r="C31" t="s">
        <v>168</v>
      </c>
      <c r="D31" t="s">
        <v>177</v>
      </c>
      <c r="H31" t="s">
        <v>36</v>
      </c>
      <c r="I31" t="s">
        <v>160</v>
      </c>
      <c r="J31" s="11">
        <v>129</v>
      </c>
      <c r="K31">
        <v>52143</v>
      </c>
      <c r="L31" s="11">
        <v>33751</v>
      </c>
      <c r="M31">
        <f>IFERROR(ROUND(VLOOKUP($A31,est_vols!$A:$U,2,FALSE),0),"")</f>
        <v>2</v>
      </c>
      <c r="N31">
        <f>IFERROR(ROUND(VLOOKUP($A31,est_vols!$A:$U,3,FALSE),0),"")</f>
        <v>5</v>
      </c>
      <c r="O31" t="str">
        <f>VLOOKUP(M31,'AT FT Lookup'!$A$3:$D$8,4,FALSE)</f>
        <v>UrbBiz</v>
      </c>
      <c r="P31" s="11" t="str">
        <f>VLOOKUP(N31,'AT FT Lookup'!$A$12:$C$26,3,FALSE)</f>
        <v>Fwy/Ramp</v>
      </c>
      <c r="Q31">
        <f t="shared" si="0"/>
        <v>0</v>
      </c>
      <c r="R31">
        <f t="shared" si="1"/>
        <v>1</v>
      </c>
      <c r="S31">
        <f t="shared" si="2"/>
        <v>0</v>
      </c>
      <c r="T31">
        <f t="shared" si="3"/>
        <v>0</v>
      </c>
      <c r="U31" s="11" t="str">
        <f t="shared" si="4"/>
        <v>10-20k</v>
      </c>
      <c r="V31" s="3">
        <f t="shared" si="37"/>
        <v>18828.333333333321</v>
      </c>
      <c r="W31" s="3">
        <f t="shared" si="38"/>
        <v>2830</v>
      </c>
      <c r="X31" s="3">
        <f t="shared" si="39"/>
        <v>6691.6666666666597</v>
      </c>
      <c r="Y31" s="3">
        <f t="shared" si="40"/>
        <v>3992.3333333333298</v>
      </c>
      <c r="Z31" s="3">
        <f t="shared" si="41"/>
        <v>4299</v>
      </c>
      <c r="AA31" s="9">
        <f t="shared" si="42"/>
        <v>1015.33333333333</v>
      </c>
      <c r="AH31" s="3">
        <v>18828.333333333321</v>
      </c>
      <c r="AI31" s="3">
        <v>2830</v>
      </c>
      <c r="AJ31" s="3">
        <v>6691.6666666666597</v>
      </c>
      <c r="AK31" s="3">
        <v>3992.3333333333298</v>
      </c>
      <c r="AL31" s="3">
        <v>4299</v>
      </c>
      <c r="AM31" s="9">
        <v>1015.33333333333</v>
      </c>
      <c r="AN31" s="3">
        <f>IFERROR(ROUND(VLOOKUP($A31,est_vols!$A:$U,4,FALSE),0),"")</f>
        <v>19789</v>
      </c>
      <c r="AO31" s="3">
        <f>IFERROR(ROUND(VLOOKUP($A31,est_vols!$A:$U,5,FALSE),0),"")</f>
        <v>3554</v>
      </c>
      <c r="AP31" s="3">
        <f>IFERROR(ROUND(VLOOKUP($A31,est_vols!$A:$U,6,FALSE),0),"")</f>
        <v>7505</v>
      </c>
      <c r="AQ31" s="3">
        <f>IFERROR(ROUND(VLOOKUP($A31,est_vols!$A:$U,7,FALSE),0),"")</f>
        <v>3992</v>
      </c>
      <c r="AR31" s="3">
        <f>IFERROR(ROUND(VLOOKUP($A31,est_vols!$A:$U,8,FALSE),0),"")</f>
        <v>4005</v>
      </c>
      <c r="AS31" s="9">
        <f>IFERROR(ROUND(VLOOKUP($A31,est_vols!$A:$U,9,FALSE),0),"")</f>
        <v>733</v>
      </c>
      <c r="AT31" s="3">
        <f t="shared" si="13"/>
        <v>960.66666666667879</v>
      </c>
      <c r="AU31" s="3">
        <f t="shared" si="14"/>
        <v>724</v>
      </c>
      <c r="AV31" s="3">
        <f t="shared" si="15"/>
        <v>813.33333333334031</v>
      </c>
      <c r="AW31" s="3">
        <f t="shared" si="16"/>
        <v>-0.33333333332984694</v>
      </c>
      <c r="AX31" s="3">
        <f t="shared" si="17"/>
        <v>-294</v>
      </c>
      <c r="AY31" s="9">
        <f t="shared" si="18"/>
        <v>-282.33333333332996</v>
      </c>
      <c r="AZ31" s="3">
        <f t="shared" si="19"/>
        <v>922880.44444446778</v>
      </c>
      <c r="BA31" s="3">
        <f t="shared" si="20"/>
        <v>524176</v>
      </c>
      <c r="BB31" s="3">
        <f t="shared" si="21"/>
        <v>661511.11111112242</v>
      </c>
      <c r="BC31" s="3">
        <f t="shared" si="22"/>
        <v>0.11111111110878685</v>
      </c>
      <c r="BD31" s="3">
        <f t="shared" si="23"/>
        <v>86436</v>
      </c>
      <c r="BE31" s="9">
        <f t="shared" si="24"/>
        <v>79712.111111109203</v>
      </c>
      <c r="BF31" s="51">
        <f t="shared" si="25"/>
        <v>5.1022395326193473E-2</v>
      </c>
      <c r="BG31" s="51">
        <f t="shared" si="26"/>
        <v>0.25583038869257951</v>
      </c>
      <c r="BH31" s="51">
        <f t="shared" si="27"/>
        <v>0.12154420921544326</v>
      </c>
      <c r="BI31" s="51">
        <f t="shared" si="28"/>
        <v>-8.3493362276825721E-5</v>
      </c>
      <c r="BJ31" s="51">
        <f t="shared" si="29"/>
        <v>-6.838799720865317E-2</v>
      </c>
      <c r="BK31" s="52">
        <f t="shared" si="30"/>
        <v>-0.27806959947471854</v>
      </c>
    </row>
    <row r="32" spans="1:63" x14ac:dyDescent="0.25">
      <c r="A32">
        <v>64</v>
      </c>
      <c r="B32" t="s">
        <v>167</v>
      </c>
      <c r="C32" t="s">
        <v>168</v>
      </c>
      <c r="D32" t="s">
        <v>177</v>
      </c>
      <c r="H32" t="s">
        <v>36</v>
      </c>
      <c r="I32" t="s">
        <v>160</v>
      </c>
      <c r="J32" s="11">
        <v>130</v>
      </c>
      <c r="K32">
        <v>52153</v>
      </c>
      <c r="L32" s="11">
        <v>52155</v>
      </c>
      <c r="M32">
        <f>IFERROR(ROUND(VLOOKUP($A32,est_vols!$A:$U,2,FALSE),0),"")</f>
        <v>2</v>
      </c>
      <c r="N32">
        <f>IFERROR(ROUND(VLOOKUP($A32,est_vols!$A:$U,3,FALSE),0),"")</f>
        <v>5</v>
      </c>
      <c r="O32" t="str">
        <f>VLOOKUP(M32,'AT FT Lookup'!$A$3:$D$8,4,FALSE)</f>
        <v>UrbBiz</v>
      </c>
      <c r="P32" s="11" t="str">
        <f>VLOOKUP(N32,'AT FT Lookup'!$A$12:$C$26,3,FALSE)</f>
        <v>Fwy/Ramp</v>
      </c>
      <c r="Q32">
        <f t="shared" si="0"/>
        <v>0</v>
      </c>
      <c r="R32">
        <f t="shared" si="1"/>
        <v>1</v>
      </c>
      <c r="S32">
        <f t="shared" si="2"/>
        <v>0</v>
      </c>
      <c r="T32">
        <f t="shared" si="3"/>
        <v>0</v>
      </c>
      <c r="U32" s="11" t="str">
        <f t="shared" si="4"/>
        <v>10-20k</v>
      </c>
      <c r="V32" s="3">
        <f t="shared" si="37"/>
        <v>18779.666666666639</v>
      </c>
      <c r="W32" s="3">
        <f t="shared" si="38"/>
        <v>3290.6666666666601</v>
      </c>
      <c r="X32" s="3">
        <f t="shared" si="39"/>
        <v>6943.1666666666597</v>
      </c>
      <c r="Y32" s="3">
        <f t="shared" si="40"/>
        <v>2518.8333333333298</v>
      </c>
      <c r="Z32" s="3">
        <f t="shared" si="41"/>
        <v>5021.6666666666597</v>
      </c>
      <c r="AA32" s="9">
        <f t="shared" si="42"/>
        <v>1005.33333333333</v>
      </c>
      <c r="AH32" s="3">
        <v>18779.666666666639</v>
      </c>
      <c r="AI32" s="3">
        <v>3290.6666666666601</v>
      </c>
      <c r="AJ32" s="3">
        <v>6943.1666666666597</v>
      </c>
      <c r="AK32" s="3">
        <v>2518.8333333333298</v>
      </c>
      <c r="AL32" s="3">
        <v>5021.6666666666597</v>
      </c>
      <c r="AM32" s="9">
        <v>1005.33333333333</v>
      </c>
      <c r="AN32" s="3">
        <f>IFERROR(ROUND(VLOOKUP($A32,est_vols!$A:$U,4,FALSE),0),"")</f>
        <v>30252</v>
      </c>
      <c r="AO32" s="3">
        <f>IFERROR(ROUND(VLOOKUP($A32,est_vols!$A:$U,5,FALSE),0),"")</f>
        <v>4560</v>
      </c>
      <c r="AP32" s="3">
        <f>IFERROR(ROUND(VLOOKUP($A32,est_vols!$A:$U,6,FALSE),0),"")</f>
        <v>11182</v>
      </c>
      <c r="AQ32" s="3">
        <f>IFERROR(ROUND(VLOOKUP($A32,est_vols!$A:$U,7,FALSE),0),"")</f>
        <v>6121</v>
      </c>
      <c r="AR32" s="3">
        <f>IFERROR(ROUND(VLOOKUP($A32,est_vols!$A:$U,8,FALSE),0),"")</f>
        <v>7413</v>
      </c>
      <c r="AS32" s="9">
        <f>IFERROR(ROUND(VLOOKUP($A32,est_vols!$A:$U,9,FALSE),0),"")</f>
        <v>976</v>
      </c>
      <c r="AT32" s="3">
        <f t="shared" si="13"/>
        <v>11472.333333333361</v>
      </c>
      <c r="AU32" s="3">
        <f t="shared" si="14"/>
        <v>1269.3333333333399</v>
      </c>
      <c r="AV32" s="3">
        <f t="shared" si="15"/>
        <v>4238.8333333333403</v>
      </c>
      <c r="AW32" s="3">
        <f t="shared" si="16"/>
        <v>3602.1666666666702</v>
      </c>
      <c r="AX32" s="3">
        <f t="shared" si="17"/>
        <v>2391.3333333333403</v>
      </c>
      <c r="AY32" s="9">
        <f t="shared" si="18"/>
        <v>-29.333333333329961</v>
      </c>
      <c r="AZ32" s="3">
        <f t="shared" si="19"/>
        <v>131614432.11111175</v>
      </c>
      <c r="BA32" s="3">
        <f t="shared" si="20"/>
        <v>1611207.1111111278</v>
      </c>
      <c r="BB32" s="3">
        <f t="shared" si="21"/>
        <v>17967708.027777836</v>
      </c>
      <c r="BC32" s="3">
        <f t="shared" si="22"/>
        <v>12975604.69444447</v>
      </c>
      <c r="BD32" s="3">
        <f t="shared" si="23"/>
        <v>5718475.1111111445</v>
      </c>
      <c r="BE32" s="9">
        <f t="shared" si="24"/>
        <v>860.44444444424653</v>
      </c>
      <c r="BF32" s="51">
        <f t="shared" si="25"/>
        <v>0.61089121212659325</v>
      </c>
      <c r="BG32" s="51">
        <f t="shared" si="26"/>
        <v>0.3857374392220449</v>
      </c>
      <c r="BH32" s="51">
        <f t="shared" si="27"/>
        <v>0.61050433279723626</v>
      </c>
      <c r="BI32" s="51">
        <f t="shared" si="28"/>
        <v>1.4300932971613876</v>
      </c>
      <c r="BJ32" s="51">
        <f t="shared" si="29"/>
        <v>0.47620311981414076</v>
      </c>
      <c r="BK32" s="52">
        <f t="shared" si="30"/>
        <v>-2.917771883288799E-2</v>
      </c>
    </row>
    <row r="33" spans="1:63" x14ac:dyDescent="0.25">
      <c r="A33">
        <v>65</v>
      </c>
      <c r="B33" t="s">
        <v>167</v>
      </c>
      <c r="C33" t="s">
        <v>168</v>
      </c>
      <c r="D33" t="s">
        <v>178</v>
      </c>
      <c r="H33" t="s">
        <v>36</v>
      </c>
      <c r="I33" t="s">
        <v>160</v>
      </c>
      <c r="J33" s="11">
        <v>131</v>
      </c>
      <c r="K33">
        <v>52158</v>
      </c>
      <c r="L33" s="11">
        <v>52255</v>
      </c>
      <c r="M33">
        <f>IFERROR(ROUND(VLOOKUP($A33,est_vols!$A:$U,2,FALSE),0),"")</f>
        <v>2</v>
      </c>
      <c r="N33">
        <f>IFERROR(ROUND(VLOOKUP($A33,est_vols!$A:$U,3,FALSE),0),"")</f>
        <v>5</v>
      </c>
      <c r="O33" t="str">
        <f>VLOOKUP(M33,'AT FT Lookup'!$A$3:$D$8,4,FALSE)</f>
        <v>UrbBiz</v>
      </c>
      <c r="P33" s="11" t="str">
        <f>VLOOKUP(N33,'AT FT Lookup'!$A$12:$C$26,3,FALSE)</f>
        <v>Fwy/Ramp</v>
      </c>
      <c r="Q33">
        <f t="shared" si="0"/>
        <v>1</v>
      </c>
      <c r="R33">
        <f t="shared" si="1"/>
        <v>0</v>
      </c>
      <c r="S33">
        <f t="shared" si="2"/>
        <v>0</v>
      </c>
      <c r="T33">
        <f t="shared" si="3"/>
        <v>0</v>
      </c>
      <c r="U33" s="11" t="str">
        <f t="shared" si="4"/>
        <v>Under 10k</v>
      </c>
      <c r="V33" s="3">
        <f t="shared" si="37"/>
        <v>9465.9999999999927</v>
      </c>
      <c r="W33" s="3">
        <f t="shared" si="38"/>
        <v>2008</v>
      </c>
      <c r="X33" s="3">
        <f t="shared" si="39"/>
        <v>3176.5</v>
      </c>
      <c r="Y33" s="3">
        <f t="shared" si="40"/>
        <v>1205.6666666666599</v>
      </c>
      <c r="Z33" s="3">
        <f t="shared" si="41"/>
        <v>2274.5</v>
      </c>
      <c r="AA33" s="9">
        <f t="shared" si="42"/>
        <v>801.33333333333303</v>
      </c>
      <c r="AH33" s="3">
        <v>9465.9999999999927</v>
      </c>
      <c r="AI33" s="3">
        <v>2008</v>
      </c>
      <c r="AJ33" s="3">
        <v>3176.5</v>
      </c>
      <c r="AK33" s="3">
        <v>1205.6666666666599</v>
      </c>
      <c r="AL33" s="3">
        <v>2274.5</v>
      </c>
      <c r="AM33" s="9">
        <v>801.33333333333303</v>
      </c>
      <c r="AN33" s="3">
        <f>IFERROR(ROUND(VLOOKUP($A33,est_vols!$A:$U,4,FALSE),0),"")</f>
        <v>10744</v>
      </c>
      <c r="AO33" s="3">
        <f>IFERROR(ROUND(VLOOKUP($A33,est_vols!$A:$U,5,FALSE),0),"")</f>
        <v>2194</v>
      </c>
      <c r="AP33" s="3">
        <f>IFERROR(ROUND(VLOOKUP($A33,est_vols!$A:$U,6,FALSE),0),"")</f>
        <v>4069</v>
      </c>
      <c r="AQ33" s="3">
        <f>IFERROR(ROUND(VLOOKUP($A33,est_vols!$A:$U,7,FALSE),0),"")</f>
        <v>1705</v>
      </c>
      <c r="AR33" s="3">
        <f>IFERROR(ROUND(VLOOKUP($A33,est_vols!$A:$U,8,FALSE),0),"")</f>
        <v>2206</v>
      </c>
      <c r="AS33" s="9">
        <f>IFERROR(ROUND(VLOOKUP($A33,est_vols!$A:$U,9,FALSE),0),"")</f>
        <v>570</v>
      </c>
      <c r="AT33" s="3">
        <f t="shared" si="13"/>
        <v>1278.0000000000073</v>
      </c>
      <c r="AU33" s="3">
        <f t="shared" si="14"/>
        <v>186</v>
      </c>
      <c r="AV33" s="3">
        <f t="shared" si="15"/>
        <v>892.5</v>
      </c>
      <c r="AW33" s="3">
        <f t="shared" si="16"/>
        <v>499.33333333334008</v>
      </c>
      <c r="AX33" s="3">
        <f t="shared" si="17"/>
        <v>-68.5</v>
      </c>
      <c r="AY33" s="9">
        <f t="shared" si="18"/>
        <v>-231.33333333333303</v>
      </c>
      <c r="AZ33" s="3">
        <f t="shared" si="19"/>
        <v>1633284.0000000186</v>
      </c>
      <c r="BA33" s="3">
        <f t="shared" si="20"/>
        <v>34596</v>
      </c>
      <c r="BB33" s="3">
        <f t="shared" si="21"/>
        <v>796556.25</v>
      </c>
      <c r="BC33" s="3">
        <f t="shared" si="22"/>
        <v>249333.7777777845</v>
      </c>
      <c r="BD33" s="3">
        <f t="shared" si="23"/>
        <v>4692.25</v>
      </c>
      <c r="BE33" s="9">
        <f t="shared" si="24"/>
        <v>53515.111111110971</v>
      </c>
      <c r="BF33" s="51">
        <f t="shared" si="25"/>
        <v>0.13500950771181155</v>
      </c>
      <c r="BG33" s="51">
        <f t="shared" si="26"/>
        <v>9.2629482071713148E-2</v>
      </c>
      <c r="BH33" s="51">
        <f t="shared" si="27"/>
        <v>0.28096962065166065</v>
      </c>
      <c r="BI33" s="51">
        <f t="shared" si="28"/>
        <v>0.41415537738458075</v>
      </c>
      <c r="BJ33" s="51">
        <f t="shared" si="29"/>
        <v>-3.011650912288415E-2</v>
      </c>
      <c r="BK33" s="52">
        <f t="shared" si="30"/>
        <v>-0.28868552412645565</v>
      </c>
    </row>
    <row r="34" spans="1:63" x14ac:dyDescent="0.25">
      <c r="A34">
        <v>66</v>
      </c>
      <c r="B34" t="s">
        <v>167</v>
      </c>
      <c r="C34" t="s">
        <v>168</v>
      </c>
      <c r="D34" t="s">
        <v>179</v>
      </c>
      <c r="H34" t="s">
        <v>36</v>
      </c>
      <c r="I34" t="s">
        <v>160</v>
      </c>
      <c r="J34" s="11">
        <v>132</v>
      </c>
      <c r="K34">
        <v>52159</v>
      </c>
      <c r="L34" s="11">
        <v>52116</v>
      </c>
      <c r="M34">
        <f>IFERROR(ROUND(VLOOKUP($A34,est_vols!$A:$U,2,FALSE),0),"")</f>
        <v>1</v>
      </c>
      <c r="N34">
        <f>IFERROR(ROUND(VLOOKUP($A34,est_vols!$A:$U,3,FALSE),0),"")</f>
        <v>1</v>
      </c>
      <c r="O34" t="str">
        <f>VLOOKUP(M34,'AT FT Lookup'!$A$3:$D$8,4,FALSE)</f>
        <v>Core/CBD</v>
      </c>
      <c r="P34" s="11" t="str">
        <f>VLOOKUP(N34,'AT FT Lookup'!$A$12:$C$26,3,FALSE)</f>
        <v>Fwy/Ramp</v>
      </c>
      <c r="Q34">
        <f t="shared" ref="Q34:Q97" si="43">IF(V34&lt;10000,IF(V34&lt;1,0,1),0)</f>
        <v>0</v>
      </c>
      <c r="R34">
        <f t="shared" ref="R34:R97" si="44">IF(V34&lt;20000,IF(V34&lt;10000,0,1),0)</f>
        <v>0</v>
      </c>
      <c r="S34">
        <f t="shared" ref="S34:S97" si="45">IF(V34&lt;50000,IF(V34&lt;20000,0,1),0)</f>
        <v>1</v>
      </c>
      <c r="T34">
        <f t="shared" ref="T34:T97" si="46">IF(V34&gt;=50000,1,0)</f>
        <v>0</v>
      </c>
      <c r="U34" s="11" t="str">
        <f t="shared" si="4"/>
        <v>20-50k</v>
      </c>
      <c r="V34" s="3">
        <f t="shared" si="37"/>
        <v>44580.333333333154</v>
      </c>
      <c r="W34" s="3">
        <f t="shared" si="38"/>
        <v>7963</v>
      </c>
      <c r="X34" s="3">
        <f t="shared" si="39"/>
        <v>15491.9999999999</v>
      </c>
      <c r="Y34" s="3">
        <f t="shared" si="40"/>
        <v>7390.5</v>
      </c>
      <c r="Z34" s="3">
        <f t="shared" si="41"/>
        <v>11374.166666666601</v>
      </c>
      <c r="AA34" s="9">
        <f t="shared" si="42"/>
        <v>2360.6666666666601</v>
      </c>
      <c r="AH34" s="3">
        <v>44580.333333333154</v>
      </c>
      <c r="AI34" s="3">
        <v>7963</v>
      </c>
      <c r="AJ34" s="3">
        <v>15491.9999999999</v>
      </c>
      <c r="AK34" s="3">
        <v>7390.5</v>
      </c>
      <c r="AL34" s="3">
        <v>11374.166666666601</v>
      </c>
      <c r="AM34" s="9">
        <v>2360.6666666666601</v>
      </c>
      <c r="AN34" s="3">
        <f>IFERROR(ROUND(VLOOKUP($A34,est_vols!$A:$U,4,FALSE),0),"")</f>
        <v>44134</v>
      </c>
      <c r="AO34" s="3">
        <f>IFERROR(ROUND(VLOOKUP($A34,est_vols!$A:$U,5,FALSE),0),"")</f>
        <v>7625</v>
      </c>
      <c r="AP34" s="3">
        <f>IFERROR(ROUND(VLOOKUP($A34,est_vols!$A:$U,6,FALSE),0),"")</f>
        <v>16003</v>
      </c>
      <c r="AQ34" s="3">
        <f>IFERROR(ROUND(VLOOKUP($A34,est_vols!$A:$U,7,FALSE),0),"")</f>
        <v>9999</v>
      </c>
      <c r="AR34" s="3">
        <f>IFERROR(ROUND(VLOOKUP($A34,est_vols!$A:$U,8,FALSE),0),"")</f>
        <v>9215</v>
      </c>
      <c r="AS34" s="9">
        <f>IFERROR(ROUND(VLOOKUP($A34,est_vols!$A:$U,9,FALSE),0),"")</f>
        <v>1292</v>
      </c>
      <c r="AT34" s="3">
        <f t="shared" si="13"/>
        <v>-446.33333333315386</v>
      </c>
      <c r="AU34" s="3">
        <f t="shared" si="14"/>
        <v>-338</v>
      </c>
      <c r="AV34" s="3">
        <f t="shared" si="15"/>
        <v>511.00000000010004</v>
      </c>
      <c r="AW34" s="3">
        <f t="shared" si="16"/>
        <v>2608.5</v>
      </c>
      <c r="AX34" s="3">
        <f t="shared" si="17"/>
        <v>-2159.1666666666006</v>
      </c>
      <c r="AY34" s="9">
        <f t="shared" si="18"/>
        <v>-1068.6666666666601</v>
      </c>
      <c r="AZ34" s="3">
        <f t="shared" si="19"/>
        <v>199213.44444428422</v>
      </c>
      <c r="BA34" s="3">
        <f t="shared" si="20"/>
        <v>114244</v>
      </c>
      <c r="BB34" s="3">
        <f t="shared" si="21"/>
        <v>261121.00000010224</v>
      </c>
      <c r="BC34" s="3">
        <f t="shared" si="22"/>
        <v>6804272.25</v>
      </c>
      <c r="BD34" s="3">
        <f t="shared" si="23"/>
        <v>4662000.694444159</v>
      </c>
      <c r="BE34" s="9">
        <f t="shared" si="24"/>
        <v>1142048.4444444305</v>
      </c>
      <c r="BF34" s="51">
        <f t="shared" si="25"/>
        <v>-1.001188865044726E-2</v>
      </c>
      <c r="BG34" s="51">
        <f t="shared" si="26"/>
        <v>-4.2446314203189756E-2</v>
      </c>
      <c r="BH34" s="51">
        <f t="shared" si="27"/>
        <v>3.2984766331016227E-2</v>
      </c>
      <c r="BI34" s="51">
        <f t="shared" si="28"/>
        <v>0.35295311548609704</v>
      </c>
      <c r="BJ34" s="51">
        <f t="shared" si="29"/>
        <v>-0.18983075683199763</v>
      </c>
      <c r="BK34" s="52">
        <f t="shared" si="30"/>
        <v>-0.45269697825472877</v>
      </c>
    </row>
    <row r="35" spans="1:63" x14ac:dyDescent="0.25">
      <c r="A35">
        <v>67</v>
      </c>
      <c r="B35" t="s">
        <v>167</v>
      </c>
      <c r="C35" t="s">
        <v>168</v>
      </c>
      <c r="D35" t="s">
        <v>179</v>
      </c>
      <c r="H35" t="s">
        <v>38</v>
      </c>
      <c r="I35" t="s">
        <v>160</v>
      </c>
      <c r="J35" s="11">
        <v>201</v>
      </c>
      <c r="K35">
        <v>52112</v>
      </c>
      <c r="L35" s="11">
        <v>52160</v>
      </c>
      <c r="M35">
        <f>IFERROR(ROUND(VLOOKUP($A35,est_vols!$A:$U,2,FALSE),0),"")</f>
        <v>1</v>
      </c>
      <c r="N35">
        <f>IFERROR(ROUND(VLOOKUP($A35,est_vols!$A:$U,3,FALSE),0),"")</f>
        <v>1</v>
      </c>
      <c r="O35" t="str">
        <f>VLOOKUP(M35,'AT FT Lookup'!$A$3:$D$8,4,FALSE)</f>
        <v>Core/CBD</v>
      </c>
      <c r="P35" s="11" t="str">
        <f>VLOOKUP(N35,'AT FT Lookup'!$A$12:$C$26,3,FALSE)</f>
        <v>Fwy/Ramp</v>
      </c>
      <c r="Q35">
        <f t="shared" si="43"/>
        <v>0</v>
      </c>
      <c r="R35">
        <f t="shared" si="44"/>
        <v>0</v>
      </c>
      <c r="S35">
        <f t="shared" si="45"/>
        <v>0</v>
      </c>
      <c r="T35">
        <f t="shared" si="46"/>
        <v>1</v>
      </c>
      <c r="U35" s="11" t="str">
        <f t="shared" si="4"/>
        <v>Over 50k</v>
      </c>
      <c r="V35" s="3">
        <f t="shared" si="37"/>
        <v>53211.333333333212</v>
      </c>
      <c r="W35" s="3">
        <f t="shared" si="38"/>
        <v>8670</v>
      </c>
      <c r="X35" s="3">
        <f t="shared" si="39"/>
        <v>18434.166666666599</v>
      </c>
      <c r="Y35" s="3">
        <f t="shared" si="40"/>
        <v>8627.6666666666606</v>
      </c>
      <c r="Z35" s="3">
        <f t="shared" si="41"/>
        <v>15422.833333333299</v>
      </c>
      <c r="AA35" s="9">
        <f t="shared" si="42"/>
        <v>2056.6666666666601</v>
      </c>
      <c r="AH35" s="3">
        <v>53211.333333333212</v>
      </c>
      <c r="AI35" s="3">
        <v>8670</v>
      </c>
      <c r="AJ35" s="3">
        <v>18434.166666666599</v>
      </c>
      <c r="AK35" s="3">
        <v>8627.6666666666606</v>
      </c>
      <c r="AL35" s="3">
        <v>15422.833333333299</v>
      </c>
      <c r="AM35" s="9">
        <v>2056.6666666666601</v>
      </c>
      <c r="AN35" s="3">
        <f>IFERROR(ROUND(VLOOKUP($A35,est_vols!$A:$U,4,FALSE),0),"")</f>
        <v>48867</v>
      </c>
      <c r="AO35" s="3">
        <f>IFERROR(ROUND(VLOOKUP($A35,est_vols!$A:$U,5,FALSE),0),"")</f>
        <v>9258</v>
      </c>
      <c r="AP35" s="3">
        <f>IFERROR(ROUND(VLOOKUP($A35,est_vols!$A:$U,6,FALSE),0),"")</f>
        <v>16926</v>
      </c>
      <c r="AQ35" s="3">
        <f>IFERROR(ROUND(VLOOKUP($A35,est_vols!$A:$U,7,FALSE),0),"")</f>
        <v>9361</v>
      </c>
      <c r="AR35" s="3">
        <f>IFERROR(ROUND(VLOOKUP($A35,est_vols!$A:$U,8,FALSE),0),"")</f>
        <v>10872</v>
      </c>
      <c r="AS35" s="9">
        <f>IFERROR(ROUND(VLOOKUP($A35,est_vols!$A:$U,9,FALSE),0),"")</f>
        <v>2450</v>
      </c>
      <c r="AT35" s="3">
        <f t="shared" si="13"/>
        <v>-4344.3333333332121</v>
      </c>
      <c r="AU35" s="3">
        <f t="shared" si="14"/>
        <v>588</v>
      </c>
      <c r="AV35" s="3">
        <f t="shared" si="15"/>
        <v>-1508.1666666665988</v>
      </c>
      <c r="AW35" s="3">
        <f t="shared" si="16"/>
        <v>733.3333333333394</v>
      </c>
      <c r="AX35" s="3">
        <f t="shared" si="17"/>
        <v>-4550.8333333332994</v>
      </c>
      <c r="AY35" s="9">
        <f t="shared" si="18"/>
        <v>393.33333333333985</v>
      </c>
      <c r="AZ35" s="3">
        <f t="shared" si="19"/>
        <v>18873232.111110058</v>
      </c>
      <c r="BA35" s="3">
        <f t="shared" si="20"/>
        <v>345744</v>
      </c>
      <c r="BB35" s="3">
        <f t="shared" si="21"/>
        <v>2274566.6944442396</v>
      </c>
      <c r="BC35" s="3">
        <f t="shared" si="22"/>
        <v>537777.77777778672</v>
      </c>
      <c r="BD35" s="3">
        <f t="shared" si="23"/>
        <v>20710084.027777467</v>
      </c>
      <c r="BE35" s="9">
        <f t="shared" si="24"/>
        <v>154711.11111111625</v>
      </c>
      <c r="BF35" s="51">
        <f t="shared" si="25"/>
        <v>-8.164300838167099E-2</v>
      </c>
      <c r="BG35" s="51">
        <f t="shared" si="26"/>
        <v>6.7820069204152247E-2</v>
      </c>
      <c r="BH35" s="51">
        <f t="shared" si="27"/>
        <v>-8.181366122688509E-2</v>
      </c>
      <c r="BI35" s="51">
        <f t="shared" si="28"/>
        <v>8.4997875053124436E-2</v>
      </c>
      <c r="BJ35" s="51">
        <f t="shared" si="29"/>
        <v>-0.2950711607248977</v>
      </c>
      <c r="BK35" s="52">
        <f t="shared" si="30"/>
        <v>0.19124797406807509</v>
      </c>
    </row>
    <row r="36" spans="1:63" x14ac:dyDescent="0.25">
      <c r="A36">
        <v>68</v>
      </c>
      <c r="B36" t="s">
        <v>167</v>
      </c>
      <c r="C36" t="s">
        <v>168</v>
      </c>
      <c r="D36" t="s">
        <v>177</v>
      </c>
      <c r="H36" t="s">
        <v>38</v>
      </c>
      <c r="I36" t="s">
        <v>160</v>
      </c>
      <c r="J36" s="11">
        <v>202</v>
      </c>
      <c r="K36">
        <v>52154</v>
      </c>
      <c r="L36" s="11">
        <v>52152</v>
      </c>
      <c r="M36">
        <f>IFERROR(ROUND(VLOOKUP($A36,est_vols!$A:$U,2,FALSE),0),"")</f>
        <v>2</v>
      </c>
      <c r="N36">
        <f>IFERROR(ROUND(VLOOKUP($A36,est_vols!$A:$U,3,FALSE),0),"")</f>
        <v>5</v>
      </c>
      <c r="O36" t="str">
        <f>VLOOKUP(M36,'AT FT Lookup'!$A$3:$D$8,4,FALSE)</f>
        <v>UrbBiz</v>
      </c>
      <c r="P36" s="11" t="str">
        <f>VLOOKUP(N36,'AT FT Lookup'!$A$12:$C$26,3,FALSE)</f>
        <v>Fwy/Ramp</v>
      </c>
      <c r="Q36">
        <f t="shared" si="43"/>
        <v>0</v>
      </c>
      <c r="R36">
        <f t="shared" si="44"/>
        <v>0</v>
      </c>
      <c r="S36">
        <f t="shared" si="45"/>
        <v>1</v>
      </c>
      <c r="T36">
        <f t="shared" si="46"/>
        <v>0</v>
      </c>
      <c r="U36" s="11" t="str">
        <f t="shared" si="4"/>
        <v>20-50k</v>
      </c>
      <c r="V36" s="3">
        <f t="shared" si="37"/>
        <v>22511.66666666665</v>
      </c>
      <c r="W36" s="3">
        <f t="shared" si="38"/>
        <v>4335.6666666666597</v>
      </c>
      <c r="X36" s="3">
        <f t="shared" si="39"/>
        <v>7599.6666666666597</v>
      </c>
      <c r="Y36" s="3">
        <f t="shared" si="40"/>
        <v>2727</v>
      </c>
      <c r="Z36" s="3">
        <f t="shared" si="41"/>
        <v>5826.3333333333303</v>
      </c>
      <c r="AA36" s="9">
        <f t="shared" si="42"/>
        <v>2023</v>
      </c>
      <c r="AH36" s="3">
        <v>22511.66666666665</v>
      </c>
      <c r="AI36" s="3">
        <v>4335.6666666666597</v>
      </c>
      <c r="AJ36" s="3">
        <v>7599.6666666666597</v>
      </c>
      <c r="AK36" s="3">
        <v>2727</v>
      </c>
      <c r="AL36" s="3">
        <v>5826.3333333333303</v>
      </c>
      <c r="AM36" s="9">
        <v>2023</v>
      </c>
      <c r="AN36" s="3">
        <f>IFERROR(ROUND(VLOOKUP($A36,est_vols!$A:$U,4,FALSE),0),"")</f>
        <v>24805</v>
      </c>
      <c r="AO36" s="3">
        <f>IFERROR(ROUND(VLOOKUP($A36,est_vols!$A:$U,5,FALSE),0),"")</f>
        <v>4168</v>
      </c>
      <c r="AP36" s="3">
        <f>IFERROR(ROUND(VLOOKUP($A36,est_vols!$A:$U,6,FALSE),0),"")</f>
        <v>8977</v>
      </c>
      <c r="AQ36" s="3">
        <f>IFERROR(ROUND(VLOOKUP($A36,est_vols!$A:$U,7,FALSE),0),"")</f>
        <v>4271</v>
      </c>
      <c r="AR36" s="3">
        <f>IFERROR(ROUND(VLOOKUP($A36,est_vols!$A:$U,8,FALSE),0),"")</f>
        <v>5567</v>
      </c>
      <c r="AS36" s="9">
        <f>IFERROR(ROUND(VLOOKUP($A36,est_vols!$A:$U,9,FALSE),0),"")</f>
        <v>1821</v>
      </c>
      <c r="AT36" s="3">
        <f t="shared" si="13"/>
        <v>2293.3333333333503</v>
      </c>
      <c r="AU36" s="3">
        <f t="shared" si="14"/>
        <v>-167.66666666665969</v>
      </c>
      <c r="AV36" s="3">
        <f t="shared" si="15"/>
        <v>1377.3333333333403</v>
      </c>
      <c r="AW36" s="3">
        <f t="shared" si="16"/>
        <v>1544</v>
      </c>
      <c r="AX36" s="3">
        <f t="shared" si="17"/>
        <v>-259.3333333333303</v>
      </c>
      <c r="AY36" s="9">
        <f t="shared" si="18"/>
        <v>-202</v>
      </c>
      <c r="AZ36" s="3">
        <f t="shared" si="19"/>
        <v>5259377.7777778553</v>
      </c>
      <c r="BA36" s="3">
        <f t="shared" si="20"/>
        <v>28112.111111108774</v>
      </c>
      <c r="BB36" s="3">
        <f t="shared" si="21"/>
        <v>1897047.1111111303</v>
      </c>
      <c r="BC36" s="3">
        <f t="shared" si="22"/>
        <v>2383936</v>
      </c>
      <c r="BD36" s="3">
        <f t="shared" si="23"/>
        <v>67253.777777776209</v>
      </c>
      <c r="BE36" s="9">
        <f t="shared" si="24"/>
        <v>40804</v>
      </c>
      <c r="BF36" s="51">
        <f t="shared" si="25"/>
        <v>0.10187310283556758</v>
      </c>
      <c r="BG36" s="51">
        <f t="shared" si="26"/>
        <v>-3.8671484585221794E-2</v>
      </c>
      <c r="BH36" s="51">
        <f t="shared" si="27"/>
        <v>0.18123601912364687</v>
      </c>
      <c r="BI36" s="51">
        <f t="shared" si="28"/>
        <v>0.56618995232856617</v>
      </c>
      <c r="BJ36" s="51">
        <f t="shared" si="29"/>
        <v>-4.4510555523770888E-2</v>
      </c>
      <c r="BK36" s="52">
        <f t="shared" si="30"/>
        <v>-9.9851705388037573E-2</v>
      </c>
    </row>
    <row r="37" spans="1:63" x14ac:dyDescent="0.25">
      <c r="A37">
        <v>69</v>
      </c>
      <c r="B37" t="s">
        <v>167</v>
      </c>
      <c r="C37" t="s">
        <v>168</v>
      </c>
      <c r="D37" t="s">
        <v>177</v>
      </c>
      <c r="H37" t="s">
        <v>38</v>
      </c>
      <c r="I37" t="s">
        <v>160</v>
      </c>
      <c r="J37" s="11">
        <v>203</v>
      </c>
      <c r="K37">
        <v>52150</v>
      </c>
      <c r="L37" s="11">
        <v>52113</v>
      </c>
      <c r="M37">
        <f>IFERROR(ROUND(VLOOKUP($A37,est_vols!$A:$U,2,FALSE),0),"")</f>
        <v>2</v>
      </c>
      <c r="N37">
        <f>IFERROR(ROUND(VLOOKUP($A37,est_vols!$A:$U,3,FALSE),0),"")</f>
        <v>5</v>
      </c>
      <c r="O37" t="str">
        <f>VLOOKUP(M37,'AT FT Lookup'!$A$3:$D$8,4,FALSE)</f>
        <v>UrbBiz</v>
      </c>
      <c r="P37" s="11" t="str">
        <f>VLOOKUP(N37,'AT FT Lookup'!$A$12:$C$26,3,FALSE)</f>
        <v>Fwy/Ramp</v>
      </c>
      <c r="Q37">
        <f t="shared" si="43"/>
        <v>0</v>
      </c>
      <c r="R37">
        <f t="shared" si="44"/>
        <v>0</v>
      </c>
      <c r="S37">
        <f t="shared" si="45"/>
        <v>1</v>
      </c>
      <c r="T37">
        <f t="shared" si="46"/>
        <v>0</v>
      </c>
      <c r="U37" s="11" t="str">
        <f t="shared" si="4"/>
        <v>20-50k</v>
      </c>
      <c r="V37" s="3">
        <f t="shared" si="37"/>
        <v>24933.166666666661</v>
      </c>
      <c r="W37" s="3">
        <f t="shared" si="38"/>
        <v>3845.3333333333298</v>
      </c>
      <c r="X37" s="3">
        <f t="shared" si="39"/>
        <v>8686.8333333333303</v>
      </c>
      <c r="Y37" s="3">
        <f t="shared" si="40"/>
        <v>5401.5</v>
      </c>
      <c r="Z37" s="3">
        <f t="shared" si="41"/>
        <v>6397</v>
      </c>
      <c r="AA37" s="9">
        <f t="shared" si="42"/>
        <v>602.5</v>
      </c>
      <c r="AH37" s="3">
        <v>24933.166666666661</v>
      </c>
      <c r="AI37" s="3">
        <v>3845.3333333333298</v>
      </c>
      <c r="AJ37" s="3">
        <v>8686.8333333333303</v>
      </c>
      <c r="AK37" s="3">
        <v>5401.5</v>
      </c>
      <c r="AL37" s="3">
        <v>6397</v>
      </c>
      <c r="AM37" s="9">
        <v>602.5</v>
      </c>
      <c r="AN37" s="3">
        <f>IFERROR(ROUND(VLOOKUP($A37,est_vols!$A:$U,4,FALSE),0),"")</f>
        <v>23203</v>
      </c>
      <c r="AO37" s="3">
        <f>IFERROR(ROUND(VLOOKUP($A37,est_vols!$A:$U,5,FALSE),0),"")</f>
        <v>3722</v>
      </c>
      <c r="AP37" s="3">
        <f>IFERROR(ROUND(VLOOKUP($A37,est_vols!$A:$U,6,FALSE),0),"")</f>
        <v>8558</v>
      </c>
      <c r="AQ37" s="3">
        <f>IFERROR(ROUND(VLOOKUP($A37,est_vols!$A:$U,7,FALSE),0),"")</f>
        <v>4603</v>
      </c>
      <c r="AR37" s="3">
        <f>IFERROR(ROUND(VLOOKUP($A37,est_vols!$A:$U,8,FALSE),0),"")</f>
        <v>5568</v>
      </c>
      <c r="AS37" s="9">
        <f>IFERROR(ROUND(VLOOKUP($A37,est_vols!$A:$U,9,FALSE),0),"")</f>
        <v>751</v>
      </c>
      <c r="AT37" s="3">
        <f t="shared" si="13"/>
        <v>-1730.1666666666606</v>
      </c>
      <c r="AU37" s="3">
        <f t="shared" si="14"/>
        <v>-123.33333333332985</v>
      </c>
      <c r="AV37" s="3">
        <f t="shared" si="15"/>
        <v>-128.8333333333303</v>
      </c>
      <c r="AW37" s="3">
        <f t="shared" si="16"/>
        <v>-798.5</v>
      </c>
      <c r="AX37" s="3">
        <f t="shared" si="17"/>
        <v>-829</v>
      </c>
      <c r="AY37" s="9">
        <f t="shared" si="18"/>
        <v>148.5</v>
      </c>
      <c r="AZ37" s="3">
        <f t="shared" si="19"/>
        <v>2993476.6944444235</v>
      </c>
      <c r="BA37" s="3">
        <f t="shared" si="20"/>
        <v>15211.111111110251</v>
      </c>
      <c r="BB37" s="3">
        <f t="shared" si="21"/>
        <v>16598.027777776995</v>
      </c>
      <c r="BC37" s="3">
        <f t="shared" si="22"/>
        <v>637602.25</v>
      </c>
      <c r="BD37" s="3">
        <f t="shared" si="23"/>
        <v>687241</v>
      </c>
      <c r="BE37" s="9">
        <f t="shared" si="24"/>
        <v>22052.25</v>
      </c>
      <c r="BF37" s="51">
        <f t="shared" si="25"/>
        <v>-6.9392175081384011E-2</v>
      </c>
      <c r="BG37" s="51">
        <f t="shared" si="26"/>
        <v>-3.2073509015255713E-2</v>
      </c>
      <c r="BH37" s="51">
        <f t="shared" si="27"/>
        <v>-1.4830874311697436E-2</v>
      </c>
      <c r="BI37" s="51">
        <f t="shared" si="28"/>
        <v>-0.14782930667407201</v>
      </c>
      <c r="BJ37" s="51">
        <f t="shared" si="29"/>
        <v>-0.12959199624824136</v>
      </c>
      <c r="BK37" s="52">
        <f t="shared" si="30"/>
        <v>0.24647302904564317</v>
      </c>
    </row>
    <row r="38" spans="1:63" x14ac:dyDescent="0.25">
      <c r="A38">
        <v>70</v>
      </c>
      <c r="B38" t="s">
        <v>167</v>
      </c>
      <c r="C38" t="s">
        <v>168</v>
      </c>
      <c r="D38" t="s">
        <v>180</v>
      </c>
      <c r="H38" t="s">
        <v>38</v>
      </c>
      <c r="I38" t="s">
        <v>160</v>
      </c>
      <c r="J38" s="11">
        <v>204</v>
      </c>
      <c r="K38">
        <v>52126</v>
      </c>
      <c r="L38" s="11">
        <v>28073</v>
      </c>
      <c r="M38">
        <f>IFERROR(ROUND(VLOOKUP($A38,est_vols!$A:$U,2,FALSE),0),"")</f>
        <v>2</v>
      </c>
      <c r="N38">
        <f>IFERROR(ROUND(VLOOKUP($A38,est_vols!$A:$U,3,FALSE),0),"")</f>
        <v>5</v>
      </c>
      <c r="O38" t="str">
        <f>VLOOKUP(M38,'AT FT Lookup'!$A$3:$D$8,4,FALSE)</f>
        <v>UrbBiz</v>
      </c>
      <c r="P38" s="11" t="str">
        <f>VLOOKUP(N38,'AT FT Lookup'!$A$12:$C$26,3,FALSE)</f>
        <v>Fwy/Ramp</v>
      </c>
      <c r="Q38">
        <f t="shared" si="43"/>
        <v>1</v>
      </c>
      <c r="R38">
        <f t="shared" si="44"/>
        <v>0</v>
      </c>
      <c r="S38">
        <f t="shared" si="45"/>
        <v>0</v>
      </c>
      <c r="T38">
        <f t="shared" si="46"/>
        <v>0</v>
      </c>
      <c r="U38" s="11" t="str">
        <f t="shared" si="4"/>
        <v>Under 10k</v>
      </c>
      <c r="V38" s="3">
        <f t="shared" si="37"/>
        <v>2933.3333333333303</v>
      </c>
      <c r="W38" s="3">
        <f t="shared" si="38"/>
        <v>403.666666666666</v>
      </c>
      <c r="X38" s="3">
        <f t="shared" si="39"/>
        <v>954.16666666666595</v>
      </c>
      <c r="Y38" s="3">
        <f t="shared" si="40"/>
        <v>591.66666666666595</v>
      </c>
      <c r="Z38" s="3">
        <f t="shared" si="41"/>
        <v>916.16666666666595</v>
      </c>
      <c r="AA38" s="9">
        <f t="shared" si="42"/>
        <v>67.6666666666666</v>
      </c>
      <c r="AH38" s="3">
        <v>2933.3333333333303</v>
      </c>
      <c r="AI38" s="3">
        <v>403.666666666666</v>
      </c>
      <c r="AJ38" s="3">
        <v>954.16666666666595</v>
      </c>
      <c r="AK38" s="3">
        <v>591.66666666666595</v>
      </c>
      <c r="AL38" s="3">
        <v>916.16666666666595</v>
      </c>
      <c r="AM38" s="9">
        <v>67.6666666666666</v>
      </c>
      <c r="AN38" s="3">
        <f>IFERROR(ROUND(VLOOKUP($A38,est_vols!$A:$U,4,FALSE),0),"")</f>
        <v>2613</v>
      </c>
      <c r="AO38" s="3">
        <f>IFERROR(ROUND(VLOOKUP($A38,est_vols!$A:$U,5,FALSE),0),"")</f>
        <v>208</v>
      </c>
      <c r="AP38" s="3">
        <f>IFERROR(ROUND(VLOOKUP($A38,est_vols!$A:$U,6,FALSE),0),"")</f>
        <v>921</v>
      </c>
      <c r="AQ38" s="3">
        <f>IFERROR(ROUND(VLOOKUP($A38,est_vols!$A:$U,7,FALSE),0),"")</f>
        <v>651</v>
      </c>
      <c r="AR38" s="3">
        <f>IFERROR(ROUND(VLOOKUP($A38,est_vols!$A:$U,8,FALSE),0),"")</f>
        <v>739</v>
      </c>
      <c r="AS38" s="9">
        <f>IFERROR(ROUND(VLOOKUP($A38,est_vols!$A:$U,9,FALSE),0),"")</f>
        <v>95</v>
      </c>
      <c r="AT38" s="3">
        <f t="shared" si="13"/>
        <v>-320.3333333333303</v>
      </c>
      <c r="AU38" s="3">
        <f t="shared" si="14"/>
        <v>-195.666666666666</v>
      </c>
      <c r="AV38" s="3">
        <f t="shared" si="15"/>
        <v>-33.166666666665947</v>
      </c>
      <c r="AW38" s="3">
        <f t="shared" si="16"/>
        <v>59.333333333334053</v>
      </c>
      <c r="AX38" s="3">
        <f t="shared" si="17"/>
        <v>-177.16666666666595</v>
      </c>
      <c r="AY38" s="9">
        <f t="shared" si="18"/>
        <v>27.3333333333334</v>
      </c>
      <c r="AZ38" s="3">
        <f t="shared" si="19"/>
        <v>102613.4444444425</v>
      </c>
      <c r="BA38" s="3">
        <f t="shared" si="20"/>
        <v>38285.444444444183</v>
      </c>
      <c r="BB38" s="3">
        <f t="shared" si="21"/>
        <v>1100.0277777777301</v>
      </c>
      <c r="BC38" s="3">
        <f t="shared" si="22"/>
        <v>3520.4444444445298</v>
      </c>
      <c r="BD38" s="3">
        <f t="shared" si="23"/>
        <v>31388.027777777523</v>
      </c>
      <c r="BE38" s="9">
        <f t="shared" si="24"/>
        <v>747.11111111111472</v>
      </c>
      <c r="BF38" s="51">
        <f t="shared" si="25"/>
        <v>-0.10920454545454453</v>
      </c>
      <c r="BG38" s="51">
        <f t="shared" si="26"/>
        <v>-0.48472336911643188</v>
      </c>
      <c r="BH38" s="51">
        <f t="shared" si="27"/>
        <v>-3.4759825327510187E-2</v>
      </c>
      <c r="BI38" s="51">
        <f t="shared" si="28"/>
        <v>0.10028169014084641</v>
      </c>
      <c r="BJ38" s="51">
        <f t="shared" si="29"/>
        <v>-0.19337820629434174</v>
      </c>
      <c r="BK38" s="52">
        <f t="shared" si="30"/>
        <v>0.40394088669950878</v>
      </c>
    </row>
    <row r="39" spans="1:63" x14ac:dyDescent="0.25">
      <c r="A39">
        <v>71</v>
      </c>
      <c r="B39" t="s">
        <v>167</v>
      </c>
      <c r="C39" t="s">
        <v>168</v>
      </c>
      <c r="D39" t="s">
        <v>181</v>
      </c>
      <c r="H39" t="s">
        <v>38</v>
      </c>
      <c r="I39" t="s">
        <v>160</v>
      </c>
      <c r="J39" s="11">
        <v>205</v>
      </c>
      <c r="K39">
        <v>33692</v>
      </c>
      <c r="L39" s="11">
        <v>52167</v>
      </c>
      <c r="M39">
        <f>IFERROR(ROUND(VLOOKUP($A39,est_vols!$A:$U,2,FALSE),0),"")</f>
        <v>2</v>
      </c>
      <c r="N39">
        <f>IFERROR(ROUND(VLOOKUP($A39,est_vols!$A:$U,3,FALSE),0),"")</f>
        <v>5</v>
      </c>
      <c r="O39" t="str">
        <f>VLOOKUP(M39,'AT FT Lookup'!$A$3:$D$8,4,FALSE)</f>
        <v>UrbBiz</v>
      </c>
      <c r="P39" s="11" t="str">
        <f>VLOOKUP(N39,'AT FT Lookup'!$A$12:$C$26,3,FALSE)</f>
        <v>Fwy/Ramp</v>
      </c>
      <c r="Q39">
        <f t="shared" si="43"/>
        <v>1</v>
      </c>
      <c r="R39">
        <f t="shared" si="44"/>
        <v>0</v>
      </c>
      <c r="S39">
        <f t="shared" si="45"/>
        <v>0</v>
      </c>
      <c r="T39">
        <f t="shared" si="46"/>
        <v>0</v>
      </c>
      <c r="U39" s="11" t="str">
        <f t="shared" si="4"/>
        <v>Under 10k</v>
      </c>
      <c r="V39" s="3">
        <f t="shared" si="37"/>
        <v>5204.6666666666588</v>
      </c>
      <c r="W39" s="3">
        <f t="shared" si="38"/>
        <v>976.33333333333303</v>
      </c>
      <c r="X39" s="3">
        <f t="shared" si="39"/>
        <v>1960.1666666666599</v>
      </c>
      <c r="Y39" s="3">
        <f t="shared" si="40"/>
        <v>999.33333333333303</v>
      </c>
      <c r="Z39" s="3">
        <f t="shared" si="41"/>
        <v>1010.5</v>
      </c>
      <c r="AA39" s="9">
        <f t="shared" si="42"/>
        <v>258.33333333333297</v>
      </c>
      <c r="AH39" s="3">
        <v>5204.6666666666588</v>
      </c>
      <c r="AI39" s="3">
        <v>976.33333333333303</v>
      </c>
      <c r="AJ39" s="3">
        <v>1960.1666666666599</v>
      </c>
      <c r="AK39" s="3">
        <v>999.33333333333303</v>
      </c>
      <c r="AL39" s="3">
        <v>1010.5</v>
      </c>
      <c r="AM39" s="9">
        <v>258.33333333333297</v>
      </c>
      <c r="AN39" s="3">
        <f>IFERROR(ROUND(VLOOKUP($A39,est_vols!$A:$U,4,FALSE),0),"")</f>
        <v>8294</v>
      </c>
      <c r="AO39" s="3">
        <f>IFERROR(ROUND(VLOOKUP($A39,est_vols!$A:$U,5,FALSE),0),"")</f>
        <v>1510</v>
      </c>
      <c r="AP39" s="3">
        <f>IFERROR(ROUND(VLOOKUP($A39,est_vols!$A:$U,6,FALSE),0),"")</f>
        <v>3007</v>
      </c>
      <c r="AQ39" s="3">
        <f>IFERROR(ROUND(VLOOKUP($A39,est_vols!$A:$U,7,FALSE),0),"")</f>
        <v>1496</v>
      </c>
      <c r="AR39" s="3">
        <f>IFERROR(ROUND(VLOOKUP($A39,est_vols!$A:$U,8,FALSE),0),"")</f>
        <v>2001</v>
      </c>
      <c r="AS39" s="9">
        <f>IFERROR(ROUND(VLOOKUP($A39,est_vols!$A:$U,9,FALSE),0),"")</f>
        <v>280</v>
      </c>
      <c r="AT39" s="3">
        <f t="shared" si="13"/>
        <v>3089.3333333333412</v>
      </c>
      <c r="AU39" s="3">
        <f t="shared" si="14"/>
        <v>533.66666666666697</v>
      </c>
      <c r="AV39" s="3">
        <f t="shared" si="15"/>
        <v>1046.8333333333401</v>
      </c>
      <c r="AW39" s="3">
        <f t="shared" si="16"/>
        <v>496.66666666666697</v>
      </c>
      <c r="AX39" s="3">
        <f t="shared" si="17"/>
        <v>990.5</v>
      </c>
      <c r="AY39" s="9">
        <f t="shared" si="18"/>
        <v>21.666666666667027</v>
      </c>
      <c r="AZ39" s="3">
        <f t="shared" si="19"/>
        <v>9543980.4444444925</v>
      </c>
      <c r="BA39" s="3">
        <f t="shared" si="20"/>
        <v>284800.11111111142</v>
      </c>
      <c r="BB39" s="3">
        <f t="shared" si="21"/>
        <v>1095860.027777792</v>
      </c>
      <c r="BC39" s="3">
        <f t="shared" si="22"/>
        <v>246677.77777777807</v>
      </c>
      <c r="BD39" s="3">
        <f t="shared" si="23"/>
        <v>981090.25</v>
      </c>
      <c r="BE39" s="9">
        <f t="shared" si="24"/>
        <v>469.44444444446003</v>
      </c>
      <c r="BF39" s="51">
        <f t="shared" si="25"/>
        <v>0.59356987319072874</v>
      </c>
      <c r="BG39" s="51">
        <f t="shared" si="26"/>
        <v>0.546602936155685</v>
      </c>
      <c r="BH39" s="51">
        <f t="shared" si="27"/>
        <v>0.53405322676643674</v>
      </c>
      <c r="BI39" s="51">
        <f t="shared" si="28"/>
        <v>0.49699799866577765</v>
      </c>
      <c r="BJ39" s="51">
        <f t="shared" si="29"/>
        <v>0.98020781791192479</v>
      </c>
      <c r="BK39" s="52">
        <f t="shared" si="30"/>
        <v>8.3870967741936989E-2</v>
      </c>
    </row>
    <row r="40" spans="1:63" x14ac:dyDescent="0.25">
      <c r="A40">
        <v>72</v>
      </c>
      <c r="B40" t="s">
        <v>167</v>
      </c>
      <c r="C40" t="s">
        <v>168</v>
      </c>
      <c r="D40" t="s">
        <v>182</v>
      </c>
      <c r="H40" t="s">
        <v>38</v>
      </c>
      <c r="I40" t="s">
        <v>160</v>
      </c>
      <c r="J40" s="11">
        <v>206</v>
      </c>
      <c r="K40">
        <v>52701</v>
      </c>
      <c r="L40" s="11">
        <v>20651</v>
      </c>
      <c r="M40">
        <f>IFERROR(ROUND(VLOOKUP($A40,est_vols!$A:$U,2,FALSE),0),"")</f>
        <v>3</v>
      </c>
      <c r="N40">
        <f>IFERROR(ROUND(VLOOKUP($A40,est_vols!$A:$U,3,FALSE),0),"")</f>
        <v>5</v>
      </c>
      <c r="O40" t="str">
        <f>VLOOKUP(M40,'AT FT Lookup'!$A$3:$D$8,4,FALSE)</f>
        <v>Urb</v>
      </c>
      <c r="P40" s="11" t="str">
        <f>VLOOKUP(N40,'AT FT Lookup'!$A$12:$C$26,3,FALSE)</f>
        <v>Fwy/Ramp</v>
      </c>
      <c r="Q40">
        <f t="shared" si="43"/>
        <v>1</v>
      </c>
      <c r="R40">
        <f t="shared" si="44"/>
        <v>0</v>
      </c>
      <c r="S40">
        <f t="shared" si="45"/>
        <v>0</v>
      </c>
      <c r="T40">
        <f t="shared" si="46"/>
        <v>0</v>
      </c>
      <c r="U40" s="11" t="str">
        <f t="shared" si="4"/>
        <v>Under 10k</v>
      </c>
      <c r="V40" s="3">
        <f t="shared" si="37"/>
        <v>7383.3333333333157</v>
      </c>
      <c r="W40" s="3">
        <f t="shared" si="38"/>
        <v>826.66666666666595</v>
      </c>
      <c r="X40" s="3">
        <f t="shared" si="39"/>
        <v>2511.1666666666601</v>
      </c>
      <c r="Y40" s="3">
        <f t="shared" si="40"/>
        <v>1578.1666666666599</v>
      </c>
      <c r="Z40" s="3">
        <f t="shared" si="41"/>
        <v>2224.3333333333298</v>
      </c>
      <c r="AA40" s="9">
        <f t="shared" si="42"/>
        <v>243</v>
      </c>
      <c r="AH40" s="3">
        <v>7383.3333333333157</v>
      </c>
      <c r="AI40" s="3">
        <v>826.66666666666595</v>
      </c>
      <c r="AJ40" s="3">
        <v>2511.1666666666601</v>
      </c>
      <c r="AK40" s="3">
        <v>1578.1666666666599</v>
      </c>
      <c r="AL40" s="3">
        <v>2224.3333333333298</v>
      </c>
      <c r="AM40" s="9">
        <v>243</v>
      </c>
      <c r="AN40" s="3">
        <f>IFERROR(ROUND(VLOOKUP($A40,est_vols!$A:$U,4,FALSE),0),"")</f>
        <v>16482</v>
      </c>
      <c r="AO40" s="3">
        <f>IFERROR(ROUND(VLOOKUP($A40,est_vols!$A:$U,5,FALSE),0),"")</f>
        <v>2153</v>
      </c>
      <c r="AP40" s="3">
        <f>IFERROR(ROUND(VLOOKUP($A40,est_vols!$A:$U,6,FALSE),0),"")</f>
        <v>6171</v>
      </c>
      <c r="AQ40" s="3">
        <f>IFERROR(ROUND(VLOOKUP($A40,est_vols!$A:$U,7,FALSE),0),"")</f>
        <v>3495</v>
      </c>
      <c r="AR40" s="3">
        <f>IFERROR(ROUND(VLOOKUP($A40,est_vols!$A:$U,8,FALSE),0),"")</f>
        <v>4169</v>
      </c>
      <c r="AS40" s="9">
        <f>IFERROR(ROUND(VLOOKUP($A40,est_vols!$A:$U,9,FALSE),0),"")</f>
        <v>493</v>
      </c>
      <c r="AT40" s="3">
        <f t="shared" si="13"/>
        <v>9098.6666666666843</v>
      </c>
      <c r="AU40" s="3">
        <f t="shared" si="14"/>
        <v>1326.3333333333339</v>
      </c>
      <c r="AV40" s="3">
        <f t="shared" si="15"/>
        <v>3659.8333333333399</v>
      </c>
      <c r="AW40" s="3">
        <f t="shared" si="16"/>
        <v>1916.8333333333401</v>
      </c>
      <c r="AX40" s="3">
        <f t="shared" si="17"/>
        <v>1944.6666666666702</v>
      </c>
      <c r="AY40" s="9">
        <f t="shared" si="18"/>
        <v>250</v>
      </c>
      <c r="AZ40" s="3">
        <f t="shared" si="19"/>
        <v>82785735.111111432</v>
      </c>
      <c r="BA40" s="3">
        <f t="shared" si="20"/>
        <v>1759160.1111111126</v>
      </c>
      <c r="BB40" s="3">
        <f t="shared" si="21"/>
        <v>13394380.027777826</v>
      </c>
      <c r="BC40" s="3">
        <f t="shared" si="22"/>
        <v>3674250.0277778036</v>
      </c>
      <c r="BD40" s="3">
        <f t="shared" si="23"/>
        <v>3781728.444444458</v>
      </c>
      <c r="BE40" s="9">
        <f t="shared" si="24"/>
        <v>62500</v>
      </c>
      <c r="BF40" s="51">
        <f t="shared" si="25"/>
        <v>1.2323250564334138</v>
      </c>
      <c r="BG40" s="51">
        <f t="shared" si="26"/>
        <v>1.6044354838709698</v>
      </c>
      <c r="BH40" s="51">
        <f t="shared" si="27"/>
        <v>1.4574235083294682</v>
      </c>
      <c r="BI40" s="51">
        <f t="shared" si="28"/>
        <v>1.2145949941915819</v>
      </c>
      <c r="BJ40" s="51">
        <f t="shared" si="29"/>
        <v>0.87426944402817619</v>
      </c>
      <c r="BK40" s="52">
        <f t="shared" si="30"/>
        <v>1.0288065843621399</v>
      </c>
    </row>
    <row r="41" spans="1:63" x14ac:dyDescent="0.25">
      <c r="A41">
        <v>73</v>
      </c>
      <c r="B41" t="s">
        <v>167</v>
      </c>
      <c r="C41" t="s">
        <v>168</v>
      </c>
      <c r="D41" t="s">
        <v>183</v>
      </c>
      <c r="H41" t="s">
        <v>38</v>
      </c>
      <c r="I41" t="s">
        <v>160</v>
      </c>
      <c r="J41" s="11">
        <v>207</v>
      </c>
      <c r="K41">
        <v>20651</v>
      </c>
      <c r="L41" s="11">
        <v>52700</v>
      </c>
      <c r="M41">
        <f>IFERROR(ROUND(VLOOKUP($A41,est_vols!$A:$U,2,FALSE),0),"")</f>
        <v>3</v>
      </c>
      <c r="N41">
        <f>IFERROR(ROUND(VLOOKUP($A41,est_vols!$A:$U,3,FALSE),0),"")</f>
        <v>5</v>
      </c>
      <c r="O41" t="str">
        <f>VLOOKUP(M41,'AT FT Lookup'!$A$3:$D$8,4,FALSE)</f>
        <v>Urb</v>
      </c>
      <c r="P41" s="11" t="str">
        <f>VLOOKUP(N41,'AT FT Lookup'!$A$12:$C$26,3,FALSE)</f>
        <v>Fwy/Ramp</v>
      </c>
      <c r="Q41">
        <f t="shared" si="43"/>
        <v>1</v>
      </c>
      <c r="R41">
        <f t="shared" si="44"/>
        <v>0</v>
      </c>
      <c r="S41">
        <f t="shared" si="45"/>
        <v>0</v>
      </c>
      <c r="T41">
        <f t="shared" si="46"/>
        <v>0</v>
      </c>
      <c r="U41" s="11" t="str">
        <f t="shared" si="4"/>
        <v>Under 10k</v>
      </c>
      <c r="V41" s="3">
        <f t="shared" si="37"/>
        <v>3765.3333333333248</v>
      </c>
      <c r="W41" s="3">
        <f t="shared" si="38"/>
        <v>853.66666666666595</v>
      </c>
      <c r="X41" s="3">
        <f t="shared" si="39"/>
        <v>1415.1666666666599</v>
      </c>
      <c r="Y41" s="3">
        <f t="shared" si="40"/>
        <v>634.83333333333303</v>
      </c>
      <c r="Z41" s="3">
        <f t="shared" si="41"/>
        <v>681</v>
      </c>
      <c r="AA41" s="9">
        <f t="shared" si="42"/>
        <v>180.666666666666</v>
      </c>
      <c r="AH41" s="3">
        <v>3765.3333333333248</v>
      </c>
      <c r="AI41" s="3">
        <v>853.66666666666595</v>
      </c>
      <c r="AJ41" s="3">
        <v>1415.1666666666599</v>
      </c>
      <c r="AK41" s="3">
        <v>634.83333333333303</v>
      </c>
      <c r="AL41" s="3">
        <v>681</v>
      </c>
      <c r="AM41" s="9">
        <v>180.666666666666</v>
      </c>
      <c r="AN41" s="3">
        <f>IFERROR(ROUND(VLOOKUP($A41,est_vols!$A:$U,4,FALSE),0),"")</f>
        <v>3813</v>
      </c>
      <c r="AO41" s="3">
        <f>IFERROR(ROUND(VLOOKUP($A41,est_vols!$A:$U,5,FALSE),0),"")</f>
        <v>735</v>
      </c>
      <c r="AP41" s="3">
        <f>IFERROR(ROUND(VLOOKUP($A41,est_vols!$A:$U,6,FALSE),0),"")</f>
        <v>1385</v>
      </c>
      <c r="AQ41" s="3">
        <f>IFERROR(ROUND(VLOOKUP($A41,est_vols!$A:$U,7,FALSE),0),"")</f>
        <v>675</v>
      </c>
      <c r="AR41" s="3">
        <f>IFERROR(ROUND(VLOOKUP($A41,est_vols!$A:$U,8,FALSE),0),"")</f>
        <v>878</v>
      </c>
      <c r="AS41" s="9">
        <f>IFERROR(ROUND(VLOOKUP($A41,est_vols!$A:$U,9,FALSE),0),"")</f>
        <v>140</v>
      </c>
      <c r="AT41" s="3">
        <f t="shared" si="13"/>
        <v>47.666666666675155</v>
      </c>
      <c r="AU41" s="3">
        <f t="shared" si="14"/>
        <v>-118.66666666666595</v>
      </c>
      <c r="AV41" s="3">
        <f t="shared" si="15"/>
        <v>-30.166666666659921</v>
      </c>
      <c r="AW41" s="3">
        <f t="shared" si="16"/>
        <v>40.16666666666697</v>
      </c>
      <c r="AX41" s="3">
        <f t="shared" si="17"/>
        <v>197</v>
      </c>
      <c r="AY41" s="9">
        <f t="shared" si="18"/>
        <v>-40.666666666666003</v>
      </c>
      <c r="AZ41" s="3">
        <f t="shared" si="19"/>
        <v>2272.1111111119203</v>
      </c>
      <c r="BA41" s="3">
        <f t="shared" si="20"/>
        <v>14081.777777777606</v>
      </c>
      <c r="BB41" s="3">
        <f t="shared" si="21"/>
        <v>910.02777777737083</v>
      </c>
      <c r="BC41" s="3">
        <f t="shared" si="22"/>
        <v>1613.3611111111354</v>
      </c>
      <c r="BD41" s="3">
        <f t="shared" si="23"/>
        <v>38809</v>
      </c>
      <c r="BE41" s="9">
        <f t="shared" si="24"/>
        <v>1653.7777777777239</v>
      </c>
      <c r="BF41" s="51">
        <f t="shared" si="25"/>
        <v>1.2659348441928628E-2</v>
      </c>
      <c r="BG41" s="51">
        <f t="shared" si="26"/>
        <v>-0.13900819992190477</v>
      </c>
      <c r="BH41" s="51">
        <f t="shared" si="27"/>
        <v>-2.1316688258151029E-2</v>
      </c>
      <c r="BI41" s="51">
        <f t="shared" si="28"/>
        <v>6.327119978997163E-2</v>
      </c>
      <c r="BJ41" s="51">
        <f t="shared" si="29"/>
        <v>0.28928046989721001</v>
      </c>
      <c r="BK41" s="52">
        <f t="shared" si="30"/>
        <v>-0.22509225092250637</v>
      </c>
    </row>
    <row r="42" spans="1:63" x14ac:dyDescent="0.25">
      <c r="A42">
        <v>74</v>
      </c>
      <c r="B42" t="s">
        <v>167</v>
      </c>
      <c r="C42" t="s">
        <v>168</v>
      </c>
      <c r="D42" t="s">
        <v>184</v>
      </c>
      <c r="H42" t="s">
        <v>38</v>
      </c>
      <c r="I42" t="s">
        <v>160</v>
      </c>
      <c r="J42" s="11">
        <v>208</v>
      </c>
      <c r="K42">
        <v>52142</v>
      </c>
      <c r="L42" s="11">
        <v>52124</v>
      </c>
      <c r="M42">
        <f>IFERROR(ROUND(VLOOKUP($A42,est_vols!$A:$U,2,FALSE),0),"")</f>
        <v>3</v>
      </c>
      <c r="N42">
        <f>IFERROR(ROUND(VLOOKUP($A42,est_vols!$A:$U,3,FALSE),0),"")</f>
        <v>5</v>
      </c>
      <c r="O42" t="str">
        <f>VLOOKUP(M42,'AT FT Lookup'!$A$3:$D$8,4,FALSE)</f>
        <v>Urb</v>
      </c>
      <c r="P42" s="11" t="str">
        <f>VLOOKUP(N42,'AT FT Lookup'!$A$12:$C$26,3,FALSE)</f>
        <v>Fwy/Ramp</v>
      </c>
      <c r="Q42">
        <f t="shared" si="43"/>
        <v>0</v>
      </c>
      <c r="R42">
        <f t="shared" si="44"/>
        <v>0</v>
      </c>
      <c r="S42">
        <f t="shared" si="45"/>
        <v>1</v>
      </c>
      <c r="T42">
        <f t="shared" si="46"/>
        <v>0</v>
      </c>
      <c r="U42" s="11" t="str">
        <f t="shared" si="4"/>
        <v>20-50k</v>
      </c>
      <c r="V42" s="3">
        <f t="shared" si="37"/>
        <v>46227.833333333161</v>
      </c>
      <c r="W42" s="3">
        <f t="shared" si="38"/>
        <v>7435.6666666666597</v>
      </c>
      <c r="X42" s="3">
        <f t="shared" si="39"/>
        <v>16854.999999999902</v>
      </c>
      <c r="Y42" s="3">
        <f t="shared" si="40"/>
        <v>9051</v>
      </c>
      <c r="Z42" s="3">
        <f t="shared" si="41"/>
        <v>11136.166666666601</v>
      </c>
      <c r="AA42" s="9">
        <f t="shared" si="42"/>
        <v>1750</v>
      </c>
      <c r="AH42" s="3">
        <v>46227.833333333161</v>
      </c>
      <c r="AI42" s="3">
        <v>7435.6666666666597</v>
      </c>
      <c r="AJ42" s="3">
        <v>16854.999999999902</v>
      </c>
      <c r="AK42" s="3">
        <v>9051</v>
      </c>
      <c r="AL42" s="3">
        <v>11136.166666666601</v>
      </c>
      <c r="AM42" s="9">
        <v>1750</v>
      </c>
      <c r="AN42" s="3">
        <f>IFERROR(ROUND(VLOOKUP($A42,est_vols!$A:$U,4,FALSE),0),"")</f>
        <v>24694</v>
      </c>
      <c r="AO42" s="3">
        <f>IFERROR(ROUND(VLOOKUP($A42,est_vols!$A:$U,5,FALSE),0),"")</f>
        <v>4191</v>
      </c>
      <c r="AP42" s="3">
        <f>IFERROR(ROUND(VLOOKUP($A42,est_vols!$A:$U,6,FALSE),0),"")</f>
        <v>9026</v>
      </c>
      <c r="AQ42" s="3">
        <f>IFERROR(ROUND(VLOOKUP($A42,est_vols!$A:$U,7,FALSE),0),"")</f>
        <v>5553</v>
      </c>
      <c r="AR42" s="3">
        <f>IFERROR(ROUND(VLOOKUP($A42,est_vols!$A:$U,8,FALSE),0),"")</f>
        <v>5234</v>
      </c>
      <c r="AS42" s="9">
        <f>IFERROR(ROUND(VLOOKUP($A42,est_vols!$A:$U,9,FALSE),0),"")</f>
        <v>691</v>
      </c>
      <c r="AT42" s="3">
        <f t="shared" si="13"/>
        <v>-21533.833333333161</v>
      </c>
      <c r="AU42" s="3">
        <f t="shared" si="14"/>
        <v>-3244.6666666666597</v>
      </c>
      <c r="AV42" s="3">
        <f t="shared" si="15"/>
        <v>-7828.9999999999018</v>
      </c>
      <c r="AW42" s="3">
        <f t="shared" si="16"/>
        <v>-3498</v>
      </c>
      <c r="AX42" s="3">
        <f t="shared" si="17"/>
        <v>-5902.1666666666006</v>
      </c>
      <c r="AY42" s="9">
        <f t="shared" si="18"/>
        <v>-1059</v>
      </c>
      <c r="AZ42" s="3">
        <f t="shared" si="19"/>
        <v>463705978.02777034</v>
      </c>
      <c r="BA42" s="3">
        <f t="shared" si="20"/>
        <v>10527861.777777733</v>
      </c>
      <c r="BB42" s="3">
        <f t="shared" si="21"/>
        <v>61293240.999998465</v>
      </c>
      <c r="BC42" s="3">
        <f t="shared" si="22"/>
        <v>12236004</v>
      </c>
      <c r="BD42" s="3">
        <f t="shared" si="23"/>
        <v>34835571.36111033</v>
      </c>
      <c r="BE42" s="9">
        <f t="shared" si="24"/>
        <v>1121481</v>
      </c>
      <c r="BF42" s="51">
        <f t="shared" si="25"/>
        <v>-0.46581965410448772</v>
      </c>
      <c r="BG42" s="51">
        <f t="shared" si="26"/>
        <v>-0.4363652665082704</v>
      </c>
      <c r="BH42" s="51">
        <f t="shared" si="27"/>
        <v>-0.46449124888756732</v>
      </c>
      <c r="BI42" s="51">
        <f t="shared" si="28"/>
        <v>-0.38647663241630759</v>
      </c>
      <c r="BJ42" s="51">
        <f t="shared" si="29"/>
        <v>-0.5299998503374862</v>
      </c>
      <c r="BK42" s="52">
        <f t="shared" si="30"/>
        <v>-0.60514285714285709</v>
      </c>
    </row>
    <row r="43" spans="1:63" x14ac:dyDescent="0.25">
      <c r="A43">
        <v>75</v>
      </c>
      <c r="B43" t="s">
        <v>167</v>
      </c>
      <c r="C43" t="s">
        <v>168</v>
      </c>
      <c r="D43" t="s">
        <v>185</v>
      </c>
      <c r="H43" t="s">
        <v>38</v>
      </c>
      <c r="I43" t="s">
        <v>160</v>
      </c>
      <c r="J43" s="11">
        <v>209</v>
      </c>
      <c r="K43">
        <v>52122</v>
      </c>
      <c r="L43" s="11">
        <v>52232</v>
      </c>
      <c r="M43">
        <f>IFERROR(ROUND(VLOOKUP($A43,est_vols!$A:$U,2,FALSE),0),"")</f>
        <v>3</v>
      </c>
      <c r="N43">
        <f>IFERROR(ROUND(VLOOKUP($A43,est_vols!$A:$U,3,FALSE),0),"")</f>
        <v>5</v>
      </c>
      <c r="O43" t="str">
        <f>VLOOKUP(M43,'AT FT Lookup'!$A$3:$D$8,4,FALSE)</f>
        <v>Urb</v>
      </c>
      <c r="P43" s="11" t="str">
        <f>VLOOKUP(N43,'AT FT Lookup'!$A$12:$C$26,3,FALSE)</f>
        <v>Fwy/Ramp</v>
      </c>
      <c r="Q43">
        <f t="shared" si="43"/>
        <v>0</v>
      </c>
      <c r="R43">
        <f t="shared" si="44"/>
        <v>1</v>
      </c>
      <c r="S43">
        <f t="shared" si="45"/>
        <v>0</v>
      </c>
      <c r="T43">
        <f t="shared" si="46"/>
        <v>0</v>
      </c>
      <c r="U43" s="11" t="str">
        <f t="shared" si="4"/>
        <v>10-20k</v>
      </c>
      <c r="V43" s="3">
        <f t="shared" si="37"/>
        <v>10195.99999999998</v>
      </c>
      <c r="W43" s="3">
        <f t="shared" si="38"/>
        <v>1021.66666666666</v>
      </c>
      <c r="X43" s="3">
        <f t="shared" si="39"/>
        <v>3524.6666666666601</v>
      </c>
      <c r="Y43" s="3">
        <f t="shared" si="40"/>
        <v>2155.3333333333298</v>
      </c>
      <c r="Z43" s="3">
        <f t="shared" si="41"/>
        <v>3191.3333333333298</v>
      </c>
      <c r="AA43" s="9">
        <f t="shared" si="42"/>
        <v>303</v>
      </c>
      <c r="AH43" s="3">
        <v>10195.99999999998</v>
      </c>
      <c r="AI43" s="3">
        <v>1021.66666666666</v>
      </c>
      <c r="AJ43" s="3">
        <v>3524.6666666666601</v>
      </c>
      <c r="AK43" s="3">
        <v>2155.3333333333298</v>
      </c>
      <c r="AL43" s="3">
        <v>3191.3333333333298</v>
      </c>
      <c r="AM43" s="9">
        <v>303</v>
      </c>
      <c r="AN43" s="3">
        <f>IFERROR(ROUND(VLOOKUP($A43,est_vols!$A:$U,4,FALSE),0),"")</f>
        <v>14591</v>
      </c>
      <c r="AO43" s="3">
        <f>IFERROR(ROUND(VLOOKUP($A43,est_vols!$A:$U,5,FALSE),0),"")</f>
        <v>1745</v>
      </c>
      <c r="AP43" s="3">
        <f>IFERROR(ROUND(VLOOKUP($A43,est_vols!$A:$U,6,FALSE),0),"")</f>
        <v>6223</v>
      </c>
      <c r="AQ43" s="3">
        <f>IFERROR(ROUND(VLOOKUP($A43,est_vols!$A:$U,7,FALSE),0),"")</f>
        <v>3072</v>
      </c>
      <c r="AR43" s="3">
        <f>IFERROR(ROUND(VLOOKUP($A43,est_vols!$A:$U,8,FALSE),0),"")</f>
        <v>3257</v>
      </c>
      <c r="AS43" s="9">
        <f>IFERROR(ROUND(VLOOKUP($A43,est_vols!$A:$U,9,FALSE),0),"")</f>
        <v>294</v>
      </c>
      <c r="AT43" s="3">
        <f t="shared" si="13"/>
        <v>4395.00000000002</v>
      </c>
      <c r="AU43" s="3">
        <f t="shared" si="14"/>
        <v>723.33333333333997</v>
      </c>
      <c r="AV43" s="3">
        <f t="shared" si="15"/>
        <v>2698.3333333333399</v>
      </c>
      <c r="AW43" s="3">
        <f t="shared" si="16"/>
        <v>916.66666666667015</v>
      </c>
      <c r="AX43" s="3">
        <f t="shared" si="17"/>
        <v>65.666666666670153</v>
      </c>
      <c r="AY43" s="9">
        <f t="shared" si="18"/>
        <v>-9</v>
      </c>
      <c r="AZ43" s="3">
        <f t="shared" si="19"/>
        <v>19316025.000000175</v>
      </c>
      <c r="BA43" s="3">
        <f t="shared" si="20"/>
        <v>523211.11111112073</v>
      </c>
      <c r="BB43" s="3">
        <f t="shared" si="21"/>
        <v>7281002.7777778134</v>
      </c>
      <c r="BC43" s="3">
        <f t="shared" si="22"/>
        <v>840277.77777778415</v>
      </c>
      <c r="BD43" s="3">
        <f t="shared" si="23"/>
        <v>4312.1111111115688</v>
      </c>
      <c r="BE43" s="9">
        <f t="shared" si="24"/>
        <v>81</v>
      </c>
      <c r="BF43" s="51">
        <f t="shared" si="25"/>
        <v>0.43105139270302362</v>
      </c>
      <c r="BG43" s="51">
        <f t="shared" si="26"/>
        <v>0.70799347471452989</v>
      </c>
      <c r="BH43" s="51">
        <f t="shared" si="27"/>
        <v>0.76555702666919179</v>
      </c>
      <c r="BI43" s="51">
        <f t="shared" si="28"/>
        <v>0.42530157748221697</v>
      </c>
      <c r="BJ43" s="51">
        <f t="shared" si="29"/>
        <v>2.0576561520786577E-2</v>
      </c>
      <c r="BK43" s="52">
        <f t="shared" si="30"/>
        <v>-2.9702970297029702E-2</v>
      </c>
    </row>
    <row r="44" spans="1:63" x14ac:dyDescent="0.25">
      <c r="A44">
        <v>76</v>
      </c>
      <c r="B44" t="s">
        <v>167</v>
      </c>
      <c r="C44" t="s">
        <v>168</v>
      </c>
      <c r="D44" t="s">
        <v>186</v>
      </c>
      <c r="H44" t="s">
        <v>38</v>
      </c>
      <c r="I44" t="s">
        <v>160</v>
      </c>
      <c r="J44" s="11">
        <v>210</v>
      </c>
      <c r="K44">
        <v>52141</v>
      </c>
      <c r="L44" s="11">
        <v>52139</v>
      </c>
      <c r="M44">
        <f>IFERROR(ROUND(VLOOKUP($A44,est_vols!$A:$U,2,FALSE),0),"")</f>
        <v>3</v>
      </c>
      <c r="N44">
        <f>IFERROR(ROUND(VLOOKUP($A44,est_vols!$A:$U,3,FALSE),0),"")</f>
        <v>5</v>
      </c>
      <c r="O44" t="str">
        <f>VLOOKUP(M44,'AT FT Lookup'!$A$3:$D$8,4,FALSE)</f>
        <v>Urb</v>
      </c>
      <c r="P44" s="11" t="str">
        <f>VLOOKUP(N44,'AT FT Lookup'!$A$12:$C$26,3,FALSE)</f>
        <v>Fwy/Ramp</v>
      </c>
      <c r="Q44">
        <f t="shared" si="43"/>
        <v>0</v>
      </c>
      <c r="R44">
        <f t="shared" si="44"/>
        <v>1</v>
      </c>
      <c r="S44">
        <f t="shared" si="45"/>
        <v>0</v>
      </c>
      <c r="T44">
        <f t="shared" si="46"/>
        <v>0</v>
      </c>
      <c r="U44" s="11" t="str">
        <f t="shared" si="4"/>
        <v>10-20k</v>
      </c>
      <c r="V44" s="3">
        <f t="shared" si="37"/>
        <v>14779.666666666646</v>
      </c>
      <c r="W44" s="3">
        <f t="shared" si="38"/>
        <v>2190</v>
      </c>
      <c r="X44" s="3">
        <f t="shared" si="39"/>
        <v>4999.6666666666597</v>
      </c>
      <c r="Y44" s="3">
        <f t="shared" si="40"/>
        <v>2967.1666666666601</v>
      </c>
      <c r="Z44" s="3">
        <f t="shared" si="41"/>
        <v>4073.1666666666601</v>
      </c>
      <c r="AA44" s="9">
        <f t="shared" si="42"/>
        <v>549.66666666666595</v>
      </c>
      <c r="AH44" s="3">
        <v>14779.666666666646</v>
      </c>
      <c r="AI44" s="3">
        <v>2190</v>
      </c>
      <c r="AJ44" s="3">
        <v>4999.6666666666597</v>
      </c>
      <c r="AK44" s="3">
        <v>2967.1666666666601</v>
      </c>
      <c r="AL44" s="3">
        <v>4073.1666666666601</v>
      </c>
      <c r="AM44" s="9">
        <v>549.66666666666595</v>
      </c>
      <c r="AN44" s="3">
        <f>IFERROR(ROUND(VLOOKUP($A44,est_vols!$A:$U,4,FALSE),0),"")</f>
        <v>16411</v>
      </c>
      <c r="AO44" s="3">
        <f>IFERROR(ROUND(VLOOKUP($A44,est_vols!$A:$U,5,FALSE),0),"")</f>
        <v>2319</v>
      </c>
      <c r="AP44" s="3">
        <f>IFERROR(ROUND(VLOOKUP($A44,est_vols!$A:$U,6,FALSE),0),"")</f>
        <v>6331</v>
      </c>
      <c r="AQ44" s="3">
        <f>IFERROR(ROUND(VLOOKUP($A44,est_vols!$A:$U,7,FALSE),0),"")</f>
        <v>3195</v>
      </c>
      <c r="AR44" s="3">
        <f>IFERROR(ROUND(VLOOKUP($A44,est_vols!$A:$U,8,FALSE),0),"")</f>
        <v>3881</v>
      </c>
      <c r="AS44" s="9">
        <f>IFERROR(ROUND(VLOOKUP($A44,est_vols!$A:$U,9,FALSE),0),"")</f>
        <v>685</v>
      </c>
      <c r="AT44" s="3">
        <f t="shared" si="13"/>
        <v>1631.3333333333539</v>
      </c>
      <c r="AU44" s="3">
        <f t="shared" si="14"/>
        <v>129</v>
      </c>
      <c r="AV44" s="3">
        <f t="shared" si="15"/>
        <v>1331.3333333333403</v>
      </c>
      <c r="AW44" s="3">
        <f t="shared" si="16"/>
        <v>227.83333333333985</v>
      </c>
      <c r="AX44" s="3">
        <f t="shared" si="17"/>
        <v>-192.16666666666015</v>
      </c>
      <c r="AY44" s="9">
        <f t="shared" si="18"/>
        <v>135.33333333333405</v>
      </c>
      <c r="AZ44" s="3">
        <f t="shared" si="19"/>
        <v>2661248.4444445116</v>
      </c>
      <c r="BA44" s="3">
        <f t="shared" si="20"/>
        <v>16641</v>
      </c>
      <c r="BB44" s="3">
        <f t="shared" si="21"/>
        <v>1772448.4444444631</v>
      </c>
      <c r="BC44" s="3">
        <f t="shared" si="22"/>
        <v>51908.02777778075</v>
      </c>
      <c r="BD44" s="3">
        <f t="shared" si="23"/>
        <v>36928.027777775271</v>
      </c>
      <c r="BE44" s="9">
        <f t="shared" si="24"/>
        <v>18315.111111111306</v>
      </c>
      <c r="BF44" s="51">
        <f t="shared" si="25"/>
        <v>0.11037686912199347</v>
      </c>
      <c r="BG44" s="51">
        <f t="shared" si="26"/>
        <v>5.8904109589041097E-2</v>
      </c>
      <c r="BH44" s="51">
        <f t="shared" si="27"/>
        <v>0.26628441896126587</v>
      </c>
      <c r="BI44" s="51">
        <f t="shared" si="28"/>
        <v>7.6784811548617771E-2</v>
      </c>
      <c r="BJ44" s="51">
        <f t="shared" si="29"/>
        <v>-4.7178689799090089E-2</v>
      </c>
      <c r="BK44" s="52">
        <f t="shared" si="30"/>
        <v>0.24620982413584153</v>
      </c>
    </row>
    <row r="45" spans="1:63" x14ac:dyDescent="0.25">
      <c r="A45">
        <v>77</v>
      </c>
      <c r="B45" t="s">
        <v>167</v>
      </c>
      <c r="C45" t="s">
        <v>168</v>
      </c>
      <c r="D45" t="s">
        <v>187</v>
      </c>
      <c r="H45" t="s">
        <v>38</v>
      </c>
      <c r="I45" t="s">
        <v>160</v>
      </c>
      <c r="J45" s="11">
        <v>211</v>
      </c>
      <c r="K45">
        <v>52139</v>
      </c>
      <c r="L45" s="11">
        <v>52264</v>
      </c>
      <c r="M45">
        <f>IFERROR(ROUND(VLOOKUP($A45,est_vols!$A:$U,2,FALSE),0),"")</f>
        <v>3</v>
      </c>
      <c r="N45">
        <f>IFERROR(ROUND(VLOOKUP($A45,est_vols!$A:$U,3,FALSE),0),"")</f>
        <v>5</v>
      </c>
      <c r="O45" t="str">
        <f>VLOOKUP(M45,'AT FT Lookup'!$A$3:$D$8,4,FALSE)</f>
        <v>Urb</v>
      </c>
      <c r="P45" s="11" t="str">
        <f>VLOOKUP(N45,'AT FT Lookup'!$A$12:$C$26,3,FALSE)</f>
        <v>Fwy/Ramp</v>
      </c>
      <c r="Q45">
        <f t="shared" si="43"/>
        <v>1</v>
      </c>
      <c r="R45">
        <f t="shared" si="44"/>
        <v>0</v>
      </c>
      <c r="S45">
        <f t="shared" si="45"/>
        <v>0</v>
      </c>
      <c r="T45">
        <f t="shared" si="46"/>
        <v>0</v>
      </c>
      <c r="U45" s="11" t="str">
        <f t="shared" si="4"/>
        <v>Under 10k</v>
      </c>
      <c r="V45" s="3">
        <f t="shared" si="37"/>
        <v>9736.3333333333176</v>
      </c>
      <c r="W45" s="3">
        <f t="shared" si="38"/>
        <v>2441.6666666666601</v>
      </c>
      <c r="X45" s="3">
        <f t="shared" si="39"/>
        <v>3473.5</v>
      </c>
      <c r="Y45" s="3">
        <f t="shared" si="40"/>
        <v>1686.8333333333301</v>
      </c>
      <c r="Z45" s="3">
        <f t="shared" si="41"/>
        <v>1592.6666666666599</v>
      </c>
      <c r="AA45" s="9">
        <f t="shared" si="42"/>
        <v>541.66666666666595</v>
      </c>
      <c r="AH45" s="3">
        <v>9736.3333333333176</v>
      </c>
      <c r="AI45" s="3">
        <v>2441.6666666666601</v>
      </c>
      <c r="AJ45" s="3">
        <v>3473.5</v>
      </c>
      <c r="AK45" s="3">
        <v>1686.8333333333301</v>
      </c>
      <c r="AL45" s="3">
        <v>1592.6666666666599</v>
      </c>
      <c r="AM45" s="9">
        <v>541.66666666666595</v>
      </c>
      <c r="AN45" s="3">
        <f>IFERROR(ROUND(VLOOKUP($A45,est_vols!$A:$U,4,FALSE),0),"")</f>
        <v>10810</v>
      </c>
      <c r="AO45" s="3">
        <f>IFERROR(ROUND(VLOOKUP($A45,est_vols!$A:$U,5,FALSE),0),"")</f>
        <v>2081</v>
      </c>
      <c r="AP45" s="3">
        <f>IFERROR(ROUND(VLOOKUP($A45,est_vols!$A:$U,6,FALSE),0),"")</f>
        <v>3970</v>
      </c>
      <c r="AQ45" s="3">
        <f>IFERROR(ROUND(VLOOKUP($A45,est_vols!$A:$U,7,FALSE),0),"")</f>
        <v>2239</v>
      </c>
      <c r="AR45" s="3">
        <f>IFERROR(ROUND(VLOOKUP($A45,est_vols!$A:$U,8,FALSE),0),"")</f>
        <v>2153</v>
      </c>
      <c r="AS45" s="9">
        <f>IFERROR(ROUND(VLOOKUP($A45,est_vols!$A:$U,9,FALSE),0),"")</f>
        <v>368</v>
      </c>
      <c r="AT45" s="3">
        <f t="shared" si="13"/>
        <v>1073.6666666666824</v>
      </c>
      <c r="AU45" s="3">
        <f t="shared" si="14"/>
        <v>-360.66666666666015</v>
      </c>
      <c r="AV45" s="3">
        <f t="shared" si="15"/>
        <v>496.5</v>
      </c>
      <c r="AW45" s="3">
        <f t="shared" si="16"/>
        <v>552.16666666666993</v>
      </c>
      <c r="AX45" s="3">
        <f t="shared" si="17"/>
        <v>560.33333333334008</v>
      </c>
      <c r="AY45" s="9">
        <f t="shared" si="18"/>
        <v>-173.66666666666595</v>
      </c>
      <c r="AZ45" s="3">
        <f t="shared" si="19"/>
        <v>1152760.111111145</v>
      </c>
      <c r="BA45" s="3">
        <f t="shared" si="20"/>
        <v>130080.44444443974</v>
      </c>
      <c r="BB45" s="3">
        <f t="shared" si="21"/>
        <v>246512.25</v>
      </c>
      <c r="BC45" s="3">
        <f t="shared" si="22"/>
        <v>304888.02777778136</v>
      </c>
      <c r="BD45" s="3">
        <f t="shared" si="23"/>
        <v>313973.444444452</v>
      </c>
      <c r="BE45" s="9">
        <f t="shared" si="24"/>
        <v>30160.111111110862</v>
      </c>
      <c r="BF45" s="51">
        <f t="shared" si="25"/>
        <v>0.11027423054538164</v>
      </c>
      <c r="BG45" s="51">
        <f t="shared" si="26"/>
        <v>-0.14771331058020251</v>
      </c>
      <c r="BH45" s="51">
        <f t="shared" si="27"/>
        <v>0.14293939830142507</v>
      </c>
      <c r="BI45" s="51">
        <f t="shared" si="28"/>
        <v>0.32733919573164966</v>
      </c>
      <c r="BJ45" s="51">
        <f t="shared" si="29"/>
        <v>0.35182084554207355</v>
      </c>
      <c r="BK45" s="52">
        <f t="shared" si="30"/>
        <v>-0.32061538461538369</v>
      </c>
    </row>
    <row r="46" spans="1:63" x14ac:dyDescent="0.25">
      <c r="A46">
        <v>78</v>
      </c>
      <c r="B46" t="s">
        <v>167</v>
      </c>
      <c r="C46" t="s">
        <v>168</v>
      </c>
      <c r="D46" t="s">
        <v>188</v>
      </c>
      <c r="H46" t="s">
        <v>38</v>
      </c>
      <c r="I46" t="s">
        <v>160</v>
      </c>
      <c r="J46" s="11">
        <v>212</v>
      </c>
      <c r="K46">
        <v>7732</v>
      </c>
      <c r="L46" s="11">
        <v>6985</v>
      </c>
      <c r="M46">
        <f>IFERROR(ROUND(VLOOKUP($A46,est_vols!$A:$U,2,FALSE),0),"")</f>
        <v>4</v>
      </c>
      <c r="N46">
        <f>IFERROR(ROUND(VLOOKUP($A46,est_vols!$A:$U,3,FALSE),0),"")</f>
        <v>5</v>
      </c>
      <c r="O46" t="str">
        <f>VLOOKUP(M46,'AT FT Lookup'!$A$3:$D$8,4,FALSE)</f>
        <v>Sub</v>
      </c>
      <c r="P46" s="11" t="str">
        <f>VLOOKUP(N46,'AT FT Lookup'!$A$12:$C$26,3,FALSE)</f>
        <v>Fwy/Ramp</v>
      </c>
      <c r="Q46">
        <f t="shared" si="43"/>
        <v>1</v>
      </c>
      <c r="R46">
        <f t="shared" si="44"/>
        <v>0</v>
      </c>
      <c r="S46">
        <f t="shared" si="45"/>
        <v>0</v>
      </c>
      <c r="T46">
        <f t="shared" si="46"/>
        <v>0</v>
      </c>
      <c r="U46" s="11" t="str">
        <f t="shared" si="4"/>
        <v>Under 10k</v>
      </c>
      <c r="V46" s="3">
        <f t="shared" si="37"/>
        <v>3959.3333333333289</v>
      </c>
      <c r="W46" s="3">
        <f t="shared" si="38"/>
        <v>576.66666666666595</v>
      </c>
      <c r="X46" s="3">
        <f t="shared" si="39"/>
        <v>1628.8333333333301</v>
      </c>
      <c r="Y46" s="3">
        <f t="shared" si="40"/>
        <v>523.33333333333303</v>
      </c>
      <c r="Z46" s="3">
        <f t="shared" si="41"/>
        <v>848.5</v>
      </c>
      <c r="AA46" s="9">
        <f t="shared" si="42"/>
        <v>382</v>
      </c>
      <c r="AH46" s="3">
        <v>3959.3333333333289</v>
      </c>
      <c r="AI46" s="3">
        <v>576.66666666666595</v>
      </c>
      <c r="AJ46" s="3">
        <v>1628.8333333333301</v>
      </c>
      <c r="AK46" s="3">
        <v>523.33333333333303</v>
      </c>
      <c r="AL46" s="3">
        <v>848.5</v>
      </c>
      <c r="AM46" s="9">
        <v>382</v>
      </c>
      <c r="AN46" s="3">
        <f>IFERROR(ROUND(VLOOKUP($A46,est_vols!$A:$U,4,FALSE),0),"")</f>
        <v>3420</v>
      </c>
      <c r="AO46" s="3">
        <f>IFERROR(ROUND(VLOOKUP($A46,est_vols!$A:$U,5,FALSE),0),"")</f>
        <v>512</v>
      </c>
      <c r="AP46" s="3">
        <f>IFERROR(ROUND(VLOOKUP($A46,est_vols!$A:$U,6,FALSE),0),"")</f>
        <v>1365</v>
      </c>
      <c r="AQ46" s="3">
        <f>IFERROR(ROUND(VLOOKUP($A46,est_vols!$A:$U,7,FALSE),0),"")</f>
        <v>632</v>
      </c>
      <c r="AR46" s="3">
        <f>IFERROR(ROUND(VLOOKUP($A46,est_vols!$A:$U,8,FALSE),0),"")</f>
        <v>794</v>
      </c>
      <c r="AS46" s="9">
        <f>IFERROR(ROUND(VLOOKUP($A46,est_vols!$A:$U,9,FALSE),0),"")</f>
        <v>117</v>
      </c>
      <c r="AT46" s="3">
        <f t="shared" si="13"/>
        <v>-539.33333333332894</v>
      </c>
      <c r="AU46" s="3">
        <f t="shared" si="14"/>
        <v>-64.666666666665947</v>
      </c>
      <c r="AV46" s="3">
        <f t="shared" si="15"/>
        <v>-263.83333333333007</v>
      </c>
      <c r="AW46" s="3">
        <f t="shared" si="16"/>
        <v>108.66666666666697</v>
      </c>
      <c r="AX46" s="3">
        <f t="shared" si="17"/>
        <v>-54.5</v>
      </c>
      <c r="AY46" s="9">
        <f t="shared" si="18"/>
        <v>-265</v>
      </c>
      <c r="AZ46" s="3">
        <f t="shared" si="19"/>
        <v>290880.44444443972</v>
      </c>
      <c r="BA46" s="3">
        <f t="shared" si="20"/>
        <v>4181.7777777776846</v>
      </c>
      <c r="BB46" s="3">
        <f t="shared" si="21"/>
        <v>69608.027777776064</v>
      </c>
      <c r="BC46" s="3">
        <f t="shared" si="22"/>
        <v>11808.444444444511</v>
      </c>
      <c r="BD46" s="3">
        <f t="shared" si="23"/>
        <v>2970.25</v>
      </c>
      <c r="BE46" s="9">
        <f t="shared" si="24"/>
        <v>70225</v>
      </c>
      <c r="BF46" s="51">
        <f t="shared" si="25"/>
        <v>-0.13621821855531138</v>
      </c>
      <c r="BG46" s="51">
        <f t="shared" si="26"/>
        <v>-0.11213872832369831</v>
      </c>
      <c r="BH46" s="51">
        <f t="shared" si="27"/>
        <v>-0.16197687506395003</v>
      </c>
      <c r="BI46" s="51">
        <f t="shared" si="28"/>
        <v>0.20764331210191153</v>
      </c>
      <c r="BJ46" s="51">
        <f t="shared" si="29"/>
        <v>-6.4230995875073665E-2</v>
      </c>
      <c r="BK46" s="52">
        <f t="shared" si="30"/>
        <v>-0.69371727748691103</v>
      </c>
    </row>
    <row r="47" spans="1:63" x14ac:dyDescent="0.25">
      <c r="A47">
        <v>79</v>
      </c>
      <c r="B47" t="s">
        <v>167</v>
      </c>
      <c r="C47" t="s">
        <v>168</v>
      </c>
      <c r="D47" t="s">
        <v>188</v>
      </c>
      <c r="H47" t="s">
        <v>38</v>
      </c>
      <c r="I47" t="s">
        <v>160</v>
      </c>
      <c r="J47" s="11">
        <v>213</v>
      </c>
      <c r="K47">
        <v>6985</v>
      </c>
      <c r="L47" s="11">
        <v>6980</v>
      </c>
      <c r="M47">
        <f>IFERROR(ROUND(VLOOKUP($A47,est_vols!$A:$U,2,FALSE),0),"")</f>
        <v>4</v>
      </c>
      <c r="N47">
        <f>IFERROR(ROUND(VLOOKUP($A47,est_vols!$A:$U,3,FALSE),0),"")</f>
        <v>5</v>
      </c>
      <c r="O47" t="str">
        <f>VLOOKUP(M47,'AT FT Lookup'!$A$3:$D$8,4,FALSE)</f>
        <v>Sub</v>
      </c>
      <c r="P47" s="11" t="str">
        <f>VLOOKUP(N47,'AT FT Lookup'!$A$12:$C$26,3,FALSE)</f>
        <v>Fwy/Ramp</v>
      </c>
      <c r="Q47">
        <f t="shared" si="43"/>
        <v>1</v>
      </c>
      <c r="R47">
        <f t="shared" si="44"/>
        <v>0</v>
      </c>
      <c r="S47">
        <f t="shared" si="45"/>
        <v>0</v>
      </c>
      <c r="T47">
        <f t="shared" si="46"/>
        <v>0</v>
      </c>
      <c r="U47" s="11" t="str">
        <f t="shared" si="4"/>
        <v>Under 10k</v>
      </c>
      <c r="V47" s="3">
        <f t="shared" si="37"/>
        <v>3512.9999999999959</v>
      </c>
      <c r="W47" s="3">
        <f t="shared" si="38"/>
        <v>780.66666666666595</v>
      </c>
      <c r="X47" s="3">
        <f t="shared" si="39"/>
        <v>1390.3333333333301</v>
      </c>
      <c r="Y47" s="3">
        <f t="shared" si="40"/>
        <v>555.5</v>
      </c>
      <c r="Z47" s="3">
        <f t="shared" si="41"/>
        <v>600.5</v>
      </c>
      <c r="AA47" s="9">
        <f t="shared" si="42"/>
        <v>186</v>
      </c>
      <c r="AH47" s="3">
        <v>3512.9999999999959</v>
      </c>
      <c r="AI47" s="3">
        <v>780.66666666666595</v>
      </c>
      <c r="AJ47" s="3">
        <v>1390.3333333333301</v>
      </c>
      <c r="AK47" s="3">
        <v>555.5</v>
      </c>
      <c r="AL47" s="3">
        <v>600.5</v>
      </c>
      <c r="AM47" s="9">
        <v>186</v>
      </c>
      <c r="AN47" s="3">
        <f>IFERROR(ROUND(VLOOKUP($A47,est_vols!$A:$U,4,FALSE),0),"")</f>
        <v>3707</v>
      </c>
      <c r="AO47" s="3">
        <f>IFERROR(ROUND(VLOOKUP($A47,est_vols!$A:$U,5,FALSE),0),"")</f>
        <v>878</v>
      </c>
      <c r="AP47" s="3">
        <f>IFERROR(ROUND(VLOOKUP($A47,est_vols!$A:$U,6,FALSE),0),"")</f>
        <v>1409</v>
      </c>
      <c r="AQ47" s="3">
        <f>IFERROR(ROUND(VLOOKUP($A47,est_vols!$A:$U,7,FALSE),0),"")</f>
        <v>620</v>
      </c>
      <c r="AR47" s="3">
        <f>IFERROR(ROUND(VLOOKUP($A47,est_vols!$A:$U,8,FALSE),0),"")</f>
        <v>660</v>
      </c>
      <c r="AS47" s="9">
        <f>IFERROR(ROUND(VLOOKUP($A47,est_vols!$A:$U,9,FALSE),0),"")</f>
        <v>140</v>
      </c>
      <c r="AT47" s="3">
        <f t="shared" si="13"/>
        <v>194.00000000000409</v>
      </c>
      <c r="AU47" s="3">
        <f t="shared" si="14"/>
        <v>97.333333333334053</v>
      </c>
      <c r="AV47" s="3">
        <f t="shared" si="15"/>
        <v>18.666666666669926</v>
      </c>
      <c r="AW47" s="3">
        <f t="shared" si="16"/>
        <v>64.5</v>
      </c>
      <c r="AX47" s="3">
        <f t="shared" si="17"/>
        <v>59.5</v>
      </c>
      <c r="AY47" s="9">
        <f t="shared" si="18"/>
        <v>-46</v>
      </c>
      <c r="AZ47" s="3">
        <f t="shared" si="19"/>
        <v>37636.000000001586</v>
      </c>
      <c r="BA47" s="3">
        <f t="shared" si="20"/>
        <v>9473.7777777779174</v>
      </c>
      <c r="BB47" s="3">
        <f t="shared" si="21"/>
        <v>348.4444444445661</v>
      </c>
      <c r="BC47" s="3">
        <f t="shared" si="22"/>
        <v>4160.25</v>
      </c>
      <c r="BD47" s="3">
        <f t="shared" si="23"/>
        <v>3540.25</v>
      </c>
      <c r="BE47" s="9">
        <f t="shared" si="24"/>
        <v>2116</v>
      </c>
      <c r="BF47" s="51">
        <f t="shared" si="25"/>
        <v>5.5223455735839547E-2</v>
      </c>
      <c r="BG47" s="51">
        <f t="shared" si="26"/>
        <v>0.12467976088813085</v>
      </c>
      <c r="BH47" s="51">
        <f t="shared" si="27"/>
        <v>1.342603692160391E-2</v>
      </c>
      <c r="BI47" s="51">
        <f t="shared" si="28"/>
        <v>0.11611161116111611</v>
      </c>
      <c r="BJ47" s="51">
        <f t="shared" si="29"/>
        <v>9.9084096586178186E-2</v>
      </c>
      <c r="BK47" s="52">
        <f t="shared" si="30"/>
        <v>-0.24731182795698925</v>
      </c>
    </row>
    <row r="48" spans="1:63" x14ac:dyDescent="0.25">
      <c r="A48">
        <v>80</v>
      </c>
      <c r="B48" t="s">
        <v>167</v>
      </c>
      <c r="C48" t="s">
        <v>168</v>
      </c>
      <c r="D48" t="s">
        <v>189</v>
      </c>
      <c r="H48" t="s">
        <v>38</v>
      </c>
      <c r="I48" t="s">
        <v>160</v>
      </c>
      <c r="J48" s="11">
        <v>214</v>
      </c>
      <c r="K48">
        <v>6994</v>
      </c>
      <c r="L48" s="11">
        <v>6996</v>
      </c>
      <c r="M48">
        <f>IFERROR(ROUND(VLOOKUP($A48,est_vols!$A:$U,2,FALSE),0),"")</f>
        <v>4</v>
      </c>
      <c r="N48">
        <f>IFERROR(ROUND(VLOOKUP($A48,est_vols!$A:$U,3,FALSE),0),"")</f>
        <v>5</v>
      </c>
      <c r="O48" t="str">
        <f>VLOOKUP(M48,'AT FT Lookup'!$A$3:$D$8,4,FALSE)</f>
        <v>Sub</v>
      </c>
      <c r="P48" s="11" t="str">
        <f>VLOOKUP(N48,'AT FT Lookup'!$A$12:$C$26,3,FALSE)</f>
        <v>Fwy/Ramp</v>
      </c>
      <c r="Q48">
        <f t="shared" si="43"/>
        <v>1</v>
      </c>
      <c r="R48">
        <f t="shared" si="44"/>
        <v>0</v>
      </c>
      <c r="S48">
        <f t="shared" si="45"/>
        <v>0</v>
      </c>
      <c r="T48">
        <f t="shared" si="46"/>
        <v>0</v>
      </c>
      <c r="U48" s="11" t="str">
        <f t="shared" si="4"/>
        <v>Under 10k</v>
      </c>
      <c r="V48" s="3">
        <f t="shared" si="37"/>
        <v>3285.3333333333321</v>
      </c>
      <c r="W48" s="3">
        <f t="shared" si="38"/>
        <v>634.66666666666595</v>
      </c>
      <c r="X48" s="3">
        <f t="shared" si="39"/>
        <v>1214.5</v>
      </c>
      <c r="Y48" s="3">
        <f t="shared" si="40"/>
        <v>612.5</v>
      </c>
      <c r="Z48" s="3">
        <f t="shared" si="41"/>
        <v>638.66666666666595</v>
      </c>
      <c r="AA48" s="9">
        <f t="shared" si="42"/>
        <v>185</v>
      </c>
      <c r="AH48" s="3">
        <v>3285.3333333333321</v>
      </c>
      <c r="AI48" s="3">
        <v>634.66666666666595</v>
      </c>
      <c r="AJ48" s="3">
        <v>1214.5</v>
      </c>
      <c r="AK48" s="3">
        <v>612.5</v>
      </c>
      <c r="AL48" s="3">
        <v>638.66666666666595</v>
      </c>
      <c r="AM48" s="9">
        <v>185</v>
      </c>
      <c r="AN48" s="3">
        <f>IFERROR(ROUND(VLOOKUP($A48,est_vols!$A:$U,4,FALSE),0),"")</f>
        <v>91</v>
      </c>
      <c r="AO48" s="3">
        <f>IFERROR(ROUND(VLOOKUP($A48,est_vols!$A:$U,5,FALSE),0),"")</f>
        <v>17</v>
      </c>
      <c r="AP48" s="3">
        <f>IFERROR(ROUND(VLOOKUP($A48,est_vols!$A:$U,6,FALSE),0),"")</f>
        <v>53</v>
      </c>
      <c r="AQ48" s="3">
        <f>IFERROR(ROUND(VLOOKUP($A48,est_vols!$A:$U,7,FALSE),0),"")</f>
        <v>9</v>
      </c>
      <c r="AR48" s="3">
        <f>IFERROR(ROUND(VLOOKUP($A48,est_vols!$A:$U,8,FALSE),0),"")</f>
        <v>12</v>
      </c>
      <c r="AS48" s="9">
        <f>IFERROR(ROUND(VLOOKUP($A48,est_vols!$A:$U,9,FALSE),0),"")</f>
        <v>1</v>
      </c>
      <c r="AT48" s="3">
        <f t="shared" si="13"/>
        <v>-3194.3333333333321</v>
      </c>
      <c r="AU48" s="3">
        <f t="shared" si="14"/>
        <v>-617.66666666666595</v>
      </c>
      <c r="AV48" s="3">
        <f t="shared" si="15"/>
        <v>-1161.5</v>
      </c>
      <c r="AW48" s="3">
        <f t="shared" si="16"/>
        <v>-603.5</v>
      </c>
      <c r="AX48" s="3">
        <f t="shared" si="17"/>
        <v>-626.66666666666595</v>
      </c>
      <c r="AY48" s="9">
        <f t="shared" si="18"/>
        <v>-184</v>
      </c>
      <c r="AZ48" s="3">
        <f t="shared" si="19"/>
        <v>10203765.444444437</v>
      </c>
      <c r="BA48" s="3">
        <f t="shared" si="20"/>
        <v>381512.11111111019</v>
      </c>
      <c r="BB48" s="3">
        <f t="shared" si="21"/>
        <v>1349082.25</v>
      </c>
      <c r="BC48" s="3">
        <f t="shared" si="22"/>
        <v>364212.25</v>
      </c>
      <c r="BD48" s="3">
        <f t="shared" si="23"/>
        <v>392711.11111111019</v>
      </c>
      <c r="BE48" s="9">
        <f t="shared" si="24"/>
        <v>33856</v>
      </c>
      <c r="BF48" s="51">
        <f t="shared" si="25"/>
        <v>-0.97230113636363635</v>
      </c>
      <c r="BG48" s="51">
        <f t="shared" si="26"/>
        <v>-0.9732142857142857</v>
      </c>
      <c r="BH48" s="51">
        <f t="shared" si="27"/>
        <v>-0.95636064223960482</v>
      </c>
      <c r="BI48" s="51">
        <f t="shared" si="28"/>
        <v>-0.98530612244897964</v>
      </c>
      <c r="BJ48" s="51">
        <f t="shared" si="29"/>
        <v>-0.98121085594989554</v>
      </c>
      <c r="BK48" s="52">
        <f t="shared" si="30"/>
        <v>-0.99459459459459465</v>
      </c>
    </row>
    <row r="49" spans="1:63" x14ac:dyDescent="0.25">
      <c r="A49">
        <v>81</v>
      </c>
      <c r="B49" t="s">
        <v>167</v>
      </c>
      <c r="C49" t="s">
        <v>168</v>
      </c>
      <c r="D49" t="s">
        <v>189</v>
      </c>
      <c r="H49" t="s">
        <v>38</v>
      </c>
      <c r="I49" t="s">
        <v>160</v>
      </c>
      <c r="J49" s="11">
        <v>215</v>
      </c>
      <c r="K49">
        <v>6996</v>
      </c>
      <c r="L49" s="11">
        <v>6995</v>
      </c>
      <c r="M49">
        <f>IFERROR(ROUND(VLOOKUP($A49,est_vols!$A:$U,2,FALSE),0),"")</f>
        <v>4</v>
      </c>
      <c r="N49">
        <f>IFERROR(ROUND(VLOOKUP($A49,est_vols!$A:$U,3,FALSE),0),"")</f>
        <v>5</v>
      </c>
      <c r="O49" t="str">
        <f>VLOOKUP(M49,'AT FT Lookup'!$A$3:$D$8,4,FALSE)</f>
        <v>Sub</v>
      </c>
      <c r="P49" s="11" t="str">
        <f>VLOOKUP(N49,'AT FT Lookup'!$A$12:$C$26,3,FALSE)</f>
        <v>Fwy/Ramp</v>
      </c>
      <c r="Q49">
        <f t="shared" si="43"/>
        <v>1</v>
      </c>
      <c r="R49">
        <f t="shared" si="44"/>
        <v>0</v>
      </c>
      <c r="S49">
        <f t="shared" si="45"/>
        <v>0</v>
      </c>
      <c r="T49">
        <f t="shared" si="46"/>
        <v>0</v>
      </c>
      <c r="U49" s="11" t="str">
        <f t="shared" si="4"/>
        <v>Under 10k</v>
      </c>
      <c r="V49" s="3">
        <f t="shared" si="37"/>
        <v>2896.6666666666665</v>
      </c>
      <c r="W49" s="3">
        <f t="shared" si="38"/>
        <v>313</v>
      </c>
      <c r="X49" s="3">
        <f t="shared" si="39"/>
        <v>1136.5</v>
      </c>
      <c r="Y49" s="3">
        <f t="shared" si="40"/>
        <v>958.83333333333303</v>
      </c>
      <c r="Z49" s="3">
        <f t="shared" si="41"/>
        <v>419</v>
      </c>
      <c r="AA49" s="9">
        <f t="shared" si="42"/>
        <v>69.3333333333333</v>
      </c>
      <c r="AH49" s="3">
        <v>2896.6666666666665</v>
      </c>
      <c r="AI49" s="3">
        <v>313</v>
      </c>
      <c r="AJ49" s="3">
        <v>1136.5</v>
      </c>
      <c r="AK49" s="3">
        <v>958.83333333333303</v>
      </c>
      <c r="AL49" s="3">
        <v>419</v>
      </c>
      <c r="AM49" s="9">
        <v>69.3333333333333</v>
      </c>
      <c r="AN49" s="3">
        <f>IFERROR(ROUND(VLOOKUP($A49,est_vols!$A:$U,4,FALSE),0),"")</f>
        <v>0</v>
      </c>
      <c r="AO49" s="3">
        <f>IFERROR(ROUND(VLOOKUP($A49,est_vols!$A:$U,5,FALSE),0),"")</f>
        <v>0</v>
      </c>
      <c r="AP49" s="3">
        <f>IFERROR(ROUND(VLOOKUP($A49,est_vols!$A:$U,6,FALSE),0),"")</f>
        <v>0</v>
      </c>
      <c r="AQ49" s="3">
        <f>IFERROR(ROUND(VLOOKUP($A49,est_vols!$A:$U,7,FALSE),0),"")</f>
        <v>0</v>
      </c>
      <c r="AR49" s="3">
        <f>IFERROR(ROUND(VLOOKUP($A49,est_vols!$A:$U,8,FALSE),0),"")</f>
        <v>0</v>
      </c>
      <c r="AS49" s="9">
        <f>IFERROR(ROUND(VLOOKUP($A49,est_vols!$A:$U,9,FALSE),0),"")</f>
        <v>0</v>
      </c>
      <c r="AT49" s="3">
        <f t="shared" si="13"/>
        <v>-2896.6666666666665</v>
      </c>
      <c r="AU49" s="3">
        <f t="shared" si="14"/>
        <v>-313</v>
      </c>
      <c r="AV49" s="3">
        <f t="shared" si="15"/>
        <v>-1136.5</v>
      </c>
      <c r="AW49" s="3">
        <f t="shared" si="16"/>
        <v>-958.83333333333303</v>
      </c>
      <c r="AX49" s="3">
        <f t="shared" si="17"/>
        <v>-419</v>
      </c>
      <c r="AY49" s="9">
        <f t="shared" si="18"/>
        <v>-69.3333333333333</v>
      </c>
      <c r="AZ49" s="3">
        <f t="shared" si="19"/>
        <v>8390677.7777777761</v>
      </c>
      <c r="BA49" s="3">
        <f t="shared" si="20"/>
        <v>97969</v>
      </c>
      <c r="BB49" s="3">
        <f t="shared" si="21"/>
        <v>1291632.25</v>
      </c>
      <c r="BC49" s="3">
        <f t="shared" si="22"/>
        <v>919361.36111111054</v>
      </c>
      <c r="BD49" s="3">
        <f t="shared" si="23"/>
        <v>175561</v>
      </c>
      <c r="BE49" s="9">
        <f t="shared" si="24"/>
        <v>4807.1111111111068</v>
      </c>
      <c r="BF49" s="51">
        <f t="shared" si="25"/>
        <v>-1</v>
      </c>
      <c r="BG49" s="51">
        <f t="shared" si="26"/>
        <v>-1</v>
      </c>
      <c r="BH49" s="51">
        <f t="shared" si="27"/>
        <v>-1</v>
      </c>
      <c r="BI49" s="51">
        <f t="shared" si="28"/>
        <v>-1</v>
      </c>
      <c r="BJ49" s="51">
        <f t="shared" si="29"/>
        <v>-1</v>
      </c>
      <c r="BK49" s="52">
        <f t="shared" si="30"/>
        <v>-1</v>
      </c>
    </row>
    <row r="50" spans="1:63" x14ac:dyDescent="0.25">
      <c r="A50">
        <v>82</v>
      </c>
      <c r="B50" t="s">
        <v>167</v>
      </c>
      <c r="C50" t="s">
        <v>168</v>
      </c>
      <c r="D50" t="s">
        <v>190</v>
      </c>
      <c r="H50" t="s">
        <v>36</v>
      </c>
      <c r="I50" t="s">
        <v>160</v>
      </c>
      <c r="J50" s="11">
        <v>301</v>
      </c>
      <c r="K50">
        <v>7702</v>
      </c>
      <c r="L50" s="11">
        <v>52234</v>
      </c>
      <c r="M50">
        <f>IFERROR(ROUND(VLOOKUP($A50,est_vols!$A:$U,2,FALSE),0),"")</f>
        <v>2</v>
      </c>
      <c r="N50">
        <f>IFERROR(ROUND(VLOOKUP($A50,est_vols!$A:$U,3,FALSE),0),"")</f>
        <v>5</v>
      </c>
      <c r="O50" t="str">
        <f>VLOOKUP(M50,'AT FT Lookup'!$A$3:$D$8,4,FALSE)</f>
        <v>UrbBiz</v>
      </c>
      <c r="P50" s="11" t="str">
        <f>VLOOKUP(N50,'AT FT Lookup'!$A$12:$C$26,3,FALSE)</f>
        <v>Fwy/Ramp</v>
      </c>
      <c r="Q50">
        <f t="shared" si="43"/>
        <v>0</v>
      </c>
      <c r="R50">
        <f t="shared" si="44"/>
        <v>1</v>
      </c>
      <c r="S50">
        <f t="shared" si="45"/>
        <v>0</v>
      </c>
      <c r="T50">
        <f t="shared" si="46"/>
        <v>0</v>
      </c>
      <c r="U50" s="11" t="str">
        <f t="shared" si="4"/>
        <v>10-20k</v>
      </c>
      <c r="V50" s="3">
        <f t="shared" si="37"/>
        <v>13144.66666666665</v>
      </c>
      <c r="W50" s="3">
        <f t="shared" si="38"/>
        <v>2530</v>
      </c>
      <c r="X50" s="3">
        <f t="shared" si="39"/>
        <v>4490.1666666666597</v>
      </c>
      <c r="Y50" s="3">
        <f t="shared" si="40"/>
        <v>2350.3333333333298</v>
      </c>
      <c r="Z50" s="3">
        <f t="shared" si="41"/>
        <v>3183.1666666666601</v>
      </c>
      <c r="AA50" s="9">
        <f t="shared" si="42"/>
        <v>591</v>
      </c>
      <c r="AH50" s="3">
        <v>13144.66666666665</v>
      </c>
      <c r="AI50" s="3">
        <v>2530</v>
      </c>
      <c r="AJ50" s="3">
        <v>4490.1666666666597</v>
      </c>
      <c r="AK50" s="3">
        <v>2350.3333333333298</v>
      </c>
      <c r="AL50" s="3">
        <v>3183.1666666666601</v>
      </c>
      <c r="AM50" s="9">
        <v>591</v>
      </c>
      <c r="AN50" s="3">
        <f>IFERROR(ROUND(VLOOKUP($A50,est_vols!$A:$U,4,FALSE),0),"")</f>
        <v>20080</v>
      </c>
      <c r="AO50" s="3">
        <f>IFERROR(ROUND(VLOOKUP($A50,est_vols!$A:$U,5,FALSE),0),"")</f>
        <v>4136</v>
      </c>
      <c r="AP50" s="3">
        <f>IFERROR(ROUND(VLOOKUP($A50,est_vols!$A:$U,6,FALSE),0),"")</f>
        <v>7980</v>
      </c>
      <c r="AQ50" s="3">
        <f>IFERROR(ROUND(VLOOKUP($A50,est_vols!$A:$U,7,FALSE),0),"")</f>
        <v>3672</v>
      </c>
      <c r="AR50" s="3">
        <f>IFERROR(ROUND(VLOOKUP($A50,est_vols!$A:$U,8,FALSE),0),"")</f>
        <v>3607</v>
      </c>
      <c r="AS50" s="9">
        <f>IFERROR(ROUND(VLOOKUP($A50,est_vols!$A:$U,9,FALSE),0),"")</f>
        <v>685</v>
      </c>
      <c r="AT50" s="3">
        <f t="shared" si="13"/>
        <v>6935.3333333333503</v>
      </c>
      <c r="AU50" s="3">
        <f t="shared" si="14"/>
        <v>1606</v>
      </c>
      <c r="AV50" s="3">
        <f t="shared" si="15"/>
        <v>3489.8333333333403</v>
      </c>
      <c r="AW50" s="3">
        <f t="shared" si="16"/>
        <v>1321.6666666666702</v>
      </c>
      <c r="AX50" s="3">
        <f t="shared" si="17"/>
        <v>423.83333333333985</v>
      </c>
      <c r="AY50" s="9">
        <f t="shared" si="18"/>
        <v>94</v>
      </c>
      <c r="AZ50" s="3">
        <f t="shared" si="19"/>
        <v>48098848.444444679</v>
      </c>
      <c r="BA50" s="3">
        <f t="shared" si="20"/>
        <v>2579236</v>
      </c>
      <c r="BB50" s="3">
        <f t="shared" si="21"/>
        <v>12178936.694444492</v>
      </c>
      <c r="BC50" s="3">
        <f t="shared" si="22"/>
        <v>1746802.7777777871</v>
      </c>
      <c r="BD50" s="3">
        <f t="shared" si="23"/>
        <v>179634.69444444997</v>
      </c>
      <c r="BE50" s="9">
        <f t="shared" si="24"/>
        <v>8836</v>
      </c>
      <c r="BF50" s="51">
        <f t="shared" si="25"/>
        <v>0.52761576304711866</v>
      </c>
      <c r="BG50" s="51">
        <f t="shared" si="26"/>
        <v>0.63478260869565217</v>
      </c>
      <c r="BH50" s="51">
        <f t="shared" si="27"/>
        <v>0.77721688133328659</v>
      </c>
      <c r="BI50" s="51">
        <f t="shared" si="28"/>
        <v>0.5623315841724601</v>
      </c>
      <c r="BJ50" s="51">
        <f t="shared" si="29"/>
        <v>0.13314833237342502</v>
      </c>
      <c r="BK50" s="52">
        <f t="shared" si="30"/>
        <v>0.15905245346869712</v>
      </c>
    </row>
    <row r="51" spans="1:63" x14ac:dyDescent="0.25">
      <c r="A51">
        <v>83</v>
      </c>
      <c r="B51" t="s">
        <v>167</v>
      </c>
      <c r="C51" t="s">
        <v>168</v>
      </c>
      <c r="D51" t="s">
        <v>191</v>
      </c>
      <c r="H51" t="s">
        <v>36</v>
      </c>
      <c r="I51" t="s">
        <v>160</v>
      </c>
      <c r="J51" s="11">
        <v>302</v>
      </c>
      <c r="K51">
        <v>22460</v>
      </c>
      <c r="L51" s="11">
        <v>52271</v>
      </c>
      <c r="M51">
        <f>IFERROR(ROUND(VLOOKUP($A51,est_vols!$A:$U,2,FALSE),0),"")</f>
        <v>2</v>
      </c>
      <c r="N51">
        <f>IFERROR(ROUND(VLOOKUP($A51,est_vols!$A:$U,3,FALSE),0),"")</f>
        <v>7</v>
      </c>
      <c r="O51" t="str">
        <f>VLOOKUP(M51,'AT FT Lookup'!$A$3:$D$8,4,FALSE)</f>
        <v>UrbBiz</v>
      </c>
      <c r="P51" s="11" t="str">
        <f>VLOOKUP(N51,'AT FT Lookup'!$A$12:$C$26,3,FALSE)</f>
        <v>Art</v>
      </c>
      <c r="Q51">
        <f t="shared" si="43"/>
        <v>0</v>
      </c>
      <c r="R51">
        <f t="shared" si="44"/>
        <v>0</v>
      </c>
      <c r="S51">
        <f t="shared" si="45"/>
        <v>1</v>
      </c>
      <c r="T51">
        <f t="shared" si="46"/>
        <v>0</v>
      </c>
      <c r="U51" s="11" t="str">
        <f t="shared" si="4"/>
        <v>20-50k</v>
      </c>
      <c r="V51" s="3">
        <f t="shared" si="37"/>
        <v>21057.66666666665</v>
      </c>
      <c r="W51" s="3">
        <f t="shared" si="38"/>
        <v>4066.6666666666601</v>
      </c>
      <c r="X51" s="3">
        <f t="shared" si="39"/>
        <v>7339.1666666666597</v>
      </c>
      <c r="Y51" s="3">
        <f t="shared" si="40"/>
        <v>3681.8333333333298</v>
      </c>
      <c r="Z51" s="3">
        <f t="shared" si="41"/>
        <v>4852</v>
      </c>
      <c r="AA51" s="9">
        <f t="shared" si="42"/>
        <v>1118</v>
      </c>
      <c r="AH51" s="3">
        <v>21057.66666666665</v>
      </c>
      <c r="AI51" s="3">
        <v>4066.6666666666601</v>
      </c>
      <c r="AJ51" s="3">
        <v>7339.1666666666597</v>
      </c>
      <c r="AK51" s="3">
        <v>3681.8333333333298</v>
      </c>
      <c r="AL51" s="3">
        <v>4852</v>
      </c>
      <c r="AM51" s="9">
        <v>1118</v>
      </c>
      <c r="AN51" s="3">
        <f>IFERROR(ROUND(VLOOKUP($A51,est_vols!$A:$U,4,FALSE),0),"")</f>
        <v>14759</v>
      </c>
      <c r="AO51" s="3">
        <f>IFERROR(ROUND(VLOOKUP($A51,est_vols!$A:$U,5,FALSE),0),"")</f>
        <v>2878</v>
      </c>
      <c r="AP51" s="3">
        <f>IFERROR(ROUND(VLOOKUP($A51,est_vols!$A:$U,6,FALSE),0),"")</f>
        <v>6061</v>
      </c>
      <c r="AQ51" s="3">
        <f>IFERROR(ROUND(VLOOKUP($A51,est_vols!$A:$U,7,FALSE),0),"")</f>
        <v>2378</v>
      </c>
      <c r="AR51" s="3">
        <f>IFERROR(ROUND(VLOOKUP($A51,est_vols!$A:$U,8,FALSE),0),"")</f>
        <v>2833</v>
      </c>
      <c r="AS51" s="9">
        <f>IFERROR(ROUND(VLOOKUP($A51,est_vols!$A:$U,9,FALSE),0),"")</f>
        <v>609</v>
      </c>
      <c r="AT51" s="3">
        <f t="shared" si="13"/>
        <v>-6298.6666666666497</v>
      </c>
      <c r="AU51" s="3">
        <f t="shared" si="14"/>
        <v>-1188.6666666666601</v>
      </c>
      <c r="AV51" s="3">
        <f t="shared" si="15"/>
        <v>-1278.1666666666597</v>
      </c>
      <c r="AW51" s="3">
        <f t="shared" si="16"/>
        <v>-1303.8333333333298</v>
      </c>
      <c r="AX51" s="3">
        <f t="shared" si="17"/>
        <v>-2019</v>
      </c>
      <c r="AY51" s="9">
        <f t="shared" si="18"/>
        <v>-509</v>
      </c>
      <c r="AZ51" s="3">
        <f t="shared" si="19"/>
        <v>39673201.777777568</v>
      </c>
      <c r="BA51" s="3">
        <f t="shared" si="20"/>
        <v>1412928.4444444289</v>
      </c>
      <c r="BB51" s="3">
        <f t="shared" si="21"/>
        <v>1633710.0277777601</v>
      </c>
      <c r="BC51" s="3">
        <f t="shared" si="22"/>
        <v>1699981.3611111019</v>
      </c>
      <c r="BD51" s="3">
        <f t="shared" si="23"/>
        <v>4076361</v>
      </c>
      <c r="BE51" s="9">
        <f t="shared" si="24"/>
        <v>259081</v>
      </c>
      <c r="BF51" s="51">
        <f t="shared" si="25"/>
        <v>-0.29911512829848136</v>
      </c>
      <c r="BG51" s="51">
        <f t="shared" si="26"/>
        <v>-0.29229508196721199</v>
      </c>
      <c r="BH51" s="51">
        <f t="shared" si="27"/>
        <v>-0.17415692063131522</v>
      </c>
      <c r="BI51" s="51">
        <f t="shared" si="28"/>
        <v>-0.35412611470734628</v>
      </c>
      <c r="BJ51" s="51">
        <f t="shared" si="29"/>
        <v>-0.41611706512778235</v>
      </c>
      <c r="BK51" s="52">
        <f t="shared" si="30"/>
        <v>-0.45527728085867619</v>
      </c>
    </row>
    <row r="52" spans="1:63" x14ac:dyDescent="0.25">
      <c r="A52">
        <v>84</v>
      </c>
      <c r="B52" t="s">
        <v>167</v>
      </c>
      <c r="C52" t="s">
        <v>168</v>
      </c>
      <c r="D52" t="s">
        <v>192</v>
      </c>
      <c r="H52" t="s">
        <v>36</v>
      </c>
      <c r="I52" t="s">
        <v>160</v>
      </c>
      <c r="J52" s="11">
        <v>303</v>
      </c>
      <c r="K52">
        <v>52134</v>
      </c>
      <c r="L52" s="11">
        <v>52261</v>
      </c>
      <c r="M52">
        <f>IFERROR(ROUND(VLOOKUP($A52,est_vols!$A:$U,2,FALSE),0),"")</f>
        <v>2</v>
      </c>
      <c r="N52">
        <f>IFERROR(ROUND(VLOOKUP($A52,est_vols!$A:$U,3,FALSE),0),"")</f>
        <v>5</v>
      </c>
      <c r="O52" t="str">
        <f>VLOOKUP(M52,'AT FT Lookup'!$A$3:$D$8,4,FALSE)</f>
        <v>UrbBiz</v>
      </c>
      <c r="P52" s="11" t="str">
        <f>VLOOKUP(N52,'AT FT Lookup'!$A$12:$C$26,3,FALSE)</f>
        <v>Fwy/Ramp</v>
      </c>
      <c r="Q52">
        <f t="shared" si="43"/>
        <v>0</v>
      </c>
      <c r="R52">
        <f t="shared" si="44"/>
        <v>1</v>
      </c>
      <c r="S52">
        <f t="shared" si="45"/>
        <v>0</v>
      </c>
      <c r="T52">
        <f t="shared" si="46"/>
        <v>0</v>
      </c>
      <c r="U52" s="11" t="str">
        <f t="shared" si="4"/>
        <v>10-20k</v>
      </c>
      <c r="V52" s="3">
        <f t="shared" si="37"/>
        <v>13830.999999999987</v>
      </c>
      <c r="W52" s="3">
        <f t="shared" si="38"/>
        <v>2143.3333333333298</v>
      </c>
      <c r="X52" s="3">
        <f t="shared" si="39"/>
        <v>4890.3333333333303</v>
      </c>
      <c r="Y52" s="3">
        <f t="shared" si="40"/>
        <v>2936.1666666666601</v>
      </c>
      <c r="Z52" s="3">
        <f t="shared" si="41"/>
        <v>3586.5</v>
      </c>
      <c r="AA52" s="9">
        <f t="shared" si="42"/>
        <v>274.666666666666</v>
      </c>
      <c r="AH52" s="3">
        <v>13830.999999999987</v>
      </c>
      <c r="AI52" s="3">
        <v>2143.3333333333298</v>
      </c>
      <c r="AJ52" s="3">
        <v>4890.3333333333303</v>
      </c>
      <c r="AK52" s="3">
        <v>2936.1666666666601</v>
      </c>
      <c r="AL52" s="3">
        <v>3586.5</v>
      </c>
      <c r="AM52" s="9">
        <v>274.666666666666</v>
      </c>
      <c r="AN52" s="3">
        <f>IFERROR(ROUND(VLOOKUP($A52,est_vols!$A:$U,4,FALSE),0),"")</f>
        <v>15927</v>
      </c>
      <c r="AO52" s="3">
        <f>IFERROR(ROUND(VLOOKUP($A52,est_vols!$A:$U,5,FALSE),0),"")</f>
        <v>2631</v>
      </c>
      <c r="AP52" s="3">
        <f>IFERROR(ROUND(VLOOKUP($A52,est_vols!$A:$U,6,FALSE),0),"")</f>
        <v>6171</v>
      </c>
      <c r="AQ52" s="3">
        <f>IFERROR(ROUND(VLOOKUP($A52,est_vols!$A:$U,7,FALSE),0),"")</f>
        <v>3270</v>
      </c>
      <c r="AR52" s="3">
        <f>IFERROR(ROUND(VLOOKUP($A52,est_vols!$A:$U,8,FALSE),0),"")</f>
        <v>3353</v>
      </c>
      <c r="AS52" s="9">
        <f>IFERROR(ROUND(VLOOKUP($A52,est_vols!$A:$U,9,FALSE),0),"")</f>
        <v>502</v>
      </c>
      <c r="AT52" s="3">
        <f t="shared" si="13"/>
        <v>2096.0000000000127</v>
      </c>
      <c r="AU52" s="3">
        <f t="shared" si="14"/>
        <v>487.66666666667015</v>
      </c>
      <c r="AV52" s="3">
        <f t="shared" si="15"/>
        <v>1280.6666666666697</v>
      </c>
      <c r="AW52" s="3">
        <f t="shared" si="16"/>
        <v>333.83333333333985</v>
      </c>
      <c r="AX52" s="3">
        <f t="shared" si="17"/>
        <v>-233.5</v>
      </c>
      <c r="AY52" s="9">
        <f t="shared" si="18"/>
        <v>227.333333333334</v>
      </c>
      <c r="AZ52" s="3">
        <f t="shared" si="19"/>
        <v>4393216.0000000531</v>
      </c>
      <c r="BA52" s="3">
        <f t="shared" si="20"/>
        <v>237818.77777778119</v>
      </c>
      <c r="BB52" s="3">
        <f t="shared" si="21"/>
        <v>1640107.1111111189</v>
      </c>
      <c r="BC52" s="3">
        <f t="shared" si="22"/>
        <v>111444.6944444488</v>
      </c>
      <c r="BD52" s="3">
        <f t="shared" si="23"/>
        <v>54522.25</v>
      </c>
      <c r="BE52" s="9">
        <f t="shared" si="24"/>
        <v>51680.444444444744</v>
      </c>
      <c r="BF52" s="51">
        <f t="shared" si="25"/>
        <v>0.15154363386595435</v>
      </c>
      <c r="BG52" s="51">
        <f t="shared" si="26"/>
        <v>0.2275272161741855</v>
      </c>
      <c r="BH52" s="51">
        <f t="shared" si="27"/>
        <v>0.26187717265353494</v>
      </c>
      <c r="BI52" s="51">
        <f t="shared" si="28"/>
        <v>0.11369699721859815</v>
      </c>
      <c r="BJ52" s="51">
        <f t="shared" si="29"/>
        <v>-6.5105255820437746E-2</v>
      </c>
      <c r="BK52" s="52">
        <f t="shared" si="30"/>
        <v>0.82766990291262577</v>
      </c>
    </row>
    <row r="53" spans="1:63" x14ac:dyDescent="0.25">
      <c r="A53">
        <v>85</v>
      </c>
      <c r="B53" t="s">
        <v>167</v>
      </c>
      <c r="C53" t="s">
        <v>168</v>
      </c>
      <c r="D53" t="s">
        <v>193</v>
      </c>
      <c r="H53" t="s">
        <v>36</v>
      </c>
      <c r="I53" t="s">
        <v>160</v>
      </c>
      <c r="J53" s="11">
        <v>304</v>
      </c>
      <c r="K53">
        <v>52132</v>
      </c>
      <c r="L53" s="11">
        <v>52130</v>
      </c>
      <c r="M53">
        <f>IFERROR(ROUND(VLOOKUP($A53,est_vols!$A:$U,2,FALSE),0),"")</f>
        <v>2</v>
      </c>
      <c r="N53">
        <f>IFERROR(ROUND(VLOOKUP($A53,est_vols!$A:$U,3,FALSE),0),"")</f>
        <v>5</v>
      </c>
      <c r="O53" t="str">
        <f>VLOOKUP(M53,'AT FT Lookup'!$A$3:$D$8,4,FALSE)</f>
        <v>UrbBiz</v>
      </c>
      <c r="P53" s="11" t="str">
        <f>VLOOKUP(N53,'AT FT Lookup'!$A$12:$C$26,3,FALSE)</f>
        <v>Fwy/Ramp</v>
      </c>
      <c r="Q53">
        <f t="shared" si="43"/>
        <v>0</v>
      </c>
      <c r="R53">
        <f t="shared" si="44"/>
        <v>1</v>
      </c>
      <c r="S53">
        <f t="shared" si="45"/>
        <v>0</v>
      </c>
      <c r="T53">
        <f t="shared" si="46"/>
        <v>0</v>
      </c>
      <c r="U53" s="11" t="str">
        <f t="shared" si="4"/>
        <v>10-20k</v>
      </c>
      <c r="V53" s="3">
        <f t="shared" si="37"/>
        <v>15009.999999999985</v>
      </c>
      <c r="W53" s="3">
        <f t="shared" si="38"/>
        <v>2846.6666666666601</v>
      </c>
      <c r="X53" s="3">
        <f t="shared" si="39"/>
        <v>5208.3333333333303</v>
      </c>
      <c r="Y53" s="3">
        <f t="shared" si="40"/>
        <v>2424.3333333333298</v>
      </c>
      <c r="Z53" s="3">
        <f t="shared" si="41"/>
        <v>3800.3333333333298</v>
      </c>
      <c r="AA53" s="9">
        <f t="shared" si="42"/>
        <v>730.33333333333303</v>
      </c>
      <c r="AH53" s="3">
        <v>15009.999999999985</v>
      </c>
      <c r="AI53" s="3">
        <v>2846.6666666666601</v>
      </c>
      <c r="AJ53" s="3">
        <v>5208.3333333333303</v>
      </c>
      <c r="AK53" s="3">
        <v>2424.3333333333298</v>
      </c>
      <c r="AL53" s="3">
        <v>3800.3333333333298</v>
      </c>
      <c r="AM53" s="9">
        <v>730.33333333333303</v>
      </c>
      <c r="AN53" s="3">
        <f>IFERROR(ROUND(VLOOKUP($A53,est_vols!$A:$U,4,FALSE),0),"")</f>
        <v>19974</v>
      </c>
      <c r="AO53" s="3">
        <f>IFERROR(ROUND(VLOOKUP($A53,est_vols!$A:$U,5,FALSE),0),"")</f>
        <v>3932</v>
      </c>
      <c r="AP53" s="3">
        <f>IFERROR(ROUND(VLOOKUP($A53,est_vols!$A:$U,6,FALSE),0),"")</f>
        <v>7747</v>
      </c>
      <c r="AQ53" s="3">
        <f>IFERROR(ROUND(VLOOKUP($A53,est_vols!$A:$U,7,FALSE),0),"")</f>
        <v>3228</v>
      </c>
      <c r="AR53" s="3">
        <f>IFERROR(ROUND(VLOOKUP($A53,est_vols!$A:$U,8,FALSE),0),"")</f>
        <v>4168</v>
      </c>
      <c r="AS53" s="9">
        <f>IFERROR(ROUND(VLOOKUP($A53,est_vols!$A:$U,9,FALSE),0),"")</f>
        <v>898</v>
      </c>
      <c r="AT53" s="3">
        <f t="shared" si="13"/>
        <v>4964.0000000000146</v>
      </c>
      <c r="AU53" s="3">
        <f t="shared" si="14"/>
        <v>1085.3333333333399</v>
      </c>
      <c r="AV53" s="3">
        <f t="shared" si="15"/>
        <v>2538.6666666666697</v>
      </c>
      <c r="AW53" s="3">
        <f t="shared" si="16"/>
        <v>803.66666666667015</v>
      </c>
      <c r="AX53" s="3">
        <f t="shared" si="17"/>
        <v>367.66666666667015</v>
      </c>
      <c r="AY53" s="9">
        <f t="shared" si="18"/>
        <v>167.66666666666697</v>
      </c>
      <c r="AZ53" s="3">
        <f t="shared" si="19"/>
        <v>24641296.000000145</v>
      </c>
      <c r="BA53" s="3">
        <f t="shared" si="20"/>
        <v>1177948.4444444587</v>
      </c>
      <c r="BB53" s="3">
        <f t="shared" si="21"/>
        <v>6444828.4444444599</v>
      </c>
      <c r="BC53" s="3">
        <f t="shared" si="22"/>
        <v>645880.11111111671</v>
      </c>
      <c r="BD53" s="3">
        <f t="shared" si="23"/>
        <v>135178.77777778034</v>
      </c>
      <c r="BE53" s="9">
        <f t="shared" si="24"/>
        <v>28112.111111111211</v>
      </c>
      <c r="BF53" s="51">
        <f t="shared" si="25"/>
        <v>0.33071285809460488</v>
      </c>
      <c r="BG53" s="51">
        <f t="shared" si="26"/>
        <v>0.38126463700234509</v>
      </c>
      <c r="BH53" s="51">
        <f t="shared" si="27"/>
        <v>0.48742400000000086</v>
      </c>
      <c r="BI53" s="51">
        <f t="shared" si="28"/>
        <v>0.33150006874742388</v>
      </c>
      <c r="BJ53" s="51">
        <f t="shared" si="29"/>
        <v>9.6745899482502534E-2</v>
      </c>
      <c r="BK53" s="52">
        <f t="shared" si="30"/>
        <v>0.22957553628480198</v>
      </c>
    </row>
    <row r="54" spans="1:63" x14ac:dyDescent="0.25">
      <c r="A54">
        <v>86</v>
      </c>
      <c r="B54" t="s">
        <v>167</v>
      </c>
      <c r="C54" t="s">
        <v>168</v>
      </c>
      <c r="D54" t="s">
        <v>194</v>
      </c>
      <c r="H54" t="s">
        <v>36</v>
      </c>
      <c r="I54" t="s">
        <v>160</v>
      </c>
      <c r="J54" s="11">
        <v>305</v>
      </c>
      <c r="K54">
        <v>52302</v>
      </c>
      <c r="L54" s="11">
        <v>33394</v>
      </c>
      <c r="M54">
        <f>IFERROR(ROUND(VLOOKUP($A54,est_vols!$A:$U,2,FALSE),0),"")</f>
        <v>2</v>
      </c>
      <c r="N54">
        <f>IFERROR(ROUND(VLOOKUP($A54,est_vols!$A:$U,3,FALSE),0),"")</f>
        <v>5</v>
      </c>
      <c r="O54" t="str">
        <f>VLOOKUP(M54,'AT FT Lookup'!$A$3:$D$8,4,FALSE)</f>
        <v>UrbBiz</v>
      </c>
      <c r="P54" s="11" t="str">
        <f>VLOOKUP(N54,'AT FT Lookup'!$A$12:$C$26,3,FALSE)</f>
        <v>Fwy/Ramp</v>
      </c>
      <c r="Q54">
        <f t="shared" si="43"/>
        <v>0</v>
      </c>
      <c r="R54">
        <f t="shared" si="44"/>
        <v>0</v>
      </c>
      <c r="S54">
        <f t="shared" si="45"/>
        <v>1</v>
      </c>
      <c r="T54">
        <f t="shared" si="46"/>
        <v>0</v>
      </c>
      <c r="U54" s="11" t="str">
        <f t="shared" si="4"/>
        <v>20-50k</v>
      </c>
      <c r="V54" s="3">
        <f t="shared" si="37"/>
        <v>22745.666666666653</v>
      </c>
      <c r="W54" s="3">
        <f t="shared" si="38"/>
        <v>4628.3333333333303</v>
      </c>
      <c r="X54" s="3">
        <f t="shared" si="39"/>
        <v>7595.3333333333303</v>
      </c>
      <c r="Y54" s="3">
        <f t="shared" si="40"/>
        <v>5388.5</v>
      </c>
      <c r="Z54" s="3">
        <f t="shared" si="41"/>
        <v>4822.1666666666597</v>
      </c>
      <c r="AA54" s="9">
        <f t="shared" si="42"/>
        <v>311.33333333333297</v>
      </c>
      <c r="AH54" s="3">
        <v>22745.666666666653</v>
      </c>
      <c r="AI54" s="3">
        <v>4628.3333333333303</v>
      </c>
      <c r="AJ54" s="3">
        <v>7595.3333333333303</v>
      </c>
      <c r="AK54" s="3">
        <v>5388.5</v>
      </c>
      <c r="AL54" s="3">
        <v>4822.1666666666597</v>
      </c>
      <c r="AM54" s="9">
        <v>311.33333333333297</v>
      </c>
      <c r="AN54" s="3">
        <f>IFERROR(ROUND(VLOOKUP($A54,est_vols!$A:$U,4,FALSE),0),"")</f>
        <v>26533</v>
      </c>
      <c r="AO54" s="3">
        <f>IFERROR(ROUND(VLOOKUP($A54,est_vols!$A:$U,5,FALSE),0),"")</f>
        <v>5536</v>
      </c>
      <c r="AP54" s="3">
        <f>IFERROR(ROUND(VLOOKUP($A54,est_vols!$A:$U,6,FALSE),0),"")</f>
        <v>9816</v>
      </c>
      <c r="AQ54" s="3">
        <f>IFERROR(ROUND(VLOOKUP($A54,est_vols!$A:$U,7,FALSE),0),"")</f>
        <v>5455</v>
      </c>
      <c r="AR54" s="3">
        <f>IFERROR(ROUND(VLOOKUP($A54,est_vols!$A:$U,8,FALSE),0),"")</f>
        <v>4672</v>
      </c>
      <c r="AS54" s="9">
        <f>IFERROR(ROUND(VLOOKUP($A54,est_vols!$A:$U,9,FALSE),0),"")</f>
        <v>1055</v>
      </c>
      <c r="AT54" s="3">
        <f t="shared" si="13"/>
        <v>3787.3333333333467</v>
      </c>
      <c r="AU54" s="3">
        <f t="shared" si="14"/>
        <v>907.6666666666697</v>
      </c>
      <c r="AV54" s="3">
        <f t="shared" si="15"/>
        <v>2220.6666666666697</v>
      </c>
      <c r="AW54" s="3">
        <f t="shared" si="16"/>
        <v>66.5</v>
      </c>
      <c r="AX54" s="3">
        <f t="shared" si="17"/>
        <v>-150.16666666665969</v>
      </c>
      <c r="AY54" s="9">
        <f t="shared" si="18"/>
        <v>743.66666666666697</v>
      </c>
      <c r="AZ54" s="3">
        <f t="shared" si="19"/>
        <v>14343893.777777879</v>
      </c>
      <c r="BA54" s="3">
        <f t="shared" si="20"/>
        <v>823858.77777778322</v>
      </c>
      <c r="BB54" s="3">
        <f t="shared" si="21"/>
        <v>4931360.444444458</v>
      </c>
      <c r="BC54" s="3">
        <f t="shared" si="22"/>
        <v>4422.25</v>
      </c>
      <c r="BD54" s="3">
        <f t="shared" si="23"/>
        <v>22550.027777775682</v>
      </c>
      <c r="BE54" s="9">
        <f t="shared" si="24"/>
        <v>553040.11111111159</v>
      </c>
      <c r="BF54" s="51">
        <f t="shared" si="25"/>
        <v>0.16650790626786122</v>
      </c>
      <c r="BG54" s="51">
        <f t="shared" si="26"/>
        <v>0.1961109110550962</v>
      </c>
      <c r="BH54" s="51">
        <f t="shared" si="27"/>
        <v>0.29237250943561888</v>
      </c>
      <c r="BI54" s="51">
        <f t="shared" si="28"/>
        <v>1.2341096780180014E-2</v>
      </c>
      <c r="BJ54" s="51">
        <f t="shared" si="29"/>
        <v>-3.114091176165484E-2</v>
      </c>
      <c r="BK54" s="52">
        <f t="shared" si="30"/>
        <v>2.388650963597434</v>
      </c>
    </row>
    <row r="55" spans="1:63" x14ac:dyDescent="0.25">
      <c r="A55">
        <v>87</v>
      </c>
      <c r="B55" t="s">
        <v>167</v>
      </c>
      <c r="C55" t="s">
        <v>168</v>
      </c>
      <c r="D55" t="s">
        <v>195</v>
      </c>
      <c r="H55" t="s">
        <v>36</v>
      </c>
      <c r="I55" t="s">
        <v>160</v>
      </c>
      <c r="J55" s="11">
        <v>306</v>
      </c>
      <c r="K55">
        <v>21812</v>
      </c>
      <c r="L55" s="11">
        <v>52128</v>
      </c>
      <c r="M55">
        <f>IFERROR(ROUND(VLOOKUP($A55,est_vols!$A:$U,2,FALSE),0),"")</f>
        <v>2</v>
      </c>
      <c r="N55">
        <f>IFERROR(ROUND(VLOOKUP($A55,est_vols!$A:$U,3,FALSE),0),"")</f>
        <v>5</v>
      </c>
      <c r="O55" t="str">
        <f>VLOOKUP(M55,'AT FT Lookup'!$A$3:$D$8,4,FALSE)</f>
        <v>UrbBiz</v>
      </c>
      <c r="P55" s="11" t="str">
        <f>VLOOKUP(N55,'AT FT Lookup'!$A$12:$C$26,3,FALSE)</f>
        <v>Fwy/Ramp</v>
      </c>
      <c r="Q55">
        <f t="shared" si="43"/>
        <v>0</v>
      </c>
      <c r="R55">
        <f t="shared" si="44"/>
        <v>1</v>
      </c>
      <c r="S55">
        <f t="shared" si="45"/>
        <v>0</v>
      </c>
      <c r="T55">
        <f t="shared" si="46"/>
        <v>0</v>
      </c>
      <c r="U55" s="11" t="str">
        <f t="shared" si="4"/>
        <v>10-20k</v>
      </c>
      <c r="V55" s="3">
        <f t="shared" si="37"/>
        <v>12518.99999999998</v>
      </c>
      <c r="W55" s="3">
        <f t="shared" si="38"/>
        <v>2690.3333333333298</v>
      </c>
      <c r="X55" s="3">
        <f t="shared" si="39"/>
        <v>4704.6666666666597</v>
      </c>
      <c r="Y55" s="3">
        <f t="shared" si="40"/>
        <v>2167.1666666666601</v>
      </c>
      <c r="Z55" s="3">
        <f t="shared" si="41"/>
        <v>2402.8333333333298</v>
      </c>
      <c r="AA55" s="9">
        <f t="shared" si="42"/>
        <v>554</v>
      </c>
      <c r="AH55" s="3">
        <v>12518.99999999998</v>
      </c>
      <c r="AI55" s="3">
        <v>2690.3333333333298</v>
      </c>
      <c r="AJ55" s="3">
        <v>4704.6666666666597</v>
      </c>
      <c r="AK55" s="3">
        <v>2167.1666666666601</v>
      </c>
      <c r="AL55" s="3">
        <v>2402.8333333333298</v>
      </c>
      <c r="AM55" s="9">
        <v>554</v>
      </c>
      <c r="AN55" s="3">
        <f>IFERROR(ROUND(VLOOKUP($A55,est_vols!$A:$U,4,FALSE),0),"")</f>
        <v>15310</v>
      </c>
      <c r="AO55" s="3">
        <f>IFERROR(ROUND(VLOOKUP($A55,est_vols!$A:$U,5,FALSE),0),"")</f>
        <v>3451</v>
      </c>
      <c r="AP55" s="3">
        <f>IFERROR(ROUND(VLOOKUP($A55,est_vols!$A:$U,6,FALSE),0),"")</f>
        <v>6134</v>
      </c>
      <c r="AQ55" s="3">
        <f>IFERROR(ROUND(VLOOKUP($A55,est_vols!$A:$U,7,FALSE),0),"")</f>
        <v>2553</v>
      </c>
      <c r="AR55" s="3">
        <f>IFERROR(ROUND(VLOOKUP($A55,est_vols!$A:$U,8,FALSE),0),"")</f>
        <v>2719</v>
      </c>
      <c r="AS55" s="9">
        <f>IFERROR(ROUND(VLOOKUP($A55,est_vols!$A:$U,9,FALSE),0),"")</f>
        <v>453</v>
      </c>
      <c r="AT55" s="3">
        <f t="shared" si="13"/>
        <v>2791.00000000002</v>
      </c>
      <c r="AU55" s="3">
        <f t="shared" si="14"/>
        <v>760.66666666667015</v>
      </c>
      <c r="AV55" s="3">
        <f t="shared" si="15"/>
        <v>1429.3333333333403</v>
      </c>
      <c r="AW55" s="3">
        <f t="shared" si="16"/>
        <v>385.83333333333985</v>
      </c>
      <c r="AX55" s="3">
        <f t="shared" si="17"/>
        <v>316.16666666667015</v>
      </c>
      <c r="AY55" s="9">
        <f t="shared" si="18"/>
        <v>-101</v>
      </c>
      <c r="AZ55" s="3">
        <f t="shared" si="19"/>
        <v>7789681.0000001118</v>
      </c>
      <c r="BA55" s="3">
        <f t="shared" si="20"/>
        <v>578613.77777778311</v>
      </c>
      <c r="BB55" s="3">
        <f t="shared" si="21"/>
        <v>2042993.7777777978</v>
      </c>
      <c r="BC55" s="3">
        <f t="shared" si="22"/>
        <v>148867.36111111613</v>
      </c>
      <c r="BD55" s="3">
        <f t="shared" si="23"/>
        <v>99961.361111113321</v>
      </c>
      <c r="BE55" s="9">
        <f t="shared" si="24"/>
        <v>10201</v>
      </c>
      <c r="BF55" s="51">
        <f t="shared" si="25"/>
        <v>0.22294112948318751</v>
      </c>
      <c r="BG55" s="51">
        <f t="shared" si="26"/>
        <v>0.2827406764960988</v>
      </c>
      <c r="BH55" s="51">
        <f t="shared" si="27"/>
        <v>0.30381181805299895</v>
      </c>
      <c r="BI55" s="51">
        <f t="shared" si="28"/>
        <v>0.17803583788356889</v>
      </c>
      <c r="BJ55" s="51">
        <f t="shared" si="29"/>
        <v>0.13158077269889878</v>
      </c>
      <c r="BK55" s="52">
        <f t="shared" si="30"/>
        <v>-0.18231046931407943</v>
      </c>
    </row>
    <row r="56" spans="1:63" x14ac:dyDescent="0.25">
      <c r="A56">
        <v>88</v>
      </c>
      <c r="B56" t="s">
        <v>167</v>
      </c>
      <c r="C56" t="s">
        <v>168</v>
      </c>
      <c r="D56" t="s">
        <v>196</v>
      </c>
      <c r="H56" t="s">
        <v>36</v>
      </c>
      <c r="I56" t="s">
        <v>160</v>
      </c>
      <c r="J56" s="11">
        <v>307</v>
      </c>
      <c r="K56">
        <v>52305</v>
      </c>
      <c r="L56" s="11">
        <v>52273</v>
      </c>
      <c r="M56">
        <f>IFERROR(ROUND(VLOOKUP($A56,est_vols!$A:$U,2,FALSE),0),"")</f>
        <v>2</v>
      </c>
      <c r="N56">
        <f>IFERROR(ROUND(VLOOKUP($A56,est_vols!$A:$U,3,FALSE),0),"")</f>
        <v>5</v>
      </c>
      <c r="O56" t="str">
        <f>VLOOKUP(M56,'AT FT Lookup'!$A$3:$D$8,4,FALSE)</f>
        <v>UrbBiz</v>
      </c>
      <c r="P56" s="11" t="str">
        <f>VLOOKUP(N56,'AT FT Lookup'!$A$12:$C$26,3,FALSE)</f>
        <v>Fwy/Ramp</v>
      </c>
      <c r="Q56">
        <f t="shared" si="43"/>
        <v>0</v>
      </c>
      <c r="R56">
        <f t="shared" si="44"/>
        <v>1</v>
      </c>
      <c r="S56">
        <f t="shared" si="45"/>
        <v>0</v>
      </c>
      <c r="T56">
        <f t="shared" si="46"/>
        <v>0</v>
      </c>
      <c r="U56" s="11" t="str">
        <f t="shared" si="4"/>
        <v>10-20k</v>
      </c>
      <c r="V56" s="3">
        <f t="shared" si="37"/>
        <v>11529.33333333333</v>
      </c>
      <c r="W56" s="3">
        <f t="shared" si="38"/>
        <v>2034</v>
      </c>
      <c r="X56" s="3">
        <f t="shared" si="39"/>
        <v>4091.5</v>
      </c>
      <c r="Y56" s="3">
        <f t="shared" si="40"/>
        <v>2636.8333333333298</v>
      </c>
      <c r="Z56" s="3">
        <f t="shared" si="41"/>
        <v>2554</v>
      </c>
      <c r="AA56" s="9">
        <f t="shared" si="42"/>
        <v>213</v>
      </c>
      <c r="AH56" s="3">
        <v>11529.33333333333</v>
      </c>
      <c r="AI56" s="3">
        <v>2034</v>
      </c>
      <c r="AJ56" s="3">
        <v>4091.5</v>
      </c>
      <c r="AK56" s="3">
        <v>2636.8333333333298</v>
      </c>
      <c r="AL56" s="3">
        <v>2554</v>
      </c>
      <c r="AM56" s="9">
        <v>213</v>
      </c>
      <c r="AN56" s="3">
        <f>IFERROR(ROUND(VLOOKUP($A56,est_vols!$A:$U,4,FALSE),0),"")</f>
        <v>8094</v>
      </c>
      <c r="AO56" s="3">
        <f>IFERROR(ROUND(VLOOKUP($A56,est_vols!$A:$U,5,FALSE),0),"")</f>
        <v>1769</v>
      </c>
      <c r="AP56" s="3">
        <f>IFERROR(ROUND(VLOOKUP($A56,est_vols!$A:$U,6,FALSE),0),"")</f>
        <v>3268</v>
      </c>
      <c r="AQ56" s="3">
        <f>IFERROR(ROUND(VLOOKUP($A56,est_vols!$A:$U,7,FALSE),0),"")</f>
        <v>1435</v>
      </c>
      <c r="AR56" s="3">
        <f>IFERROR(ROUND(VLOOKUP($A56,est_vols!$A:$U,8,FALSE),0),"")</f>
        <v>1417</v>
      </c>
      <c r="AS56" s="9">
        <f>IFERROR(ROUND(VLOOKUP($A56,est_vols!$A:$U,9,FALSE),0),"")</f>
        <v>206</v>
      </c>
      <c r="AT56" s="3">
        <f t="shared" si="13"/>
        <v>-3435.3333333333303</v>
      </c>
      <c r="AU56" s="3">
        <f t="shared" si="14"/>
        <v>-265</v>
      </c>
      <c r="AV56" s="3">
        <f t="shared" si="15"/>
        <v>-823.5</v>
      </c>
      <c r="AW56" s="3">
        <f t="shared" si="16"/>
        <v>-1201.8333333333298</v>
      </c>
      <c r="AX56" s="3">
        <f t="shared" si="17"/>
        <v>-1137</v>
      </c>
      <c r="AY56" s="9">
        <f t="shared" si="18"/>
        <v>-7</v>
      </c>
      <c r="AZ56" s="3">
        <f t="shared" si="19"/>
        <v>11801515.11111109</v>
      </c>
      <c r="BA56" s="3">
        <f t="shared" si="20"/>
        <v>70225</v>
      </c>
      <c r="BB56" s="3">
        <f t="shared" si="21"/>
        <v>678152.25</v>
      </c>
      <c r="BC56" s="3">
        <f t="shared" si="22"/>
        <v>1444403.3611111026</v>
      </c>
      <c r="BD56" s="3">
        <f t="shared" si="23"/>
        <v>1292769</v>
      </c>
      <c r="BE56" s="9">
        <f t="shared" si="24"/>
        <v>49</v>
      </c>
      <c r="BF56" s="51">
        <f t="shared" si="25"/>
        <v>-0.29796461200416313</v>
      </c>
      <c r="BG56" s="51">
        <f t="shared" si="26"/>
        <v>-0.1302851524090462</v>
      </c>
      <c r="BH56" s="51">
        <f t="shared" si="27"/>
        <v>-0.20127092753268971</v>
      </c>
      <c r="BI56" s="51">
        <f t="shared" si="28"/>
        <v>-0.45578661272991522</v>
      </c>
      <c r="BJ56" s="51">
        <f t="shared" si="29"/>
        <v>-0.44518402505873139</v>
      </c>
      <c r="BK56" s="52">
        <f t="shared" si="30"/>
        <v>-3.2863849765258218E-2</v>
      </c>
    </row>
    <row r="57" spans="1:63" x14ac:dyDescent="0.25">
      <c r="A57">
        <v>89</v>
      </c>
      <c r="B57" t="s">
        <v>167</v>
      </c>
      <c r="C57" t="s">
        <v>168</v>
      </c>
      <c r="D57" t="s">
        <v>197</v>
      </c>
      <c r="H57" t="s">
        <v>36</v>
      </c>
      <c r="I57" t="s">
        <v>160</v>
      </c>
      <c r="J57" s="11">
        <v>308</v>
      </c>
      <c r="K57">
        <v>52273</v>
      </c>
      <c r="L57" s="11">
        <v>52272</v>
      </c>
      <c r="M57">
        <f>IFERROR(ROUND(VLOOKUP($A57,est_vols!$A:$U,2,FALSE),0),"")</f>
        <v>2</v>
      </c>
      <c r="N57">
        <f>IFERROR(ROUND(VLOOKUP($A57,est_vols!$A:$U,3,FALSE),0),"")</f>
        <v>5</v>
      </c>
      <c r="O57" t="str">
        <f>VLOOKUP(M57,'AT FT Lookup'!$A$3:$D$8,4,FALSE)</f>
        <v>UrbBiz</v>
      </c>
      <c r="P57" s="11" t="str">
        <f>VLOOKUP(N57,'AT FT Lookup'!$A$12:$C$26,3,FALSE)</f>
        <v>Fwy/Ramp</v>
      </c>
      <c r="Q57">
        <f t="shared" si="43"/>
        <v>0</v>
      </c>
      <c r="R57">
        <f t="shared" si="44"/>
        <v>1</v>
      </c>
      <c r="S57">
        <f t="shared" si="45"/>
        <v>0</v>
      </c>
      <c r="T57">
        <f t="shared" si="46"/>
        <v>0</v>
      </c>
      <c r="U57" s="11" t="str">
        <f t="shared" si="4"/>
        <v>10-20k</v>
      </c>
      <c r="V57" s="3">
        <f t="shared" si="37"/>
        <v>16095.333333333325</v>
      </c>
      <c r="W57" s="3">
        <f t="shared" si="38"/>
        <v>4734.3333333333303</v>
      </c>
      <c r="X57" s="3">
        <f t="shared" si="39"/>
        <v>5275</v>
      </c>
      <c r="Y57" s="3">
        <f t="shared" si="40"/>
        <v>2225.3333333333298</v>
      </c>
      <c r="Z57" s="3">
        <f t="shared" si="41"/>
        <v>3045.3333333333298</v>
      </c>
      <c r="AA57" s="9">
        <f t="shared" si="42"/>
        <v>815.33333333333303</v>
      </c>
      <c r="AH57" s="3">
        <v>16095.333333333325</v>
      </c>
      <c r="AI57" s="3">
        <v>4734.3333333333303</v>
      </c>
      <c r="AJ57" s="3">
        <v>5275</v>
      </c>
      <c r="AK57" s="3">
        <v>2225.3333333333298</v>
      </c>
      <c r="AL57" s="3">
        <v>3045.3333333333298</v>
      </c>
      <c r="AM57" s="9">
        <v>815.33333333333303</v>
      </c>
      <c r="AN57" s="3">
        <f>IFERROR(ROUND(VLOOKUP($A57,est_vols!$A:$U,4,FALSE),0),"")</f>
        <v>9737</v>
      </c>
      <c r="AO57" s="3">
        <f>IFERROR(ROUND(VLOOKUP($A57,est_vols!$A:$U,5,FALSE),0),"")</f>
        <v>2372</v>
      </c>
      <c r="AP57" s="3">
        <f>IFERROR(ROUND(VLOOKUP($A57,est_vols!$A:$U,6,FALSE),0),"")</f>
        <v>4033</v>
      </c>
      <c r="AQ57" s="3">
        <f>IFERROR(ROUND(VLOOKUP($A57,est_vols!$A:$U,7,FALSE),0),"")</f>
        <v>1509</v>
      </c>
      <c r="AR57" s="3">
        <f>IFERROR(ROUND(VLOOKUP($A57,est_vols!$A:$U,8,FALSE),0),"")</f>
        <v>1515</v>
      </c>
      <c r="AS57" s="9">
        <f>IFERROR(ROUND(VLOOKUP($A57,est_vols!$A:$U,9,FALSE),0),"")</f>
        <v>307</v>
      </c>
      <c r="AT57" s="3">
        <f t="shared" si="13"/>
        <v>-6358.3333333333248</v>
      </c>
      <c r="AU57" s="3">
        <f t="shared" si="14"/>
        <v>-2362.3333333333303</v>
      </c>
      <c r="AV57" s="3">
        <f t="shared" si="15"/>
        <v>-1242</v>
      </c>
      <c r="AW57" s="3">
        <f t="shared" si="16"/>
        <v>-716.33333333332985</v>
      </c>
      <c r="AX57" s="3">
        <f t="shared" si="17"/>
        <v>-1530.3333333333298</v>
      </c>
      <c r="AY57" s="9">
        <f t="shared" si="18"/>
        <v>-508.33333333333303</v>
      </c>
      <c r="AZ57" s="3">
        <f t="shared" si="19"/>
        <v>40428402.777777672</v>
      </c>
      <c r="BA57" s="3">
        <f t="shared" si="20"/>
        <v>5580618.7777777631</v>
      </c>
      <c r="BB57" s="3">
        <f t="shared" si="21"/>
        <v>1542564</v>
      </c>
      <c r="BC57" s="3">
        <f t="shared" si="22"/>
        <v>513133.44444443943</v>
      </c>
      <c r="BD57" s="3">
        <f t="shared" si="23"/>
        <v>2341920.1111111003</v>
      </c>
      <c r="BE57" s="9">
        <f t="shared" si="24"/>
        <v>258402.77777777746</v>
      </c>
      <c r="BF57" s="51">
        <f t="shared" si="25"/>
        <v>-0.39504204117135372</v>
      </c>
      <c r="BG57" s="51">
        <f t="shared" si="26"/>
        <v>-0.49897908892487469</v>
      </c>
      <c r="BH57" s="51">
        <f t="shared" si="27"/>
        <v>-0.23545023696682466</v>
      </c>
      <c r="BI57" s="51">
        <f t="shared" si="28"/>
        <v>-0.32189934092270717</v>
      </c>
      <c r="BJ57" s="51">
        <f t="shared" si="29"/>
        <v>-0.5025175131348506</v>
      </c>
      <c r="BK57" s="52">
        <f t="shared" si="30"/>
        <v>-0.62346688470973</v>
      </c>
    </row>
    <row r="58" spans="1:63" x14ac:dyDescent="0.25">
      <c r="A58">
        <v>90</v>
      </c>
      <c r="B58" t="s">
        <v>167</v>
      </c>
      <c r="C58" t="s">
        <v>168</v>
      </c>
      <c r="D58" t="s">
        <v>198</v>
      </c>
      <c r="H58" t="s">
        <v>36</v>
      </c>
      <c r="I58" t="s">
        <v>160</v>
      </c>
      <c r="J58" s="11">
        <v>309</v>
      </c>
      <c r="K58">
        <v>52272</v>
      </c>
      <c r="L58" s="11">
        <v>52509</v>
      </c>
      <c r="M58">
        <f>IFERROR(ROUND(VLOOKUP($A58,est_vols!$A:$U,2,FALSE),0),"")</f>
        <v>3</v>
      </c>
      <c r="N58">
        <f>IFERROR(ROUND(VLOOKUP($A58,est_vols!$A:$U,3,FALSE),0),"")</f>
        <v>1</v>
      </c>
      <c r="O58" t="str">
        <f>VLOOKUP(M58,'AT FT Lookup'!$A$3:$D$8,4,FALSE)</f>
        <v>Urb</v>
      </c>
      <c r="P58" s="11" t="str">
        <f>VLOOKUP(N58,'AT FT Lookup'!$A$12:$C$26,3,FALSE)</f>
        <v>Fwy/Ramp</v>
      </c>
      <c r="Q58">
        <f t="shared" si="43"/>
        <v>0</v>
      </c>
      <c r="R58">
        <f t="shared" si="44"/>
        <v>1</v>
      </c>
      <c r="S58">
        <f t="shared" si="45"/>
        <v>0</v>
      </c>
      <c r="T58">
        <f t="shared" si="46"/>
        <v>0</v>
      </c>
      <c r="U58" s="11" t="str">
        <f t="shared" si="4"/>
        <v>10-20k</v>
      </c>
      <c r="V58" s="3">
        <f t="shared" si="37"/>
        <v>14292.499999999987</v>
      </c>
      <c r="W58" s="3">
        <f t="shared" si="38"/>
        <v>2798.3333333333298</v>
      </c>
      <c r="X58" s="3">
        <f t="shared" si="39"/>
        <v>4957.5</v>
      </c>
      <c r="Y58" s="3">
        <f t="shared" si="40"/>
        <v>2533.6666666666601</v>
      </c>
      <c r="Z58" s="3">
        <f t="shared" si="41"/>
        <v>3282.3333333333298</v>
      </c>
      <c r="AA58" s="9">
        <f t="shared" si="42"/>
        <v>720.66666666666595</v>
      </c>
      <c r="AH58" s="3">
        <v>14292.499999999987</v>
      </c>
      <c r="AI58" s="3">
        <v>2798.3333333333298</v>
      </c>
      <c r="AJ58" s="3">
        <v>4957.5</v>
      </c>
      <c r="AK58" s="3">
        <v>2533.6666666666601</v>
      </c>
      <c r="AL58" s="3">
        <v>3282.3333333333298</v>
      </c>
      <c r="AM58" s="9">
        <v>720.66666666666595</v>
      </c>
      <c r="AN58" s="3">
        <f>IFERROR(ROUND(VLOOKUP($A58,est_vols!$A:$U,4,FALSE),0),"")</f>
        <v>8185</v>
      </c>
      <c r="AO58" s="3">
        <f>IFERROR(ROUND(VLOOKUP($A58,est_vols!$A:$U,5,FALSE),0),"")</f>
        <v>1938</v>
      </c>
      <c r="AP58" s="3">
        <f>IFERROR(ROUND(VLOOKUP($A58,est_vols!$A:$U,6,FALSE),0),"")</f>
        <v>3168</v>
      </c>
      <c r="AQ58" s="3">
        <f>IFERROR(ROUND(VLOOKUP($A58,est_vols!$A:$U,7,FALSE),0),"")</f>
        <v>1282</v>
      </c>
      <c r="AR58" s="3">
        <f>IFERROR(ROUND(VLOOKUP($A58,est_vols!$A:$U,8,FALSE),0),"")</f>
        <v>1484</v>
      </c>
      <c r="AS58" s="9">
        <f>IFERROR(ROUND(VLOOKUP($A58,est_vols!$A:$U,9,FALSE),0),"")</f>
        <v>313</v>
      </c>
      <c r="AT58" s="3">
        <f t="shared" si="13"/>
        <v>-6107.4999999999873</v>
      </c>
      <c r="AU58" s="3">
        <f t="shared" si="14"/>
        <v>-860.33333333332985</v>
      </c>
      <c r="AV58" s="3">
        <f t="shared" si="15"/>
        <v>-1789.5</v>
      </c>
      <c r="AW58" s="3">
        <f t="shared" si="16"/>
        <v>-1251.6666666666601</v>
      </c>
      <c r="AX58" s="3">
        <f t="shared" si="17"/>
        <v>-1798.3333333333298</v>
      </c>
      <c r="AY58" s="9">
        <f t="shared" si="18"/>
        <v>-407.66666666666595</v>
      </c>
      <c r="AZ58" s="3">
        <f t="shared" si="19"/>
        <v>37301556.249999844</v>
      </c>
      <c r="BA58" s="3">
        <f t="shared" si="20"/>
        <v>740173.44444443844</v>
      </c>
      <c r="BB58" s="3">
        <f t="shared" si="21"/>
        <v>3202310.25</v>
      </c>
      <c r="BC58" s="3">
        <f t="shared" si="22"/>
        <v>1566669.4444444282</v>
      </c>
      <c r="BD58" s="3">
        <f t="shared" si="23"/>
        <v>3234002.7777777654</v>
      </c>
      <c r="BE58" s="9">
        <f t="shared" si="24"/>
        <v>166192.11111111051</v>
      </c>
      <c r="BF58" s="51">
        <f t="shared" si="25"/>
        <v>-0.42732202203953074</v>
      </c>
      <c r="BG58" s="51">
        <f t="shared" si="26"/>
        <v>-0.30744490768314386</v>
      </c>
      <c r="BH58" s="51">
        <f t="shared" si="27"/>
        <v>-0.36096822995461419</v>
      </c>
      <c r="BI58" s="51">
        <f t="shared" si="28"/>
        <v>-0.49401394553348116</v>
      </c>
      <c r="BJ58" s="51">
        <f t="shared" si="29"/>
        <v>-0.54788260383873211</v>
      </c>
      <c r="BK58" s="52">
        <f t="shared" si="30"/>
        <v>-0.56567992599444916</v>
      </c>
    </row>
    <row r="59" spans="1:63" x14ac:dyDescent="0.25">
      <c r="A59">
        <v>91</v>
      </c>
      <c r="B59" t="s">
        <v>167</v>
      </c>
      <c r="C59" t="s">
        <v>168</v>
      </c>
      <c r="D59" t="s">
        <v>199</v>
      </c>
      <c r="H59" t="s">
        <v>36</v>
      </c>
      <c r="I59" t="s">
        <v>160</v>
      </c>
      <c r="J59" s="11">
        <v>310</v>
      </c>
      <c r="K59">
        <v>52127</v>
      </c>
      <c r="L59" s="11">
        <v>52170</v>
      </c>
      <c r="M59">
        <f>IFERROR(ROUND(VLOOKUP($A59,est_vols!$A:$U,2,FALSE),0),"")</f>
        <v>2</v>
      </c>
      <c r="N59">
        <f>IFERROR(ROUND(VLOOKUP($A59,est_vols!$A:$U,3,FALSE),0),"")</f>
        <v>1</v>
      </c>
      <c r="O59" t="str">
        <f>VLOOKUP(M59,'AT FT Lookup'!$A$3:$D$8,4,FALSE)</f>
        <v>UrbBiz</v>
      </c>
      <c r="P59" s="11" t="str">
        <f>VLOOKUP(N59,'AT FT Lookup'!$A$12:$C$26,3,FALSE)</f>
        <v>Fwy/Ramp</v>
      </c>
      <c r="Q59">
        <f t="shared" si="43"/>
        <v>0</v>
      </c>
      <c r="R59">
        <f t="shared" si="44"/>
        <v>0</v>
      </c>
      <c r="S59">
        <f t="shared" si="45"/>
        <v>1</v>
      </c>
      <c r="T59">
        <f t="shared" si="46"/>
        <v>0</v>
      </c>
      <c r="U59" s="11" t="str">
        <f t="shared" si="4"/>
        <v>20-50k</v>
      </c>
      <c r="V59" s="3">
        <f t="shared" si="37"/>
        <v>33010.999999999891</v>
      </c>
      <c r="W59" s="3">
        <f t="shared" si="38"/>
        <v>8652.3333333333303</v>
      </c>
      <c r="X59" s="3">
        <f t="shared" si="39"/>
        <v>11197.9999999999</v>
      </c>
      <c r="Y59" s="3">
        <f t="shared" si="40"/>
        <v>6348</v>
      </c>
      <c r="Z59" s="3">
        <f t="shared" si="41"/>
        <v>5051</v>
      </c>
      <c r="AA59" s="9">
        <f t="shared" si="42"/>
        <v>1761.6666666666599</v>
      </c>
      <c r="AH59" s="3">
        <v>33010.999999999891</v>
      </c>
      <c r="AI59" s="3">
        <v>8652.3333333333303</v>
      </c>
      <c r="AJ59" s="3">
        <v>11197.9999999999</v>
      </c>
      <c r="AK59" s="3">
        <v>6348</v>
      </c>
      <c r="AL59" s="3">
        <v>5051</v>
      </c>
      <c r="AM59" s="9">
        <v>1761.6666666666599</v>
      </c>
      <c r="AN59" s="3">
        <f>IFERROR(ROUND(VLOOKUP($A59,est_vols!$A:$U,4,FALSE),0),"")</f>
        <v>33412</v>
      </c>
      <c r="AO59" s="3">
        <f>IFERROR(ROUND(VLOOKUP($A59,est_vols!$A:$U,5,FALSE),0),"")</f>
        <v>6873</v>
      </c>
      <c r="AP59" s="3">
        <f>IFERROR(ROUND(VLOOKUP($A59,est_vols!$A:$U,6,FALSE),0),"")</f>
        <v>12432</v>
      </c>
      <c r="AQ59" s="3">
        <f>IFERROR(ROUND(VLOOKUP($A59,est_vols!$A:$U,7,FALSE),0),"")</f>
        <v>5456</v>
      </c>
      <c r="AR59" s="3">
        <f>IFERROR(ROUND(VLOOKUP($A59,est_vols!$A:$U,8,FALSE),0),"")</f>
        <v>6889</v>
      </c>
      <c r="AS59" s="9">
        <f>IFERROR(ROUND(VLOOKUP($A59,est_vols!$A:$U,9,FALSE),0),"")</f>
        <v>1763</v>
      </c>
      <c r="AT59" s="3">
        <f t="shared" si="13"/>
        <v>401.00000000010914</v>
      </c>
      <c r="AU59" s="3">
        <f t="shared" si="14"/>
        <v>-1779.3333333333303</v>
      </c>
      <c r="AV59" s="3">
        <f t="shared" si="15"/>
        <v>1234.0000000001</v>
      </c>
      <c r="AW59" s="3">
        <f t="shared" si="16"/>
        <v>-892</v>
      </c>
      <c r="AX59" s="3">
        <f t="shared" si="17"/>
        <v>1838</v>
      </c>
      <c r="AY59" s="9">
        <f t="shared" si="18"/>
        <v>1.3333333333400788</v>
      </c>
      <c r="AZ59" s="3">
        <f t="shared" si="19"/>
        <v>160801.00000008754</v>
      </c>
      <c r="BA59" s="3">
        <f t="shared" si="20"/>
        <v>3166027.1111111003</v>
      </c>
      <c r="BB59" s="3">
        <f t="shared" si="21"/>
        <v>1522756.0000002468</v>
      </c>
      <c r="BC59" s="3">
        <f t="shared" si="22"/>
        <v>795664</v>
      </c>
      <c r="BD59" s="3">
        <f t="shared" si="23"/>
        <v>3378244</v>
      </c>
      <c r="BE59" s="9">
        <f t="shared" si="24"/>
        <v>1.7777777777957655</v>
      </c>
      <c r="BF59" s="51">
        <f t="shared" si="25"/>
        <v>1.2147465996186437E-2</v>
      </c>
      <c r="BG59" s="51">
        <f t="shared" si="26"/>
        <v>-0.20564780213429876</v>
      </c>
      <c r="BH59" s="51">
        <f t="shared" si="27"/>
        <v>0.11019824968745411</v>
      </c>
      <c r="BI59" s="51">
        <f t="shared" si="28"/>
        <v>-0.1405166981726528</v>
      </c>
      <c r="BJ59" s="51">
        <f t="shared" si="29"/>
        <v>0.36388833894278361</v>
      </c>
      <c r="BK59" s="52">
        <f t="shared" si="30"/>
        <v>7.5685903500856226E-4</v>
      </c>
    </row>
    <row r="60" spans="1:63" x14ac:dyDescent="0.25">
      <c r="A60">
        <v>92</v>
      </c>
      <c r="B60" t="s">
        <v>167</v>
      </c>
      <c r="C60" t="s">
        <v>168</v>
      </c>
      <c r="D60" t="s">
        <v>199</v>
      </c>
      <c r="H60" t="s">
        <v>36</v>
      </c>
      <c r="I60" t="s">
        <v>160</v>
      </c>
      <c r="J60" s="11">
        <v>311</v>
      </c>
      <c r="K60">
        <v>52508</v>
      </c>
      <c r="L60" s="11">
        <v>52115</v>
      </c>
      <c r="M60">
        <f>IFERROR(ROUND(VLOOKUP($A60,est_vols!$A:$U,2,FALSE),0),"")</f>
        <v>3</v>
      </c>
      <c r="N60">
        <f>IFERROR(ROUND(VLOOKUP($A60,est_vols!$A:$U,3,FALSE),0),"")</f>
        <v>1</v>
      </c>
      <c r="O60" t="str">
        <f>VLOOKUP(M60,'AT FT Lookup'!$A$3:$D$8,4,FALSE)</f>
        <v>Urb</v>
      </c>
      <c r="P60" s="11" t="str">
        <f>VLOOKUP(N60,'AT FT Lookup'!$A$12:$C$26,3,FALSE)</f>
        <v>Fwy/Ramp</v>
      </c>
      <c r="Q60">
        <f t="shared" si="43"/>
        <v>0</v>
      </c>
      <c r="R60">
        <f t="shared" si="44"/>
        <v>0</v>
      </c>
      <c r="S60">
        <f t="shared" si="45"/>
        <v>1</v>
      </c>
      <c r="T60">
        <f t="shared" si="46"/>
        <v>0</v>
      </c>
      <c r="U60" s="11" t="str">
        <f t="shared" si="4"/>
        <v>20-50k</v>
      </c>
      <c r="V60" s="3">
        <f t="shared" si="37"/>
        <v>39158.999999999985</v>
      </c>
      <c r="W60" s="3">
        <f t="shared" si="38"/>
        <v>8237.3333333333303</v>
      </c>
      <c r="X60" s="3">
        <f t="shared" si="39"/>
        <v>14761.5</v>
      </c>
      <c r="Y60" s="3">
        <f t="shared" si="40"/>
        <v>7196.3333333333303</v>
      </c>
      <c r="Z60" s="3">
        <f t="shared" si="41"/>
        <v>6684.8333333333303</v>
      </c>
      <c r="AA60" s="9">
        <f t="shared" si="42"/>
        <v>2279</v>
      </c>
      <c r="AH60" s="3">
        <v>39158.999999999985</v>
      </c>
      <c r="AI60" s="3">
        <v>8237.3333333333303</v>
      </c>
      <c r="AJ60" s="3">
        <v>14761.5</v>
      </c>
      <c r="AK60" s="3">
        <v>7196.3333333333303</v>
      </c>
      <c r="AL60" s="3">
        <v>6684.8333333333303</v>
      </c>
      <c r="AM60" s="9">
        <v>2279</v>
      </c>
      <c r="AN60" s="3">
        <f>IFERROR(ROUND(VLOOKUP($A60,est_vols!$A:$U,4,FALSE),0),"")</f>
        <v>11610</v>
      </c>
      <c r="AO60" s="3">
        <f>IFERROR(ROUND(VLOOKUP($A60,est_vols!$A:$U,5,FALSE),0),"")</f>
        <v>3100</v>
      </c>
      <c r="AP60" s="3">
        <f>IFERROR(ROUND(VLOOKUP($A60,est_vols!$A:$U,6,FALSE),0),"")</f>
        <v>4339</v>
      </c>
      <c r="AQ60" s="3">
        <f>IFERROR(ROUND(VLOOKUP($A60,est_vols!$A:$U,7,FALSE),0),"")</f>
        <v>2533</v>
      </c>
      <c r="AR60" s="3">
        <f>IFERROR(ROUND(VLOOKUP($A60,est_vols!$A:$U,8,FALSE),0),"")</f>
        <v>1316</v>
      </c>
      <c r="AS60" s="9">
        <f>IFERROR(ROUND(VLOOKUP($A60,est_vols!$A:$U,9,FALSE),0),"")</f>
        <v>323</v>
      </c>
      <c r="AT60" s="3">
        <f t="shared" si="13"/>
        <v>-27548.999999999985</v>
      </c>
      <c r="AU60" s="3">
        <f t="shared" si="14"/>
        <v>-5137.3333333333303</v>
      </c>
      <c r="AV60" s="3">
        <f t="shared" si="15"/>
        <v>-10422.5</v>
      </c>
      <c r="AW60" s="3">
        <f t="shared" si="16"/>
        <v>-4663.3333333333303</v>
      </c>
      <c r="AX60" s="3">
        <f t="shared" si="17"/>
        <v>-5368.8333333333303</v>
      </c>
      <c r="AY60" s="9">
        <f t="shared" si="18"/>
        <v>-1956</v>
      </c>
      <c r="AZ60" s="3">
        <f t="shared" si="19"/>
        <v>758947400.99999917</v>
      </c>
      <c r="BA60" s="3">
        <f t="shared" si="20"/>
        <v>26392193.777777746</v>
      </c>
      <c r="BB60" s="3">
        <f t="shared" si="21"/>
        <v>108628506.25</v>
      </c>
      <c r="BC60" s="3">
        <f t="shared" si="22"/>
        <v>21746677.77777775</v>
      </c>
      <c r="BD60" s="3">
        <f t="shared" si="23"/>
        <v>28824371.361111078</v>
      </c>
      <c r="BE60" s="9">
        <f t="shared" si="24"/>
        <v>3825936</v>
      </c>
      <c r="BF60" s="51">
        <f t="shared" si="25"/>
        <v>-0.70351643300390698</v>
      </c>
      <c r="BG60" s="51">
        <f t="shared" si="26"/>
        <v>-0.62366461638070558</v>
      </c>
      <c r="BH60" s="51">
        <f t="shared" si="27"/>
        <v>-0.70605968228161098</v>
      </c>
      <c r="BI60" s="51">
        <f t="shared" si="28"/>
        <v>-0.64801519292232146</v>
      </c>
      <c r="BJ60" s="51">
        <f t="shared" si="29"/>
        <v>-0.80313645316512494</v>
      </c>
      <c r="BK60" s="52">
        <f t="shared" si="30"/>
        <v>-0.85827117156647648</v>
      </c>
    </row>
    <row r="61" spans="1:63" x14ac:dyDescent="0.25">
      <c r="A61">
        <v>93</v>
      </c>
      <c r="B61" t="s">
        <v>167</v>
      </c>
      <c r="C61" t="s">
        <v>168</v>
      </c>
      <c r="D61" t="s">
        <v>200</v>
      </c>
      <c r="H61" t="s">
        <v>36</v>
      </c>
      <c r="I61" t="s">
        <v>160</v>
      </c>
      <c r="J61" s="11">
        <v>312</v>
      </c>
      <c r="K61">
        <v>52767</v>
      </c>
      <c r="L61" s="11">
        <v>23611</v>
      </c>
      <c r="M61">
        <f>IFERROR(ROUND(VLOOKUP($A61,est_vols!$A:$U,2,FALSE),0),"")</f>
        <v>2</v>
      </c>
      <c r="N61">
        <f>IFERROR(ROUND(VLOOKUP($A61,est_vols!$A:$U,3,FALSE),0),"")</f>
        <v>5</v>
      </c>
      <c r="O61" t="str">
        <f>VLOOKUP(M61,'AT FT Lookup'!$A$3:$D$8,4,FALSE)</f>
        <v>UrbBiz</v>
      </c>
      <c r="P61" s="11" t="str">
        <f>VLOOKUP(N61,'AT FT Lookup'!$A$12:$C$26,3,FALSE)</f>
        <v>Fwy/Ramp</v>
      </c>
      <c r="Q61">
        <f t="shared" si="43"/>
        <v>0</v>
      </c>
      <c r="R61">
        <f t="shared" si="44"/>
        <v>1</v>
      </c>
      <c r="S61">
        <f t="shared" si="45"/>
        <v>0</v>
      </c>
      <c r="T61">
        <f t="shared" si="46"/>
        <v>0</v>
      </c>
      <c r="U61" s="11" t="str">
        <f t="shared" si="4"/>
        <v>10-20k</v>
      </c>
      <c r="V61" s="3">
        <f t="shared" si="37"/>
        <v>15321.333333333301</v>
      </c>
      <c r="W61" s="3">
        <f t="shared" si="38"/>
        <v>3688.6666666666601</v>
      </c>
      <c r="X61" s="3">
        <f t="shared" si="39"/>
        <v>5212.1666666666597</v>
      </c>
      <c r="Y61" s="3">
        <f t="shared" si="40"/>
        <v>2970.1666666666601</v>
      </c>
      <c r="Z61" s="3">
        <f t="shared" si="41"/>
        <v>2323.6666666666601</v>
      </c>
      <c r="AA61" s="9">
        <f t="shared" si="42"/>
        <v>1126.6666666666599</v>
      </c>
      <c r="AH61" s="3">
        <v>15321.333333333301</v>
      </c>
      <c r="AI61" s="3">
        <v>3688.6666666666601</v>
      </c>
      <c r="AJ61" s="3">
        <v>5212.1666666666597</v>
      </c>
      <c r="AK61" s="3">
        <v>2970.1666666666601</v>
      </c>
      <c r="AL61" s="3">
        <v>2323.6666666666601</v>
      </c>
      <c r="AM61" s="9">
        <v>1126.6666666666599</v>
      </c>
      <c r="AN61" s="3">
        <f>IFERROR(ROUND(VLOOKUP($A61,est_vols!$A:$U,4,FALSE),0),"")</f>
        <v>10256</v>
      </c>
      <c r="AO61" s="3">
        <f>IFERROR(ROUND(VLOOKUP($A61,est_vols!$A:$U,5,FALSE),0),"")</f>
        <v>2355</v>
      </c>
      <c r="AP61" s="3">
        <f>IFERROR(ROUND(VLOOKUP($A61,est_vols!$A:$U,6,FALSE),0),"")</f>
        <v>4020</v>
      </c>
      <c r="AQ61" s="3">
        <f>IFERROR(ROUND(VLOOKUP($A61,est_vols!$A:$U,7,FALSE),0),"")</f>
        <v>1640</v>
      </c>
      <c r="AR61" s="3">
        <f>IFERROR(ROUND(VLOOKUP($A61,est_vols!$A:$U,8,FALSE),0),"")</f>
        <v>1798</v>
      </c>
      <c r="AS61" s="9">
        <f>IFERROR(ROUND(VLOOKUP($A61,est_vols!$A:$U,9,FALSE),0),"")</f>
        <v>442</v>
      </c>
      <c r="AT61" s="3">
        <f t="shared" si="13"/>
        <v>-5065.3333333333012</v>
      </c>
      <c r="AU61" s="3">
        <f t="shared" si="14"/>
        <v>-1333.6666666666601</v>
      </c>
      <c r="AV61" s="3">
        <f t="shared" si="15"/>
        <v>-1192.1666666666597</v>
      </c>
      <c r="AW61" s="3">
        <f t="shared" si="16"/>
        <v>-1330.1666666666601</v>
      </c>
      <c r="AX61" s="3">
        <f t="shared" si="17"/>
        <v>-525.66666666666015</v>
      </c>
      <c r="AY61" s="9">
        <f t="shared" si="18"/>
        <v>-684.66666666665992</v>
      </c>
      <c r="AZ61" s="3">
        <f t="shared" si="19"/>
        <v>25657601.777777452</v>
      </c>
      <c r="BA61" s="3">
        <f t="shared" si="20"/>
        <v>1778666.7777777603</v>
      </c>
      <c r="BB61" s="3">
        <f t="shared" si="21"/>
        <v>1421261.3611110945</v>
      </c>
      <c r="BC61" s="3">
        <f t="shared" si="22"/>
        <v>1769343.3611110938</v>
      </c>
      <c r="BD61" s="3">
        <f t="shared" si="23"/>
        <v>276325.44444443757</v>
      </c>
      <c r="BE61" s="9">
        <f t="shared" si="24"/>
        <v>468768.44444443518</v>
      </c>
      <c r="BF61" s="51">
        <f t="shared" si="25"/>
        <v>-0.33060656165694752</v>
      </c>
      <c r="BG61" s="51">
        <f t="shared" si="26"/>
        <v>-0.36155792517621432</v>
      </c>
      <c r="BH61" s="51">
        <f t="shared" si="27"/>
        <v>-0.22872765644485554</v>
      </c>
      <c r="BI61" s="51">
        <f t="shared" si="28"/>
        <v>-0.44784243308456195</v>
      </c>
      <c r="BJ61" s="51">
        <f t="shared" si="29"/>
        <v>-0.2262229235403794</v>
      </c>
      <c r="BK61" s="52">
        <f t="shared" si="30"/>
        <v>-0.60769230769230531</v>
      </c>
    </row>
    <row r="62" spans="1:63" x14ac:dyDescent="0.25">
      <c r="A62">
        <v>94</v>
      </c>
      <c r="B62" t="s">
        <v>167</v>
      </c>
      <c r="C62" t="s">
        <v>168</v>
      </c>
      <c r="D62" t="s">
        <v>201</v>
      </c>
      <c r="H62" t="s">
        <v>36</v>
      </c>
      <c r="I62" t="s">
        <v>160</v>
      </c>
      <c r="J62" s="11">
        <v>313</v>
      </c>
      <c r="K62">
        <v>23609</v>
      </c>
      <c r="L62" s="11">
        <v>52146</v>
      </c>
      <c r="M62">
        <f>IFERROR(ROUND(VLOOKUP($A62,est_vols!$A:$U,2,FALSE),0),"")</f>
        <v>2</v>
      </c>
      <c r="N62">
        <f>IFERROR(ROUND(VLOOKUP($A62,est_vols!$A:$U,3,FALSE),0),"")</f>
        <v>5</v>
      </c>
      <c r="O62" t="str">
        <f>VLOOKUP(M62,'AT FT Lookup'!$A$3:$D$8,4,FALSE)</f>
        <v>UrbBiz</v>
      </c>
      <c r="P62" s="11" t="str">
        <f>VLOOKUP(N62,'AT FT Lookup'!$A$12:$C$26,3,FALSE)</f>
        <v>Fwy/Ramp</v>
      </c>
      <c r="Q62">
        <f t="shared" si="43"/>
        <v>1</v>
      </c>
      <c r="R62">
        <f t="shared" si="44"/>
        <v>0</v>
      </c>
      <c r="S62">
        <f t="shared" si="45"/>
        <v>0</v>
      </c>
      <c r="T62">
        <f t="shared" si="46"/>
        <v>0</v>
      </c>
      <c r="U62" s="11" t="str">
        <f t="shared" si="4"/>
        <v>Under 10k</v>
      </c>
      <c r="V62" s="3">
        <f t="shared" si="37"/>
        <v>5236.6666666666624</v>
      </c>
      <c r="W62" s="3">
        <f t="shared" si="38"/>
        <v>854.66666666666595</v>
      </c>
      <c r="X62" s="3">
        <f t="shared" si="39"/>
        <v>2081</v>
      </c>
      <c r="Y62" s="3">
        <f t="shared" si="40"/>
        <v>766.33333333333303</v>
      </c>
      <c r="Z62" s="3">
        <f t="shared" si="41"/>
        <v>1243.3333333333301</v>
      </c>
      <c r="AA62" s="9">
        <f t="shared" si="42"/>
        <v>291.33333333333297</v>
      </c>
      <c r="AH62" s="3">
        <v>5236.6666666666624</v>
      </c>
      <c r="AI62" s="3">
        <v>854.66666666666595</v>
      </c>
      <c r="AJ62" s="3">
        <v>2081</v>
      </c>
      <c r="AK62" s="3">
        <v>766.33333333333303</v>
      </c>
      <c r="AL62" s="3">
        <v>1243.3333333333301</v>
      </c>
      <c r="AM62" s="9">
        <v>291.33333333333297</v>
      </c>
      <c r="AN62" s="3">
        <f>IFERROR(ROUND(VLOOKUP($A62,est_vols!$A:$U,4,FALSE),0),"")</f>
        <v>8198</v>
      </c>
      <c r="AO62" s="3">
        <f>IFERROR(ROUND(VLOOKUP($A62,est_vols!$A:$U,5,FALSE),0),"")</f>
        <v>1390</v>
      </c>
      <c r="AP62" s="3">
        <f>IFERROR(ROUND(VLOOKUP($A62,est_vols!$A:$U,6,FALSE),0),"")</f>
        <v>3195</v>
      </c>
      <c r="AQ62" s="3">
        <f>IFERROR(ROUND(VLOOKUP($A62,est_vols!$A:$U,7,FALSE),0),"")</f>
        <v>1848</v>
      </c>
      <c r="AR62" s="3">
        <f>IFERROR(ROUND(VLOOKUP($A62,est_vols!$A:$U,8,FALSE),0),"")</f>
        <v>1656</v>
      </c>
      <c r="AS62" s="9">
        <f>IFERROR(ROUND(VLOOKUP($A62,est_vols!$A:$U,9,FALSE),0),"")</f>
        <v>108</v>
      </c>
      <c r="AT62" s="3">
        <f t="shared" si="13"/>
        <v>2961.3333333333376</v>
      </c>
      <c r="AU62" s="3">
        <f t="shared" si="14"/>
        <v>535.33333333333405</v>
      </c>
      <c r="AV62" s="3">
        <f t="shared" si="15"/>
        <v>1114</v>
      </c>
      <c r="AW62" s="3">
        <f t="shared" si="16"/>
        <v>1081.666666666667</v>
      </c>
      <c r="AX62" s="3">
        <f t="shared" si="17"/>
        <v>412.66666666666993</v>
      </c>
      <c r="AY62" s="9">
        <f t="shared" si="18"/>
        <v>-183.33333333333297</v>
      </c>
      <c r="AZ62" s="3">
        <f t="shared" si="19"/>
        <v>8769495.1111111362</v>
      </c>
      <c r="BA62" s="3">
        <f t="shared" si="20"/>
        <v>286581.77777777857</v>
      </c>
      <c r="BB62" s="3">
        <f t="shared" si="21"/>
        <v>1240996</v>
      </c>
      <c r="BC62" s="3">
        <f t="shared" si="22"/>
        <v>1170002.7777777785</v>
      </c>
      <c r="BD62" s="3">
        <f t="shared" si="23"/>
        <v>170293.77777778046</v>
      </c>
      <c r="BE62" s="9">
        <f t="shared" si="24"/>
        <v>33611.111111110979</v>
      </c>
      <c r="BF62" s="51">
        <f t="shared" si="25"/>
        <v>0.56549968173138254</v>
      </c>
      <c r="BG62" s="51">
        <f t="shared" si="26"/>
        <v>0.6263650546021855</v>
      </c>
      <c r="BH62" s="51">
        <f t="shared" si="27"/>
        <v>0.53531955790485342</v>
      </c>
      <c r="BI62" s="51">
        <f t="shared" si="28"/>
        <v>1.4114832535885178</v>
      </c>
      <c r="BJ62" s="51">
        <f t="shared" si="29"/>
        <v>0.33190348525469521</v>
      </c>
      <c r="BK62" s="52">
        <f t="shared" si="30"/>
        <v>-0.62929061784896978</v>
      </c>
    </row>
    <row r="63" spans="1:63" x14ac:dyDescent="0.25">
      <c r="A63">
        <v>95</v>
      </c>
      <c r="B63" t="s">
        <v>167</v>
      </c>
      <c r="C63" t="s">
        <v>168</v>
      </c>
      <c r="D63" t="s">
        <v>202</v>
      </c>
      <c r="H63" t="s">
        <v>36</v>
      </c>
      <c r="I63" t="s">
        <v>160</v>
      </c>
      <c r="J63" s="11">
        <v>314</v>
      </c>
      <c r="K63">
        <v>52161</v>
      </c>
      <c r="L63" s="11">
        <v>52248</v>
      </c>
      <c r="M63">
        <f>IFERROR(ROUND(VLOOKUP($A63,est_vols!$A:$U,2,FALSE),0),"")</f>
        <v>2</v>
      </c>
      <c r="N63">
        <f>IFERROR(ROUND(VLOOKUP($A63,est_vols!$A:$U,3,FALSE),0),"")</f>
        <v>5</v>
      </c>
      <c r="O63" t="str">
        <f>VLOOKUP(M63,'AT FT Lookup'!$A$3:$D$8,4,FALSE)</f>
        <v>UrbBiz</v>
      </c>
      <c r="P63" s="11" t="str">
        <f>VLOOKUP(N63,'AT FT Lookup'!$A$12:$C$26,3,FALSE)</f>
        <v>Fwy/Ramp</v>
      </c>
      <c r="Q63">
        <f t="shared" si="43"/>
        <v>0</v>
      </c>
      <c r="R63">
        <f t="shared" si="44"/>
        <v>1</v>
      </c>
      <c r="S63">
        <f t="shared" si="45"/>
        <v>0</v>
      </c>
      <c r="T63">
        <f t="shared" si="46"/>
        <v>0</v>
      </c>
      <c r="U63" s="11" t="str">
        <f t="shared" si="4"/>
        <v>10-20k</v>
      </c>
      <c r="V63" s="3">
        <f t="shared" si="37"/>
        <v>14737.333333333312</v>
      </c>
      <c r="W63" s="3">
        <f t="shared" si="38"/>
        <v>3932.6666666666601</v>
      </c>
      <c r="X63" s="3">
        <f t="shared" si="39"/>
        <v>5533.8333333333303</v>
      </c>
      <c r="Y63" s="3">
        <f t="shared" si="40"/>
        <v>2384.3333333333298</v>
      </c>
      <c r="Z63" s="3">
        <f t="shared" si="41"/>
        <v>1821.1666666666599</v>
      </c>
      <c r="AA63" s="9">
        <f t="shared" si="42"/>
        <v>1065.3333333333301</v>
      </c>
      <c r="AH63" s="3">
        <v>14737.333333333312</v>
      </c>
      <c r="AI63" s="3">
        <v>3932.6666666666601</v>
      </c>
      <c r="AJ63" s="3">
        <v>5533.8333333333303</v>
      </c>
      <c r="AK63" s="3">
        <v>2384.3333333333298</v>
      </c>
      <c r="AL63" s="3">
        <v>1821.1666666666599</v>
      </c>
      <c r="AM63" s="9">
        <v>1065.3333333333301</v>
      </c>
      <c r="AN63" s="3">
        <f>IFERROR(ROUND(VLOOKUP($A63,est_vols!$A:$U,4,FALSE),0),"")</f>
        <v>11105</v>
      </c>
      <c r="AO63" s="3">
        <f>IFERROR(ROUND(VLOOKUP($A63,est_vols!$A:$U,5,FALSE),0),"")</f>
        <v>2622</v>
      </c>
      <c r="AP63" s="3">
        <f>IFERROR(ROUND(VLOOKUP($A63,est_vols!$A:$U,6,FALSE),0),"")</f>
        <v>4383</v>
      </c>
      <c r="AQ63" s="3">
        <f>IFERROR(ROUND(VLOOKUP($A63,est_vols!$A:$U,7,FALSE),0),"")</f>
        <v>1880</v>
      </c>
      <c r="AR63" s="3">
        <f>IFERROR(ROUND(VLOOKUP($A63,est_vols!$A:$U,8,FALSE),0),"")</f>
        <v>1841</v>
      </c>
      <c r="AS63" s="9">
        <f>IFERROR(ROUND(VLOOKUP($A63,est_vols!$A:$U,9,FALSE),0),"")</f>
        <v>378</v>
      </c>
      <c r="AT63" s="3">
        <f t="shared" si="13"/>
        <v>-3632.3333333333121</v>
      </c>
      <c r="AU63" s="3">
        <f t="shared" si="14"/>
        <v>-1310.6666666666601</v>
      </c>
      <c r="AV63" s="3">
        <f t="shared" si="15"/>
        <v>-1150.8333333333303</v>
      </c>
      <c r="AW63" s="3">
        <f t="shared" si="16"/>
        <v>-504.33333333332985</v>
      </c>
      <c r="AX63" s="3">
        <f t="shared" si="17"/>
        <v>19.833333333340079</v>
      </c>
      <c r="AY63" s="9">
        <f t="shared" si="18"/>
        <v>-687.33333333333007</v>
      </c>
      <c r="AZ63" s="3">
        <f t="shared" si="19"/>
        <v>13193845.444444289</v>
      </c>
      <c r="BA63" s="3">
        <f t="shared" si="20"/>
        <v>1717847.111111094</v>
      </c>
      <c r="BB63" s="3">
        <f t="shared" si="21"/>
        <v>1324417.361111104</v>
      </c>
      <c r="BC63" s="3">
        <f t="shared" si="22"/>
        <v>254352.1111111076</v>
      </c>
      <c r="BD63" s="3">
        <f t="shared" si="23"/>
        <v>393.3611111113787</v>
      </c>
      <c r="BE63" s="9">
        <f t="shared" si="24"/>
        <v>472427.11111110664</v>
      </c>
      <c r="BF63" s="51">
        <f t="shared" si="25"/>
        <v>-0.24647154618655459</v>
      </c>
      <c r="BG63" s="51">
        <f t="shared" si="26"/>
        <v>-0.33327682658077529</v>
      </c>
      <c r="BH63" s="51">
        <f t="shared" si="27"/>
        <v>-0.20796313586121692</v>
      </c>
      <c r="BI63" s="51">
        <f t="shared" si="28"/>
        <v>-0.2115196421082052</v>
      </c>
      <c r="BJ63" s="51">
        <f t="shared" si="29"/>
        <v>1.0890454836646921E-2</v>
      </c>
      <c r="BK63" s="52">
        <f t="shared" si="30"/>
        <v>-0.64518147684605653</v>
      </c>
    </row>
    <row r="64" spans="1:63" x14ac:dyDescent="0.25">
      <c r="A64">
        <v>96</v>
      </c>
      <c r="B64" t="s">
        <v>167</v>
      </c>
      <c r="C64" t="s">
        <v>168</v>
      </c>
      <c r="D64" t="s">
        <v>203</v>
      </c>
      <c r="H64" t="s">
        <v>36</v>
      </c>
      <c r="I64" t="s">
        <v>160</v>
      </c>
      <c r="J64" s="11">
        <v>315</v>
      </c>
      <c r="K64">
        <v>52247</v>
      </c>
      <c r="L64" s="11">
        <v>52164</v>
      </c>
      <c r="M64">
        <f>IFERROR(ROUND(VLOOKUP($A64,est_vols!$A:$U,2,FALSE),0),"")</f>
        <v>2</v>
      </c>
      <c r="N64">
        <f>IFERROR(ROUND(VLOOKUP($A64,est_vols!$A:$U,3,FALSE),0),"")</f>
        <v>5</v>
      </c>
      <c r="O64" t="str">
        <f>VLOOKUP(M64,'AT FT Lookup'!$A$3:$D$8,4,FALSE)</f>
        <v>UrbBiz</v>
      </c>
      <c r="P64" s="11" t="str">
        <f>VLOOKUP(N64,'AT FT Lookup'!$A$12:$C$26,3,FALSE)</f>
        <v>Fwy/Ramp</v>
      </c>
      <c r="Q64">
        <f t="shared" si="43"/>
        <v>1</v>
      </c>
      <c r="R64">
        <f t="shared" si="44"/>
        <v>0</v>
      </c>
      <c r="S64">
        <f t="shared" si="45"/>
        <v>0</v>
      </c>
      <c r="T64">
        <f t="shared" si="46"/>
        <v>0</v>
      </c>
      <c r="U64" s="11" t="str">
        <f t="shared" si="4"/>
        <v>Under 10k</v>
      </c>
      <c r="V64" s="3">
        <f t="shared" si="37"/>
        <v>2981.3333333333258</v>
      </c>
      <c r="W64" s="3">
        <f t="shared" si="38"/>
        <v>339</v>
      </c>
      <c r="X64" s="3">
        <f t="shared" si="39"/>
        <v>1107</v>
      </c>
      <c r="Y64" s="3">
        <f t="shared" si="40"/>
        <v>278</v>
      </c>
      <c r="Z64" s="3">
        <f t="shared" si="41"/>
        <v>1151.6666666666599</v>
      </c>
      <c r="AA64" s="9">
        <f t="shared" si="42"/>
        <v>105.666666666666</v>
      </c>
      <c r="AH64" s="3">
        <v>2981.3333333333258</v>
      </c>
      <c r="AI64" s="3">
        <v>339</v>
      </c>
      <c r="AJ64" s="3">
        <v>1107</v>
      </c>
      <c r="AK64" s="3">
        <v>278</v>
      </c>
      <c r="AL64" s="3">
        <v>1151.6666666666599</v>
      </c>
      <c r="AM64" s="9">
        <v>105.666666666666</v>
      </c>
      <c r="AN64" s="3">
        <f>IFERROR(ROUND(VLOOKUP($A64,est_vols!$A:$U,4,FALSE),0),"")</f>
        <v>5685</v>
      </c>
      <c r="AO64" s="3">
        <f>IFERROR(ROUND(VLOOKUP($A64,est_vols!$A:$U,5,FALSE),0),"")</f>
        <v>739</v>
      </c>
      <c r="AP64" s="3">
        <f>IFERROR(ROUND(VLOOKUP($A64,est_vols!$A:$U,6,FALSE),0),"")</f>
        <v>2146</v>
      </c>
      <c r="AQ64" s="3">
        <f>IFERROR(ROUND(VLOOKUP($A64,est_vols!$A:$U,7,FALSE),0),"")</f>
        <v>1378</v>
      </c>
      <c r="AR64" s="3">
        <f>IFERROR(ROUND(VLOOKUP($A64,est_vols!$A:$U,8,FALSE),0),"")</f>
        <v>1291</v>
      </c>
      <c r="AS64" s="9">
        <f>IFERROR(ROUND(VLOOKUP($A64,est_vols!$A:$U,9,FALSE),0),"")</f>
        <v>131</v>
      </c>
      <c r="AT64" s="3">
        <f t="shared" si="13"/>
        <v>2703.6666666666742</v>
      </c>
      <c r="AU64" s="3">
        <f t="shared" si="14"/>
        <v>400</v>
      </c>
      <c r="AV64" s="3">
        <f t="shared" si="15"/>
        <v>1039</v>
      </c>
      <c r="AW64" s="3">
        <f t="shared" si="16"/>
        <v>1100</v>
      </c>
      <c r="AX64" s="3">
        <f t="shared" si="17"/>
        <v>139.33333333334008</v>
      </c>
      <c r="AY64" s="9">
        <f t="shared" si="18"/>
        <v>25.333333333333997</v>
      </c>
      <c r="AZ64" s="3">
        <f t="shared" si="19"/>
        <v>7309813.444444485</v>
      </c>
      <c r="BA64" s="3">
        <f t="shared" si="20"/>
        <v>160000</v>
      </c>
      <c r="BB64" s="3">
        <f t="shared" si="21"/>
        <v>1079521</v>
      </c>
      <c r="BC64" s="3">
        <f t="shared" si="22"/>
        <v>1210000</v>
      </c>
      <c r="BD64" s="3">
        <f t="shared" si="23"/>
        <v>19413.777777779658</v>
      </c>
      <c r="BE64" s="9">
        <f t="shared" si="24"/>
        <v>641.77777777781137</v>
      </c>
      <c r="BF64" s="51">
        <f t="shared" si="25"/>
        <v>0.90686493738819807</v>
      </c>
      <c r="BG64" s="51">
        <f t="shared" si="26"/>
        <v>1.1799410029498525</v>
      </c>
      <c r="BH64" s="51">
        <f t="shared" si="27"/>
        <v>0.93857271906052397</v>
      </c>
      <c r="BI64" s="51">
        <f t="shared" si="28"/>
        <v>3.9568345323741005</v>
      </c>
      <c r="BJ64" s="51">
        <f t="shared" si="29"/>
        <v>0.12098408104197472</v>
      </c>
      <c r="BK64" s="52">
        <f t="shared" si="30"/>
        <v>0.23974763406940841</v>
      </c>
    </row>
    <row r="65" spans="1:63" x14ac:dyDescent="0.25">
      <c r="A65">
        <v>97</v>
      </c>
      <c r="B65" t="s">
        <v>167</v>
      </c>
      <c r="C65" t="s">
        <v>168</v>
      </c>
      <c r="D65" t="s">
        <v>204</v>
      </c>
      <c r="H65" t="s">
        <v>36</v>
      </c>
      <c r="I65" t="s">
        <v>160</v>
      </c>
      <c r="J65" s="11">
        <v>316</v>
      </c>
      <c r="K65">
        <v>50101</v>
      </c>
      <c r="L65" s="11">
        <v>23899</v>
      </c>
      <c r="M65">
        <f>IFERROR(ROUND(VLOOKUP($A65,est_vols!$A:$U,2,FALSE),0),"")</f>
        <v>1</v>
      </c>
      <c r="N65">
        <f>IFERROR(ROUND(VLOOKUP($A65,est_vols!$A:$U,3,FALSE),0),"")</f>
        <v>5</v>
      </c>
      <c r="O65" t="str">
        <f>VLOOKUP(M65,'AT FT Lookup'!$A$3:$D$8,4,FALSE)</f>
        <v>Core/CBD</v>
      </c>
      <c r="P65" s="11" t="str">
        <f>VLOOKUP(N65,'AT FT Lookup'!$A$12:$C$26,3,FALSE)</f>
        <v>Fwy/Ramp</v>
      </c>
      <c r="Q65">
        <f t="shared" si="43"/>
        <v>0</v>
      </c>
      <c r="R65">
        <f t="shared" si="44"/>
        <v>0</v>
      </c>
      <c r="S65">
        <f t="shared" si="45"/>
        <v>1</v>
      </c>
      <c r="T65">
        <f t="shared" si="46"/>
        <v>0</v>
      </c>
      <c r="U65" s="11" t="str">
        <f t="shared" si="4"/>
        <v>20-50k</v>
      </c>
      <c r="V65" s="3">
        <f t="shared" si="37"/>
        <v>28311.99999999992</v>
      </c>
      <c r="W65" s="3">
        <f t="shared" si="38"/>
        <v>5455.6666666666597</v>
      </c>
      <c r="X65" s="3">
        <f t="shared" si="39"/>
        <v>10178.666666666601</v>
      </c>
      <c r="Y65" s="3">
        <f t="shared" si="40"/>
        <v>5363.3333333333303</v>
      </c>
      <c r="Z65" s="3">
        <f t="shared" si="41"/>
        <v>6447.3333333333303</v>
      </c>
      <c r="AA65" s="9">
        <f t="shared" si="42"/>
        <v>867</v>
      </c>
      <c r="AH65" s="3">
        <v>28311.99999999992</v>
      </c>
      <c r="AI65" s="3">
        <v>5455.6666666666597</v>
      </c>
      <c r="AJ65" s="3">
        <v>10178.666666666601</v>
      </c>
      <c r="AK65" s="3">
        <v>5363.3333333333303</v>
      </c>
      <c r="AL65" s="3">
        <v>6447.3333333333303</v>
      </c>
      <c r="AM65" s="9">
        <v>867</v>
      </c>
      <c r="AN65" s="3">
        <f>IFERROR(ROUND(VLOOKUP($A65,est_vols!$A:$U,4,FALSE),0),"")</f>
        <v>14499</v>
      </c>
      <c r="AO65" s="3">
        <f>IFERROR(ROUND(VLOOKUP($A65,est_vols!$A:$U,5,FALSE),0),"")</f>
        <v>3499</v>
      </c>
      <c r="AP65" s="3">
        <f>IFERROR(ROUND(VLOOKUP($A65,est_vols!$A:$U,6,FALSE),0),"")</f>
        <v>5539</v>
      </c>
      <c r="AQ65" s="3">
        <f>IFERROR(ROUND(VLOOKUP($A65,est_vols!$A:$U,7,FALSE),0),"")</f>
        <v>3371</v>
      </c>
      <c r="AR65" s="3">
        <f>IFERROR(ROUND(VLOOKUP($A65,est_vols!$A:$U,8,FALSE),0),"")</f>
        <v>1991</v>
      </c>
      <c r="AS65" s="9">
        <f>IFERROR(ROUND(VLOOKUP($A65,est_vols!$A:$U,9,FALSE),0),"")</f>
        <v>100</v>
      </c>
      <c r="AT65" s="3">
        <f t="shared" si="13"/>
        <v>-13812.99999999992</v>
      </c>
      <c r="AU65" s="3">
        <f t="shared" si="14"/>
        <v>-1956.6666666666597</v>
      </c>
      <c r="AV65" s="3">
        <f t="shared" si="15"/>
        <v>-4639.6666666666006</v>
      </c>
      <c r="AW65" s="3">
        <f t="shared" si="16"/>
        <v>-1992.3333333333303</v>
      </c>
      <c r="AX65" s="3">
        <f t="shared" si="17"/>
        <v>-4456.3333333333303</v>
      </c>
      <c r="AY65" s="9">
        <f t="shared" si="18"/>
        <v>-767</v>
      </c>
      <c r="AZ65" s="3">
        <f t="shared" si="19"/>
        <v>190798968.99999779</v>
      </c>
      <c r="BA65" s="3">
        <f t="shared" si="20"/>
        <v>3828544.444444417</v>
      </c>
      <c r="BB65" s="3">
        <f t="shared" si="21"/>
        <v>21526506.777777165</v>
      </c>
      <c r="BC65" s="3">
        <f t="shared" si="22"/>
        <v>3969392.1111110989</v>
      </c>
      <c r="BD65" s="3">
        <f t="shared" si="23"/>
        <v>19858906.77777775</v>
      </c>
      <c r="BE65" s="9">
        <f t="shared" si="24"/>
        <v>588289</v>
      </c>
      <c r="BF65" s="51">
        <f t="shared" si="25"/>
        <v>-0.48788499576151312</v>
      </c>
      <c r="BG65" s="51">
        <f t="shared" si="26"/>
        <v>-0.35864850003054843</v>
      </c>
      <c r="BH65" s="51">
        <f t="shared" si="27"/>
        <v>-0.45582263557767527</v>
      </c>
      <c r="BI65" s="51">
        <f t="shared" si="28"/>
        <v>-0.37147296457426937</v>
      </c>
      <c r="BJ65" s="51">
        <f t="shared" si="29"/>
        <v>-0.69119015613690404</v>
      </c>
      <c r="BK65" s="52">
        <f t="shared" si="30"/>
        <v>-0.88465974625144173</v>
      </c>
    </row>
    <row r="66" spans="1:63" x14ac:dyDescent="0.25">
      <c r="A66">
        <v>98</v>
      </c>
      <c r="B66" t="s">
        <v>167</v>
      </c>
      <c r="C66" t="s">
        <v>168</v>
      </c>
      <c r="D66" t="s">
        <v>205</v>
      </c>
      <c r="H66" t="s">
        <v>36</v>
      </c>
      <c r="I66" t="s">
        <v>160</v>
      </c>
      <c r="J66" s="11">
        <v>317</v>
      </c>
      <c r="K66">
        <v>50101</v>
      </c>
      <c r="L66" s="11">
        <v>23819</v>
      </c>
      <c r="M66">
        <f>IFERROR(ROUND(VLOOKUP($A66,est_vols!$A:$U,2,FALSE),0),"")</f>
        <v>2</v>
      </c>
      <c r="N66">
        <f>IFERROR(ROUND(VLOOKUP($A66,est_vols!$A:$U,3,FALSE),0),"")</f>
        <v>5</v>
      </c>
      <c r="O66" t="str">
        <f>VLOOKUP(M66,'AT FT Lookup'!$A$3:$D$8,4,FALSE)</f>
        <v>UrbBiz</v>
      </c>
      <c r="P66" s="11" t="str">
        <f>VLOOKUP(N66,'AT FT Lookup'!$A$12:$C$26,3,FALSE)</f>
        <v>Fwy/Ramp</v>
      </c>
      <c r="Q66">
        <f t="shared" si="43"/>
        <v>0</v>
      </c>
      <c r="R66">
        <f t="shared" si="44"/>
        <v>0</v>
      </c>
      <c r="S66">
        <f t="shared" si="45"/>
        <v>1</v>
      </c>
      <c r="T66">
        <f t="shared" si="46"/>
        <v>0</v>
      </c>
      <c r="U66" s="11" t="str">
        <f t="shared" si="4"/>
        <v>20-50k</v>
      </c>
      <c r="V66" s="3">
        <f t="shared" si="37"/>
        <v>23563.166666666642</v>
      </c>
      <c r="W66" s="3">
        <f t="shared" si="38"/>
        <v>4369.6666666666597</v>
      </c>
      <c r="X66" s="3">
        <f t="shared" si="39"/>
        <v>8934.6666666666606</v>
      </c>
      <c r="Y66" s="3">
        <f t="shared" si="40"/>
        <v>4289.1666666666597</v>
      </c>
      <c r="Z66" s="3">
        <f t="shared" si="41"/>
        <v>4855.3333333333303</v>
      </c>
      <c r="AA66" s="9">
        <f t="shared" si="42"/>
        <v>1114.3333333333301</v>
      </c>
      <c r="AH66" s="3">
        <v>23563.166666666642</v>
      </c>
      <c r="AI66" s="3">
        <v>4369.6666666666597</v>
      </c>
      <c r="AJ66" s="3">
        <v>8934.6666666666606</v>
      </c>
      <c r="AK66" s="3">
        <v>4289.1666666666597</v>
      </c>
      <c r="AL66" s="3">
        <v>4855.3333333333303</v>
      </c>
      <c r="AM66" s="9">
        <v>1114.3333333333301</v>
      </c>
      <c r="AN66" s="3">
        <f>IFERROR(ROUND(VLOOKUP($A66,est_vols!$A:$U,4,FALSE),0),"")</f>
        <v>30571</v>
      </c>
      <c r="AO66" s="3">
        <f>IFERROR(ROUND(VLOOKUP($A66,est_vols!$A:$U,5,FALSE),0),"")</f>
        <v>8423</v>
      </c>
      <c r="AP66" s="3">
        <f>IFERROR(ROUND(VLOOKUP($A66,est_vols!$A:$U,6,FALSE),0),"")</f>
        <v>11836</v>
      </c>
      <c r="AQ66" s="3">
        <f>IFERROR(ROUND(VLOOKUP($A66,est_vols!$A:$U,7,FALSE),0),"")</f>
        <v>4911</v>
      </c>
      <c r="AR66" s="3">
        <f>IFERROR(ROUND(VLOOKUP($A66,est_vols!$A:$U,8,FALSE),0),"")</f>
        <v>4426</v>
      </c>
      <c r="AS66" s="9">
        <f>IFERROR(ROUND(VLOOKUP($A66,est_vols!$A:$U,9,FALSE),0),"")</f>
        <v>975</v>
      </c>
      <c r="AT66" s="3">
        <f t="shared" si="13"/>
        <v>7007.8333333333576</v>
      </c>
      <c r="AU66" s="3">
        <f t="shared" si="14"/>
        <v>4053.3333333333403</v>
      </c>
      <c r="AV66" s="3">
        <f t="shared" si="15"/>
        <v>2901.3333333333394</v>
      </c>
      <c r="AW66" s="3">
        <f t="shared" si="16"/>
        <v>621.83333333334031</v>
      </c>
      <c r="AX66" s="3">
        <f t="shared" si="17"/>
        <v>-429.3333333333303</v>
      </c>
      <c r="AY66" s="9">
        <f t="shared" si="18"/>
        <v>-139.33333333333007</v>
      </c>
      <c r="AZ66" s="3">
        <f t="shared" si="19"/>
        <v>49109728.027778119</v>
      </c>
      <c r="BA66" s="3">
        <f t="shared" si="20"/>
        <v>16429511.111111168</v>
      </c>
      <c r="BB66" s="3">
        <f t="shared" si="21"/>
        <v>8417735.1111111455</v>
      </c>
      <c r="BC66" s="3">
        <f t="shared" si="22"/>
        <v>386676.69444445311</v>
      </c>
      <c r="BD66" s="3">
        <f t="shared" si="23"/>
        <v>184327.1111111085</v>
      </c>
      <c r="BE66" s="9">
        <f t="shared" si="24"/>
        <v>19413.777777776868</v>
      </c>
      <c r="BF66" s="51">
        <f t="shared" si="25"/>
        <v>0.29740626259911435</v>
      </c>
      <c r="BG66" s="51">
        <f t="shared" si="26"/>
        <v>0.92760698756579751</v>
      </c>
      <c r="BH66" s="51">
        <f t="shared" si="27"/>
        <v>0.32472765258916669</v>
      </c>
      <c r="BI66" s="51">
        <f t="shared" si="28"/>
        <v>0.14497765688750916</v>
      </c>
      <c r="BJ66" s="51">
        <f t="shared" si="29"/>
        <v>-8.8425099546889444E-2</v>
      </c>
      <c r="BK66" s="52">
        <f t="shared" si="30"/>
        <v>-0.1250373915644605</v>
      </c>
    </row>
    <row r="67" spans="1:63" x14ac:dyDescent="0.25">
      <c r="A67">
        <v>99</v>
      </c>
      <c r="B67" t="s">
        <v>167</v>
      </c>
      <c r="C67" t="s">
        <v>168</v>
      </c>
      <c r="D67" t="s">
        <v>205</v>
      </c>
      <c r="H67" t="s">
        <v>38</v>
      </c>
      <c r="I67" t="s">
        <v>160</v>
      </c>
      <c r="J67" s="11">
        <v>401</v>
      </c>
      <c r="K67">
        <v>23819</v>
      </c>
      <c r="L67" s="11">
        <v>50100</v>
      </c>
      <c r="M67">
        <f>IFERROR(ROUND(VLOOKUP($A67,est_vols!$A:$U,2,FALSE),0),"")</f>
        <v>2</v>
      </c>
      <c r="N67">
        <f>IFERROR(ROUND(VLOOKUP($A67,est_vols!$A:$U,3,FALSE),0),"")</f>
        <v>5</v>
      </c>
      <c r="O67" t="str">
        <f>VLOOKUP(M67,'AT FT Lookup'!$A$3:$D$8,4,FALSE)</f>
        <v>UrbBiz</v>
      </c>
      <c r="P67" s="11" t="str">
        <f>VLOOKUP(N67,'AT FT Lookup'!$A$12:$C$26,3,FALSE)</f>
        <v>Fwy/Ramp</v>
      </c>
      <c r="Q67">
        <f t="shared" si="43"/>
        <v>0</v>
      </c>
      <c r="R67">
        <f t="shared" si="44"/>
        <v>1</v>
      </c>
      <c r="S67">
        <f t="shared" si="45"/>
        <v>0</v>
      </c>
      <c r="T67">
        <f t="shared" si="46"/>
        <v>0</v>
      </c>
      <c r="U67" s="11" t="str">
        <f t="shared" ref="U67:U130" si="47">IF(Q67=1,"Under 10k",IF(R67=1,"10-20k",IF(S67=1,"20-50k",IF(T67=1,"Over 50k","NA"))))</f>
        <v>10-20k</v>
      </c>
      <c r="V67" s="3">
        <f t="shared" si="37"/>
        <v>17144.666666666642</v>
      </c>
      <c r="W67" s="3">
        <f t="shared" si="38"/>
        <v>2466.6666666666601</v>
      </c>
      <c r="X67" s="3">
        <f t="shared" si="39"/>
        <v>6077.49999999999</v>
      </c>
      <c r="Y67" s="3">
        <f t="shared" si="40"/>
        <v>3132.5</v>
      </c>
      <c r="Z67" s="3">
        <f t="shared" si="41"/>
        <v>4938.3333333333303</v>
      </c>
      <c r="AA67" s="9">
        <f t="shared" si="42"/>
        <v>529.66666666666595</v>
      </c>
      <c r="AH67" s="3">
        <v>17144.666666666642</v>
      </c>
      <c r="AI67" s="3">
        <v>2466.6666666666601</v>
      </c>
      <c r="AJ67" s="3">
        <v>6077.49999999999</v>
      </c>
      <c r="AK67" s="3">
        <v>3132.5</v>
      </c>
      <c r="AL67" s="3">
        <v>4938.3333333333303</v>
      </c>
      <c r="AM67" s="9">
        <v>529.66666666666595</v>
      </c>
      <c r="AN67" s="3">
        <f>IFERROR(ROUND(VLOOKUP($A67,est_vols!$A:$U,4,FALSE),0),"")</f>
        <v>31424</v>
      </c>
      <c r="AO67" s="3">
        <f>IFERROR(ROUND(VLOOKUP($A67,est_vols!$A:$U,5,FALSE),0),"")</f>
        <v>3380</v>
      </c>
      <c r="AP67" s="3">
        <f>IFERROR(ROUND(VLOOKUP($A67,est_vols!$A:$U,6,FALSE),0),"")</f>
        <v>11591</v>
      </c>
      <c r="AQ67" s="3">
        <f>IFERROR(ROUND(VLOOKUP($A67,est_vols!$A:$U,7,FALSE),0),"")</f>
        <v>8270</v>
      </c>
      <c r="AR67" s="3">
        <f>IFERROR(ROUND(VLOOKUP($A67,est_vols!$A:$U,8,FALSE),0),"")</f>
        <v>7636</v>
      </c>
      <c r="AS67" s="9">
        <f>IFERROR(ROUND(VLOOKUP($A67,est_vols!$A:$U,9,FALSE),0),"")</f>
        <v>546</v>
      </c>
      <c r="AT67" s="3">
        <f t="shared" si="13"/>
        <v>14279.333333333358</v>
      </c>
      <c r="AU67" s="3">
        <f t="shared" si="14"/>
        <v>913.33333333333985</v>
      </c>
      <c r="AV67" s="3">
        <f t="shared" si="15"/>
        <v>5513.50000000001</v>
      </c>
      <c r="AW67" s="3">
        <f t="shared" si="16"/>
        <v>5137.5</v>
      </c>
      <c r="AX67" s="3">
        <f t="shared" si="17"/>
        <v>2697.6666666666697</v>
      </c>
      <c r="AY67" s="9">
        <f t="shared" si="18"/>
        <v>16.333333333334053</v>
      </c>
      <c r="AZ67" s="3">
        <f t="shared" si="19"/>
        <v>203899360.44444513</v>
      </c>
      <c r="BA67" s="3">
        <f t="shared" si="20"/>
        <v>834177.77777778963</v>
      </c>
      <c r="BB67" s="3">
        <f t="shared" si="21"/>
        <v>30398682.250000112</v>
      </c>
      <c r="BC67" s="3">
        <f t="shared" si="22"/>
        <v>26393906.25</v>
      </c>
      <c r="BD67" s="3">
        <f t="shared" si="23"/>
        <v>7277405.4444444608</v>
      </c>
      <c r="BE67" s="9">
        <f t="shared" si="24"/>
        <v>266.7777777778013</v>
      </c>
      <c r="BF67" s="51">
        <f t="shared" si="25"/>
        <v>0.83287319671812676</v>
      </c>
      <c r="BG67" s="51">
        <f t="shared" si="26"/>
        <v>0.37027027027027387</v>
      </c>
      <c r="BH67" s="51">
        <f t="shared" si="27"/>
        <v>0.90719868366927503</v>
      </c>
      <c r="BI67" s="51">
        <f t="shared" si="28"/>
        <v>1.6400638467677573</v>
      </c>
      <c r="BJ67" s="51">
        <f t="shared" si="29"/>
        <v>0.5462706716166057</v>
      </c>
      <c r="BK67" s="52">
        <f t="shared" si="30"/>
        <v>3.0837004405287746E-2</v>
      </c>
    </row>
    <row r="68" spans="1:63" x14ac:dyDescent="0.25">
      <c r="A68">
        <v>100</v>
      </c>
      <c r="B68" t="s">
        <v>167</v>
      </c>
      <c r="C68" t="s">
        <v>168</v>
      </c>
      <c r="D68" t="s">
        <v>204</v>
      </c>
      <c r="H68" t="s">
        <v>38</v>
      </c>
      <c r="I68" t="s">
        <v>160</v>
      </c>
      <c r="J68" s="11">
        <v>402</v>
      </c>
      <c r="K68">
        <v>23890</v>
      </c>
      <c r="L68" s="11">
        <v>50100</v>
      </c>
      <c r="M68">
        <f>IFERROR(ROUND(VLOOKUP($A68,est_vols!$A:$U,2,FALSE),0),"")</f>
        <v>1</v>
      </c>
      <c r="N68">
        <f>IFERROR(ROUND(VLOOKUP($A68,est_vols!$A:$U,3,FALSE),0),"")</f>
        <v>5</v>
      </c>
      <c r="O68" t="str">
        <f>VLOOKUP(M68,'AT FT Lookup'!$A$3:$D$8,4,FALSE)</f>
        <v>Core/CBD</v>
      </c>
      <c r="P68" s="11" t="str">
        <f>VLOOKUP(N68,'AT FT Lookup'!$A$12:$C$26,3,FALSE)</f>
        <v>Fwy/Ramp</v>
      </c>
      <c r="Q68">
        <f t="shared" si="43"/>
        <v>0</v>
      </c>
      <c r="R68">
        <f t="shared" si="44"/>
        <v>0</v>
      </c>
      <c r="S68">
        <f t="shared" si="45"/>
        <v>1</v>
      </c>
      <c r="T68">
        <f t="shared" si="46"/>
        <v>0</v>
      </c>
      <c r="U68" s="11" t="str">
        <f t="shared" si="47"/>
        <v>20-50k</v>
      </c>
      <c r="V68" s="3">
        <f t="shared" si="37"/>
        <v>32486.666666666621</v>
      </c>
      <c r="W68" s="3">
        <f t="shared" si="38"/>
        <v>4595.6666666666597</v>
      </c>
      <c r="X68" s="3">
        <f t="shared" si="39"/>
        <v>11451.833333333299</v>
      </c>
      <c r="Y68" s="3">
        <f t="shared" si="40"/>
        <v>7642</v>
      </c>
      <c r="Z68" s="3">
        <f t="shared" si="41"/>
        <v>7462.1666666666597</v>
      </c>
      <c r="AA68" s="9">
        <f t="shared" si="42"/>
        <v>1335</v>
      </c>
      <c r="AH68" s="3">
        <v>32486.666666666621</v>
      </c>
      <c r="AI68" s="3">
        <v>4595.6666666666597</v>
      </c>
      <c r="AJ68" s="3">
        <v>11451.833333333299</v>
      </c>
      <c r="AK68" s="3">
        <v>7642</v>
      </c>
      <c r="AL68" s="3">
        <v>7462.1666666666597</v>
      </c>
      <c r="AM68" s="9">
        <v>1335</v>
      </c>
      <c r="AN68" s="3">
        <f>IFERROR(ROUND(VLOOKUP($A68,est_vols!$A:$U,4,FALSE),0),"")</f>
        <v>17137</v>
      </c>
      <c r="AO68" s="3">
        <f>IFERROR(ROUND(VLOOKUP($A68,est_vols!$A:$U,5,FALSE),0),"")</f>
        <v>3266</v>
      </c>
      <c r="AP68" s="3">
        <f>IFERROR(ROUND(VLOOKUP($A68,est_vols!$A:$U,6,FALSE),0),"")</f>
        <v>6226</v>
      </c>
      <c r="AQ68" s="3">
        <f>IFERROR(ROUND(VLOOKUP($A68,est_vols!$A:$U,7,FALSE),0),"")</f>
        <v>4336</v>
      </c>
      <c r="AR68" s="3">
        <f>IFERROR(ROUND(VLOOKUP($A68,est_vols!$A:$U,8,FALSE),0),"")</f>
        <v>2758</v>
      </c>
      <c r="AS68" s="9">
        <f>IFERROR(ROUND(VLOOKUP($A68,est_vols!$A:$U,9,FALSE),0),"")</f>
        <v>550</v>
      </c>
      <c r="AT68" s="3">
        <f t="shared" ref="AT68:AT131" si="48">AN68-V68</f>
        <v>-15349.666666666621</v>
      </c>
      <c r="AU68" s="3">
        <f t="shared" ref="AU68:AU131" si="49">AO68-W68</f>
        <v>-1329.6666666666597</v>
      </c>
      <c r="AV68" s="3">
        <f t="shared" ref="AV68:AV131" si="50">AP68-X68</f>
        <v>-5225.8333333332994</v>
      </c>
      <c r="AW68" s="3">
        <f t="shared" ref="AW68:AW131" si="51">AQ68-Y68</f>
        <v>-3306</v>
      </c>
      <c r="AX68" s="3">
        <f t="shared" ref="AX68:AX131" si="52">AR68-Z68</f>
        <v>-4704.1666666666597</v>
      </c>
      <c r="AY68" s="9">
        <f t="shared" ref="AY68:AY131" si="53">AS68-AA68</f>
        <v>-785</v>
      </c>
      <c r="AZ68" s="3">
        <f t="shared" ref="AZ68:AZ131" si="54">AT68^2</f>
        <v>235612266.77777636</v>
      </c>
      <c r="BA68" s="3">
        <f t="shared" ref="BA68:BA131" si="55">AU68^2</f>
        <v>1768013.4444444259</v>
      </c>
      <c r="BB68" s="3">
        <f t="shared" ref="BB68:BB131" si="56">AV68^2</f>
        <v>27309334.027777422</v>
      </c>
      <c r="BC68" s="3">
        <f t="shared" ref="BC68:BC131" si="57">AW68^2</f>
        <v>10929636</v>
      </c>
      <c r="BD68" s="3">
        <f t="shared" ref="BD68:BD131" si="58">AX68^2</f>
        <v>22129184.027777713</v>
      </c>
      <c r="BE68" s="9">
        <f t="shared" ref="BE68:BE131" si="59">AY68^2</f>
        <v>616225</v>
      </c>
      <c r="BF68" s="51">
        <f t="shared" si="25"/>
        <v>-0.47249127847321903</v>
      </c>
      <c r="BG68" s="51">
        <f t="shared" si="26"/>
        <v>-0.28933052875897475</v>
      </c>
      <c r="BH68" s="51">
        <f t="shared" si="27"/>
        <v>-0.45633159173931231</v>
      </c>
      <c r="BI68" s="51">
        <f t="shared" si="28"/>
        <v>-0.43260926459042137</v>
      </c>
      <c r="BJ68" s="51">
        <f t="shared" si="29"/>
        <v>-0.63040225135684413</v>
      </c>
      <c r="BK68" s="52">
        <f t="shared" si="30"/>
        <v>-0.58801498127340823</v>
      </c>
    </row>
    <row r="69" spans="1:63" x14ac:dyDescent="0.25">
      <c r="A69">
        <v>101</v>
      </c>
      <c r="B69" t="s">
        <v>167</v>
      </c>
      <c r="C69" t="s">
        <v>168</v>
      </c>
      <c r="D69" t="s">
        <v>206</v>
      </c>
      <c r="H69" t="s">
        <v>38</v>
      </c>
      <c r="I69" t="s">
        <v>160</v>
      </c>
      <c r="J69" s="11">
        <v>403</v>
      </c>
      <c r="K69">
        <v>52165</v>
      </c>
      <c r="L69" s="11">
        <v>52163</v>
      </c>
      <c r="M69">
        <f>IFERROR(ROUND(VLOOKUP($A69,est_vols!$A:$U,2,FALSE),0),"")</f>
        <v>2</v>
      </c>
      <c r="N69">
        <f>IFERROR(ROUND(VLOOKUP($A69,est_vols!$A:$U,3,FALSE),0),"")</f>
        <v>5</v>
      </c>
      <c r="O69" t="str">
        <f>VLOOKUP(M69,'AT FT Lookup'!$A$3:$D$8,4,FALSE)</f>
        <v>UrbBiz</v>
      </c>
      <c r="P69" s="11" t="str">
        <f>VLOOKUP(N69,'AT FT Lookup'!$A$12:$C$26,3,FALSE)</f>
        <v>Fwy/Ramp</v>
      </c>
      <c r="Q69">
        <f t="shared" si="43"/>
        <v>1</v>
      </c>
      <c r="R69">
        <f t="shared" si="44"/>
        <v>0</v>
      </c>
      <c r="S69">
        <f t="shared" si="45"/>
        <v>0</v>
      </c>
      <c r="T69">
        <f t="shared" si="46"/>
        <v>0</v>
      </c>
      <c r="U69" s="11" t="str">
        <f t="shared" si="47"/>
        <v>Under 10k</v>
      </c>
      <c r="V69" s="3">
        <f t="shared" si="37"/>
        <v>7505.99999999998</v>
      </c>
      <c r="W69" s="3">
        <f t="shared" si="38"/>
        <v>1533.6666666666599</v>
      </c>
      <c r="X69" s="3">
        <f t="shared" si="39"/>
        <v>2606.49999999999</v>
      </c>
      <c r="Y69" s="3">
        <f t="shared" si="40"/>
        <v>1154.5</v>
      </c>
      <c r="Z69" s="3">
        <f t="shared" si="41"/>
        <v>1567.3333333333301</v>
      </c>
      <c r="AA69" s="9">
        <f t="shared" si="42"/>
        <v>644</v>
      </c>
      <c r="AH69" s="3">
        <v>7505.99999999998</v>
      </c>
      <c r="AI69" s="3">
        <v>1533.6666666666599</v>
      </c>
      <c r="AJ69" s="3">
        <v>2606.49999999999</v>
      </c>
      <c r="AK69" s="3">
        <v>1154.5</v>
      </c>
      <c r="AL69" s="3">
        <v>1567.3333333333301</v>
      </c>
      <c r="AM69" s="9">
        <v>644</v>
      </c>
      <c r="AN69" s="3">
        <f>IFERROR(ROUND(VLOOKUP($A69,est_vols!$A:$U,4,FALSE),0),"")</f>
        <v>7404</v>
      </c>
      <c r="AO69" s="3">
        <f>IFERROR(ROUND(VLOOKUP($A69,est_vols!$A:$U,5,FALSE),0),"")</f>
        <v>1324</v>
      </c>
      <c r="AP69" s="3">
        <f>IFERROR(ROUND(VLOOKUP($A69,est_vols!$A:$U,6,FALSE),0),"")</f>
        <v>2773</v>
      </c>
      <c r="AQ69" s="3">
        <f>IFERROR(ROUND(VLOOKUP($A69,est_vols!$A:$U,7,FALSE),0),"")</f>
        <v>1378</v>
      </c>
      <c r="AR69" s="3">
        <f>IFERROR(ROUND(VLOOKUP($A69,est_vols!$A:$U,8,FALSE),0),"")</f>
        <v>1574</v>
      </c>
      <c r="AS69" s="9">
        <f>IFERROR(ROUND(VLOOKUP($A69,est_vols!$A:$U,9,FALSE),0),"")</f>
        <v>355</v>
      </c>
      <c r="AT69" s="3">
        <f t="shared" si="48"/>
        <v>-101.99999999997999</v>
      </c>
      <c r="AU69" s="3">
        <f t="shared" si="49"/>
        <v>-209.66666666665992</v>
      </c>
      <c r="AV69" s="3">
        <f t="shared" si="50"/>
        <v>166.50000000001</v>
      </c>
      <c r="AW69" s="3">
        <f t="shared" si="51"/>
        <v>223.5</v>
      </c>
      <c r="AX69" s="3">
        <f t="shared" si="52"/>
        <v>6.6666666666699257</v>
      </c>
      <c r="AY69" s="9">
        <f t="shared" si="53"/>
        <v>-289</v>
      </c>
      <c r="AZ69" s="3">
        <f t="shared" si="54"/>
        <v>10403.999999995918</v>
      </c>
      <c r="BA69" s="3">
        <f t="shared" si="55"/>
        <v>43960.111111108279</v>
      </c>
      <c r="BB69" s="3">
        <f t="shared" si="56"/>
        <v>27722.250000003332</v>
      </c>
      <c r="BC69" s="3">
        <f t="shared" si="57"/>
        <v>49952.25</v>
      </c>
      <c r="BD69" s="3">
        <f t="shared" si="58"/>
        <v>44.4444444444879</v>
      </c>
      <c r="BE69" s="9">
        <f t="shared" si="59"/>
        <v>83521</v>
      </c>
      <c r="BF69" s="51">
        <f t="shared" si="25"/>
        <v>-1.3589128697039737E-2</v>
      </c>
      <c r="BG69" s="51">
        <f t="shared" si="26"/>
        <v>-0.13670941099760542</v>
      </c>
      <c r="BH69" s="51">
        <f t="shared" si="27"/>
        <v>6.3878764626898385E-2</v>
      </c>
      <c r="BI69" s="51">
        <f t="shared" si="28"/>
        <v>0.19359029883066262</v>
      </c>
      <c r="BJ69" s="51">
        <f t="shared" si="29"/>
        <v>4.2535091450467497E-3</v>
      </c>
      <c r="BK69" s="52">
        <f t="shared" si="30"/>
        <v>-0.44875776397515527</v>
      </c>
    </row>
    <row r="70" spans="1:63" x14ac:dyDescent="0.25">
      <c r="A70">
        <v>102</v>
      </c>
      <c r="B70" t="s">
        <v>167</v>
      </c>
      <c r="C70" t="s">
        <v>168</v>
      </c>
      <c r="D70" t="s">
        <v>207</v>
      </c>
      <c r="H70" t="s">
        <v>38</v>
      </c>
      <c r="I70" t="s">
        <v>160</v>
      </c>
      <c r="J70" s="11">
        <v>404</v>
      </c>
      <c r="K70">
        <v>52249</v>
      </c>
      <c r="L70" s="11">
        <v>52162</v>
      </c>
      <c r="M70">
        <f>IFERROR(ROUND(VLOOKUP($A70,est_vols!$A:$U,2,FALSE),0),"")</f>
        <v>2</v>
      </c>
      <c r="N70">
        <f>IFERROR(ROUND(VLOOKUP($A70,est_vols!$A:$U,3,FALSE),0),"")</f>
        <v>5</v>
      </c>
      <c r="O70" t="str">
        <f>VLOOKUP(M70,'AT FT Lookup'!$A$3:$D$8,4,FALSE)</f>
        <v>UrbBiz</v>
      </c>
      <c r="P70" s="11" t="str">
        <f>VLOOKUP(N70,'AT FT Lookup'!$A$12:$C$26,3,FALSE)</f>
        <v>Fwy/Ramp</v>
      </c>
      <c r="Q70">
        <f t="shared" si="43"/>
        <v>0</v>
      </c>
      <c r="R70">
        <f t="shared" si="44"/>
        <v>1</v>
      </c>
      <c r="S70">
        <f t="shared" si="45"/>
        <v>0</v>
      </c>
      <c r="T70">
        <f t="shared" si="46"/>
        <v>0</v>
      </c>
      <c r="U70" s="11" t="str">
        <f t="shared" si="47"/>
        <v>10-20k</v>
      </c>
      <c r="V70" s="3">
        <f t="shared" si="37"/>
        <v>14099.666666666659</v>
      </c>
      <c r="W70" s="3">
        <f t="shared" si="38"/>
        <v>1617.3333333333301</v>
      </c>
      <c r="X70" s="3">
        <f t="shared" si="39"/>
        <v>5283</v>
      </c>
      <c r="Y70" s="3">
        <f t="shared" si="40"/>
        <v>3560.8333333333298</v>
      </c>
      <c r="Z70" s="3">
        <f t="shared" si="41"/>
        <v>3418.5</v>
      </c>
      <c r="AA70" s="9">
        <f t="shared" si="42"/>
        <v>219.99999999999901</v>
      </c>
      <c r="AH70" s="3">
        <v>14099.666666666659</v>
      </c>
      <c r="AI70" s="3">
        <v>1617.3333333333301</v>
      </c>
      <c r="AJ70" s="3">
        <v>5283</v>
      </c>
      <c r="AK70" s="3">
        <v>3560.8333333333298</v>
      </c>
      <c r="AL70" s="3">
        <v>3418.5</v>
      </c>
      <c r="AM70" s="9">
        <v>219.99999999999901</v>
      </c>
      <c r="AN70" s="3">
        <f>IFERROR(ROUND(VLOOKUP($A70,est_vols!$A:$U,4,FALSE),0),"")</f>
        <v>13735</v>
      </c>
      <c r="AO70" s="3">
        <f>IFERROR(ROUND(VLOOKUP($A70,est_vols!$A:$U,5,FALSE),0),"")</f>
        <v>1553</v>
      </c>
      <c r="AP70" s="3">
        <f>IFERROR(ROUND(VLOOKUP($A70,est_vols!$A:$U,6,FALSE),0),"")</f>
        <v>5034</v>
      </c>
      <c r="AQ70" s="3">
        <f>IFERROR(ROUND(VLOOKUP($A70,est_vols!$A:$U,7,FALSE),0),"")</f>
        <v>3307</v>
      </c>
      <c r="AR70" s="3">
        <f>IFERROR(ROUND(VLOOKUP($A70,est_vols!$A:$U,8,FALSE),0),"")</f>
        <v>3580</v>
      </c>
      <c r="AS70" s="9">
        <f>IFERROR(ROUND(VLOOKUP($A70,est_vols!$A:$U,9,FALSE),0),"")</f>
        <v>261</v>
      </c>
      <c r="AT70" s="3">
        <f t="shared" si="48"/>
        <v>-364.66666666665878</v>
      </c>
      <c r="AU70" s="3">
        <f t="shared" si="49"/>
        <v>-64.333333333330074</v>
      </c>
      <c r="AV70" s="3">
        <f t="shared" si="50"/>
        <v>-249</v>
      </c>
      <c r="AW70" s="3">
        <f t="shared" si="51"/>
        <v>-253.83333333332985</v>
      </c>
      <c r="AX70" s="3">
        <f t="shared" si="52"/>
        <v>161.5</v>
      </c>
      <c r="AY70" s="9">
        <f t="shared" si="53"/>
        <v>41.000000000000995</v>
      </c>
      <c r="AZ70" s="3">
        <f t="shared" si="54"/>
        <v>132981.77777777202</v>
      </c>
      <c r="BA70" s="3">
        <f t="shared" si="55"/>
        <v>4138.7777777773581</v>
      </c>
      <c r="BB70" s="3">
        <f t="shared" si="56"/>
        <v>62001</v>
      </c>
      <c r="BC70" s="3">
        <f t="shared" si="57"/>
        <v>64431.361111109341</v>
      </c>
      <c r="BD70" s="3">
        <f t="shared" si="58"/>
        <v>26082.25</v>
      </c>
      <c r="BE70" s="9">
        <f t="shared" si="59"/>
        <v>1681.0000000000816</v>
      </c>
      <c r="BF70" s="51">
        <f t="shared" si="25"/>
        <v>-2.5863495590911771E-2</v>
      </c>
      <c r="BG70" s="51">
        <f t="shared" si="26"/>
        <v>-3.9777411376749922E-2</v>
      </c>
      <c r="BH70" s="51">
        <f t="shared" si="27"/>
        <v>-4.7132311186825669E-2</v>
      </c>
      <c r="BI70" s="51">
        <f t="shared" si="28"/>
        <v>-7.1284811607768811E-2</v>
      </c>
      <c r="BJ70" s="51">
        <f t="shared" si="29"/>
        <v>4.7242942811174492E-2</v>
      </c>
      <c r="BK70" s="52">
        <f t="shared" si="30"/>
        <v>0.18636363636364173</v>
      </c>
    </row>
    <row r="71" spans="1:63" x14ac:dyDescent="0.25">
      <c r="A71">
        <v>103</v>
      </c>
      <c r="B71" t="s">
        <v>167</v>
      </c>
      <c r="C71" t="s">
        <v>168</v>
      </c>
      <c r="D71" t="s">
        <v>208</v>
      </c>
      <c r="H71" t="s">
        <v>38</v>
      </c>
      <c r="I71" t="s">
        <v>160</v>
      </c>
      <c r="J71" s="11">
        <v>405</v>
      </c>
      <c r="K71">
        <v>52145</v>
      </c>
      <c r="L71" s="11">
        <v>52114</v>
      </c>
      <c r="M71">
        <f>IFERROR(ROUND(VLOOKUP($A71,est_vols!$A:$U,2,FALSE),0),"")</f>
        <v>2</v>
      </c>
      <c r="N71">
        <f>IFERROR(ROUND(VLOOKUP($A71,est_vols!$A:$U,3,FALSE),0),"")</f>
        <v>5</v>
      </c>
      <c r="O71" t="str">
        <f>VLOOKUP(M71,'AT FT Lookup'!$A$3:$D$8,4,FALSE)</f>
        <v>UrbBiz</v>
      </c>
      <c r="P71" s="11" t="str">
        <f>VLOOKUP(N71,'AT FT Lookup'!$A$12:$C$26,3,FALSE)</f>
        <v>Fwy/Ramp</v>
      </c>
      <c r="Q71">
        <f t="shared" si="43"/>
        <v>1</v>
      </c>
      <c r="R71">
        <f t="shared" si="44"/>
        <v>0</v>
      </c>
      <c r="S71">
        <f t="shared" si="45"/>
        <v>0</v>
      </c>
      <c r="T71">
        <f t="shared" si="46"/>
        <v>0</v>
      </c>
      <c r="U71" s="11" t="str">
        <f t="shared" si="47"/>
        <v>Under 10k</v>
      </c>
      <c r="V71" s="3">
        <f t="shared" si="37"/>
        <v>7630.333333333323</v>
      </c>
      <c r="W71" s="3">
        <f t="shared" si="38"/>
        <v>1252.3333333333301</v>
      </c>
      <c r="X71" s="3">
        <f t="shared" si="39"/>
        <v>3066.1666666666601</v>
      </c>
      <c r="Y71" s="3">
        <f t="shared" si="40"/>
        <v>1167.5</v>
      </c>
      <c r="Z71" s="3">
        <f t="shared" si="41"/>
        <v>1664</v>
      </c>
      <c r="AA71" s="9">
        <f t="shared" si="42"/>
        <v>480.33333333333297</v>
      </c>
      <c r="AH71" s="3">
        <v>7630.333333333323</v>
      </c>
      <c r="AI71" s="3">
        <v>1252.3333333333301</v>
      </c>
      <c r="AJ71" s="3">
        <v>3066.1666666666601</v>
      </c>
      <c r="AK71" s="3">
        <v>1167.5</v>
      </c>
      <c r="AL71" s="3">
        <v>1664</v>
      </c>
      <c r="AM71" s="9">
        <v>480.33333333333297</v>
      </c>
      <c r="AN71" s="3">
        <f>IFERROR(ROUND(VLOOKUP($A71,est_vols!$A:$U,4,FALSE),0),"")</f>
        <v>10040</v>
      </c>
      <c r="AO71" s="3">
        <f>IFERROR(ROUND(VLOOKUP($A71,est_vols!$A:$U,5,FALSE),0),"")</f>
        <v>1938</v>
      </c>
      <c r="AP71" s="3">
        <f>IFERROR(ROUND(VLOOKUP($A71,est_vols!$A:$U,6,FALSE),0),"")</f>
        <v>3818</v>
      </c>
      <c r="AQ71" s="3">
        <f>IFERROR(ROUND(VLOOKUP($A71,est_vols!$A:$U,7,FALSE),0),"")</f>
        <v>1817</v>
      </c>
      <c r="AR71" s="3">
        <f>IFERROR(ROUND(VLOOKUP($A71,est_vols!$A:$U,8,FALSE),0),"")</f>
        <v>2041</v>
      </c>
      <c r="AS71" s="9">
        <f>IFERROR(ROUND(VLOOKUP($A71,est_vols!$A:$U,9,FALSE),0),"")</f>
        <v>425</v>
      </c>
      <c r="AT71" s="3">
        <f t="shared" si="48"/>
        <v>2409.666666666677</v>
      </c>
      <c r="AU71" s="3">
        <f t="shared" si="49"/>
        <v>685.66666666666993</v>
      </c>
      <c r="AV71" s="3">
        <f t="shared" si="50"/>
        <v>751.83333333333985</v>
      </c>
      <c r="AW71" s="3">
        <f t="shared" si="51"/>
        <v>649.5</v>
      </c>
      <c r="AX71" s="3">
        <f t="shared" si="52"/>
        <v>377</v>
      </c>
      <c r="AY71" s="9">
        <f t="shared" si="53"/>
        <v>-55.333333333332973</v>
      </c>
      <c r="AZ71" s="3">
        <f t="shared" si="54"/>
        <v>5806493.4444444943</v>
      </c>
      <c r="BA71" s="3">
        <f t="shared" si="55"/>
        <v>470138.77777778223</v>
      </c>
      <c r="BB71" s="3">
        <f t="shared" si="56"/>
        <v>565253.3611111209</v>
      </c>
      <c r="BC71" s="3">
        <f t="shared" si="57"/>
        <v>421850.25</v>
      </c>
      <c r="BD71" s="3">
        <f t="shared" si="58"/>
        <v>142129</v>
      </c>
      <c r="BE71" s="9">
        <f t="shared" si="59"/>
        <v>3061.7777777777378</v>
      </c>
      <c r="BF71" s="51">
        <f t="shared" ref="BF71:BF77" si="60">AT71/V71</f>
        <v>0.31580096981346556</v>
      </c>
      <c r="BG71" s="51">
        <f t="shared" ref="BG71:BG77" si="61">AU71/W71</f>
        <v>0.54751131221719862</v>
      </c>
      <c r="BH71" s="51">
        <f t="shared" ref="BH71:BH77" si="62">AV71/X71</f>
        <v>0.24520302223188828</v>
      </c>
      <c r="BI71" s="51">
        <f t="shared" ref="BI71:BI77" si="63">AW71/Y71</f>
        <v>0.55631691648822268</v>
      </c>
      <c r="BJ71" s="51">
        <f t="shared" ref="BJ71:BJ77" si="64">AX71/Z71</f>
        <v>0.2265625</v>
      </c>
      <c r="BK71" s="52">
        <f t="shared" ref="BK71:BK77" si="65">AY71/AA71</f>
        <v>-0.11519777931991607</v>
      </c>
    </row>
    <row r="72" spans="1:63" x14ac:dyDescent="0.25">
      <c r="A72">
        <v>104</v>
      </c>
      <c r="B72" t="s">
        <v>167</v>
      </c>
      <c r="C72" t="s">
        <v>168</v>
      </c>
      <c r="D72" t="s">
        <v>209</v>
      </c>
      <c r="H72" t="s">
        <v>38</v>
      </c>
      <c r="I72" t="s">
        <v>160</v>
      </c>
      <c r="J72" s="11">
        <v>406</v>
      </c>
      <c r="K72">
        <v>52265</v>
      </c>
      <c r="L72" s="11">
        <v>52144</v>
      </c>
      <c r="M72">
        <f>IFERROR(ROUND(VLOOKUP($A72,est_vols!$A:$U,2,FALSE),0),"")</f>
        <v>2</v>
      </c>
      <c r="N72">
        <f>IFERROR(ROUND(VLOOKUP($A72,est_vols!$A:$U,3,FALSE),0),"")</f>
        <v>5</v>
      </c>
      <c r="O72" t="str">
        <f>VLOOKUP(M72,'AT FT Lookup'!$A$3:$D$8,4,FALSE)</f>
        <v>UrbBiz</v>
      </c>
      <c r="P72" s="11" t="str">
        <f>VLOOKUP(N72,'AT FT Lookup'!$A$12:$C$26,3,FALSE)</f>
        <v>Fwy/Ramp</v>
      </c>
      <c r="Q72">
        <f t="shared" si="43"/>
        <v>0</v>
      </c>
      <c r="R72">
        <f t="shared" si="44"/>
        <v>1</v>
      </c>
      <c r="S72">
        <f t="shared" si="45"/>
        <v>0</v>
      </c>
      <c r="T72">
        <f t="shared" si="46"/>
        <v>0</v>
      </c>
      <c r="U72" s="11" t="str">
        <f t="shared" si="47"/>
        <v>10-20k</v>
      </c>
      <c r="V72" s="3">
        <f t="shared" si="37"/>
        <v>13938.66666666665</v>
      </c>
      <c r="W72" s="3">
        <f t="shared" si="38"/>
        <v>1862</v>
      </c>
      <c r="X72" s="3">
        <f t="shared" si="39"/>
        <v>5277.1666666666597</v>
      </c>
      <c r="Y72" s="3">
        <f t="shared" si="40"/>
        <v>3388.6666666666601</v>
      </c>
      <c r="Z72" s="3">
        <f t="shared" si="41"/>
        <v>2974.8333333333298</v>
      </c>
      <c r="AA72" s="9">
        <f t="shared" si="42"/>
        <v>436</v>
      </c>
      <c r="AH72" s="3">
        <v>13938.66666666665</v>
      </c>
      <c r="AI72" s="3">
        <v>1862</v>
      </c>
      <c r="AJ72" s="3">
        <v>5277.1666666666597</v>
      </c>
      <c r="AK72" s="3">
        <v>3388.6666666666601</v>
      </c>
      <c r="AL72" s="3">
        <v>2974.8333333333298</v>
      </c>
      <c r="AM72" s="9">
        <v>436</v>
      </c>
      <c r="AN72" s="3">
        <f>IFERROR(ROUND(VLOOKUP($A72,est_vols!$A:$U,4,FALSE),0),"")</f>
        <v>11374</v>
      </c>
      <c r="AO72" s="3">
        <f>IFERROR(ROUND(VLOOKUP($A72,est_vols!$A:$U,5,FALSE),0),"")</f>
        <v>1241</v>
      </c>
      <c r="AP72" s="3">
        <f>IFERROR(ROUND(VLOOKUP($A72,est_vols!$A:$U,6,FALSE),0),"")</f>
        <v>4205</v>
      </c>
      <c r="AQ72" s="3">
        <f>IFERROR(ROUND(VLOOKUP($A72,est_vols!$A:$U,7,FALSE),0),"")</f>
        <v>2817</v>
      </c>
      <c r="AR72" s="3">
        <f>IFERROR(ROUND(VLOOKUP($A72,est_vols!$A:$U,8,FALSE),0),"")</f>
        <v>2918</v>
      </c>
      <c r="AS72" s="9">
        <f>IFERROR(ROUND(VLOOKUP($A72,est_vols!$A:$U,9,FALSE),0),"")</f>
        <v>193</v>
      </c>
      <c r="AT72" s="3">
        <f t="shared" si="48"/>
        <v>-2564.6666666666497</v>
      </c>
      <c r="AU72" s="3">
        <f t="shared" si="49"/>
        <v>-621</v>
      </c>
      <c r="AV72" s="3">
        <f t="shared" si="50"/>
        <v>-1072.1666666666597</v>
      </c>
      <c r="AW72" s="3">
        <f t="shared" si="51"/>
        <v>-571.66666666666015</v>
      </c>
      <c r="AX72" s="3">
        <f t="shared" si="52"/>
        <v>-56.833333333329847</v>
      </c>
      <c r="AY72" s="9">
        <f t="shared" si="53"/>
        <v>-243</v>
      </c>
      <c r="AZ72" s="3">
        <f t="shared" si="54"/>
        <v>6577515.1111110244</v>
      </c>
      <c r="BA72" s="3">
        <f t="shared" si="55"/>
        <v>385641</v>
      </c>
      <c r="BB72" s="3">
        <f t="shared" si="56"/>
        <v>1149541.3611110961</v>
      </c>
      <c r="BC72" s="3">
        <f t="shared" si="57"/>
        <v>326802.7777777703</v>
      </c>
      <c r="BD72" s="3">
        <f t="shared" si="58"/>
        <v>3230.0277777773813</v>
      </c>
      <c r="BE72" s="9">
        <f t="shared" si="59"/>
        <v>59049</v>
      </c>
      <c r="BF72" s="51">
        <f t="shared" si="60"/>
        <v>-0.18399655634206902</v>
      </c>
      <c r="BG72" s="51">
        <f t="shared" si="61"/>
        <v>-0.33351235230934478</v>
      </c>
      <c r="BH72" s="51">
        <f t="shared" si="62"/>
        <v>-0.20317089347187464</v>
      </c>
      <c r="BI72" s="51">
        <f t="shared" si="63"/>
        <v>-0.16869958685815303</v>
      </c>
      <c r="BJ72" s="51">
        <f t="shared" si="64"/>
        <v>-1.9104711748556193E-2</v>
      </c>
      <c r="BK72" s="52">
        <f t="shared" si="65"/>
        <v>-0.55733944954128445</v>
      </c>
    </row>
    <row r="73" spans="1:63" x14ac:dyDescent="0.25">
      <c r="A73">
        <v>105</v>
      </c>
      <c r="B73" t="s">
        <v>167</v>
      </c>
      <c r="C73" t="s">
        <v>168</v>
      </c>
      <c r="D73" t="s">
        <v>210</v>
      </c>
      <c r="H73" t="s">
        <v>38</v>
      </c>
      <c r="I73" t="s">
        <v>160</v>
      </c>
      <c r="J73" s="11">
        <v>407</v>
      </c>
      <c r="K73">
        <v>52507</v>
      </c>
      <c r="L73" s="11">
        <v>52509</v>
      </c>
      <c r="M73">
        <f>IFERROR(ROUND(VLOOKUP($A73,est_vols!$A:$U,2,FALSE),0),"")</f>
        <v>3</v>
      </c>
      <c r="N73">
        <f>IFERROR(ROUND(VLOOKUP($A73,est_vols!$A:$U,3,FALSE),0),"")</f>
        <v>1</v>
      </c>
      <c r="O73" t="str">
        <f>VLOOKUP(M73,'AT FT Lookup'!$A$3:$D$8,4,FALSE)</f>
        <v>Urb</v>
      </c>
      <c r="P73" s="11" t="str">
        <f>VLOOKUP(N73,'AT FT Lookup'!$A$12:$C$26,3,FALSE)</f>
        <v>Fwy/Ramp</v>
      </c>
      <c r="Q73">
        <f t="shared" si="43"/>
        <v>0</v>
      </c>
      <c r="R73">
        <f t="shared" si="44"/>
        <v>0</v>
      </c>
      <c r="S73">
        <f t="shared" si="45"/>
        <v>1</v>
      </c>
      <c r="T73">
        <f t="shared" si="46"/>
        <v>0</v>
      </c>
      <c r="U73" s="11" t="str">
        <f t="shared" si="47"/>
        <v>20-50k</v>
      </c>
      <c r="V73" s="3">
        <f t="shared" si="37"/>
        <v>32087.999999999953</v>
      </c>
      <c r="W73" s="3">
        <f t="shared" si="38"/>
        <v>4777.3333333333303</v>
      </c>
      <c r="X73" s="3">
        <f t="shared" si="39"/>
        <v>12065.833333333299</v>
      </c>
      <c r="Y73" s="3">
        <f t="shared" si="40"/>
        <v>6529.1666666666597</v>
      </c>
      <c r="Z73" s="3">
        <f t="shared" si="41"/>
        <v>7727.3333333333303</v>
      </c>
      <c r="AA73" s="9">
        <f t="shared" si="42"/>
        <v>988.33333333333303</v>
      </c>
      <c r="AH73" s="3">
        <v>32087.999999999953</v>
      </c>
      <c r="AI73" s="3">
        <v>4777.3333333333303</v>
      </c>
      <c r="AJ73" s="3">
        <v>12065.833333333299</v>
      </c>
      <c r="AK73" s="3">
        <v>6529.1666666666597</v>
      </c>
      <c r="AL73" s="3">
        <v>7727.3333333333303</v>
      </c>
      <c r="AM73" s="9">
        <v>988.33333333333303</v>
      </c>
      <c r="AN73" s="3">
        <f>IFERROR(ROUND(VLOOKUP($A73,est_vols!$A:$U,4,FALSE),0),"")</f>
        <v>16509</v>
      </c>
      <c r="AO73" s="3">
        <f>IFERROR(ROUND(VLOOKUP($A73,est_vols!$A:$U,5,FALSE),0),"")</f>
        <v>2253</v>
      </c>
      <c r="AP73" s="3">
        <f>IFERROR(ROUND(VLOOKUP($A73,est_vols!$A:$U,6,FALSE),0),"")</f>
        <v>5858</v>
      </c>
      <c r="AQ73" s="3">
        <f>IFERROR(ROUND(VLOOKUP($A73,est_vols!$A:$U,7,FALSE),0),"")</f>
        <v>4271</v>
      </c>
      <c r="AR73" s="3">
        <f>IFERROR(ROUND(VLOOKUP($A73,est_vols!$A:$U,8,FALSE),0),"")</f>
        <v>3750</v>
      </c>
      <c r="AS73" s="9">
        <f>IFERROR(ROUND(VLOOKUP($A73,est_vols!$A:$U,9,FALSE),0),"")</f>
        <v>378</v>
      </c>
      <c r="AT73" s="3">
        <f t="shared" si="48"/>
        <v>-15578.999999999953</v>
      </c>
      <c r="AU73" s="3">
        <f t="shared" si="49"/>
        <v>-2524.3333333333303</v>
      </c>
      <c r="AV73" s="3">
        <f t="shared" si="50"/>
        <v>-6207.8333333332994</v>
      </c>
      <c r="AW73" s="3">
        <f t="shared" si="51"/>
        <v>-2258.1666666666597</v>
      </c>
      <c r="AX73" s="3">
        <f t="shared" si="52"/>
        <v>-3977.3333333333303</v>
      </c>
      <c r="AY73" s="9">
        <f t="shared" si="53"/>
        <v>-610.33333333333303</v>
      </c>
      <c r="AZ73" s="3">
        <f t="shared" si="54"/>
        <v>242705240.99999854</v>
      </c>
      <c r="BA73" s="3">
        <f t="shared" si="55"/>
        <v>6372258.7777777622</v>
      </c>
      <c r="BB73" s="3">
        <f t="shared" si="56"/>
        <v>38537194.694444023</v>
      </c>
      <c r="BC73" s="3">
        <f t="shared" si="57"/>
        <v>5099316.6944444133</v>
      </c>
      <c r="BD73" s="3">
        <f t="shared" si="58"/>
        <v>15819180.44444442</v>
      </c>
      <c r="BE73" s="9">
        <f t="shared" si="59"/>
        <v>372506.7777777774</v>
      </c>
      <c r="BF73" s="51">
        <f t="shared" si="60"/>
        <v>-0.48550860134629692</v>
      </c>
      <c r="BG73" s="51">
        <f t="shared" si="61"/>
        <v>-0.52839799051074487</v>
      </c>
      <c r="BH73" s="51">
        <f t="shared" si="62"/>
        <v>-0.51449685751778296</v>
      </c>
      <c r="BI73" s="51">
        <f t="shared" si="63"/>
        <v>-0.34585832801531519</v>
      </c>
      <c r="BJ73" s="51">
        <f t="shared" si="64"/>
        <v>-0.51470968855146215</v>
      </c>
      <c r="BK73" s="52">
        <f t="shared" si="65"/>
        <v>-0.61753794266441808</v>
      </c>
    </row>
    <row r="74" spans="1:63" x14ac:dyDescent="0.25">
      <c r="A74">
        <v>106</v>
      </c>
      <c r="B74" t="s">
        <v>167</v>
      </c>
      <c r="C74" t="s">
        <v>168</v>
      </c>
      <c r="D74" t="s">
        <v>211</v>
      </c>
      <c r="H74" t="s">
        <v>38</v>
      </c>
      <c r="I74" t="s">
        <v>160</v>
      </c>
      <c r="J74" s="11">
        <v>408</v>
      </c>
      <c r="K74">
        <v>52126</v>
      </c>
      <c r="L74" s="11">
        <v>52125</v>
      </c>
      <c r="M74">
        <f>IFERROR(ROUND(VLOOKUP($A74,est_vols!$A:$U,2,FALSE),0),"")</f>
        <v>2</v>
      </c>
      <c r="N74">
        <f>IFERROR(ROUND(VLOOKUP($A74,est_vols!$A:$U,3,FALSE),0),"")</f>
        <v>1</v>
      </c>
      <c r="O74" t="str">
        <f>VLOOKUP(M74,'AT FT Lookup'!$A$3:$D$8,4,FALSE)</f>
        <v>UrbBiz</v>
      </c>
      <c r="P74" s="11" t="str">
        <f>VLOOKUP(N74,'AT FT Lookup'!$A$12:$C$26,3,FALSE)</f>
        <v>Fwy/Ramp</v>
      </c>
      <c r="Q74">
        <f t="shared" si="43"/>
        <v>0</v>
      </c>
      <c r="R74">
        <f t="shared" si="44"/>
        <v>0</v>
      </c>
      <c r="S74">
        <f t="shared" si="45"/>
        <v>1</v>
      </c>
      <c r="T74">
        <f t="shared" si="46"/>
        <v>0</v>
      </c>
      <c r="U74" s="11" t="str">
        <f t="shared" si="47"/>
        <v>20-50k</v>
      </c>
      <c r="V74" s="3">
        <f t="shared" si="37"/>
        <v>46476.333333333285</v>
      </c>
      <c r="W74" s="3">
        <f t="shared" si="38"/>
        <v>5327.3333333333303</v>
      </c>
      <c r="X74" s="3">
        <f t="shared" si="39"/>
        <v>15491.833333333299</v>
      </c>
      <c r="Y74" s="3">
        <f t="shared" si="40"/>
        <v>9860</v>
      </c>
      <c r="Z74" s="3">
        <f t="shared" si="41"/>
        <v>14345.5</v>
      </c>
      <c r="AA74" s="9">
        <f t="shared" si="42"/>
        <v>1451.6666666666599</v>
      </c>
      <c r="AH74" s="3">
        <v>46476.333333333285</v>
      </c>
      <c r="AI74" s="3">
        <v>5327.3333333333303</v>
      </c>
      <c r="AJ74" s="3">
        <v>15491.833333333299</v>
      </c>
      <c r="AK74" s="3">
        <v>9860</v>
      </c>
      <c r="AL74" s="3">
        <v>14345.5</v>
      </c>
      <c r="AM74" s="9">
        <v>1451.6666666666599</v>
      </c>
      <c r="AN74" s="3">
        <f>IFERROR(ROUND(VLOOKUP($A74,est_vols!$A:$U,4,FALSE),0),"")</f>
        <v>35036</v>
      </c>
      <c r="AO74" s="3">
        <f>IFERROR(ROUND(VLOOKUP($A74,est_vols!$A:$U,5,FALSE),0),"")</f>
        <v>4070</v>
      </c>
      <c r="AP74" s="3">
        <f>IFERROR(ROUND(VLOOKUP($A74,est_vols!$A:$U,6,FALSE),0),"")</f>
        <v>11716</v>
      </c>
      <c r="AQ74" s="3">
        <f>IFERROR(ROUND(VLOOKUP($A74,est_vols!$A:$U,7,FALSE),0),"")</f>
        <v>7828</v>
      </c>
      <c r="AR74" s="3">
        <f>IFERROR(ROUND(VLOOKUP($A74,est_vols!$A:$U,8,FALSE),0),"")</f>
        <v>9877</v>
      </c>
      <c r="AS74" s="9">
        <f>IFERROR(ROUND(VLOOKUP($A74,est_vols!$A:$U,9,FALSE),0),"")</f>
        <v>1545</v>
      </c>
      <c r="AT74" s="3">
        <f t="shared" si="48"/>
        <v>-11440.333333333285</v>
      </c>
      <c r="AU74" s="3">
        <f t="shared" si="49"/>
        <v>-1257.3333333333303</v>
      </c>
      <c r="AV74" s="3">
        <f t="shared" si="50"/>
        <v>-3775.8333333332994</v>
      </c>
      <c r="AW74" s="3">
        <f t="shared" si="51"/>
        <v>-2032</v>
      </c>
      <c r="AX74" s="3">
        <f t="shared" si="52"/>
        <v>-4468.5</v>
      </c>
      <c r="AY74" s="9">
        <f t="shared" si="53"/>
        <v>93.333333333340079</v>
      </c>
      <c r="AZ74" s="3">
        <f t="shared" si="54"/>
        <v>130881226.77777667</v>
      </c>
      <c r="BA74" s="3">
        <f t="shared" si="55"/>
        <v>1580887.1111111036</v>
      </c>
      <c r="BB74" s="3">
        <f t="shared" si="56"/>
        <v>14256917.361110855</v>
      </c>
      <c r="BC74" s="3">
        <f t="shared" si="57"/>
        <v>4129024</v>
      </c>
      <c r="BD74" s="3">
        <f t="shared" si="58"/>
        <v>19967492.25</v>
      </c>
      <c r="BE74" s="9">
        <f t="shared" si="59"/>
        <v>8711.1111111123701</v>
      </c>
      <c r="BF74" s="51">
        <f t="shared" si="60"/>
        <v>-0.24615395649398539</v>
      </c>
      <c r="BG74" s="51">
        <f t="shared" si="61"/>
        <v>-0.23601551745713883</v>
      </c>
      <c r="BH74" s="51">
        <f t="shared" si="62"/>
        <v>-0.24373056771847368</v>
      </c>
      <c r="BI74" s="51">
        <f t="shared" si="63"/>
        <v>-0.20608519269776876</v>
      </c>
      <c r="BJ74" s="51">
        <f t="shared" si="64"/>
        <v>-0.31149140845561324</v>
      </c>
      <c r="BK74" s="52">
        <f t="shared" si="65"/>
        <v>6.4293915040188637E-2</v>
      </c>
    </row>
    <row r="75" spans="1:63" x14ac:dyDescent="0.25">
      <c r="A75">
        <v>107</v>
      </c>
      <c r="B75" t="s">
        <v>167</v>
      </c>
      <c r="C75" t="s">
        <v>168</v>
      </c>
      <c r="D75" t="s">
        <v>199</v>
      </c>
      <c r="H75" t="s">
        <v>38</v>
      </c>
      <c r="I75" t="s">
        <v>160</v>
      </c>
      <c r="J75" s="11">
        <v>409</v>
      </c>
      <c r="K75">
        <v>52508</v>
      </c>
      <c r="L75" s="11">
        <v>52125</v>
      </c>
      <c r="M75">
        <f>IFERROR(ROUND(VLOOKUP($A75,est_vols!$A:$U,2,FALSE),0),"")</f>
        <v>3</v>
      </c>
      <c r="N75">
        <f>IFERROR(ROUND(VLOOKUP($A75,est_vols!$A:$U,3,FALSE),0),"")</f>
        <v>1</v>
      </c>
      <c r="O75" t="str">
        <f>VLOOKUP(M75,'AT FT Lookup'!$A$3:$D$8,4,FALSE)</f>
        <v>Urb</v>
      </c>
      <c r="P75" s="11" t="str">
        <f>VLOOKUP(N75,'AT FT Lookup'!$A$12:$C$26,3,FALSE)</f>
        <v>Fwy/Ramp</v>
      </c>
      <c r="Q75">
        <f t="shared" si="43"/>
        <v>0</v>
      </c>
      <c r="R75">
        <f t="shared" si="44"/>
        <v>1</v>
      </c>
      <c r="S75">
        <f t="shared" si="45"/>
        <v>0</v>
      </c>
      <c r="T75">
        <f t="shared" si="46"/>
        <v>0</v>
      </c>
      <c r="U75" s="11" t="str">
        <f t="shared" si="47"/>
        <v>10-20k</v>
      </c>
      <c r="V75" s="3">
        <f t="shared" si="37"/>
        <v>13327.499999999985</v>
      </c>
      <c r="W75" s="3">
        <f t="shared" si="38"/>
        <v>1556.6666666666599</v>
      </c>
      <c r="X75" s="3">
        <f t="shared" si="39"/>
        <v>4708.1666666666597</v>
      </c>
      <c r="Y75" s="3">
        <f t="shared" si="40"/>
        <v>3266</v>
      </c>
      <c r="Z75" s="3">
        <f t="shared" si="41"/>
        <v>3368</v>
      </c>
      <c r="AA75" s="9">
        <f t="shared" si="42"/>
        <v>428.666666666666</v>
      </c>
      <c r="AH75" s="3">
        <v>13327.499999999985</v>
      </c>
      <c r="AI75" s="3">
        <v>1556.6666666666599</v>
      </c>
      <c r="AJ75" s="3">
        <v>4708.1666666666597</v>
      </c>
      <c r="AK75" s="3">
        <v>3266</v>
      </c>
      <c r="AL75" s="3">
        <v>3368</v>
      </c>
      <c r="AM75" s="9">
        <v>428.666666666666</v>
      </c>
      <c r="AN75" s="3">
        <f>IFERROR(ROUND(VLOOKUP($A75,est_vols!$A:$U,4,FALSE),0),"")</f>
        <v>6819</v>
      </c>
      <c r="AO75" s="3">
        <f>IFERROR(ROUND(VLOOKUP($A75,est_vols!$A:$U,5,FALSE),0),"")</f>
        <v>909</v>
      </c>
      <c r="AP75" s="3">
        <f>IFERROR(ROUND(VLOOKUP($A75,est_vols!$A:$U,6,FALSE),0),"")</f>
        <v>2460</v>
      </c>
      <c r="AQ75" s="3">
        <f>IFERROR(ROUND(VLOOKUP($A75,est_vols!$A:$U,7,FALSE),0),"")</f>
        <v>1753</v>
      </c>
      <c r="AR75" s="3">
        <f>IFERROR(ROUND(VLOOKUP($A75,est_vols!$A:$U,8,FALSE),0),"")</f>
        <v>1559</v>
      </c>
      <c r="AS75" s="9">
        <f>IFERROR(ROUND(VLOOKUP($A75,est_vols!$A:$U,9,FALSE),0),"")</f>
        <v>137</v>
      </c>
      <c r="AT75" s="3">
        <f t="shared" si="48"/>
        <v>-6508.4999999999854</v>
      </c>
      <c r="AU75" s="3">
        <f t="shared" si="49"/>
        <v>-647.66666666665992</v>
      </c>
      <c r="AV75" s="3">
        <f t="shared" si="50"/>
        <v>-2248.1666666666597</v>
      </c>
      <c r="AW75" s="3">
        <f t="shared" si="51"/>
        <v>-1513</v>
      </c>
      <c r="AX75" s="3">
        <f t="shared" si="52"/>
        <v>-1809</v>
      </c>
      <c r="AY75" s="9">
        <f t="shared" si="53"/>
        <v>-291.666666666666</v>
      </c>
      <c r="AZ75" s="3">
        <f t="shared" si="54"/>
        <v>42360572.249999814</v>
      </c>
      <c r="BA75" s="3">
        <f t="shared" si="55"/>
        <v>419472.11111110239</v>
      </c>
      <c r="BB75" s="3">
        <f t="shared" si="56"/>
        <v>5054253.3611110793</v>
      </c>
      <c r="BC75" s="3">
        <f t="shared" si="57"/>
        <v>2289169</v>
      </c>
      <c r="BD75" s="3">
        <f t="shared" si="58"/>
        <v>3272481</v>
      </c>
      <c r="BE75" s="9">
        <f t="shared" si="59"/>
        <v>85069.44444444406</v>
      </c>
      <c r="BF75" s="51">
        <f t="shared" si="60"/>
        <v>-0.48835115362971243</v>
      </c>
      <c r="BG75" s="51">
        <f t="shared" si="61"/>
        <v>-0.41605995717344502</v>
      </c>
      <c r="BH75" s="51">
        <f t="shared" si="62"/>
        <v>-0.47750362844702388</v>
      </c>
      <c r="BI75" s="51">
        <f t="shared" si="63"/>
        <v>-0.46325780771586039</v>
      </c>
      <c r="BJ75" s="51">
        <f t="shared" si="64"/>
        <v>-0.53711401425178151</v>
      </c>
      <c r="BK75" s="52">
        <f t="shared" si="65"/>
        <v>-0.68040435458786885</v>
      </c>
    </row>
    <row r="76" spans="1:63" x14ac:dyDescent="0.25">
      <c r="A76">
        <v>108</v>
      </c>
      <c r="B76" t="s">
        <v>167</v>
      </c>
      <c r="C76" t="s">
        <v>168</v>
      </c>
      <c r="D76" t="s">
        <v>196</v>
      </c>
      <c r="H76" t="s">
        <v>38</v>
      </c>
      <c r="I76" t="s">
        <v>160</v>
      </c>
      <c r="J76" s="11">
        <v>410</v>
      </c>
      <c r="K76">
        <v>52303</v>
      </c>
      <c r="L76" s="11">
        <v>20996</v>
      </c>
      <c r="M76">
        <f>IFERROR(ROUND(VLOOKUP($A76,est_vols!$A:$U,2,FALSE),0),"")</f>
        <v>2</v>
      </c>
      <c r="N76">
        <f>IFERROR(ROUND(VLOOKUP($A76,est_vols!$A:$U,3,FALSE),0),"")</f>
        <v>5</v>
      </c>
      <c r="O76" t="str">
        <f>VLOOKUP(M76,'AT FT Lookup'!$A$3:$D$8,4,FALSE)</f>
        <v>UrbBiz</v>
      </c>
      <c r="P76" s="11" t="str">
        <f>VLOOKUP(N76,'AT FT Lookup'!$A$12:$C$26,3,FALSE)</f>
        <v>Fwy/Ramp</v>
      </c>
      <c r="Q76">
        <f t="shared" si="43"/>
        <v>0</v>
      </c>
      <c r="R76">
        <f t="shared" si="44"/>
        <v>1</v>
      </c>
      <c r="S76">
        <f t="shared" si="45"/>
        <v>0</v>
      </c>
      <c r="T76">
        <f t="shared" si="46"/>
        <v>0</v>
      </c>
      <c r="U76" s="11" t="str">
        <f t="shared" si="47"/>
        <v>10-20k</v>
      </c>
      <c r="V76" s="3">
        <f t="shared" si="37"/>
        <v>13126.999999999991</v>
      </c>
      <c r="W76" s="3">
        <f t="shared" si="38"/>
        <v>1397</v>
      </c>
      <c r="X76" s="3">
        <f t="shared" si="39"/>
        <v>4161.1666666666597</v>
      </c>
      <c r="Y76" s="3">
        <f t="shared" si="40"/>
        <v>3244</v>
      </c>
      <c r="Z76" s="3">
        <f t="shared" si="41"/>
        <v>4052.8333333333298</v>
      </c>
      <c r="AA76" s="9">
        <f t="shared" si="42"/>
        <v>272</v>
      </c>
      <c r="AH76" s="3">
        <v>13126.999999999991</v>
      </c>
      <c r="AI76" s="3">
        <v>1397</v>
      </c>
      <c r="AJ76" s="3">
        <v>4161.1666666666597</v>
      </c>
      <c r="AK76" s="3">
        <v>3244</v>
      </c>
      <c r="AL76" s="3">
        <v>4052.8333333333298</v>
      </c>
      <c r="AM76" s="9">
        <v>272</v>
      </c>
      <c r="AN76" s="3">
        <f>IFERROR(ROUND(VLOOKUP($A76,est_vols!$A:$U,4,FALSE),0),"")</f>
        <v>10043</v>
      </c>
      <c r="AO76" s="3">
        <f>IFERROR(ROUND(VLOOKUP($A76,est_vols!$A:$U,5,FALSE),0),"")</f>
        <v>992</v>
      </c>
      <c r="AP76" s="3">
        <f>IFERROR(ROUND(VLOOKUP($A76,est_vols!$A:$U,6,FALSE),0),"")</f>
        <v>3726</v>
      </c>
      <c r="AQ76" s="3">
        <f>IFERROR(ROUND(VLOOKUP($A76,est_vols!$A:$U,7,FALSE),0),"")</f>
        <v>2465</v>
      </c>
      <c r="AR76" s="3">
        <f>IFERROR(ROUND(VLOOKUP($A76,est_vols!$A:$U,8,FALSE),0),"")</f>
        <v>2633</v>
      </c>
      <c r="AS76" s="9">
        <f>IFERROR(ROUND(VLOOKUP($A76,est_vols!$A:$U,9,FALSE),0),"")</f>
        <v>227</v>
      </c>
      <c r="AT76" s="3">
        <f t="shared" si="48"/>
        <v>-3083.9999999999909</v>
      </c>
      <c r="AU76" s="3">
        <f t="shared" si="49"/>
        <v>-405</v>
      </c>
      <c r="AV76" s="3">
        <f t="shared" si="50"/>
        <v>-435.16666666665969</v>
      </c>
      <c r="AW76" s="3">
        <f t="shared" si="51"/>
        <v>-779</v>
      </c>
      <c r="AX76" s="3">
        <f t="shared" si="52"/>
        <v>-1419.8333333333298</v>
      </c>
      <c r="AY76" s="9">
        <f t="shared" si="53"/>
        <v>-45</v>
      </c>
      <c r="AZ76" s="3">
        <f t="shared" si="54"/>
        <v>9511055.9999999441</v>
      </c>
      <c r="BA76" s="3">
        <f t="shared" si="55"/>
        <v>164025</v>
      </c>
      <c r="BB76" s="3">
        <f t="shared" si="56"/>
        <v>189370.0277777717</v>
      </c>
      <c r="BC76" s="3">
        <f t="shared" si="57"/>
        <v>606841</v>
      </c>
      <c r="BD76" s="3">
        <f t="shared" si="58"/>
        <v>2015926.6944444345</v>
      </c>
      <c r="BE76" s="9">
        <f t="shared" si="59"/>
        <v>2025</v>
      </c>
      <c r="BF76" s="51">
        <f t="shared" si="60"/>
        <v>-0.23493562885655467</v>
      </c>
      <c r="BG76" s="51">
        <f t="shared" si="61"/>
        <v>-0.28990694345025053</v>
      </c>
      <c r="BH76" s="51">
        <f t="shared" si="62"/>
        <v>-0.10457804301678066</v>
      </c>
      <c r="BI76" s="51">
        <f t="shared" si="63"/>
        <v>-0.24013563501849569</v>
      </c>
      <c r="BJ76" s="51">
        <f t="shared" si="64"/>
        <v>-0.35033104412550836</v>
      </c>
      <c r="BK76" s="52">
        <f t="shared" si="65"/>
        <v>-0.16544117647058823</v>
      </c>
    </row>
    <row r="77" spans="1:63" x14ac:dyDescent="0.25">
      <c r="A77">
        <v>109</v>
      </c>
      <c r="B77" t="s">
        <v>167</v>
      </c>
      <c r="C77" t="s">
        <v>168</v>
      </c>
      <c r="D77" t="s">
        <v>196</v>
      </c>
      <c r="H77" t="s">
        <v>38</v>
      </c>
      <c r="I77" t="s">
        <v>160</v>
      </c>
      <c r="J77" s="11">
        <v>411</v>
      </c>
      <c r="K77">
        <v>20996</v>
      </c>
      <c r="L77" s="11">
        <v>52304</v>
      </c>
      <c r="M77">
        <f>IFERROR(ROUND(VLOOKUP($A77,est_vols!$A:$U,2,FALSE),0),"")</f>
        <v>2</v>
      </c>
      <c r="N77">
        <f>IFERROR(ROUND(VLOOKUP($A77,est_vols!$A:$U,3,FALSE),0),"")</f>
        <v>5</v>
      </c>
      <c r="O77" t="str">
        <f>VLOOKUP(M77,'AT FT Lookup'!$A$3:$D$8,4,FALSE)</f>
        <v>UrbBiz</v>
      </c>
      <c r="P77" s="11" t="str">
        <f>VLOOKUP(N77,'AT FT Lookup'!$A$12:$C$26,3,FALSE)</f>
        <v>Fwy/Ramp</v>
      </c>
      <c r="Q77">
        <f t="shared" si="43"/>
        <v>0</v>
      </c>
      <c r="R77">
        <f t="shared" si="44"/>
        <v>1</v>
      </c>
      <c r="S77">
        <f t="shared" si="45"/>
        <v>0</v>
      </c>
      <c r="T77">
        <f t="shared" si="46"/>
        <v>0</v>
      </c>
      <c r="U77" s="11" t="str">
        <f t="shared" si="47"/>
        <v>10-20k</v>
      </c>
      <c r="V77" s="3">
        <f t="shared" si="37"/>
        <v>12526.999999999982</v>
      </c>
      <c r="W77" s="3">
        <f t="shared" si="38"/>
        <v>2240.3333333333298</v>
      </c>
      <c r="X77" s="3">
        <f t="shared" si="39"/>
        <v>5008.6666666666597</v>
      </c>
      <c r="Y77" s="3">
        <f t="shared" si="40"/>
        <v>2749.5</v>
      </c>
      <c r="Z77" s="3">
        <f t="shared" si="41"/>
        <v>2302.1666666666601</v>
      </c>
      <c r="AA77" s="9">
        <f t="shared" si="42"/>
        <v>226.333333333333</v>
      </c>
      <c r="AH77" s="3">
        <v>12526.999999999982</v>
      </c>
      <c r="AI77" s="3">
        <v>2240.3333333333298</v>
      </c>
      <c r="AJ77" s="3">
        <v>5008.6666666666597</v>
      </c>
      <c r="AK77" s="3">
        <v>2749.5</v>
      </c>
      <c r="AL77" s="3">
        <v>2302.1666666666601</v>
      </c>
      <c r="AM77" s="9">
        <v>226.333333333333</v>
      </c>
      <c r="AN77" s="3">
        <f>IFERROR(ROUND(VLOOKUP($A77,est_vols!$A:$U,4,FALSE),0),"")</f>
        <v>9588</v>
      </c>
      <c r="AO77" s="3">
        <f>IFERROR(ROUND(VLOOKUP($A77,est_vols!$A:$U,5,FALSE),0),"")</f>
        <v>1239</v>
      </c>
      <c r="AP77" s="3">
        <f>IFERROR(ROUND(VLOOKUP($A77,est_vols!$A:$U,6,FALSE),0),"")</f>
        <v>3776</v>
      </c>
      <c r="AQ77" s="3">
        <f>IFERROR(ROUND(VLOOKUP($A77,est_vols!$A:$U,7,FALSE),0),"")</f>
        <v>2151</v>
      </c>
      <c r="AR77" s="3">
        <f>IFERROR(ROUND(VLOOKUP($A77,est_vols!$A:$U,8,FALSE),0),"")</f>
        <v>2273</v>
      </c>
      <c r="AS77" s="9">
        <f>IFERROR(ROUND(VLOOKUP($A77,est_vols!$A:$U,9,FALSE),0),"")</f>
        <v>149</v>
      </c>
      <c r="AT77" s="3">
        <f t="shared" si="48"/>
        <v>-2938.9999999999818</v>
      </c>
      <c r="AU77" s="3">
        <f t="shared" si="49"/>
        <v>-1001.3333333333298</v>
      </c>
      <c r="AV77" s="3">
        <f t="shared" si="50"/>
        <v>-1232.6666666666597</v>
      </c>
      <c r="AW77" s="3">
        <f t="shared" si="51"/>
        <v>-598.5</v>
      </c>
      <c r="AX77" s="3">
        <f t="shared" si="52"/>
        <v>-29.166666666660149</v>
      </c>
      <c r="AY77" s="9">
        <f t="shared" si="53"/>
        <v>-77.333333333333002</v>
      </c>
      <c r="AZ77" s="3">
        <f t="shared" si="54"/>
        <v>8637720.9999998938</v>
      </c>
      <c r="BA77" s="3">
        <f t="shared" si="55"/>
        <v>1002668.4444444375</v>
      </c>
      <c r="BB77" s="3">
        <f t="shared" si="56"/>
        <v>1519467.111111094</v>
      </c>
      <c r="BC77" s="3">
        <f t="shared" si="57"/>
        <v>358202.25</v>
      </c>
      <c r="BD77" s="3">
        <f t="shared" si="58"/>
        <v>850.69444444406417</v>
      </c>
      <c r="BE77" s="9">
        <f t="shared" si="59"/>
        <v>5980.4444444443934</v>
      </c>
      <c r="BF77" s="51">
        <f t="shared" si="60"/>
        <v>-0.23461323541151002</v>
      </c>
      <c r="BG77" s="51">
        <f t="shared" si="61"/>
        <v>-0.44695729802112694</v>
      </c>
      <c r="BH77" s="51">
        <f t="shared" si="62"/>
        <v>-0.24610674830294052</v>
      </c>
      <c r="BI77" s="51">
        <f t="shared" si="63"/>
        <v>-0.21767594108019639</v>
      </c>
      <c r="BJ77" s="51">
        <f t="shared" si="64"/>
        <v>-1.2669224643449025E-2</v>
      </c>
      <c r="BK77" s="52">
        <f t="shared" si="65"/>
        <v>-0.34167893961708296</v>
      </c>
    </row>
    <row r="78" spans="1:63" x14ac:dyDescent="0.25">
      <c r="A78">
        <v>110</v>
      </c>
      <c r="B78" t="s">
        <v>167</v>
      </c>
      <c r="C78" t="s">
        <v>168</v>
      </c>
      <c r="D78" t="s">
        <v>195</v>
      </c>
      <c r="H78" t="s">
        <v>38</v>
      </c>
      <c r="I78" t="s">
        <v>160</v>
      </c>
      <c r="J78" s="11">
        <v>412</v>
      </c>
      <c r="K78">
        <v>52129</v>
      </c>
      <c r="L78" s="11">
        <v>21812</v>
      </c>
      <c r="M78">
        <f>IFERROR(ROUND(VLOOKUP($A78,est_vols!$A:$U,2,FALSE),0),"")</f>
        <v>2</v>
      </c>
      <c r="N78">
        <f>IFERROR(ROUND(VLOOKUP($A78,est_vols!$A:$U,3,FALSE),0),"")</f>
        <v>5</v>
      </c>
      <c r="O78" t="str">
        <f>VLOOKUP(M78,'AT FT Lookup'!$A$3:$D$8,4,FALSE)</f>
        <v>UrbBiz</v>
      </c>
      <c r="P78" s="11" t="str">
        <f>VLOOKUP(N78,'AT FT Lookup'!$A$12:$C$26,3,FALSE)</f>
        <v>Fwy/Ramp</v>
      </c>
      <c r="Q78">
        <f t="shared" si="43"/>
        <v>0</v>
      </c>
      <c r="R78">
        <f t="shared" si="44"/>
        <v>1</v>
      </c>
      <c r="S78">
        <f t="shared" si="45"/>
        <v>0</v>
      </c>
      <c r="T78">
        <f t="shared" si="46"/>
        <v>0</v>
      </c>
      <c r="U78" s="11" t="str">
        <f t="shared" si="47"/>
        <v>10-20k</v>
      </c>
      <c r="V78" s="3">
        <f t="shared" si="37"/>
        <v>14821.66666666665</v>
      </c>
      <c r="W78" s="3">
        <f t="shared" si="38"/>
        <v>1950</v>
      </c>
      <c r="X78" s="3">
        <f t="shared" si="39"/>
        <v>5161.6666666666597</v>
      </c>
      <c r="Y78" s="3">
        <f t="shared" si="40"/>
        <v>3418.1666666666601</v>
      </c>
      <c r="Z78" s="3">
        <f t="shared" si="41"/>
        <v>3969.8333333333298</v>
      </c>
      <c r="AA78" s="9">
        <f t="shared" si="42"/>
        <v>322</v>
      </c>
      <c r="AH78" s="3">
        <v>14821.66666666665</v>
      </c>
      <c r="AI78" s="3">
        <v>1950</v>
      </c>
      <c r="AJ78" s="3">
        <v>5161.6666666666597</v>
      </c>
      <c r="AK78" s="3">
        <v>3418.1666666666601</v>
      </c>
      <c r="AL78" s="3">
        <v>3969.8333333333298</v>
      </c>
      <c r="AM78" s="9">
        <v>322</v>
      </c>
      <c r="AN78" s="3">
        <f>IFERROR(ROUND(VLOOKUP($A78,est_vols!$A:$U,4,FALSE),0),"")</f>
        <v>15393</v>
      </c>
      <c r="AO78" s="3">
        <f>IFERROR(ROUND(VLOOKUP($A78,est_vols!$A:$U,5,FALSE),0),"")</f>
        <v>1933</v>
      </c>
      <c r="AP78" s="3">
        <f>IFERROR(ROUND(VLOOKUP($A78,est_vols!$A:$U,6,FALSE),0),"")</f>
        <v>5706</v>
      </c>
      <c r="AQ78" s="3">
        <f>IFERROR(ROUND(VLOOKUP($A78,est_vols!$A:$U,7,FALSE),0),"")</f>
        <v>3904</v>
      </c>
      <c r="AR78" s="3">
        <f>IFERROR(ROUND(VLOOKUP($A78,est_vols!$A:$U,8,FALSE),0),"")</f>
        <v>3537</v>
      </c>
      <c r="AS78" s="9">
        <f>IFERROR(ROUND(VLOOKUP($A78,est_vols!$A:$U,9,FALSE),0),"")</f>
        <v>312</v>
      </c>
      <c r="AT78" s="3">
        <f t="shared" si="48"/>
        <v>571.33333333335031</v>
      </c>
      <c r="AU78" s="3">
        <f t="shared" si="49"/>
        <v>-17</v>
      </c>
      <c r="AV78" s="3">
        <f t="shared" si="50"/>
        <v>544.33333333334031</v>
      </c>
      <c r="AW78" s="3">
        <f t="shared" si="51"/>
        <v>485.83333333333985</v>
      </c>
      <c r="AX78" s="3">
        <f t="shared" si="52"/>
        <v>-432.83333333332985</v>
      </c>
      <c r="AY78" s="9">
        <f t="shared" si="53"/>
        <v>-10</v>
      </c>
      <c r="AZ78" s="3">
        <f t="shared" si="54"/>
        <v>326421.77777779719</v>
      </c>
      <c r="BA78" s="3">
        <f t="shared" si="55"/>
        <v>289</v>
      </c>
      <c r="BB78" s="3">
        <f t="shared" si="56"/>
        <v>296298.77777778538</v>
      </c>
      <c r="BC78" s="3">
        <f t="shared" si="57"/>
        <v>236034.02777778413</v>
      </c>
      <c r="BD78" s="3">
        <f t="shared" si="58"/>
        <v>187344.69444444144</v>
      </c>
      <c r="BE78" s="9">
        <f t="shared" si="59"/>
        <v>100</v>
      </c>
      <c r="BF78" s="51">
        <f>AT78/V78</f>
        <v>3.8547171932982183E-2</v>
      </c>
      <c r="BG78" s="51">
        <f t="shared" ref="BG78:BK78" si="66">AU78/W78</f>
        <v>-8.7179487179487175E-3</v>
      </c>
      <c r="BH78" s="51">
        <f t="shared" si="66"/>
        <v>0.10545689376816424</v>
      </c>
      <c r="BI78" s="51">
        <f t="shared" si="66"/>
        <v>0.14213272221951556</v>
      </c>
      <c r="BJ78" s="51">
        <f t="shared" si="66"/>
        <v>-0.1090306058188833</v>
      </c>
      <c r="BK78" s="52">
        <f t="shared" si="66"/>
        <v>-3.1055900621118012E-2</v>
      </c>
    </row>
    <row r="79" spans="1:63" x14ac:dyDescent="0.25">
      <c r="A79">
        <v>111</v>
      </c>
      <c r="B79" t="s">
        <v>167</v>
      </c>
      <c r="C79" t="s">
        <v>168</v>
      </c>
      <c r="D79" t="s">
        <v>194</v>
      </c>
      <c r="H79" t="s">
        <v>38</v>
      </c>
      <c r="I79" t="s">
        <v>160</v>
      </c>
      <c r="J79" s="11">
        <v>413</v>
      </c>
      <c r="K79">
        <v>52300</v>
      </c>
      <c r="L79" s="11">
        <v>52301</v>
      </c>
      <c r="M79">
        <f>IFERROR(ROUND(VLOOKUP($A79,est_vols!$A:$U,2,FALSE),0),"")</f>
        <v>2</v>
      </c>
      <c r="N79">
        <f>IFERROR(ROUND(VLOOKUP($A79,est_vols!$A:$U,3,FALSE),0),"")</f>
        <v>5</v>
      </c>
      <c r="O79" t="str">
        <f>VLOOKUP(M79,'AT FT Lookup'!$A$3:$D$8,4,FALSE)</f>
        <v>UrbBiz</v>
      </c>
      <c r="P79" s="11" t="str">
        <f>VLOOKUP(N79,'AT FT Lookup'!$A$12:$C$26,3,FALSE)</f>
        <v>Fwy/Ramp</v>
      </c>
      <c r="Q79">
        <f t="shared" si="43"/>
        <v>0</v>
      </c>
      <c r="R79">
        <f t="shared" si="44"/>
        <v>0</v>
      </c>
      <c r="S79">
        <f t="shared" si="45"/>
        <v>1</v>
      </c>
      <c r="T79">
        <f t="shared" si="46"/>
        <v>0</v>
      </c>
      <c r="U79" s="11" t="str">
        <f t="shared" si="47"/>
        <v>20-50k</v>
      </c>
      <c r="V79" s="3">
        <f t="shared" si="37"/>
        <v>22270.999999999975</v>
      </c>
      <c r="W79" s="3">
        <f t="shared" si="38"/>
        <v>3713.3333333333298</v>
      </c>
      <c r="X79" s="3">
        <f t="shared" si="39"/>
        <v>7937.1666666666597</v>
      </c>
      <c r="Y79" s="3">
        <f t="shared" si="40"/>
        <v>5476.3333333333303</v>
      </c>
      <c r="Z79" s="3">
        <f t="shared" si="41"/>
        <v>4866.49999999999</v>
      </c>
      <c r="AA79" s="9">
        <f t="shared" si="42"/>
        <v>277.666666666666</v>
      </c>
      <c r="AH79" s="3">
        <v>22270.999999999975</v>
      </c>
      <c r="AI79" s="3">
        <v>3713.3333333333298</v>
      </c>
      <c r="AJ79" s="3">
        <v>7937.1666666666597</v>
      </c>
      <c r="AK79" s="3">
        <v>5476.3333333333303</v>
      </c>
      <c r="AL79" s="3">
        <v>4866.49999999999</v>
      </c>
      <c r="AM79" s="9">
        <v>277.666666666666</v>
      </c>
      <c r="AN79" s="3">
        <f>IFERROR(ROUND(VLOOKUP($A79,est_vols!$A:$U,4,FALSE),0),"")</f>
        <v>21819</v>
      </c>
      <c r="AO79" s="3">
        <f>IFERROR(ROUND(VLOOKUP($A79,est_vols!$A:$U,5,FALSE),0),"")</f>
        <v>3661</v>
      </c>
      <c r="AP79" s="3">
        <f>IFERROR(ROUND(VLOOKUP($A79,est_vols!$A:$U,6,FALSE),0),"")</f>
        <v>7797</v>
      </c>
      <c r="AQ79" s="3">
        <f>IFERROR(ROUND(VLOOKUP($A79,est_vols!$A:$U,7,FALSE),0),"")</f>
        <v>4799</v>
      </c>
      <c r="AR79" s="3">
        <f>IFERROR(ROUND(VLOOKUP($A79,est_vols!$A:$U,8,FALSE),0),"")</f>
        <v>5086</v>
      </c>
      <c r="AS79" s="9">
        <f>IFERROR(ROUND(VLOOKUP($A79,est_vols!$A:$U,9,FALSE),0),"")</f>
        <v>476</v>
      </c>
      <c r="AT79" s="3">
        <f t="shared" si="48"/>
        <v>-451.99999999997453</v>
      </c>
      <c r="AU79" s="3">
        <f t="shared" si="49"/>
        <v>-52.333333333329847</v>
      </c>
      <c r="AV79" s="3">
        <f t="shared" si="50"/>
        <v>-140.16666666665969</v>
      </c>
      <c r="AW79" s="3">
        <f t="shared" si="51"/>
        <v>-677.3333333333303</v>
      </c>
      <c r="AX79" s="3">
        <f t="shared" si="52"/>
        <v>219.50000000001</v>
      </c>
      <c r="AY79" s="9">
        <f t="shared" si="53"/>
        <v>198.333333333334</v>
      </c>
      <c r="AZ79" s="3">
        <f t="shared" si="54"/>
        <v>204303.99999997698</v>
      </c>
      <c r="BA79" s="3">
        <f t="shared" si="55"/>
        <v>2738.7777777774127</v>
      </c>
      <c r="BB79" s="3">
        <f t="shared" si="56"/>
        <v>19646.694444442488</v>
      </c>
      <c r="BC79" s="3">
        <f t="shared" si="57"/>
        <v>458780.44444444036</v>
      </c>
      <c r="BD79" s="3">
        <f t="shared" si="58"/>
        <v>48180.250000004395</v>
      </c>
      <c r="BE79" s="9">
        <f t="shared" si="59"/>
        <v>39336.111111111371</v>
      </c>
      <c r="BF79" s="51">
        <f t="shared" ref="BF79:BF142" si="67">AT79/V79</f>
        <v>-2.0295451483991516E-2</v>
      </c>
      <c r="BG79" s="51">
        <f t="shared" ref="BG79:BG142" si="68">AU79/W79</f>
        <v>-1.4093357271094228E-2</v>
      </c>
      <c r="BH79" s="51">
        <f t="shared" ref="BH79:BH142" si="69">AV79/X79</f>
        <v>-1.7659534258655667E-2</v>
      </c>
      <c r="BI79" s="51">
        <f t="shared" ref="BI79:BI142" si="70">AW79/Y79</f>
        <v>-0.12368372998965196</v>
      </c>
      <c r="BJ79" s="51">
        <f t="shared" ref="BJ79:BJ142" si="71">AX79/Z79</f>
        <v>4.5104284393303287E-2</v>
      </c>
      <c r="BK79" s="52">
        <f t="shared" ref="BK79:BK142" si="72">AY79/AA79</f>
        <v>0.71428571428571841</v>
      </c>
    </row>
    <row r="80" spans="1:63" x14ac:dyDescent="0.25">
      <c r="A80">
        <v>112</v>
      </c>
      <c r="B80" t="s">
        <v>167</v>
      </c>
      <c r="C80" t="s">
        <v>168</v>
      </c>
      <c r="D80" t="s">
        <v>212</v>
      </c>
      <c r="H80" t="s">
        <v>38</v>
      </c>
      <c r="I80" t="s">
        <v>160</v>
      </c>
      <c r="J80" s="11">
        <v>414</v>
      </c>
      <c r="K80">
        <v>52131</v>
      </c>
      <c r="L80" s="11">
        <v>52133</v>
      </c>
      <c r="M80">
        <f>IFERROR(ROUND(VLOOKUP($A80,est_vols!$A:$U,2,FALSE),0),"")</f>
        <v>2</v>
      </c>
      <c r="N80">
        <f>IFERROR(ROUND(VLOOKUP($A80,est_vols!$A:$U,3,FALSE),0),"")</f>
        <v>5</v>
      </c>
      <c r="O80" t="str">
        <f>VLOOKUP(M80,'AT FT Lookup'!$A$3:$D$8,4,FALSE)</f>
        <v>UrbBiz</v>
      </c>
      <c r="P80" s="11" t="str">
        <f>VLOOKUP(N80,'AT FT Lookup'!$A$12:$C$26,3,FALSE)</f>
        <v>Fwy/Ramp</v>
      </c>
      <c r="Q80">
        <f t="shared" si="43"/>
        <v>0</v>
      </c>
      <c r="R80">
        <f t="shared" si="44"/>
        <v>1</v>
      </c>
      <c r="S80">
        <f t="shared" si="45"/>
        <v>0</v>
      </c>
      <c r="T80">
        <f t="shared" si="46"/>
        <v>0</v>
      </c>
      <c r="U80" s="11" t="str">
        <f t="shared" si="47"/>
        <v>10-20k</v>
      </c>
      <c r="V80" s="3">
        <f t="shared" si="37"/>
        <v>15159.333333333321</v>
      </c>
      <c r="W80" s="3">
        <f t="shared" si="38"/>
        <v>2047</v>
      </c>
      <c r="X80" s="3">
        <f t="shared" si="39"/>
        <v>5201.49999999999</v>
      </c>
      <c r="Y80" s="3">
        <f t="shared" si="40"/>
        <v>3146</v>
      </c>
      <c r="Z80" s="3">
        <f t="shared" si="41"/>
        <v>4388.5</v>
      </c>
      <c r="AA80" s="9">
        <f t="shared" si="42"/>
        <v>376.33333333333297</v>
      </c>
      <c r="AH80" s="3">
        <v>15159.333333333321</v>
      </c>
      <c r="AI80" s="3">
        <v>2047</v>
      </c>
      <c r="AJ80" s="3">
        <v>5201.49999999999</v>
      </c>
      <c r="AK80" s="3">
        <v>3146</v>
      </c>
      <c r="AL80" s="3">
        <v>4388.5</v>
      </c>
      <c r="AM80" s="9">
        <v>376.33333333333297</v>
      </c>
      <c r="AN80" s="3">
        <f>IFERROR(ROUND(VLOOKUP($A80,est_vols!$A:$U,4,FALSE),0),"")</f>
        <v>24906</v>
      </c>
      <c r="AO80" s="3">
        <f>IFERROR(ROUND(VLOOKUP($A80,est_vols!$A:$U,5,FALSE),0),"")</f>
        <v>2847</v>
      </c>
      <c r="AP80" s="3">
        <f>IFERROR(ROUND(VLOOKUP($A80,est_vols!$A:$U,6,FALSE),0),"")</f>
        <v>9276</v>
      </c>
      <c r="AQ80" s="3">
        <f>IFERROR(ROUND(VLOOKUP($A80,est_vols!$A:$U,7,FALSE),0),"")</f>
        <v>5603</v>
      </c>
      <c r="AR80" s="3">
        <f>IFERROR(ROUND(VLOOKUP($A80,est_vols!$A:$U,8,FALSE),0),"")</f>
        <v>6467</v>
      </c>
      <c r="AS80" s="9">
        <f>IFERROR(ROUND(VLOOKUP($A80,est_vols!$A:$U,9,FALSE),0),"")</f>
        <v>714</v>
      </c>
      <c r="AT80" s="3">
        <f t="shared" si="48"/>
        <v>9746.6666666666788</v>
      </c>
      <c r="AU80" s="3">
        <f t="shared" si="49"/>
        <v>800</v>
      </c>
      <c r="AV80" s="3">
        <f t="shared" si="50"/>
        <v>4074.50000000001</v>
      </c>
      <c r="AW80" s="3">
        <f t="shared" si="51"/>
        <v>2457</v>
      </c>
      <c r="AX80" s="3">
        <f t="shared" si="52"/>
        <v>2078.5</v>
      </c>
      <c r="AY80" s="9">
        <f t="shared" si="53"/>
        <v>337.66666666666703</v>
      </c>
      <c r="AZ80" s="3">
        <f t="shared" si="54"/>
        <v>94997511.111111343</v>
      </c>
      <c r="BA80" s="3">
        <f t="shared" si="55"/>
        <v>640000</v>
      </c>
      <c r="BB80" s="3">
        <f t="shared" si="56"/>
        <v>16601550.250000082</v>
      </c>
      <c r="BC80" s="3">
        <f t="shared" si="57"/>
        <v>6036849</v>
      </c>
      <c r="BD80" s="3">
        <f t="shared" si="58"/>
        <v>4320162.25</v>
      </c>
      <c r="BE80" s="9">
        <f t="shared" si="59"/>
        <v>114018.77777777801</v>
      </c>
      <c r="BF80" s="51">
        <f t="shared" si="67"/>
        <v>0.64294823870882756</v>
      </c>
      <c r="BG80" s="51">
        <f t="shared" si="68"/>
        <v>0.39081582804103565</v>
      </c>
      <c r="BH80" s="51">
        <f t="shared" si="69"/>
        <v>0.783331731231379</v>
      </c>
      <c r="BI80" s="51">
        <f t="shared" si="70"/>
        <v>0.78099173553719003</v>
      </c>
      <c r="BJ80" s="51">
        <f t="shared" si="71"/>
        <v>0.47362424518628232</v>
      </c>
      <c r="BK80" s="52">
        <f t="shared" si="72"/>
        <v>0.89725420726306648</v>
      </c>
    </row>
    <row r="81" spans="1:63" x14ac:dyDescent="0.25">
      <c r="A81">
        <v>113</v>
      </c>
      <c r="B81" t="s">
        <v>167</v>
      </c>
      <c r="C81" t="s">
        <v>168</v>
      </c>
      <c r="D81" t="s">
        <v>193</v>
      </c>
      <c r="H81" t="s">
        <v>38</v>
      </c>
      <c r="I81" t="s">
        <v>160</v>
      </c>
      <c r="J81" s="11">
        <v>415</v>
      </c>
      <c r="K81">
        <v>52262</v>
      </c>
      <c r="L81" s="11">
        <v>52135</v>
      </c>
      <c r="M81">
        <f>IFERROR(ROUND(VLOOKUP($A81,est_vols!$A:$U,2,FALSE),0),"")</f>
        <v>2</v>
      </c>
      <c r="N81">
        <f>IFERROR(ROUND(VLOOKUP($A81,est_vols!$A:$U,3,FALSE),0),"")</f>
        <v>5</v>
      </c>
      <c r="O81" t="str">
        <f>VLOOKUP(M81,'AT FT Lookup'!$A$3:$D$8,4,FALSE)</f>
        <v>UrbBiz</v>
      </c>
      <c r="P81" s="11" t="str">
        <f>VLOOKUP(N81,'AT FT Lookup'!$A$12:$C$26,3,FALSE)</f>
        <v>Fwy/Ramp</v>
      </c>
      <c r="Q81">
        <f t="shared" si="43"/>
        <v>0</v>
      </c>
      <c r="R81">
        <f t="shared" si="44"/>
        <v>1</v>
      </c>
      <c r="S81">
        <f t="shared" si="45"/>
        <v>0</v>
      </c>
      <c r="T81">
        <f t="shared" si="46"/>
        <v>0</v>
      </c>
      <c r="U81" s="11" t="str">
        <f t="shared" si="47"/>
        <v>10-20k</v>
      </c>
      <c r="V81" s="3">
        <f t="shared" si="37"/>
        <v>11515.999999999993</v>
      </c>
      <c r="W81" s="3">
        <f t="shared" si="38"/>
        <v>1842.3333333333301</v>
      </c>
      <c r="X81" s="3">
        <f t="shared" si="39"/>
        <v>4377.5</v>
      </c>
      <c r="Y81" s="3">
        <f t="shared" si="40"/>
        <v>2243.5</v>
      </c>
      <c r="Z81" s="3">
        <f t="shared" si="41"/>
        <v>2755.3333333333298</v>
      </c>
      <c r="AA81" s="9">
        <f t="shared" si="42"/>
        <v>297.33333333333297</v>
      </c>
      <c r="AH81" s="3">
        <v>11515.999999999993</v>
      </c>
      <c r="AI81" s="3">
        <v>1842.3333333333301</v>
      </c>
      <c r="AJ81" s="3">
        <v>4377.5</v>
      </c>
      <c r="AK81" s="3">
        <v>2243.5</v>
      </c>
      <c r="AL81" s="3">
        <v>2755.3333333333298</v>
      </c>
      <c r="AM81" s="9">
        <v>297.33333333333297</v>
      </c>
      <c r="AN81" s="3">
        <f>IFERROR(ROUND(VLOOKUP($A81,est_vols!$A:$U,4,FALSE),0),"")</f>
        <v>13090</v>
      </c>
      <c r="AO81" s="3">
        <f>IFERROR(ROUND(VLOOKUP($A81,est_vols!$A:$U,5,FALSE),0),"")</f>
        <v>2332</v>
      </c>
      <c r="AP81" s="3">
        <f>IFERROR(ROUND(VLOOKUP($A81,est_vols!$A:$U,6,FALSE),0),"")</f>
        <v>5106</v>
      </c>
      <c r="AQ81" s="3">
        <f>IFERROR(ROUND(VLOOKUP($A81,est_vols!$A:$U,7,FALSE),0),"")</f>
        <v>2305</v>
      </c>
      <c r="AR81" s="3">
        <f>IFERROR(ROUND(VLOOKUP($A81,est_vols!$A:$U,8,FALSE),0),"")</f>
        <v>2994</v>
      </c>
      <c r="AS81" s="9">
        <f>IFERROR(ROUND(VLOOKUP($A81,est_vols!$A:$U,9,FALSE),0),"")</f>
        <v>353</v>
      </c>
      <c r="AT81" s="3">
        <f t="shared" si="48"/>
        <v>1574.0000000000073</v>
      </c>
      <c r="AU81" s="3">
        <f t="shared" si="49"/>
        <v>489.66666666666993</v>
      </c>
      <c r="AV81" s="3">
        <f t="shared" si="50"/>
        <v>728.5</v>
      </c>
      <c r="AW81" s="3">
        <f t="shared" si="51"/>
        <v>61.5</v>
      </c>
      <c r="AX81" s="3">
        <f t="shared" si="52"/>
        <v>238.66666666667015</v>
      </c>
      <c r="AY81" s="9">
        <f t="shared" si="53"/>
        <v>55.666666666667027</v>
      </c>
      <c r="AZ81" s="3">
        <f t="shared" si="54"/>
        <v>2477476.0000000228</v>
      </c>
      <c r="BA81" s="3">
        <f t="shared" si="55"/>
        <v>239773.44444444764</v>
      </c>
      <c r="BB81" s="3">
        <f t="shared" si="56"/>
        <v>530712.25</v>
      </c>
      <c r="BC81" s="3">
        <f t="shared" si="57"/>
        <v>3782.25</v>
      </c>
      <c r="BD81" s="3">
        <f t="shared" si="58"/>
        <v>56961.77777777944</v>
      </c>
      <c r="BE81" s="9">
        <f t="shared" si="59"/>
        <v>3098.7777777778178</v>
      </c>
      <c r="BF81" s="51">
        <f t="shared" si="67"/>
        <v>0.13667940257033764</v>
      </c>
      <c r="BG81" s="51">
        <f t="shared" si="68"/>
        <v>0.26578614076352675</v>
      </c>
      <c r="BH81" s="51">
        <f t="shared" si="69"/>
        <v>0.16641918903483724</v>
      </c>
      <c r="BI81" s="51">
        <f t="shared" si="70"/>
        <v>2.7412525072431467E-2</v>
      </c>
      <c r="BJ81" s="51">
        <f t="shared" si="71"/>
        <v>8.6619888700703043E-2</v>
      </c>
      <c r="BK81" s="52">
        <f t="shared" si="72"/>
        <v>0.18721973094170546</v>
      </c>
    </row>
    <row r="82" spans="1:63" x14ac:dyDescent="0.25">
      <c r="A82">
        <v>114</v>
      </c>
      <c r="B82" t="s">
        <v>167</v>
      </c>
      <c r="C82" t="s">
        <v>168</v>
      </c>
      <c r="D82" t="s">
        <v>194</v>
      </c>
      <c r="H82" t="s">
        <v>38</v>
      </c>
      <c r="I82" t="s">
        <v>160</v>
      </c>
      <c r="J82" s="11">
        <v>416</v>
      </c>
      <c r="K82">
        <v>52136</v>
      </c>
      <c r="L82" s="11">
        <v>52237</v>
      </c>
      <c r="M82">
        <f>IFERROR(ROUND(VLOOKUP($A82,est_vols!$A:$U,2,FALSE),0),"")</f>
        <v>2</v>
      </c>
      <c r="N82">
        <f>IFERROR(ROUND(VLOOKUP($A82,est_vols!$A:$U,3,FALSE),0),"")</f>
        <v>5</v>
      </c>
      <c r="O82" t="str">
        <f>VLOOKUP(M82,'AT FT Lookup'!$A$3:$D$8,4,FALSE)</f>
        <v>UrbBiz</v>
      </c>
      <c r="P82" s="11" t="str">
        <f>VLOOKUP(N82,'AT FT Lookup'!$A$12:$C$26,3,FALSE)</f>
        <v>Fwy/Ramp</v>
      </c>
      <c r="Q82">
        <f t="shared" si="43"/>
        <v>0</v>
      </c>
      <c r="R82">
        <f t="shared" si="44"/>
        <v>0</v>
      </c>
      <c r="S82">
        <f t="shared" si="45"/>
        <v>1</v>
      </c>
      <c r="T82">
        <f t="shared" si="46"/>
        <v>0</v>
      </c>
      <c r="U82" s="11" t="str">
        <f t="shared" si="47"/>
        <v>20-50k</v>
      </c>
      <c r="V82" s="3">
        <f t="shared" si="37"/>
        <v>21540.666666666657</v>
      </c>
      <c r="W82" s="3">
        <f t="shared" si="38"/>
        <v>2582.3333333333298</v>
      </c>
      <c r="X82" s="3">
        <f t="shared" si="39"/>
        <v>7300.5</v>
      </c>
      <c r="Y82" s="3">
        <f t="shared" si="40"/>
        <v>4769.8333333333303</v>
      </c>
      <c r="Z82" s="3">
        <f t="shared" si="41"/>
        <v>6384.3333333333303</v>
      </c>
      <c r="AA82" s="9">
        <f t="shared" si="42"/>
        <v>503.666666666666</v>
      </c>
      <c r="AH82" s="3">
        <v>21540.666666666657</v>
      </c>
      <c r="AI82" s="3">
        <v>2582.3333333333298</v>
      </c>
      <c r="AJ82" s="3">
        <v>7300.5</v>
      </c>
      <c r="AK82" s="3">
        <v>4769.8333333333303</v>
      </c>
      <c r="AL82" s="3">
        <v>6384.3333333333303</v>
      </c>
      <c r="AM82" s="9">
        <v>503.666666666666</v>
      </c>
      <c r="AN82" s="3">
        <f>IFERROR(ROUND(VLOOKUP($A82,est_vols!$A:$U,4,FALSE),0),"")</f>
        <v>75</v>
      </c>
      <c r="AO82" s="3">
        <f>IFERROR(ROUND(VLOOKUP($A82,est_vols!$A:$U,5,FALSE),0),"")</f>
        <v>18</v>
      </c>
      <c r="AP82" s="3">
        <f>IFERROR(ROUND(VLOOKUP($A82,est_vols!$A:$U,6,FALSE),0),"")</f>
        <v>39</v>
      </c>
      <c r="AQ82" s="3">
        <f>IFERROR(ROUND(VLOOKUP($A82,est_vols!$A:$U,7,FALSE),0),"")</f>
        <v>18</v>
      </c>
      <c r="AR82" s="3">
        <f>IFERROR(ROUND(VLOOKUP($A82,est_vols!$A:$U,8,FALSE),0),"")</f>
        <v>0</v>
      </c>
      <c r="AS82" s="9">
        <f>IFERROR(ROUND(VLOOKUP($A82,est_vols!$A:$U,9,FALSE),0),"")</f>
        <v>0</v>
      </c>
      <c r="AT82" s="3">
        <f t="shared" si="48"/>
        <v>-21465.666666666657</v>
      </c>
      <c r="AU82" s="3">
        <f t="shared" si="49"/>
        <v>-2564.3333333333298</v>
      </c>
      <c r="AV82" s="3">
        <f t="shared" si="50"/>
        <v>-7261.5</v>
      </c>
      <c r="AW82" s="3">
        <f t="shared" si="51"/>
        <v>-4751.8333333333303</v>
      </c>
      <c r="AX82" s="3">
        <f t="shared" si="52"/>
        <v>-6384.3333333333303</v>
      </c>
      <c r="AY82" s="9">
        <f t="shared" si="53"/>
        <v>-503.666666666666</v>
      </c>
      <c r="AZ82" s="3">
        <f t="shared" si="54"/>
        <v>460774845.444444</v>
      </c>
      <c r="BA82" s="3">
        <f t="shared" si="55"/>
        <v>6575805.4444444263</v>
      </c>
      <c r="BB82" s="3">
        <f t="shared" si="56"/>
        <v>52729382.25</v>
      </c>
      <c r="BC82" s="3">
        <f t="shared" si="57"/>
        <v>22579920.02777775</v>
      </c>
      <c r="BD82" s="3">
        <f t="shared" si="58"/>
        <v>40759712.111111075</v>
      </c>
      <c r="BE82" s="9">
        <f t="shared" si="59"/>
        <v>253680.11111111045</v>
      </c>
      <c r="BF82" s="51">
        <f t="shared" si="67"/>
        <v>-0.99651821361146353</v>
      </c>
      <c r="BG82" s="51">
        <f t="shared" si="68"/>
        <v>-0.9930295598296115</v>
      </c>
      <c r="BH82" s="51">
        <f t="shared" si="69"/>
        <v>-0.99465790014382571</v>
      </c>
      <c r="BI82" s="51">
        <f t="shared" si="70"/>
        <v>-0.99622628323840801</v>
      </c>
      <c r="BJ82" s="51">
        <f t="shared" si="71"/>
        <v>-1</v>
      </c>
      <c r="BK82" s="52">
        <f t="shared" si="72"/>
        <v>-1</v>
      </c>
    </row>
    <row r="83" spans="1:63" s="4" customFormat="1" x14ac:dyDescent="0.25">
      <c r="A83" s="4">
        <v>115</v>
      </c>
      <c r="B83" s="4" t="s">
        <v>167</v>
      </c>
      <c r="C83" s="4" t="s">
        <v>168</v>
      </c>
      <c r="D83" s="4" t="s">
        <v>190</v>
      </c>
      <c r="H83" s="4" t="s">
        <v>38</v>
      </c>
      <c r="I83" s="4" t="s">
        <v>160</v>
      </c>
      <c r="J83" s="12">
        <v>417</v>
      </c>
      <c r="K83" s="4">
        <v>52137</v>
      </c>
      <c r="L83" s="12">
        <v>52236</v>
      </c>
      <c r="M83" s="4">
        <f>IFERROR(ROUND(VLOOKUP($A83,est_vols!$A:$U,2,FALSE),0),"")</f>
        <v>2</v>
      </c>
      <c r="N83" s="4">
        <f>IFERROR(ROUND(VLOOKUP($A83,est_vols!$A:$U,3,FALSE),0),"")</f>
        <v>5</v>
      </c>
      <c r="O83" s="4" t="str">
        <f>VLOOKUP(M83,'AT FT Lookup'!$A$3:$D$8,4,FALSE)</f>
        <v>UrbBiz</v>
      </c>
      <c r="P83" s="12" t="str">
        <f>VLOOKUP(N83,'AT FT Lookup'!$A$12:$C$26,3,FALSE)</f>
        <v>Fwy/Ramp</v>
      </c>
      <c r="Q83" s="4">
        <f t="shared" si="43"/>
        <v>0</v>
      </c>
      <c r="R83" s="4">
        <f t="shared" si="44"/>
        <v>1</v>
      </c>
      <c r="S83" s="4">
        <f t="shared" si="45"/>
        <v>0</v>
      </c>
      <c r="T83" s="4">
        <f t="shared" si="46"/>
        <v>0</v>
      </c>
      <c r="U83" s="11" t="str">
        <f t="shared" si="47"/>
        <v>10-20k</v>
      </c>
      <c r="V83" s="5">
        <f t="shared" si="37"/>
        <v>14597.999999999987</v>
      </c>
      <c r="W83" s="5">
        <f t="shared" si="38"/>
        <v>1771.3333333333301</v>
      </c>
      <c r="X83" s="5">
        <f t="shared" si="39"/>
        <v>4949</v>
      </c>
      <c r="Y83" s="5">
        <f t="shared" si="40"/>
        <v>3477.6666666666601</v>
      </c>
      <c r="Z83" s="5">
        <f t="shared" si="41"/>
        <v>4061.3333333333298</v>
      </c>
      <c r="AA83" s="10">
        <f t="shared" si="42"/>
        <v>338.666666666666</v>
      </c>
      <c r="AB83" s="5"/>
      <c r="AC83" s="5"/>
      <c r="AD83" s="5"/>
      <c r="AE83" s="5"/>
      <c r="AF83" s="5"/>
      <c r="AG83" s="10"/>
      <c r="AH83" s="5">
        <v>14597.999999999987</v>
      </c>
      <c r="AI83" s="5">
        <v>1771.3333333333301</v>
      </c>
      <c r="AJ83" s="5">
        <v>4949</v>
      </c>
      <c r="AK83" s="5">
        <v>3477.6666666666601</v>
      </c>
      <c r="AL83" s="5">
        <v>4061.3333333333298</v>
      </c>
      <c r="AM83" s="10">
        <v>338.666666666666</v>
      </c>
      <c r="AN83" s="5">
        <f>IFERROR(ROUND(VLOOKUP($A83,est_vols!$A:$U,4,FALSE),0),"")</f>
        <v>19250</v>
      </c>
      <c r="AO83" s="5">
        <f>IFERROR(ROUND(VLOOKUP($A83,est_vols!$A:$U,5,FALSE),0),"")</f>
        <v>2021</v>
      </c>
      <c r="AP83" s="5">
        <f>IFERROR(ROUND(VLOOKUP($A83,est_vols!$A:$U,6,FALSE),0),"")</f>
        <v>7272</v>
      </c>
      <c r="AQ83" s="5">
        <f>IFERROR(ROUND(VLOOKUP($A83,est_vols!$A:$U,7,FALSE),0),"")</f>
        <v>4245</v>
      </c>
      <c r="AR83" s="5">
        <f>IFERROR(ROUND(VLOOKUP($A83,est_vols!$A:$U,8,FALSE),0),"")</f>
        <v>5244</v>
      </c>
      <c r="AS83" s="10">
        <f>IFERROR(ROUND(VLOOKUP($A83,est_vols!$A:$U,9,FALSE),0),"")</f>
        <v>467</v>
      </c>
      <c r="AT83" s="5">
        <f t="shared" si="48"/>
        <v>4652.0000000000127</v>
      </c>
      <c r="AU83" s="5">
        <f t="shared" si="49"/>
        <v>249.66666666666993</v>
      </c>
      <c r="AV83" s="5">
        <f t="shared" si="50"/>
        <v>2323</v>
      </c>
      <c r="AW83" s="5">
        <f t="shared" si="51"/>
        <v>767.33333333333985</v>
      </c>
      <c r="AX83" s="5">
        <f t="shared" si="52"/>
        <v>1182.6666666666702</v>
      </c>
      <c r="AY83" s="10">
        <f t="shared" si="53"/>
        <v>128.333333333334</v>
      </c>
      <c r="AZ83" s="5">
        <f t="shared" si="54"/>
        <v>21641104.000000119</v>
      </c>
      <c r="BA83" s="5">
        <f t="shared" si="55"/>
        <v>62333.444444446075</v>
      </c>
      <c r="BB83" s="5">
        <f t="shared" si="56"/>
        <v>5396329</v>
      </c>
      <c r="BC83" s="5">
        <f t="shared" si="57"/>
        <v>588800.44444445439</v>
      </c>
      <c r="BD83" s="5">
        <f t="shared" si="58"/>
        <v>1398700.4444444526</v>
      </c>
      <c r="BE83" s="10">
        <f t="shared" si="59"/>
        <v>16469.444444444616</v>
      </c>
      <c r="BF83" s="54">
        <f t="shared" si="67"/>
        <v>0.31867379093026554</v>
      </c>
      <c r="BG83" s="54">
        <f t="shared" si="68"/>
        <v>0.14094843808807134</v>
      </c>
      <c r="BH83" s="54">
        <f t="shared" si="69"/>
        <v>0.46938775510204084</v>
      </c>
      <c r="BI83" s="54">
        <f t="shared" si="70"/>
        <v>0.22064602702961986</v>
      </c>
      <c r="BJ83" s="54">
        <f t="shared" si="71"/>
        <v>0.29120157583716461</v>
      </c>
      <c r="BK83" s="55">
        <f t="shared" si="72"/>
        <v>0.37893700787401846</v>
      </c>
    </row>
    <row r="84" spans="1:63" x14ac:dyDescent="0.25">
      <c r="A84">
        <v>116</v>
      </c>
      <c r="B84" t="s">
        <v>75</v>
      </c>
      <c r="C84" t="s">
        <v>213</v>
      </c>
      <c r="D84" t="s">
        <v>77</v>
      </c>
      <c r="E84" t="s">
        <v>622</v>
      </c>
      <c r="F84" t="s">
        <v>634</v>
      </c>
      <c r="G84" t="s">
        <v>635</v>
      </c>
      <c r="H84" t="s">
        <v>36</v>
      </c>
      <c r="I84" t="s">
        <v>76</v>
      </c>
      <c r="J84" s="11" t="s">
        <v>106</v>
      </c>
      <c r="K84">
        <v>27333</v>
      </c>
      <c r="L84" s="11">
        <v>27335</v>
      </c>
      <c r="M84">
        <f>IFERROR(ROUND(VLOOKUP($A84,est_vols!$A:$U,2,FALSE),0),"")</f>
        <v>3</v>
      </c>
      <c r="N84">
        <f>IFERROR(ROUND(VLOOKUP($A84,est_vols!$A:$U,3,FALSE),0),"")</f>
        <v>7</v>
      </c>
      <c r="O84" t="str">
        <f>VLOOKUP(M84,'AT FT Lookup'!$A$3:$D$8,4,FALSE)</f>
        <v>Urb</v>
      </c>
      <c r="P84" s="11" t="str">
        <f>VLOOKUP(N84,'AT FT Lookup'!$A$12:$C$26,3,FALSE)</f>
        <v>Art</v>
      </c>
      <c r="Q84">
        <f t="shared" si="43"/>
        <v>0</v>
      </c>
      <c r="R84">
        <f t="shared" si="44"/>
        <v>0</v>
      </c>
      <c r="S84">
        <f t="shared" si="45"/>
        <v>1</v>
      </c>
      <c r="T84">
        <f t="shared" si="46"/>
        <v>0</v>
      </c>
      <c r="U84" s="11" t="str">
        <f t="shared" si="47"/>
        <v>20-50k</v>
      </c>
      <c r="V84" s="3">
        <f t="shared" ref="V84:V125" si="73">AH84</f>
        <v>33336.999999999964</v>
      </c>
      <c r="W84" s="3">
        <f t="shared" ref="W84:AA84" si="74">AI84</f>
        <v>4821</v>
      </c>
      <c r="X84" s="3">
        <f t="shared" si="74"/>
        <v>12684.333333333299</v>
      </c>
      <c r="Y84" s="3">
        <f t="shared" si="74"/>
        <v>6491.3333333333303</v>
      </c>
      <c r="Z84" s="3">
        <f t="shared" si="74"/>
        <v>8458</v>
      </c>
      <c r="AA84" s="9">
        <f t="shared" si="74"/>
        <v>882.33333333333303</v>
      </c>
      <c r="AH84" s="3">
        <v>33336.999999999964</v>
      </c>
      <c r="AI84" s="3">
        <v>4821</v>
      </c>
      <c r="AJ84" s="3">
        <v>12684.333333333299</v>
      </c>
      <c r="AK84" s="3">
        <v>6491.3333333333303</v>
      </c>
      <c r="AL84" s="3">
        <v>8458</v>
      </c>
      <c r="AM84" s="9">
        <v>882.33333333333303</v>
      </c>
      <c r="AN84" s="3">
        <f>IFERROR(ROUND(VLOOKUP($A84,est_vols!$A:$U,4,FALSE),0),"")</f>
        <v>43398</v>
      </c>
      <c r="AO84" s="3">
        <f>IFERROR(ROUND(VLOOKUP($A84,est_vols!$A:$U,5,FALSE),0),"")</f>
        <v>7042</v>
      </c>
      <c r="AP84" s="3">
        <f>IFERROR(ROUND(VLOOKUP($A84,est_vols!$A:$U,6,FALSE),0),"")</f>
        <v>15648</v>
      </c>
      <c r="AQ84" s="3">
        <f>IFERROR(ROUND(VLOOKUP($A84,est_vols!$A:$U,7,FALSE),0),"")</f>
        <v>8856</v>
      </c>
      <c r="AR84" s="3">
        <f>IFERROR(ROUND(VLOOKUP($A84,est_vols!$A:$U,8,FALSE),0),"")</f>
        <v>10130</v>
      </c>
      <c r="AS84" s="9">
        <f>IFERROR(ROUND(VLOOKUP($A84,est_vols!$A:$U,9,FALSE),0),"")</f>
        <v>1722</v>
      </c>
      <c r="AT84" s="3">
        <f t="shared" si="48"/>
        <v>10061.000000000036</v>
      </c>
      <c r="AU84" s="3">
        <f t="shared" si="49"/>
        <v>2221</v>
      </c>
      <c r="AV84" s="3">
        <f t="shared" si="50"/>
        <v>2963.6666666667006</v>
      </c>
      <c r="AW84" s="3">
        <f t="shared" si="51"/>
        <v>2364.6666666666697</v>
      </c>
      <c r="AX84" s="3">
        <f t="shared" si="52"/>
        <v>1672</v>
      </c>
      <c r="AY84" s="9">
        <f t="shared" si="53"/>
        <v>839.66666666666697</v>
      </c>
      <c r="AZ84" s="3">
        <f t="shared" si="54"/>
        <v>101223721.00000073</v>
      </c>
      <c r="BA84" s="3">
        <f t="shared" si="55"/>
        <v>4932841</v>
      </c>
      <c r="BB84" s="3">
        <f t="shared" si="56"/>
        <v>8783320.1111113131</v>
      </c>
      <c r="BC84" s="3">
        <f t="shared" si="57"/>
        <v>5591648.4444444589</v>
      </c>
      <c r="BD84" s="3">
        <f t="shared" si="58"/>
        <v>2795584</v>
      </c>
      <c r="BE84" s="9">
        <f t="shared" si="59"/>
        <v>705040.11111111159</v>
      </c>
      <c r="BF84" s="51">
        <f t="shared" si="67"/>
        <v>0.30179680235174272</v>
      </c>
      <c r="BG84" s="51">
        <f t="shared" si="68"/>
        <v>0.46069280232316945</v>
      </c>
      <c r="BH84" s="51">
        <f t="shared" si="69"/>
        <v>0.23364780700602122</v>
      </c>
      <c r="BI84" s="51">
        <f t="shared" si="70"/>
        <v>0.36428057923385088</v>
      </c>
      <c r="BJ84" s="51">
        <f t="shared" si="71"/>
        <v>0.19768266729723338</v>
      </c>
      <c r="BK84" s="52">
        <f t="shared" si="72"/>
        <v>0.95164336985266407</v>
      </c>
    </row>
    <row r="85" spans="1:63" x14ac:dyDescent="0.25">
      <c r="A85">
        <v>117</v>
      </c>
      <c r="B85" t="s">
        <v>75</v>
      </c>
      <c r="C85" t="s">
        <v>213</v>
      </c>
      <c r="D85" t="s">
        <v>77</v>
      </c>
      <c r="E85" t="s">
        <v>622</v>
      </c>
      <c r="F85" t="s">
        <v>634</v>
      </c>
      <c r="G85" t="s">
        <v>635</v>
      </c>
      <c r="H85" t="s">
        <v>38</v>
      </c>
      <c r="I85" t="s">
        <v>76</v>
      </c>
      <c r="J85" s="11" t="s">
        <v>107</v>
      </c>
      <c r="K85">
        <v>27335</v>
      </c>
      <c r="L85" s="11">
        <v>27333</v>
      </c>
      <c r="M85">
        <f>IFERROR(ROUND(VLOOKUP($A85,est_vols!$A:$U,2,FALSE),0),"")</f>
        <v>3</v>
      </c>
      <c r="N85">
        <f>IFERROR(ROUND(VLOOKUP($A85,est_vols!$A:$U,3,FALSE),0),"")</f>
        <v>7</v>
      </c>
      <c r="O85" t="str">
        <f>VLOOKUP(M85,'AT FT Lookup'!$A$3:$D$8,4,FALSE)</f>
        <v>Urb</v>
      </c>
      <c r="P85" s="11" t="str">
        <f>VLOOKUP(N85,'AT FT Lookup'!$A$12:$C$26,3,FALSE)</f>
        <v>Art</v>
      </c>
      <c r="Q85">
        <f t="shared" si="43"/>
        <v>0</v>
      </c>
      <c r="R85">
        <f t="shared" si="44"/>
        <v>0</v>
      </c>
      <c r="S85">
        <f t="shared" si="45"/>
        <v>1</v>
      </c>
      <c r="T85">
        <f t="shared" si="46"/>
        <v>0</v>
      </c>
      <c r="U85" s="11" t="str">
        <f t="shared" si="47"/>
        <v>20-50k</v>
      </c>
      <c r="V85" s="3">
        <f t="shared" si="73"/>
        <v>35493.999999999956</v>
      </c>
      <c r="W85" s="3">
        <f t="shared" ref="W85:W125" si="75">AI85</f>
        <v>5916</v>
      </c>
      <c r="X85" s="3">
        <f t="shared" ref="X85:X125" si="76">AJ85</f>
        <v>13188.333333333299</v>
      </c>
      <c r="Y85" s="3">
        <f t="shared" ref="Y85:Y125" si="77">AK85</f>
        <v>7005</v>
      </c>
      <c r="Z85" s="3">
        <f t="shared" ref="Z85:Z125" si="78">AL85</f>
        <v>8005.3333333333303</v>
      </c>
      <c r="AA85" s="9">
        <f t="shared" ref="AA85:AA125" si="79">AM85</f>
        <v>1379.3333333333301</v>
      </c>
      <c r="AH85" s="3">
        <v>35493.999999999956</v>
      </c>
      <c r="AI85" s="3">
        <v>5916</v>
      </c>
      <c r="AJ85" s="3">
        <v>13188.333333333299</v>
      </c>
      <c r="AK85" s="3">
        <v>7005</v>
      </c>
      <c r="AL85" s="3">
        <v>8005.3333333333303</v>
      </c>
      <c r="AM85" s="9">
        <v>1379.3333333333301</v>
      </c>
      <c r="AN85" s="3">
        <f>IFERROR(ROUND(VLOOKUP($A85,est_vols!$A:$U,4,FALSE),0),"")</f>
        <v>41447</v>
      </c>
      <c r="AO85" s="3">
        <f>IFERROR(ROUND(VLOOKUP($A85,est_vols!$A:$U,5,FALSE),0),"")</f>
        <v>7863</v>
      </c>
      <c r="AP85" s="3">
        <f>IFERROR(ROUND(VLOOKUP($A85,est_vols!$A:$U,6,FALSE),0),"")</f>
        <v>14414</v>
      </c>
      <c r="AQ85" s="3">
        <f>IFERROR(ROUND(VLOOKUP($A85,est_vols!$A:$U,7,FALSE),0),"")</f>
        <v>7382</v>
      </c>
      <c r="AR85" s="3">
        <f>IFERROR(ROUND(VLOOKUP($A85,est_vols!$A:$U,8,FALSE),0),"")</f>
        <v>8971</v>
      </c>
      <c r="AS85" s="9">
        <f>IFERROR(ROUND(VLOOKUP($A85,est_vols!$A:$U,9,FALSE),0),"")</f>
        <v>2816</v>
      </c>
      <c r="AT85" s="3">
        <f t="shared" si="48"/>
        <v>5953.0000000000437</v>
      </c>
      <c r="AU85" s="3">
        <f t="shared" si="49"/>
        <v>1947</v>
      </c>
      <c r="AV85" s="3">
        <f t="shared" si="50"/>
        <v>1225.6666666667006</v>
      </c>
      <c r="AW85" s="3">
        <f t="shared" si="51"/>
        <v>377</v>
      </c>
      <c r="AX85" s="3">
        <f t="shared" si="52"/>
        <v>965.6666666666697</v>
      </c>
      <c r="AY85" s="9">
        <f t="shared" si="53"/>
        <v>1436.6666666666699</v>
      </c>
      <c r="AZ85" s="3">
        <f t="shared" si="54"/>
        <v>35438209.000000522</v>
      </c>
      <c r="BA85" s="3">
        <f t="shared" si="55"/>
        <v>3790809</v>
      </c>
      <c r="BB85" s="3">
        <f t="shared" si="56"/>
        <v>1502258.7777778611</v>
      </c>
      <c r="BC85" s="3">
        <f t="shared" si="57"/>
        <v>142129</v>
      </c>
      <c r="BD85" s="3">
        <f t="shared" si="58"/>
        <v>932512.11111111694</v>
      </c>
      <c r="BE85" s="9">
        <f t="shared" si="59"/>
        <v>2064011.1111111206</v>
      </c>
      <c r="BF85" s="51">
        <f t="shared" si="67"/>
        <v>0.16771848763171385</v>
      </c>
      <c r="BG85" s="51">
        <f t="shared" si="68"/>
        <v>0.3291075050709939</v>
      </c>
      <c r="BH85" s="51">
        <f t="shared" si="69"/>
        <v>9.2935675470747159E-2</v>
      </c>
      <c r="BI85" s="51">
        <f t="shared" si="70"/>
        <v>5.3818700927908636E-2</v>
      </c>
      <c r="BJ85" s="51">
        <f t="shared" si="71"/>
        <v>0.12062791472351808</v>
      </c>
      <c r="BK85" s="52">
        <f t="shared" si="72"/>
        <v>1.0415659739004399</v>
      </c>
    </row>
    <row r="86" spans="1:63" x14ac:dyDescent="0.25">
      <c r="A86">
        <v>118</v>
      </c>
      <c r="B86" t="s">
        <v>75</v>
      </c>
      <c r="C86" t="s">
        <v>213</v>
      </c>
      <c r="D86" t="s">
        <v>78</v>
      </c>
      <c r="E86" t="s">
        <v>623</v>
      </c>
      <c r="F86" t="s">
        <v>636</v>
      </c>
      <c r="G86" t="s">
        <v>637</v>
      </c>
      <c r="H86" t="s">
        <v>38</v>
      </c>
      <c r="I86" t="s">
        <v>76</v>
      </c>
      <c r="J86" s="11" t="s">
        <v>108</v>
      </c>
      <c r="K86">
        <v>24563</v>
      </c>
      <c r="L86" s="11">
        <v>24542</v>
      </c>
      <c r="M86">
        <f>IFERROR(ROUND(VLOOKUP($A86,est_vols!$A:$U,2,FALSE),0),"")</f>
        <v>0</v>
      </c>
      <c r="N86">
        <f>IFERROR(ROUND(VLOOKUP($A86,est_vols!$A:$U,3,FALSE),0),"")</f>
        <v>7</v>
      </c>
      <c r="O86" t="str">
        <f>VLOOKUP(M86,'AT FT Lookup'!$A$3:$D$8,4,FALSE)</f>
        <v>Core/CBD</v>
      </c>
      <c r="P86" s="11" t="str">
        <f>VLOOKUP(N86,'AT FT Lookup'!$A$12:$C$26,3,FALSE)</f>
        <v>Art</v>
      </c>
      <c r="Q86">
        <f t="shared" si="43"/>
        <v>0</v>
      </c>
      <c r="R86">
        <f t="shared" si="44"/>
        <v>0</v>
      </c>
      <c r="S86">
        <f t="shared" si="45"/>
        <v>1</v>
      </c>
      <c r="T86">
        <f t="shared" si="46"/>
        <v>0</v>
      </c>
      <c r="U86" s="11" t="str">
        <f t="shared" si="47"/>
        <v>20-50k</v>
      </c>
      <c r="V86" s="3">
        <f t="shared" si="73"/>
        <v>21242.666666666657</v>
      </c>
      <c r="W86" s="3">
        <f t="shared" si="75"/>
        <v>3208.6666666666601</v>
      </c>
      <c r="X86" s="3">
        <f t="shared" si="76"/>
        <v>6996.3333333333303</v>
      </c>
      <c r="Y86" s="3">
        <f t="shared" si="77"/>
        <v>3331</v>
      </c>
      <c r="Z86" s="3">
        <f t="shared" si="78"/>
        <v>6958</v>
      </c>
      <c r="AA86" s="9">
        <f t="shared" si="79"/>
        <v>748.66666666666595</v>
      </c>
      <c r="AH86" s="3">
        <v>21242.666666666657</v>
      </c>
      <c r="AI86" s="3">
        <v>3208.6666666666601</v>
      </c>
      <c r="AJ86" s="3">
        <v>6996.3333333333303</v>
      </c>
      <c r="AK86" s="3">
        <v>3331</v>
      </c>
      <c r="AL86" s="3">
        <v>6958</v>
      </c>
      <c r="AM86" s="9">
        <v>748.66666666666595</v>
      </c>
      <c r="AN86" s="3">
        <f>IFERROR(ROUND(VLOOKUP($A86,est_vols!$A:$U,4,FALSE),0),"")</f>
        <v>31338</v>
      </c>
      <c r="AO86" s="3">
        <f>IFERROR(ROUND(VLOOKUP($A86,est_vols!$A:$U,5,FALSE),0),"")</f>
        <v>3644</v>
      </c>
      <c r="AP86" s="3">
        <f>IFERROR(ROUND(VLOOKUP($A86,est_vols!$A:$U,6,FALSE),0),"")</f>
        <v>10209</v>
      </c>
      <c r="AQ86" s="3">
        <f>IFERROR(ROUND(VLOOKUP($A86,est_vols!$A:$U,7,FALSE),0),"")</f>
        <v>8094</v>
      </c>
      <c r="AR86" s="3">
        <f>IFERROR(ROUND(VLOOKUP($A86,est_vols!$A:$U,8,FALSE),0),"")</f>
        <v>8462</v>
      </c>
      <c r="AS86" s="9">
        <f>IFERROR(ROUND(VLOOKUP($A86,est_vols!$A:$U,9,FALSE),0),"")</f>
        <v>929</v>
      </c>
      <c r="AT86" s="3">
        <f t="shared" si="48"/>
        <v>10095.333333333343</v>
      </c>
      <c r="AU86" s="3">
        <f t="shared" si="49"/>
        <v>435.33333333333985</v>
      </c>
      <c r="AV86" s="3">
        <f t="shared" si="50"/>
        <v>3212.6666666666697</v>
      </c>
      <c r="AW86" s="3">
        <f t="shared" si="51"/>
        <v>4763</v>
      </c>
      <c r="AX86" s="3">
        <f t="shared" si="52"/>
        <v>1504</v>
      </c>
      <c r="AY86" s="9">
        <f t="shared" si="53"/>
        <v>180.33333333333405</v>
      </c>
      <c r="AZ86" s="3">
        <f t="shared" si="54"/>
        <v>101915755.11111131</v>
      </c>
      <c r="BA86" s="3">
        <f t="shared" si="55"/>
        <v>189515.1111111168</v>
      </c>
      <c r="BB86" s="3">
        <f t="shared" si="56"/>
        <v>10321227.111111131</v>
      </c>
      <c r="BC86" s="3">
        <f t="shared" si="57"/>
        <v>22686169</v>
      </c>
      <c r="BD86" s="3">
        <f t="shared" si="58"/>
        <v>2262016</v>
      </c>
      <c r="BE86" s="9">
        <f t="shared" si="59"/>
        <v>32520.111111111371</v>
      </c>
      <c r="BF86" s="51">
        <f t="shared" si="67"/>
        <v>0.47523851368315406</v>
      </c>
      <c r="BG86" s="51">
        <f t="shared" si="68"/>
        <v>0.13567421566590715</v>
      </c>
      <c r="BH86" s="51">
        <f t="shared" si="69"/>
        <v>0.45919291057220513</v>
      </c>
      <c r="BI86" s="51">
        <f t="shared" si="70"/>
        <v>1.4299009306514561</v>
      </c>
      <c r="BJ86" s="51">
        <f t="shared" si="71"/>
        <v>0.2161540672607071</v>
      </c>
      <c r="BK86" s="52">
        <f t="shared" si="72"/>
        <v>0.2408726625111321</v>
      </c>
    </row>
    <row r="87" spans="1:63" x14ac:dyDescent="0.25">
      <c r="A87">
        <v>119</v>
      </c>
      <c r="B87" t="s">
        <v>75</v>
      </c>
      <c r="C87" t="s">
        <v>213</v>
      </c>
      <c r="D87" t="s">
        <v>79</v>
      </c>
      <c r="E87" t="s">
        <v>624</v>
      </c>
      <c r="F87" t="s">
        <v>638</v>
      </c>
      <c r="G87" t="s">
        <v>639</v>
      </c>
      <c r="H87" t="s">
        <v>36</v>
      </c>
      <c r="I87" t="s">
        <v>76</v>
      </c>
      <c r="J87" s="11" t="s">
        <v>109</v>
      </c>
      <c r="K87">
        <v>20472</v>
      </c>
      <c r="L87" s="11">
        <v>20455</v>
      </c>
      <c r="M87">
        <f>IFERROR(ROUND(VLOOKUP($A87,est_vols!$A:$U,2,FALSE),0),"")</f>
        <v>3</v>
      </c>
      <c r="N87">
        <f>IFERROR(ROUND(VLOOKUP($A87,est_vols!$A:$U,3,FALSE),0),"")</f>
        <v>7</v>
      </c>
      <c r="O87" t="str">
        <f>VLOOKUP(M87,'AT FT Lookup'!$A$3:$D$8,4,FALSE)</f>
        <v>Urb</v>
      </c>
      <c r="P87" s="11" t="str">
        <f>VLOOKUP(N87,'AT FT Lookup'!$A$12:$C$26,3,FALSE)</f>
        <v>Art</v>
      </c>
      <c r="Q87">
        <f t="shared" si="43"/>
        <v>0</v>
      </c>
      <c r="R87">
        <f t="shared" si="44"/>
        <v>1</v>
      </c>
      <c r="S87">
        <f t="shared" si="45"/>
        <v>0</v>
      </c>
      <c r="T87">
        <f t="shared" si="46"/>
        <v>0</v>
      </c>
      <c r="U87" s="11" t="str">
        <f t="shared" si="47"/>
        <v>10-20k</v>
      </c>
      <c r="V87" s="3">
        <f t="shared" si="73"/>
        <v>10482.999999999985</v>
      </c>
      <c r="W87" s="3">
        <f t="shared" si="75"/>
        <v>1997.3333333333301</v>
      </c>
      <c r="X87" s="3">
        <f t="shared" si="76"/>
        <v>4020.3333333333298</v>
      </c>
      <c r="Y87" s="3">
        <f t="shared" si="77"/>
        <v>1765.6666666666599</v>
      </c>
      <c r="Z87" s="3">
        <f t="shared" si="78"/>
        <v>2177</v>
      </c>
      <c r="AA87" s="9">
        <f t="shared" si="79"/>
        <v>522.66666666666595</v>
      </c>
      <c r="AH87" s="3">
        <v>10482.999999999985</v>
      </c>
      <c r="AI87" s="3">
        <v>1997.3333333333301</v>
      </c>
      <c r="AJ87" s="3">
        <v>4020.3333333333298</v>
      </c>
      <c r="AK87" s="3">
        <v>1765.6666666666599</v>
      </c>
      <c r="AL87" s="3">
        <v>2177</v>
      </c>
      <c r="AM87" s="9">
        <v>522.66666666666595</v>
      </c>
      <c r="AN87" s="3">
        <f>IFERROR(ROUND(VLOOKUP($A87,est_vols!$A:$U,4,FALSE),0),"")</f>
        <v>12850</v>
      </c>
      <c r="AO87" s="3">
        <f>IFERROR(ROUND(VLOOKUP($A87,est_vols!$A:$U,5,FALSE),0),"")</f>
        <v>2595</v>
      </c>
      <c r="AP87" s="3">
        <f>IFERROR(ROUND(VLOOKUP($A87,est_vols!$A:$U,6,FALSE),0),"")</f>
        <v>4920</v>
      </c>
      <c r="AQ87" s="3">
        <f>IFERROR(ROUND(VLOOKUP($A87,est_vols!$A:$U,7,FALSE),0),"")</f>
        <v>2459</v>
      </c>
      <c r="AR87" s="3">
        <f>IFERROR(ROUND(VLOOKUP($A87,est_vols!$A:$U,8,FALSE),0),"")</f>
        <v>2324</v>
      </c>
      <c r="AS87" s="9">
        <f>IFERROR(ROUND(VLOOKUP($A87,est_vols!$A:$U,9,FALSE),0),"")</f>
        <v>552</v>
      </c>
      <c r="AT87" s="3">
        <f t="shared" si="48"/>
        <v>2367.0000000000146</v>
      </c>
      <c r="AU87" s="3">
        <f t="shared" si="49"/>
        <v>597.66666666666993</v>
      </c>
      <c r="AV87" s="3">
        <f t="shared" si="50"/>
        <v>899.66666666667015</v>
      </c>
      <c r="AW87" s="3">
        <f t="shared" si="51"/>
        <v>693.33333333334008</v>
      </c>
      <c r="AX87" s="3">
        <f t="shared" si="52"/>
        <v>147</v>
      </c>
      <c r="AY87" s="9">
        <f t="shared" si="53"/>
        <v>29.333333333334053</v>
      </c>
      <c r="AZ87" s="3">
        <f t="shared" si="54"/>
        <v>5602689.0000000689</v>
      </c>
      <c r="BA87" s="3">
        <f t="shared" si="55"/>
        <v>357205.44444444834</v>
      </c>
      <c r="BB87" s="3">
        <f t="shared" si="56"/>
        <v>809400.11111111741</v>
      </c>
      <c r="BC87" s="3">
        <f t="shared" si="57"/>
        <v>480711.11111112044</v>
      </c>
      <c r="BD87" s="3">
        <f t="shared" si="58"/>
        <v>21609</v>
      </c>
      <c r="BE87" s="9">
        <f t="shared" si="59"/>
        <v>860.44444444448663</v>
      </c>
      <c r="BF87" s="51">
        <f t="shared" si="67"/>
        <v>0.22579414289802707</v>
      </c>
      <c r="BG87" s="51">
        <f t="shared" si="68"/>
        <v>0.29923230974633058</v>
      </c>
      <c r="BH87" s="51">
        <f t="shared" si="69"/>
        <v>0.22377912279247267</v>
      </c>
      <c r="BI87" s="51">
        <f t="shared" si="70"/>
        <v>0.39267509911271065</v>
      </c>
      <c r="BJ87" s="51">
        <f t="shared" si="71"/>
        <v>6.7524115755627015E-2</v>
      </c>
      <c r="BK87" s="52">
        <f t="shared" si="72"/>
        <v>5.6122448979593294E-2</v>
      </c>
    </row>
    <row r="88" spans="1:63" x14ac:dyDescent="0.25">
      <c r="A88">
        <v>120</v>
      </c>
      <c r="B88" t="s">
        <v>75</v>
      </c>
      <c r="C88" t="s">
        <v>213</v>
      </c>
      <c r="D88" t="s">
        <v>79</v>
      </c>
      <c r="E88" t="s">
        <v>624</v>
      </c>
      <c r="F88" t="s">
        <v>638</v>
      </c>
      <c r="G88" t="s">
        <v>639</v>
      </c>
      <c r="H88" t="s">
        <v>38</v>
      </c>
      <c r="I88" t="s">
        <v>76</v>
      </c>
      <c r="J88" s="11" t="s">
        <v>110</v>
      </c>
      <c r="K88">
        <v>20455</v>
      </c>
      <c r="L88" s="11">
        <v>20472</v>
      </c>
      <c r="M88">
        <f>IFERROR(ROUND(VLOOKUP($A88,est_vols!$A:$U,2,FALSE),0),"")</f>
        <v>3</v>
      </c>
      <c r="N88">
        <f>IFERROR(ROUND(VLOOKUP($A88,est_vols!$A:$U,3,FALSE),0),"")</f>
        <v>7</v>
      </c>
      <c r="O88" t="str">
        <f>VLOOKUP(M88,'AT FT Lookup'!$A$3:$D$8,4,FALSE)</f>
        <v>Urb</v>
      </c>
      <c r="P88" s="11" t="str">
        <f>VLOOKUP(N88,'AT FT Lookup'!$A$12:$C$26,3,FALSE)</f>
        <v>Art</v>
      </c>
      <c r="Q88">
        <f t="shared" si="43"/>
        <v>1</v>
      </c>
      <c r="R88">
        <f t="shared" si="44"/>
        <v>0</v>
      </c>
      <c r="S88">
        <f t="shared" si="45"/>
        <v>0</v>
      </c>
      <c r="T88">
        <f t="shared" si="46"/>
        <v>0</v>
      </c>
      <c r="U88" s="11" t="str">
        <f t="shared" si="47"/>
        <v>Under 10k</v>
      </c>
      <c r="V88" s="3">
        <f t="shared" si="73"/>
        <v>8096.9999999999927</v>
      </c>
      <c r="W88" s="3">
        <f t="shared" si="75"/>
        <v>1774.3333333333301</v>
      </c>
      <c r="X88" s="3">
        <f t="shared" si="76"/>
        <v>3286.3333333333298</v>
      </c>
      <c r="Y88" s="3">
        <f t="shared" si="77"/>
        <v>1315</v>
      </c>
      <c r="Z88" s="3">
        <f t="shared" si="78"/>
        <v>1328</v>
      </c>
      <c r="AA88" s="9">
        <f t="shared" si="79"/>
        <v>393.33333333333297</v>
      </c>
      <c r="AH88" s="3">
        <v>8096.9999999999927</v>
      </c>
      <c r="AI88" s="3">
        <v>1774.3333333333301</v>
      </c>
      <c r="AJ88" s="3">
        <v>3286.3333333333298</v>
      </c>
      <c r="AK88" s="3">
        <v>1315</v>
      </c>
      <c r="AL88" s="3">
        <v>1328</v>
      </c>
      <c r="AM88" s="9">
        <v>393.33333333333297</v>
      </c>
      <c r="AN88" s="3">
        <f>IFERROR(ROUND(VLOOKUP($A88,est_vols!$A:$U,4,FALSE),0),"")</f>
        <v>11337</v>
      </c>
      <c r="AO88" s="3">
        <f>IFERROR(ROUND(VLOOKUP($A88,est_vols!$A:$U,5,FALSE),0),"")</f>
        <v>1642</v>
      </c>
      <c r="AP88" s="3">
        <f>IFERROR(ROUND(VLOOKUP($A88,est_vols!$A:$U,6,FALSE),0),"")</f>
        <v>4341</v>
      </c>
      <c r="AQ88" s="3">
        <f>IFERROR(ROUND(VLOOKUP($A88,est_vols!$A:$U,7,FALSE),0),"")</f>
        <v>2438</v>
      </c>
      <c r="AR88" s="3">
        <f>IFERROR(ROUND(VLOOKUP($A88,est_vols!$A:$U,8,FALSE),0),"")</f>
        <v>2625</v>
      </c>
      <c r="AS88" s="9">
        <f>IFERROR(ROUND(VLOOKUP($A88,est_vols!$A:$U,9,FALSE),0),"")</f>
        <v>291</v>
      </c>
      <c r="AT88" s="3">
        <f t="shared" si="48"/>
        <v>3240.0000000000073</v>
      </c>
      <c r="AU88" s="3">
        <f t="shared" si="49"/>
        <v>-132.33333333333007</v>
      </c>
      <c r="AV88" s="3">
        <f t="shared" si="50"/>
        <v>1054.6666666666702</v>
      </c>
      <c r="AW88" s="3">
        <f t="shared" si="51"/>
        <v>1123</v>
      </c>
      <c r="AX88" s="3">
        <f t="shared" si="52"/>
        <v>1297</v>
      </c>
      <c r="AY88" s="9">
        <f t="shared" si="53"/>
        <v>-102.33333333333297</v>
      </c>
      <c r="AZ88" s="3">
        <f t="shared" si="54"/>
        <v>10497600.000000047</v>
      </c>
      <c r="BA88" s="3">
        <f t="shared" si="55"/>
        <v>17512.111111110247</v>
      </c>
      <c r="BB88" s="3">
        <f t="shared" si="56"/>
        <v>1112321.7777777852</v>
      </c>
      <c r="BC88" s="3">
        <f t="shared" si="57"/>
        <v>1261129</v>
      </c>
      <c r="BD88" s="3">
        <f t="shared" si="58"/>
        <v>1682209</v>
      </c>
      <c r="BE88" s="9">
        <f t="shared" si="59"/>
        <v>10472.111111111037</v>
      </c>
      <c r="BF88" s="51">
        <f t="shared" si="67"/>
        <v>0.40014820303816356</v>
      </c>
      <c r="BG88" s="51">
        <f t="shared" si="68"/>
        <v>-7.458200263009411E-2</v>
      </c>
      <c r="BH88" s="51">
        <f t="shared" si="69"/>
        <v>0.32092504310782166</v>
      </c>
      <c r="BI88" s="51">
        <f t="shared" si="70"/>
        <v>0.85399239543726235</v>
      </c>
      <c r="BJ88" s="51">
        <f t="shared" si="71"/>
        <v>0.97665662650602414</v>
      </c>
      <c r="BK88" s="52">
        <f t="shared" si="72"/>
        <v>-0.26016949152542307</v>
      </c>
    </row>
    <row r="89" spans="1:63" x14ac:dyDescent="0.25">
      <c r="A89">
        <v>121</v>
      </c>
      <c r="B89" t="s">
        <v>75</v>
      </c>
      <c r="C89" t="s">
        <v>213</v>
      </c>
      <c r="D89" t="s">
        <v>80</v>
      </c>
      <c r="E89" t="s">
        <v>624</v>
      </c>
      <c r="F89" t="s">
        <v>637</v>
      </c>
      <c r="G89" t="s">
        <v>640</v>
      </c>
      <c r="H89" t="s">
        <v>36</v>
      </c>
      <c r="I89" t="s">
        <v>76</v>
      </c>
      <c r="J89" s="11" t="s">
        <v>111</v>
      </c>
      <c r="K89">
        <v>24590</v>
      </c>
      <c r="L89" s="11">
        <v>24609</v>
      </c>
      <c r="M89">
        <f>IFERROR(ROUND(VLOOKUP($A89,est_vols!$A:$U,2,FALSE),0),"")</f>
        <v>0</v>
      </c>
      <c r="N89">
        <f>IFERROR(ROUND(VLOOKUP($A89,est_vols!$A:$U,3,FALSE),0),"")</f>
        <v>7</v>
      </c>
      <c r="O89" t="str">
        <f>VLOOKUP(M89,'AT FT Lookup'!$A$3:$D$8,4,FALSE)</f>
        <v>Core/CBD</v>
      </c>
      <c r="P89" s="11" t="str">
        <f>VLOOKUP(N89,'AT FT Lookup'!$A$12:$C$26,3,FALSE)</f>
        <v>Art</v>
      </c>
      <c r="Q89">
        <f t="shared" si="43"/>
        <v>0</v>
      </c>
      <c r="R89">
        <f t="shared" si="44"/>
        <v>0</v>
      </c>
      <c r="S89">
        <f t="shared" si="45"/>
        <v>1</v>
      </c>
      <c r="T89">
        <f t="shared" si="46"/>
        <v>0</v>
      </c>
      <c r="U89" s="11" t="str">
        <f t="shared" si="47"/>
        <v>20-50k</v>
      </c>
      <c r="V89" s="3">
        <f t="shared" si="73"/>
        <v>28569.999999999989</v>
      </c>
      <c r="W89" s="3">
        <f t="shared" si="75"/>
        <v>4719.3333333333303</v>
      </c>
      <c r="X89" s="3">
        <f t="shared" si="76"/>
        <v>9829.3333333333303</v>
      </c>
      <c r="Y89" s="3">
        <f t="shared" si="77"/>
        <v>4656</v>
      </c>
      <c r="Z89" s="3">
        <f t="shared" si="78"/>
        <v>7828</v>
      </c>
      <c r="AA89" s="9">
        <f t="shared" si="79"/>
        <v>1537.3333333333301</v>
      </c>
      <c r="AH89" s="3">
        <v>28569.999999999989</v>
      </c>
      <c r="AI89" s="3">
        <v>4719.3333333333303</v>
      </c>
      <c r="AJ89" s="3">
        <v>9829.3333333333303</v>
      </c>
      <c r="AK89" s="3">
        <v>4656</v>
      </c>
      <c r="AL89" s="3">
        <v>7828</v>
      </c>
      <c r="AM89" s="9">
        <v>1537.3333333333301</v>
      </c>
      <c r="AN89" s="3">
        <f>IFERROR(ROUND(VLOOKUP($A89,est_vols!$A:$U,4,FALSE),0),"")</f>
        <v>36376</v>
      </c>
      <c r="AO89" s="3">
        <f>IFERROR(ROUND(VLOOKUP($A89,est_vols!$A:$U,5,FALSE),0),"")</f>
        <v>8310</v>
      </c>
      <c r="AP89" s="3">
        <f>IFERROR(ROUND(VLOOKUP($A89,est_vols!$A:$U,6,FALSE),0),"")</f>
        <v>13083</v>
      </c>
      <c r="AQ89" s="3">
        <f>IFERROR(ROUND(VLOOKUP($A89,est_vols!$A:$U,7,FALSE),0),"")</f>
        <v>6549</v>
      </c>
      <c r="AR89" s="3">
        <f>IFERROR(ROUND(VLOOKUP($A89,est_vols!$A:$U,8,FALSE),0),"")</f>
        <v>6547</v>
      </c>
      <c r="AS89" s="9">
        <f>IFERROR(ROUND(VLOOKUP($A89,est_vols!$A:$U,9,FALSE),0),"")</f>
        <v>1888</v>
      </c>
      <c r="AT89" s="3">
        <f t="shared" si="48"/>
        <v>7806.0000000000109</v>
      </c>
      <c r="AU89" s="3">
        <f t="shared" si="49"/>
        <v>3590.6666666666697</v>
      </c>
      <c r="AV89" s="3">
        <f t="shared" si="50"/>
        <v>3253.6666666666697</v>
      </c>
      <c r="AW89" s="3">
        <f t="shared" si="51"/>
        <v>1893</v>
      </c>
      <c r="AX89" s="3">
        <f t="shared" si="52"/>
        <v>-1281</v>
      </c>
      <c r="AY89" s="9">
        <f t="shared" si="53"/>
        <v>350.66666666666993</v>
      </c>
      <c r="AZ89" s="3">
        <f t="shared" si="54"/>
        <v>60933636.000000171</v>
      </c>
      <c r="BA89" s="3">
        <f t="shared" si="55"/>
        <v>12892887.111111132</v>
      </c>
      <c r="BB89" s="3">
        <f t="shared" si="56"/>
        <v>10586346.777777797</v>
      </c>
      <c r="BC89" s="3">
        <f t="shared" si="57"/>
        <v>3583449</v>
      </c>
      <c r="BD89" s="3">
        <f t="shared" si="58"/>
        <v>1640961</v>
      </c>
      <c r="BE89" s="9">
        <f t="shared" si="59"/>
        <v>122967.11111111339</v>
      </c>
      <c r="BF89" s="51">
        <f t="shared" si="67"/>
        <v>0.27322366118305963</v>
      </c>
      <c r="BG89" s="51">
        <f t="shared" si="68"/>
        <v>0.76084192682582397</v>
      </c>
      <c r="BH89" s="51">
        <f t="shared" si="69"/>
        <v>0.33101600651112356</v>
      </c>
      <c r="BI89" s="51">
        <f t="shared" si="70"/>
        <v>0.40657216494845361</v>
      </c>
      <c r="BJ89" s="51">
        <f t="shared" si="71"/>
        <v>-0.16364333163004599</v>
      </c>
      <c r="BK89" s="52">
        <f t="shared" si="72"/>
        <v>0.22810060711188465</v>
      </c>
    </row>
    <row r="90" spans="1:63" x14ac:dyDescent="0.25">
      <c r="A90">
        <v>122</v>
      </c>
      <c r="B90" t="s">
        <v>75</v>
      </c>
      <c r="C90" t="s">
        <v>213</v>
      </c>
      <c r="D90" t="s">
        <v>81</v>
      </c>
      <c r="E90" t="s">
        <v>625</v>
      </c>
      <c r="F90" t="s">
        <v>637</v>
      </c>
      <c r="G90" t="s">
        <v>640</v>
      </c>
      <c r="H90" t="s">
        <v>38</v>
      </c>
      <c r="I90" t="s">
        <v>76</v>
      </c>
      <c r="J90" s="11" t="s">
        <v>112</v>
      </c>
      <c r="K90">
        <v>24631</v>
      </c>
      <c r="L90" s="11">
        <v>24627</v>
      </c>
      <c r="M90">
        <f>IFERROR(ROUND(VLOOKUP($A90,est_vols!$A:$U,2,FALSE),0),"")</f>
        <v>0</v>
      </c>
      <c r="N90">
        <f>IFERROR(ROUND(VLOOKUP($A90,est_vols!$A:$U,3,FALSE),0),"")</f>
        <v>7</v>
      </c>
      <c r="O90" t="str">
        <f>VLOOKUP(M90,'AT FT Lookup'!$A$3:$D$8,4,FALSE)</f>
        <v>Core/CBD</v>
      </c>
      <c r="P90" s="11" t="str">
        <f>VLOOKUP(N90,'AT FT Lookup'!$A$12:$C$26,3,FALSE)</f>
        <v>Art</v>
      </c>
      <c r="Q90">
        <f t="shared" si="43"/>
        <v>0</v>
      </c>
      <c r="R90">
        <f t="shared" si="44"/>
        <v>1</v>
      </c>
      <c r="S90">
        <f t="shared" si="45"/>
        <v>0</v>
      </c>
      <c r="T90">
        <f t="shared" si="46"/>
        <v>0</v>
      </c>
      <c r="U90" s="11" t="str">
        <f t="shared" si="47"/>
        <v>10-20k</v>
      </c>
      <c r="V90" s="3">
        <f t="shared" si="73"/>
        <v>18396.666666666642</v>
      </c>
      <c r="W90" s="3">
        <f t="shared" si="75"/>
        <v>2072.6666666666601</v>
      </c>
      <c r="X90" s="3">
        <f t="shared" si="76"/>
        <v>6978.3333333333303</v>
      </c>
      <c r="Y90" s="3">
        <f t="shared" si="77"/>
        <v>3418.6666666666601</v>
      </c>
      <c r="Z90" s="3">
        <f t="shared" si="78"/>
        <v>5441.6666666666597</v>
      </c>
      <c r="AA90" s="9">
        <f t="shared" si="79"/>
        <v>485.33333333333297</v>
      </c>
      <c r="AH90" s="3">
        <v>18396.666666666642</v>
      </c>
      <c r="AI90" s="3">
        <v>2072.6666666666601</v>
      </c>
      <c r="AJ90" s="3">
        <v>6978.3333333333303</v>
      </c>
      <c r="AK90" s="3">
        <v>3418.6666666666601</v>
      </c>
      <c r="AL90" s="3">
        <v>5441.6666666666597</v>
      </c>
      <c r="AM90" s="9">
        <v>485.33333333333297</v>
      </c>
      <c r="AN90" s="3">
        <f>IFERROR(ROUND(VLOOKUP($A90,est_vols!$A:$U,4,FALSE),0),"")</f>
        <v>22304</v>
      </c>
      <c r="AO90" s="3">
        <f>IFERROR(ROUND(VLOOKUP($A90,est_vols!$A:$U,5,FALSE),0),"")</f>
        <v>3202</v>
      </c>
      <c r="AP90" s="3">
        <f>IFERROR(ROUND(VLOOKUP($A90,est_vols!$A:$U,6,FALSE),0),"")</f>
        <v>7596</v>
      </c>
      <c r="AQ90" s="3">
        <f>IFERROR(ROUND(VLOOKUP($A90,est_vols!$A:$U,7,FALSE),0),"")</f>
        <v>5321</v>
      </c>
      <c r="AR90" s="3">
        <f>IFERROR(ROUND(VLOOKUP($A90,est_vols!$A:$U,8,FALSE),0),"")</f>
        <v>5426</v>
      </c>
      <c r="AS90" s="9">
        <f>IFERROR(ROUND(VLOOKUP($A90,est_vols!$A:$U,9,FALSE),0),"")</f>
        <v>759</v>
      </c>
      <c r="AT90" s="3">
        <f t="shared" si="48"/>
        <v>3907.3333333333576</v>
      </c>
      <c r="AU90" s="3">
        <f t="shared" si="49"/>
        <v>1129.3333333333399</v>
      </c>
      <c r="AV90" s="3">
        <f t="shared" si="50"/>
        <v>617.6666666666697</v>
      </c>
      <c r="AW90" s="3">
        <f t="shared" si="51"/>
        <v>1902.3333333333399</v>
      </c>
      <c r="AX90" s="3">
        <f t="shared" si="52"/>
        <v>-15.666666666659694</v>
      </c>
      <c r="AY90" s="9">
        <f t="shared" si="53"/>
        <v>273.66666666666703</v>
      </c>
      <c r="AZ90" s="3">
        <f t="shared" si="54"/>
        <v>15267253.777777968</v>
      </c>
      <c r="BA90" s="3">
        <f t="shared" si="55"/>
        <v>1275393.7777777924</v>
      </c>
      <c r="BB90" s="3">
        <f t="shared" si="56"/>
        <v>381512.11111111485</v>
      </c>
      <c r="BC90" s="3">
        <f t="shared" si="57"/>
        <v>3618872.1111111357</v>
      </c>
      <c r="BD90" s="3">
        <f t="shared" si="58"/>
        <v>245.44444444422595</v>
      </c>
      <c r="BE90" s="9">
        <f t="shared" si="59"/>
        <v>74893.444444444642</v>
      </c>
      <c r="BF90" s="51">
        <f t="shared" si="67"/>
        <v>0.21239354955608059</v>
      </c>
      <c r="BG90" s="51">
        <f t="shared" si="68"/>
        <v>0.54486973303313446</v>
      </c>
      <c r="BH90" s="51">
        <f t="shared" si="69"/>
        <v>8.8512061141629322E-2</v>
      </c>
      <c r="BI90" s="51">
        <f t="shared" si="70"/>
        <v>0.55645475819033063</v>
      </c>
      <c r="BJ90" s="51">
        <f t="shared" si="71"/>
        <v>-2.8790199081151083E-3</v>
      </c>
      <c r="BK90" s="52">
        <f t="shared" si="72"/>
        <v>0.56387362637362748</v>
      </c>
    </row>
    <row r="91" spans="1:63" x14ac:dyDescent="0.25">
      <c r="A91">
        <v>123</v>
      </c>
      <c r="B91" t="s">
        <v>75</v>
      </c>
      <c r="C91" t="s">
        <v>213</v>
      </c>
      <c r="D91" t="s">
        <v>82</v>
      </c>
      <c r="E91" t="s">
        <v>626</v>
      </c>
      <c r="F91" t="s">
        <v>640</v>
      </c>
      <c r="G91" t="s">
        <v>641</v>
      </c>
      <c r="H91" t="s">
        <v>36</v>
      </c>
      <c r="I91" t="s">
        <v>76</v>
      </c>
      <c r="J91" s="11" t="s">
        <v>113</v>
      </c>
      <c r="K91">
        <v>52738</v>
      </c>
      <c r="L91" s="11">
        <v>24265</v>
      </c>
      <c r="M91">
        <f>IFERROR(ROUND(VLOOKUP($A91,est_vols!$A:$U,2,FALSE),0),"")</f>
        <v>1</v>
      </c>
      <c r="N91">
        <f>IFERROR(ROUND(VLOOKUP($A91,est_vols!$A:$U,3,FALSE),0),"")</f>
        <v>7</v>
      </c>
      <c r="O91" t="str">
        <f>VLOOKUP(M91,'AT FT Lookup'!$A$3:$D$8,4,FALSE)</f>
        <v>Core/CBD</v>
      </c>
      <c r="P91" s="11" t="str">
        <f>VLOOKUP(N91,'AT FT Lookup'!$A$12:$C$26,3,FALSE)</f>
        <v>Art</v>
      </c>
      <c r="Q91">
        <f t="shared" si="43"/>
        <v>0</v>
      </c>
      <c r="R91">
        <f t="shared" si="44"/>
        <v>0</v>
      </c>
      <c r="S91">
        <f t="shared" si="45"/>
        <v>1</v>
      </c>
      <c r="T91">
        <f t="shared" si="46"/>
        <v>0</v>
      </c>
      <c r="U91" s="11" t="str">
        <f t="shared" si="47"/>
        <v>20-50k</v>
      </c>
      <c r="V91" s="3">
        <f t="shared" si="73"/>
        <v>20220.999999999985</v>
      </c>
      <c r="W91" s="3">
        <f t="shared" si="75"/>
        <v>3278.6666666666601</v>
      </c>
      <c r="X91" s="3">
        <f t="shared" si="76"/>
        <v>7565</v>
      </c>
      <c r="Y91" s="3">
        <f t="shared" si="77"/>
        <v>3656.3333333333298</v>
      </c>
      <c r="Z91" s="3">
        <f t="shared" si="78"/>
        <v>5137.3333333333303</v>
      </c>
      <c r="AA91" s="9">
        <f t="shared" si="79"/>
        <v>583.66666666666595</v>
      </c>
      <c r="AH91" s="3">
        <v>20220.999999999985</v>
      </c>
      <c r="AI91" s="3">
        <v>3278.6666666666601</v>
      </c>
      <c r="AJ91" s="3">
        <v>7565</v>
      </c>
      <c r="AK91" s="3">
        <v>3656.3333333333298</v>
      </c>
      <c r="AL91" s="3">
        <v>5137.3333333333303</v>
      </c>
      <c r="AM91" s="9">
        <v>583.66666666666595</v>
      </c>
      <c r="AN91" s="3">
        <f>IFERROR(ROUND(VLOOKUP($A91,est_vols!$A:$U,4,FALSE),0),"")</f>
        <v>20306</v>
      </c>
      <c r="AO91" s="3">
        <f>IFERROR(ROUND(VLOOKUP($A91,est_vols!$A:$U,5,FALSE),0),"")</f>
        <v>3445</v>
      </c>
      <c r="AP91" s="3">
        <f>IFERROR(ROUND(VLOOKUP($A91,est_vols!$A:$U,6,FALSE),0),"")</f>
        <v>7679</v>
      </c>
      <c r="AQ91" s="3">
        <f>IFERROR(ROUND(VLOOKUP($A91,est_vols!$A:$U,7,FALSE),0),"")</f>
        <v>3721</v>
      </c>
      <c r="AR91" s="3">
        <f>IFERROR(ROUND(VLOOKUP($A91,est_vols!$A:$U,8,FALSE),0),"")</f>
        <v>4222</v>
      </c>
      <c r="AS91" s="9">
        <f>IFERROR(ROUND(VLOOKUP($A91,est_vols!$A:$U,9,FALSE),0),"")</f>
        <v>1238</v>
      </c>
      <c r="AT91" s="3">
        <f t="shared" si="48"/>
        <v>85.000000000014552</v>
      </c>
      <c r="AU91" s="3">
        <f t="shared" si="49"/>
        <v>166.33333333333985</v>
      </c>
      <c r="AV91" s="3">
        <f t="shared" si="50"/>
        <v>114</v>
      </c>
      <c r="AW91" s="3">
        <f t="shared" si="51"/>
        <v>64.666666666670153</v>
      </c>
      <c r="AX91" s="3">
        <f t="shared" si="52"/>
        <v>-915.3333333333303</v>
      </c>
      <c r="AY91" s="9">
        <f t="shared" si="53"/>
        <v>654.33333333333405</v>
      </c>
      <c r="AZ91" s="3">
        <f t="shared" si="54"/>
        <v>7225.0000000024738</v>
      </c>
      <c r="BA91" s="3">
        <f t="shared" si="55"/>
        <v>27666.777777779946</v>
      </c>
      <c r="BB91" s="3">
        <f t="shared" si="56"/>
        <v>12996</v>
      </c>
      <c r="BC91" s="3">
        <f t="shared" si="57"/>
        <v>4181.7777777782285</v>
      </c>
      <c r="BD91" s="3">
        <f t="shared" si="58"/>
        <v>837835.11111110554</v>
      </c>
      <c r="BE91" s="9">
        <f t="shared" si="59"/>
        <v>428152.11111111206</v>
      </c>
      <c r="BF91" s="51">
        <f t="shared" si="67"/>
        <v>4.2035507640578911E-3</v>
      </c>
      <c r="BG91" s="51">
        <f t="shared" si="68"/>
        <v>5.0732004880034626E-2</v>
      </c>
      <c r="BH91" s="51">
        <f t="shared" si="69"/>
        <v>1.5069398545935229E-2</v>
      </c>
      <c r="BI91" s="51">
        <f t="shared" si="70"/>
        <v>1.7686206582187131E-2</v>
      </c>
      <c r="BJ91" s="51">
        <f t="shared" si="71"/>
        <v>-0.17817285232286481</v>
      </c>
      <c r="BK91" s="52">
        <f t="shared" si="72"/>
        <v>1.1210736721873242</v>
      </c>
    </row>
    <row r="92" spans="1:63" x14ac:dyDescent="0.25">
      <c r="A92">
        <v>124</v>
      </c>
      <c r="B92" t="s">
        <v>75</v>
      </c>
      <c r="C92" t="s">
        <v>213</v>
      </c>
      <c r="D92" t="s">
        <v>83</v>
      </c>
      <c r="E92" t="s">
        <v>627</v>
      </c>
      <c r="F92" t="s">
        <v>642</v>
      </c>
      <c r="G92" t="s">
        <v>643</v>
      </c>
      <c r="H92" t="s">
        <v>38</v>
      </c>
      <c r="I92" t="s">
        <v>76</v>
      </c>
      <c r="J92" s="11" t="s">
        <v>114</v>
      </c>
      <c r="K92">
        <v>24298</v>
      </c>
      <c r="L92" s="11">
        <v>24273</v>
      </c>
      <c r="M92">
        <f>IFERROR(ROUND(VLOOKUP($A92,est_vols!$A:$U,2,FALSE),0),"")</f>
        <v>1</v>
      </c>
      <c r="N92">
        <f>IFERROR(ROUND(VLOOKUP($A92,est_vols!$A:$U,3,FALSE),0),"")</f>
        <v>7</v>
      </c>
      <c r="O92" t="str">
        <f>VLOOKUP(M92,'AT FT Lookup'!$A$3:$D$8,4,FALSE)</f>
        <v>Core/CBD</v>
      </c>
      <c r="P92" s="11" t="str">
        <f>VLOOKUP(N92,'AT FT Lookup'!$A$12:$C$26,3,FALSE)</f>
        <v>Art</v>
      </c>
      <c r="Q92">
        <f t="shared" si="43"/>
        <v>0</v>
      </c>
      <c r="R92">
        <f t="shared" si="44"/>
        <v>1</v>
      </c>
      <c r="S92">
        <f t="shared" si="45"/>
        <v>0</v>
      </c>
      <c r="T92">
        <f t="shared" si="46"/>
        <v>0</v>
      </c>
      <c r="U92" s="11" t="str">
        <f t="shared" si="47"/>
        <v>10-20k</v>
      </c>
      <c r="V92" s="3">
        <f t="shared" si="73"/>
        <v>12768.333333333321</v>
      </c>
      <c r="W92" s="3">
        <f t="shared" si="75"/>
        <v>2508</v>
      </c>
      <c r="X92" s="3">
        <f t="shared" si="76"/>
        <v>4550.3333333333303</v>
      </c>
      <c r="Y92" s="3">
        <f t="shared" si="77"/>
        <v>2447.6666666666601</v>
      </c>
      <c r="Z92" s="3">
        <f t="shared" si="78"/>
        <v>2667.3333333333298</v>
      </c>
      <c r="AA92" s="9">
        <f t="shared" si="79"/>
        <v>595</v>
      </c>
      <c r="AH92" s="3">
        <v>12768.333333333321</v>
      </c>
      <c r="AI92" s="3">
        <v>2508</v>
      </c>
      <c r="AJ92" s="3">
        <v>4550.3333333333303</v>
      </c>
      <c r="AK92" s="3">
        <v>2447.6666666666601</v>
      </c>
      <c r="AL92" s="3">
        <v>2667.3333333333298</v>
      </c>
      <c r="AM92" s="9">
        <v>595</v>
      </c>
      <c r="AN92" s="3">
        <f>IFERROR(ROUND(VLOOKUP($A92,est_vols!$A:$U,4,FALSE),0),"")</f>
        <v>18912</v>
      </c>
      <c r="AO92" s="3">
        <f>IFERROR(ROUND(VLOOKUP($A92,est_vols!$A:$U,5,FALSE),0),"")</f>
        <v>3233</v>
      </c>
      <c r="AP92" s="3">
        <f>IFERROR(ROUND(VLOOKUP($A92,est_vols!$A:$U,6,FALSE),0),"")</f>
        <v>6830</v>
      </c>
      <c r="AQ92" s="3">
        <f>IFERROR(ROUND(VLOOKUP($A92,est_vols!$A:$U,7,FALSE),0),"")</f>
        <v>3776</v>
      </c>
      <c r="AR92" s="3">
        <f>IFERROR(ROUND(VLOOKUP($A92,est_vols!$A:$U,8,FALSE),0),"")</f>
        <v>4555</v>
      </c>
      <c r="AS92" s="9">
        <f>IFERROR(ROUND(VLOOKUP($A92,est_vols!$A:$U,9,FALSE),0),"")</f>
        <v>518</v>
      </c>
      <c r="AT92" s="3">
        <f t="shared" si="48"/>
        <v>6143.6666666666788</v>
      </c>
      <c r="AU92" s="3">
        <f t="shared" si="49"/>
        <v>725</v>
      </c>
      <c r="AV92" s="3">
        <f t="shared" si="50"/>
        <v>2279.6666666666697</v>
      </c>
      <c r="AW92" s="3">
        <f t="shared" si="51"/>
        <v>1328.3333333333399</v>
      </c>
      <c r="AX92" s="3">
        <f t="shared" si="52"/>
        <v>1887.6666666666702</v>
      </c>
      <c r="AY92" s="9">
        <f t="shared" si="53"/>
        <v>-77</v>
      </c>
      <c r="AZ92" s="3">
        <f t="shared" si="54"/>
        <v>37744640.111111261</v>
      </c>
      <c r="BA92" s="3">
        <f t="shared" si="55"/>
        <v>525625</v>
      </c>
      <c r="BB92" s="3">
        <f t="shared" si="56"/>
        <v>5196880.111111125</v>
      </c>
      <c r="BC92" s="3">
        <f t="shared" si="57"/>
        <v>1764469.4444444617</v>
      </c>
      <c r="BD92" s="3">
        <f t="shared" si="58"/>
        <v>3563285.4444444575</v>
      </c>
      <c r="BE92" s="9">
        <f t="shared" si="59"/>
        <v>5929</v>
      </c>
      <c r="BF92" s="51">
        <f t="shared" si="67"/>
        <v>0.48116433885915816</v>
      </c>
      <c r="BG92" s="51">
        <f t="shared" si="68"/>
        <v>0.28907496012759171</v>
      </c>
      <c r="BH92" s="51">
        <f t="shared" si="69"/>
        <v>0.50098893853930215</v>
      </c>
      <c r="BI92" s="51">
        <f t="shared" si="70"/>
        <v>0.54269372191202914</v>
      </c>
      <c r="BJ92" s="51">
        <f t="shared" si="71"/>
        <v>0.70769807548113195</v>
      </c>
      <c r="BK92" s="52">
        <f t="shared" si="72"/>
        <v>-0.12941176470588237</v>
      </c>
    </row>
    <row r="93" spans="1:63" x14ac:dyDescent="0.25">
      <c r="A93">
        <v>125</v>
      </c>
      <c r="B93" t="s">
        <v>75</v>
      </c>
      <c r="C93" t="s">
        <v>213</v>
      </c>
      <c r="D93" t="s">
        <v>84</v>
      </c>
      <c r="E93" t="s">
        <v>628</v>
      </c>
      <c r="F93" t="s">
        <v>644</v>
      </c>
      <c r="G93" t="s">
        <v>645</v>
      </c>
      <c r="H93" t="s">
        <v>36</v>
      </c>
      <c r="I93" t="s">
        <v>76</v>
      </c>
      <c r="J93" s="11" t="s">
        <v>115</v>
      </c>
      <c r="K93">
        <v>24784</v>
      </c>
      <c r="L93" s="11">
        <v>24794</v>
      </c>
      <c r="M93">
        <f>IFERROR(ROUND(VLOOKUP($A93,est_vols!$A:$U,2,FALSE),0),"")</f>
        <v>0</v>
      </c>
      <c r="N93">
        <f>IFERROR(ROUND(VLOOKUP($A93,est_vols!$A:$U,3,FALSE),0),"")</f>
        <v>12</v>
      </c>
      <c r="O93" t="str">
        <f>VLOOKUP(M93,'AT FT Lookup'!$A$3:$D$8,4,FALSE)</f>
        <v>Core/CBD</v>
      </c>
      <c r="P93" s="11" t="str">
        <f>VLOOKUP(N93,'AT FT Lookup'!$A$12:$C$26,3,FALSE)</f>
        <v>Art</v>
      </c>
      <c r="Q93">
        <f t="shared" si="43"/>
        <v>1</v>
      </c>
      <c r="R93">
        <f t="shared" si="44"/>
        <v>0</v>
      </c>
      <c r="S93">
        <f t="shared" si="45"/>
        <v>0</v>
      </c>
      <c r="T93">
        <f t="shared" si="46"/>
        <v>0</v>
      </c>
      <c r="U93" s="11" t="str">
        <f t="shared" si="47"/>
        <v>Under 10k</v>
      </c>
      <c r="V93" s="3">
        <f t="shared" si="73"/>
        <v>9456.9999999999818</v>
      </c>
      <c r="W93" s="3">
        <f t="shared" si="75"/>
        <v>1018.66666666666</v>
      </c>
      <c r="X93" s="3">
        <f t="shared" si="76"/>
        <v>2998.6666666666601</v>
      </c>
      <c r="Y93" s="3">
        <f t="shared" si="77"/>
        <v>2263</v>
      </c>
      <c r="Z93" s="3">
        <f t="shared" si="78"/>
        <v>2933.3333333333298</v>
      </c>
      <c r="AA93" s="9">
        <f t="shared" si="79"/>
        <v>243.333333333333</v>
      </c>
      <c r="AH93" s="3">
        <v>9456.9999999999818</v>
      </c>
      <c r="AI93" s="3">
        <v>1018.66666666666</v>
      </c>
      <c r="AJ93" s="3">
        <v>2998.6666666666601</v>
      </c>
      <c r="AK93" s="3">
        <v>2263</v>
      </c>
      <c r="AL93" s="3">
        <v>2933.3333333333298</v>
      </c>
      <c r="AM93" s="9">
        <v>243.333333333333</v>
      </c>
      <c r="AN93" s="3">
        <f>IFERROR(ROUND(VLOOKUP($A93,est_vols!$A:$U,4,FALSE),0),"")</f>
        <v>9045</v>
      </c>
      <c r="AO93" s="3">
        <f>IFERROR(ROUND(VLOOKUP($A93,est_vols!$A:$U,5,FALSE),0),"")</f>
        <v>1079</v>
      </c>
      <c r="AP93" s="3">
        <f>IFERROR(ROUND(VLOOKUP($A93,est_vols!$A:$U,6,FALSE),0),"")</f>
        <v>3657</v>
      </c>
      <c r="AQ93" s="3">
        <f>IFERROR(ROUND(VLOOKUP($A93,est_vols!$A:$U,7,FALSE),0),"")</f>
        <v>2135</v>
      </c>
      <c r="AR93" s="3">
        <f>IFERROR(ROUND(VLOOKUP($A93,est_vols!$A:$U,8,FALSE),0),"")</f>
        <v>1912</v>
      </c>
      <c r="AS93" s="9">
        <f>IFERROR(ROUND(VLOOKUP($A93,est_vols!$A:$U,9,FALSE),0),"")</f>
        <v>262</v>
      </c>
      <c r="AT93" s="3">
        <f t="shared" si="48"/>
        <v>-411.99999999998181</v>
      </c>
      <c r="AU93" s="3">
        <f t="shared" si="49"/>
        <v>60.333333333339965</v>
      </c>
      <c r="AV93" s="3">
        <f t="shared" si="50"/>
        <v>658.33333333333985</v>
      </c>
      <c r="AW93" s="3">
        <f t="shared" si="51"/>
        <v>-128</v>
      </c>
      <c r="AX93" s="3">
        <f t="shared" si="52"/>
        <v>-1021.3333333333298</v>
      </c>
      <c r="AY93" s="9">
        <f t="shared" si="53"/>
        <v>18.666666666666998</v>
      </c>
      <c r="AZ93" s="3">
        <f t="shared" si="54"/>
        <v>169743.99999998501</v>
      </c>
      <c r="BA93" s="3">
        <f t="shared" si="55"/>
        <v>3640.1111111119112</v>
      </c>
      <c r="BB93" s="3">
        <f t="shared" si="56"/>
        <v>433402.77777778637</v>
      </c>
      <c r="BC93" s="3">
        <f t="shared" si="57"/>
        <v>16384</v>
      </c>
      <c r="BD93" s="3">
        <f t="shared" si="58"/>
        <v>1043121.7777777707</v>
      </c>
      <c r="BE93" s="9">
        <f t="shared" si="59"/>
        <v>348.44444444445685</v>
      </c>
      <c r="BF93" s="51">
        <f t="shared" si="67"/>
        <v>-4.356561277360501E-2</v>
      </c>
      <c r="BG93" s="51">
        <f t="shared" si="68"/>
        <v>5.922774869110637E-2</v>
      </c>
      <c r="BH93" s="51">
        <f t="shared" si="69"/>
        <v>0.21954201867496931</v>
      </c>
      <c r="BI93" s="51">
        <f t="shared" si="70"/>
        <v>-5.6562085726911182E-2</v>
      </c>
      <c r="BJ93" s="51">
        <f t="shared" si="71"/>
        <v>-0.34818181818181743</v>
      </c>
      <c r="BK93" s="52">
        <f t="shared" si="72"/>
        <v>7.6712328767124749E-2</v>
      </c>
    </row>
    <row r="94" spans="1:63" x14ac:dyDescent="0.25">
      <c r="A94">
        <v>126</v>
      </c>
      <c r="B94" t="s">
        <v>75</v>
      </c>
      <c r="C94" t="s">
        <v>213</v>
      </c>
      <c r="D94" t="s">
        <v>84</v>
      </c>
      <c r="E94" t="s">
        <v>628</v>
      </c>
      <c r="F94" t="s">
        <v>644</v>
      </c>
      <c r="G94" t="s">
        <v>645</v>
      </c>
      <c r="H94" t="s">
        <v>38</v>
      </c>
      <c r="I94" t="s">
        <v>76</v>
      </c>
      <c r="J94" s="11" t="s">
        <v>116</v>
      </c>
      <c r="K94">
        <v>24794</v>
      </c>
      <c r="L94" s="11">
        <v>24784</v>
      </c>
      <c r="M94">
        <f>IFERROR(ROUND(VLOOKUP($A94,est_vols!$A:$U,2,FALSE),0),"")</f>
        <v>0</v>
      </c>
      <c r="N94">
        <f>IFERROR(ROUND(VLOOKUP($A94,est_vols!$A:$U,3,FALSE),0),"")</f>
        <v>12</v>
      </c>
      <c r="O94" t="str">
        <f>VLOOKUP(M94,'AT FT Lookup'!$A$3:$D$8,4,FALSE)</f>
        <v>Core/CBD</v>
      </c>
      <c r="P94" s="11" t="str">
        <f>VLOOKUP(N94,'AT FT Lookup'!$A$12:$C$26,3,FALSE)</f>
        <v>Art</v>
      </c>
      <c r="Q94">
        <f t="shared" si="43"/>
        <v>1</v>
      </c>
      <c r="R94">
        <f t="shared" si="44"/>
        <v>0</v>
      </c>
      <c r="S94">
        <f t="shared" si="45"/>
        <v>0</v>
      </c>
      <c r="T94">
        <f t="shared" si="46"/>
        <v>0</v>
      </c>
      <c r="U94" s="11" t="str">
        <f t="shared" si="47"/>
        <v>Under 10k</v>
      </c>
      <c r="V94" s="3">
        <f t="shared" si="73"/>
        <v>8591.6666666666606</v>
      </c>
      <c r="W94" s="3">
        <f t="shared" si="75"/>
        <v>1836</v>
      </c>
      <c r="X94" s="3">
        <f t="shared" si="76"/>
        <v>2926</v>
      </c>
      <c r="Y94" s="3">
        <f t="shared" si="77"/>
        <v>1257</v>
      </c>
      <c r="Z94" s="3">
        <f t="shared" si="78"/>
        <v>2158.6666666666601</v>
      </c>
      <c r="AA94" s="9">
        <f t="shared" si="79"/>
        <v>414</v>
      </c>
      <c r="AH94" s="3">
        <v>8591.6666666666606</v>
      </c>
      <c r="AI94" s="3">
        <v>1836</v>
      </c>
      <c r="AJ94" s="3">
        <v>2926</v>
      </c>
      <c r="AK94" s="3">
        <v>1257</v>
      </c>
      <c r="AL94" s="3">
        <v>2158.6666666666601</v>
      </c>
      <c r="AM94" s="9">
        <v>414</v>
      </c>
      <c r="AN94" s="3">
        <f>IFERROR(ROUND(VLOOKUP($A94,est_vols!$A:$U,4,FALSE),0),"")</f>
        <v>9830</v>
      </c>
      <c r="AO94" s="3">
        <f>IFERROR(ROUND(VLOOKUP($A94,est_vols!$A:$U,5,FALSE),0),"")</f>
        <v>2809</v>
      </c>
      <c r="AP94" s="3">
        <f>IFERROR(ROUND(VLOOKUP($A94,est_vols!$A:$U,6,FALSE),0),"")</f>
        <v>3569</v>
      </c>
      <c r="AQ94" s="3">
        <f>IFERROR(ROUND(VLOOKUP($A94,est_vols!$A:$U,7,FALSE),0),"")</f>
        <v>1409</v>
      </c>
      <c r="AR94" s="3">
        <f>IFERROR(ROUND(VLOOKUP($A94,est_vols!$A:$U,8,FALSE),0),"")</f>
        <v>1464</v>
      </c>
      <c r="AS94" s="9">
        <f>IFERROR(ROUND(VLOOKUP($A94,est_vols!$A:$U,9,FALSE),0),"")</f>
        <v>580</v>
      </c>
      <c r="AT94" s="3">
        <f t="shared" si="48"/>
        <v>1238.3333333333394</v>
      </c>
      <c r="AU94" s="3">
        <f t="shared" si="49"/>
        <v>973</v>
      </c>
      <c r="AV94" s="3">
        <f t="shared" si="50"/>
        <v>643</v>
      </c>
      <c r="AW94" s="3">
        <f t="shared" si="51"/>
        <v>152</v>
      </c>
      <c r="AX94" s="3">
        <f t="shared" si="52"/>
        <v>-694.66666666666015</v>
      </c>
      <c r="AY94" s="9">
        <f t="shared" si="53"/>
        <v>166</v>
      </c>
      <c r="AZ94" s="3">
        <f t="shared" si="54"/>
        <v>1533469.4444444594</v>
      </c>
      <c r="BA94" s="3">
        <f t="shared" si="55"/>
        <v>946729</v>
      </c>
      <c r="BB94" s="3">
        <f t="shared" si="56"/>
        <v>413449</v>
      </c>
      <c r="BC94" s="3">
        <f t="shared" si="57"/>
        <v>23104</v>
      </c>
      <c r="BD94" s="3">
        <f t="shared" si="58"/>
        <v>482561.77777776873</v>
      </c>
      <c r="BE94" s="9">
        <f t="shared" si="59"/>
        <v>27556</v>
      </c>
      <c r="BF94" s="51">
        <f t="shared" si="67"/>
        <v>0.14413191076624718</v>
      </c>
      <c r="BG94" s="51">
        <f t="shared" si="68"/>
        <v>0.52995642701525059</v>
      </c>
      <c r="BH94" s="51">
        <f t="shared" si="69"/>
        <v>0.21975393028024606</v>
      </c>
      <c r="BI94" s="51">
        <f t="shared" si="70"/>
        <v>0.12092283214001591</v>
      </c>
      <c r="BJ94" s="51">
        <f t="shared" si="71"/>
        <v>-0.32180358245830554</v>
      </c>
      <c r="BK94" s="52">
        <f t="shared" si="72"/>
        <v>0.40096618357487923</v>
      </c>
    </row>
    <row r="95" spans="1:63" x14ac:dyDescent="0.25">
      <c r="A95">
        <v>127</v>
      </c>
      <c r="B95" t="s">
        <v>75</v>
      </c>
      <c r="C95" t="s">
        <v>213</v>
      </c>
      <c r="D95" t="s">
        <v>85</v>
      </c>
      <c r="E95" t="s">
        <v>629</v>
      </c>
      <c r="F95" t="s">
        <v>636</v>
      </c>
      <c r="G95" t="s">
        <v>646</v>
      </c>
      <c r="H95" t="s">
        <v>36</v>
      </c>
      <c r="I95" t="s">
        <v>76</v>
      </c>
      <c r="J95" s="11" t="s">
        <v>117</v>
      </c>
      <c r="K95">
        <v>24533</v>
      </c>
      <c r="L95" s="11">
        <v>52717</v>
      </c>
      <c r="M95">
        <f>IFERROR(ROUND(VLOOKUP($A95,est_vols!$A:$U,2,FALSE),0),"")</f>
        <v>0</v>
      </c>
      <c r="N95">
        <f>IFERROR(ROUND(VLOOKUP($A95,est_vols!$A:$U,3,FALSE),0),"")</f>
        <v>7</v>
      </c>
      <c r="O95" t="str">
        <f>VLOOKUP(M95,'AT FT Lookup'!$A$3:$D$8,4,FALSE)</f>
        <v>Core/CBD</v>
      </c>
      <c r="P95" s="11" t="str">
        <f>VLOOKUP(N95,'AT FT Lookup'!$A$12:$C$26,3,FALSE)</f>
        <v>Art</v>
      </c>
      <c r="Q95">
        <f t="shared" si="43"/>
        <v>0</v>
      </c>
      <c r="R95">
        <f t="shared" si="44"/>
        <v>1</v>
      </c>
      <c r="S95">
        <f t="shared" si="45"/>
        <v>0</v>
      </c>
      <c r="T95">
        <f t="shared" si="46"/>
        <v>0</v>
      </c>
      <c r="U95" s="11" t="str">
        <f t="shared" si="47"/>
        <v>10-20k</v>
      </c>
      <c r="V95" s="3">
        <f t="shared" si="73"/>
        <v>19457.999999999978</v>
      </c>
      <c r="W95" s="3">
        <f t="shared" si="75"/>
        <v>3696.6666666666601</v>
      </c>
      <c r="X95" s="3">
        <f t="shared" si="76"/>
        <v>7175.6666666666597</v>
      </c>
      <c r="Y95" s="3">
        <f t="shared" si="77"/>
        <v>3493</v>
      </c>
      <c r="Z95" s="3">
        <f t="shared" si="78"/>
        <v>3139.6666666666601</v>
      </c>
      <c r="AA95" s="9">
        <f t="shared" si="79"/>
        <v>1953</v>
      </c>
      <c r="AH95" s="3">
        <v>19457.999999999978</v>
      </c>
      <c r="AI95" s="3">
        <v>3696.6666666666601</v>
      </c>
      <c r="AJ95" s="3">
        <v>7175.6666666666597</v>
      </c>
      <c r="AK95" s="3">
        <v>3493</v>
      </c>
      <c r="AL95" s="3">
        <v>3139.6666666666601</v>
      </c>
      <c r="AM95" s="9">
        <v>1953</v>
      </c>
      <c r="AN95" s="3">
        <f>IFERROR(ROUND(VLOOKUP($A95,est_vols!$A:$U,4,FALSE),0),"")</f>
        <v>29041</v>
      </c>
      <c r="AO95" s="3">
        <f>IFERROR(ROUND(VLOOKUP($A95,est_vols!$A:$U,5,FALSE),0),"")</f>
        <v>8099</v>
      </c>
      <c r="AP95" s="3">
        <f>IFERROR(ROUND(VLOOKUP($A95,est_vols!$A:$U,6,FALSE),0),"")</f>
        <v>10087</v>
      </c>
      <c r="AQ95" s="3">
        <f>IFERROR(ROUND(VLOOKUP($A95,est_vols!$A:$U,7,FALSE),0),"")</f>
        <v>3935</v>
      </c>
      <c r="AR95" s="3">
        <f>IFERROR(ROUND(VLOOKUP($A95,est_vols!$A:$U,8,FALSE),0),"")</f>
        <v>3830</v>
      </c>
      <c r="AS95" s="9">
        <f>IFERROR(ROUND(VLOOKUP($A95,est_vols!$A:$U,9,FALSE),0),"")</f>
        <v>3090</v>
      </c>
      <c r="AT95" s="3">
        <f t="shared" si="48"/>
        <v>9583.0000000000218</v>
      </c>
      <c r="AU95" s="3">
        <f t="shared" si="49"/>
        <v>4402.3333333333394</v>
      </c>
      <c r="AV95" s="3">
        <f t="shared" si="50"/>
        <v>2911.3333333333403</v>
      </c>
      <c r="AW95" s="3">
        <f t="shared" si="51"/>
        <v>442</v>
      </c>
      <c r="AX95" s="3">
        <f t="shared" si="52"/>
        <v>690.33333333333985</v>
      </c>
      <c r="AY95" s="9">
        <f t="shared" si="53"/>
        <v>1137</v>
      </c>
      <c r="AZ95" s="3">
        <f t="shared" si="54"/>
        <v>91833889.000000417</v>
      </c>
      <c r="BA95" s="3">
        <f t="shared" si="55"/>
        <v>19380538.777777832</v>
      </c>
      <c r="BB95" s="3">
        <f t="shared" si="56"/>
        <v>8475861.777777819</v>
      </c>
      <c r="BC95" s="3">
        <f t="shared" si="57"/>
        <v>195364</v>
      </c>
      <c r="BD95" s="3">
        <f t="shared" si="58"/>
        <v>476560.11111112009</v>
      </c>
      <c r="BE95" s="9">
        <f t="shared" si="59"/>
        <v>1292769</v>
      </c>
      <c r="BF95" s="51">
        <f t="shared" si="67"/>
        <v>0.49249665947168425</v>
      </c>
      <c r="BG95" s="51">
        <f t="shared" si="68"/>
        <v>1.1908926961226367</v>
      </c>
      <c r="BH95" s="51">
        <f t="shared" si="69"/>
        <v>0.40572304547777349</v>
      </c>
      <c r="BI95" s="51">
        <f t="shared" si="70"/>
        <v>0.12653879186945319</v>
      </c>
      <c r="BJ95" s="51">
        <f t="shared" si="71"/>
        <v>0.21987472130799701</v>
      </c>
      <c r="BK95" s="52">
        <f t="shared" si="72"/>
        <v>0.5821812596006144</v>
      </c>
    </row>
    <row r="96" spans="1:63" x14ac:dyDescent="0.25">
      <c r="A96">
        <v>128</v>
      </c>
      <c r="B96" t="s">
        <v>75</v>
      </c>
      <c r="C96" t="s">
        <v>213</v>
      </c>
      <c r="D96" t="s">
        <v>86</v>
      </c>
      <c r="E96" t="s">
        <v>647</v>
      </c>
      <c r="F96" t="s">
        <v>648</v>
      </c>
      <c r="G96" t="s">
        <v>649</v>
      </c>
      <c r="H96" t="s">
        <v>36</v>
      </c>
      <c r="I96" t="s">
        <v>76</v>
      </c>
      <c r="J96" s="11" t="s">
        <v>118</v>
      </c>
      <c r="K96">
        <v>33470</v>
      </c>
      <c r="L96" s="11">
        <v>33468</v>
      </c>
      <c r="M96">
        <f>IFERROR(ROUND(VLOOKUP($A96,est_vols!$A:$U,2,FALSE),0),"")</f>
        <v>3</v>
      </c>
      <c r="N96">
        <f>IFERROR(ROUND(VLOOKUP($A96,est_vols!$A:$U,3,FALSE),0),"")</f>
        <v>3</v>
      </c>
      <c r="O96" t="str">
        <f>VLOOKUP(M96,'AT FT Lookup'!$A$3:$D$8,4,FALSE)</f>
        <v>Urb</v>
      </c>
      <c r="P96" s="11" t="str">
        <f>VLOOKUP(N96,'AT FT Lookup'!$A$12:$C$26,3,FALSE)</f>
        <v>Fwy/Ramp</v>
      </c>
      <c r="Q96">
        <f t="shared" si="43"/>
        <v>0</v>
      </c>
      <c r="R96">
        <f t="shared" si="44"/>
        <v>0</v>
      </c>
      <c r="S96">
        <f t="shared" si="45"/>
        <v>1</v>
      </c>
      <c r="T96">
        <f t="shared" si="46"/>
        <v>0</v>
      </c>
      <c r="U96" s="11" t="str">
        <f t="shared" si="47"/>
        <v>20-50k</v>
      </c>
      <c r="V96" s="3">
        <f t="shared" si="73"/>
        <v>38360.999999999985</v>
      </c>
      <c r="W96" s="3">
        <f t="shared" si="75"/>
        <v>6394.6666666666597</v>
      </c>
      <c r="X96" s="3">
        <f t="shared" si="76"/>
        <v>14189</v>
      </c>
      <c r="Y96" s="3">
        <f t="shared" si="77"/>
        <v>7371</v>
      </c>
      <c r="Z96" s="3">
        <f t="shared" si="78"/>
        <v>9314</v>
      </c>
      <c r="AA96" s="9">
        <f t="shared" si="79"/>
        <v>1092.3333333333301</v>
      </c>
      <c r="AH96" s="3">
        <v>38360.999999999985</v>
      </c>
      <c r="AI96" s="3">
        <v>6394.6666666666597</v>
      </c>
      <c r="AJ96" s="3">
        <v>14189</v>
      </c>
      <c r="AK96" s="3">
        <v>7371</v>
      </c>
      <c r="AL96" s="3">
        <v>9314</v>
      </c>
      <c r="AM96" s="9">
        <v>1092.3333333333301</v>
      </c>
      <c r="AN96" s="3">
        <f>IFERROR(ROUND(VLOOKUP($A96,est_vols!$A:$U,4,FALSE),0),"")</f>
        <v>58479</v>
      </c>
      <c r="AO96" s="3">
        <f>IFERROR(ROUND(VLOOKUP($A96,est_vols!$A:$U,5,FALSE),0),"")</f>
        <v>9950</v>
      </c>
      <c r="AP96" s="3">
        <f>IFERROR(ROUND(VLOOKUP($A96,est_vols!$A:$U,6,FALSE),0),"")</f>
        <v>20563</v>
      </c>
      <c r="AQ96" s="3">
        <f>IFERROR(ROUND(VLOOKUP($A96,est_vols!$A:$U,7,FALSE),0),"")</f>
        <v>12785</v>
      </c>
      <c r="AR96" s="3">
        <f>IFERROR(ROUND(VLOOKUP($A96,est_vols!$A:$U,8,FALSE),0),"")</f>
        <v>12883</v>
      </c>
      <c r="AS96" s="9">
        <f>IFERROR(ROUND(VLOOKUP($A96,est_vols!$A:$U,9,FALSE),0),"")</f>
        <v>2297</v>
      </c>
      <c r="AT96" s="3">
        <f t="shared" si="48"/>
        <v>20118.000000000015</v>
      </c>
      <c r="AU96" s="3">
        <f t="shared" si="49"/>
        <v>3555.3333333333403</v>
      </c>
      <c r="AV96" s="3">
        <f t="shared" si="50"/>
        <v>6374</v>
      </c>
      <c r="AW96" s="3">
        <f t="shared" si="51"/>
        <v>5414</v>
      </c>
      <c r="AX96" s="3">
        <f t="shared" si="52"/>
        <v>3569</v>
      </c>
      <c r="AY96" s="9">
        <f t="shared" si="53"/>
        <v>1204.6666666666699</v>
      </c>
      <c r="AZ96" s="3">
        <f t="shared" si="54"/>
        <v>404733924.0000006</v>
      </c>
      <c r="BA96" s="3">
        <f t="shared" si="55"/>
        <v>12640395.11111116</v>
      </c>
      <c r="BB96" s="3">
        <f t="shared" si="56"/>
        <v>40627876</v>
      </c>
      <c r="BC96" s="3">
        <f t="shared" si="57"/>
        <v>29311396</v>
      </c>
      <c r="BD96" s="3">
        <f t="shared" si="58"/>
        <v>12737761</v>
      </c>
      <c r="BE96" s="9">
        <f t="shared" si="59"/>
        <v>1451221.7777777857</v>
      </c>
      <c r="BF96" s="51">
        <f t="shared" si="67"/>
        <v>0.52443888324079202</v>
      </c>
      <c r="BG96" s="51">
        <f t="shared" si="68"/>
        <v>0.55598415346121943</v>
      </c>
      <c r="BH96" s="51">
        <f t="shared" si="69"/>
        <v>0.44922122771160761</v>
      </c>
      <c r="BI96" s="51">
        <f t="shared" si="70"/>
        <v>0.73450006783340116</v>
      </c>
      <c r="BJ96" s="51">
        <f t="shared" si="71"/>
        <v>0.38318660081597594</v>
      </c>
      <c r="BK96" s="52">
        <f t="shared" si="72"/>
        <v>1.1028379615502046</v>
      </c>
    </row>
    <row r="97" spans="1:63" x14ac:dyDescent="0.25">
      <c r="A97">
        <v>129</v>
      </c>
      <c r="B97" t="s">
        <v>75</v>
      </c>
      <c r="C97" t="s">
        <v>213</v>
      </c>
      <c r="D97" t="s">
        <v>86</v>
      </c>
      <c r="E97" t="s">
        <v>647</v>
      </c>
      <c r="F97" t="s">
        <v>648</v>
      </c>
      <c r="G97" t="s">
        <v>649</v>
      </c>
      <c r="H97" t="s">
        <v>38</v>
      </c>
      <c r="I97" t="s">
        <v>76</v>
      </c>
      <c r="J97" s="11" t="s">
        <v>119</v>
      </c>
      <c r="K97">
        <v>22549</v>
      </c>
      <c r="L97" s="11">
        <v>33473</v>
      </c>
      <c r="M97">
        <f>IFERROR(ROUND(VLOOKUP($A97,est_vols!$A:$U,2,FALSE),0),"")</f>
        <v>3</v>
      </c>
      <c r="N97">
        <f>IFERROR(ROUND(VLOOKUP($A97,est_vols!$A:$U,3,FALSE),0),"")</f>
        <v>7</v>
      </c>
      <c r="O97" t="str">
        <f>VLOOKUP(M97,'AT FT Lookup'!$A$3:$D$8,4,FALSE)</f>
        <v>Urb</v>
      </c>
      <c r="P97" s="11" t="str">
        <f>VLOOKUP(N97,'AT FT Lookup'!$A$12:$C$26,3,FALSE)</f>
        <v>Art</v>
      </c>
      <c r="Q97">
        <f t="shared" si="43"/>
        <v>0</v>
      </c>
      <c r="R97">
        <f t="shared" si="44"/>
        <v>0</v>
      </c>
      <c r="S97">
        <f t="shared" si="45"/>
        <v>1</v>
      </c>
      <c r="T97">
        <f t="shared" si="46"/>
        <v>0</v>
      </c>
      <c r="U97" s="11" t="str">
        <f t="shared" si="47"/>
        <v>20-50k</v>
      </c>
      <c r="V97" s="3">
        <f t="shared" si="73"/>
        <v>48518.333333333314</v>
      </c>
      <c r="W97" s="3">
        <f t="shared" si="75"/>
        <v>8429.3333333333303</v>
      </c>
      <c r="X97" s="3">
        <f t="shared" si="76"/>
        <v>18117</v>
      </c>
      <c r="Y97" s="3">
        <f t="shared" si="77"/>
        <v>9501.3333333333303</v>
      </c>
      <c r="Z97" s="3">
        <f t="shared" si="78"/>
        <v>10813</v>
      </c>
      <c r="AA97" s="9">
        <f t="shared" si="79"/>
        <v>1657.6666666666599</v>
      </c>
      <c r="AH97" s="3">
        <v>48518.333333333314</v>
      </c>
      <c r="AI97" s="3">
        <v>8429.3333333333303</v>
      </c>
      <c r="AJ97" s="3">
        <v>18117</v>
      </c>
      <c r="AK97" s="3">
        <v>9501.3333333333303</v>
      </c>
      <c r="AL97" s="3">
        <v>10813</v>
      </c>
      <c r="AM97" s="9">
        <v>1657.6666666666599</v>
      </c>
      <c r="AN97" s="3">
        <f>IFERROR(ROUND(VLOOKUP($A97,est_vols!$A:$U,4,FALSE),0),"")</f>
        <v>62676</v>
      </c>
      <c r="AO97" s="3">
        <f>IFERROR(ROUND(VLOOKUP($A97,est_vols!$A:$U,5,FALSE),0),"")</f>
        <v>12043</v>
      </c>
      <c r="AP97" s="3">
        <f>IFERROR(ROUND(VLOOKUP($A97,est_vols!$A:$U,6,FALSE),0),"")</f>
        <v>22331</v>
      </c>
      <c r="AQ97" s="3">
        <f>IFERROR(ROUND(VLOOKUP($A97,est_vols!$A:$U,7,FALSE),0),"")</f>
        <v>11319</v>
      </c>
      <c r="AR97" s="3">
        <f>IFERROR(ROUND(VLOOKUP($A97,est_vols!$A:$U,8,FALSE),0),"")</f>
        <v>13445</v>
      </c>
      <c r="AS97" s="9">
        <f>IFERROR(ROUND(VLOOKUP($A97,est_vols!$A:$U,9,FALSE),0),"")</f>
        <v>3539</v>
      </c>
      <c r="AT97" s="3">
        <f t="shared" si="48"/>
        <v>14157.666666666686</v>
      </c>
      <c r="AU97" s="3">
        <f t="shared" si="49"/>
        <v>3613.6666666666697</v>
      </c>
      <c r="AV97" s="3">
        <f t="shared" si="50"/>
        <v>4214</v>
      </c>
      <c r="AW97" s="3">
        <f t="shared" si="51"/>
        <v>1817.6666666666697</v>
      </c>
      <c r="AX97" s="3">
        <f t="shared" si="52"/>
        <v>2632</v>
      </c>
      <c r="AY97" s="9">
        <f t="shared" si="53"/>
        <v>1881.3333333333401</v>
      </c>
      <c r="AZ97" s="3">
        <f t="shared" si="54"/>
        <v>200439525.44444498</v>
      </c>
      <c r="BA97" s="3">
        <f t="shared" si="55"/>
        <v>13058586.7777778</v>
      </c>
      <c r="BB97" s="3">
        <f t="shared" si="56"/>
        <v>17757796</v>
      </c>
      <c r="BC97" s="3">
        <f t="shared" si="57"/>
        <v>3303912.1111111222</v>
      </c>
      <c r="BD97" s="3">
        <f t="shared" si="58"/>
        <v>6927424</v>
      </c>
      <c r="BE97" s="9">
        <f t="shared" si="59"/>
        <v>3539415.1111111366</v>
      </c>
      <c r="BF97" s="51">
        <f t="shared" si="67"/>
        <v>0.29180035038301727</v>
      </c>
      <c r="BG97" s="51">
        <f t="shared" si="68"/>
        <v>0.42870136032901029</v>
      </c>
      <c r="BH97" s="51">
        <f t="shared" si="69"/>
        <v>0.23259921620577359</v>
      </c>
      <c r="BI97" s="51">
        <f t="shared" si="70"/>
        <v>0.19130648330058977</v>
      </c>
      <c r="BJ97" s="51">
        <f t="shared" si="71"/>
        <v>0.24341070933136039</v>
      </c>
      <c r="BK97" s="52">
        <f t="shared" si="72"/>
        <v>1.1349286145184081</v>
      </c>
    </row>
    <row r="98" spans="1:63" x14ac:dyDescent="0.25">
      <c r="A98">
        <v>130</v>
      </c>
      <c r="B98" t="s">
        <v>75</v>
      </c>
      <c r="C98" t="s">
        <v>213</v>
      </c>
      <c r="D98" t="s">
        <v>87</v>
      </c>
      <c r="E98" t="s">
        <v>630</v>
      </c>
      <c r="F98" t="s">
        <v>650</v>
      </c>
      <c r="G98" t="s">
        <v>651</v>
      </c>
      <c r="H98" t="s">
        <v>36</v>
      </c>
      <c r="I98" t="s">
        <v>76</v>
      </c>
      <c r="J98" s="11" t="s">
        <v>120</v>
      </c>
      <c r="K98">
        <v>24073</v>
      </c>
      <c r="L98" s="11">
        <v>24088</v>
      </c>
      <c r="M98">
        <f>IFERROR(ROUND(VLOOKUP($A98,est_vols!$A:$U,2,FALSE),0),"")</f>
        <v>1</v>
      </c>
      <c r="N98">
        <f>IFERROR(ROUND(VLOOKUP($A98,est_vols!$A:$U,3,FALSE),0),"")</f>
        <v>12</v>
      </c>
      <c r="O98" t="str">
        <f>VLOOKUP(M98,'AT FT Lookup'!$A$3:$D$8,4,FALSE)</f>
        <v>Core/CBD</v>
      </c>
      <c r="P98" s="11" t="str">
        <f>VLOOKUP(N98,'AT FT Lookup'!$A$12:$C$26,3,FALSE)</f>
        <v>Art</v>
      </c>
      <c r="Q98">
        <f t="shared" ref="Q98:Q161" si="80">IF(V98&lt;10000,IF(V98&lt;1,0,1),0)</f>
        <v>1</v>
      </c>
      <c r="R98">
        <f t="shared" ref="R98:R161" si="81">IF(V98&lt;20000,IF(V98&lt;10000,0,1),0)</f>
        <v>0</v>
      </c>
      <c r="S98">
        <f t="shared" ref="S98:S161" si="82">IF(V98&lt;50000,IF(V98&lt;20000,0,1),0)</f>
        <v>0</v>
      </c>
      <c r="T98">
        <f t="shared" ref="T98:T161" si="83">IF(V98&gt;=50000,1,0)</f>
        <v>0</v>
      </c>
      <c r="U98" s="11" t="str">
        <f t="shared" si="47"/>
        <v>Under 10k</v>
      </c>
      <c r="V98" s="3">
        <f t="shared" si="73"/>
        <v>7328.3333333333157</v>
      </c>
      <c r="W98" s="3">
        <f t="shared" si="75"/>
        <v>892</v>
      </c>
      <c r="X98" s="3">
        <f t="shared" si="76"/>
        <v>2947.3333333333298</v>
      </c>
      <c r="Y98" s="3">
        <f t="shared" si="77"/>
        <v>1664.6666666666599</v>
      </c>
      <c r="Z98" s="3">
        <f t="shared" si="78"/>
        <v>1605.6666666666599</v>
      </c>
      <c r="AA98" s="9">
        <f t="shared" si="79"/>
        <v>218.666666666666</v>
      </c>
      <c r="AH98" s="3">
        <v>7328.3333333333157</v>
      </c>
      <c r="AI98" s="3">
        <v>892</v>
      </c>
      <c r="AJ98" s="3">
        <v>2947.3333333333298</v>
      </c>
      <c r="AK98" s="3">
        <v>1664.6666666666599</v>
      </c>
      <c r="AL98" s="3">
        <v>1605.6666666666599</v>
      </c>
      <c r="AM98" s="9">
        <v>218.666666666666</v>
      </c>
      <c r="AN98" s="3">
        <f>IFERROR(ROUND(VLOOKUP($A98,est_vols!$A:$U,4,FALSE),0),"")</f>
        <v>417</v>
      </c>
      <c r="AO98" s="3">
        <f>IFERROR(ROUND(VLOOKUP($A98,est_vols!$A:$U,5,FALSE),0),"")</f>
        <v>71</v>
      </c>
      <c r="AP98" s="3">
        <f>IFERROR(ROUND(VLOOKUP($A98,est_vols!$A:$U,6,FALSE),0),"")</f>
        <v>139</v>
      </c>
      <c r="AQ98" s="3">
        <f>IFERROR(ROUND(VLOOKUP($A98,est_vols!$A:$U,7,FALSE),0),"")</f>
        <v>59</v>
      </c>
      <c r="AR98" s="3">
        <f>IFERROR(ROUND(VLOOKUP($A98,est_vols!$A:$U,8,FALSE),0),"")</f>
        <v>119</v>
      </c>
      <c r="AS98" s="9">
        <f>IFERROR(ROUND(VLOOKUP($A98,est_vols!$A:$U,9,FALSE),0),"")</f>
        <v>30</v>
      </c>
      <c r="AT98" s="3">
        <f t="shared" si="48"/>
        <v>-6911.3333333333157</v>
      </c>
      <c r="AU98" s="3">
        <f t="shared" si="49"/>
        <v>-821</v>
      </c>
      <c r="AV98" s="3">
        <f t="shared" si="50"/>
        <v>-2808.3333333333298</v>
      </c>
      <c r="AW98" s="3">
        <f t="shared" si="51"/>
        <v>-1605.6666666666599</v>
      </c>
      <c r="AX98" s="3">
        <f t="shared" si="52"/>
        <v>-1486.6666666666599</v>
      </c>
      <c r="AY98" s="9">
        <f t="shared" si="53"/>
        <v>-188.666666666666</v>
      </c>
      <c r="AZ98" s="3">
        <f t="shared" si="54"/>
        <v>47766528.444444202</v>
      </c>
      <c r="BA98" s="3">
        <f t="shared" si="55"/>
        <v>674041</v>
      </c>
      <c r="BB98" s="3">
        <f t="shared" si="56"/>
        <v>7886736.1111110914</v>
      </c>
      <c r="BC98" s="3">
        <f t="shared" si="57"/>
        <v>2578165.4444444226</v>
      </c>
      <c r="BD98" s="3">
        <f t="shared" si="58"/>
        <v>2210177.7777777575</v>
      </c>
      <c r="BE98" s="9">
        <f t="shared" si="59"/>
        <v>35595.111111110862</v>
      </c>
      <c r="BF98" s="51">
        <f t="shared" si="67"/>
        <v>-0.94309756652262888</v>
      </c>
      <c r="BG98" s="51">
        <f t="shared" si="68"/>
        <v>-0.92040358744394624</v>
      </c>
      <c r="BH98" s="51">
        <f t="shared" si="69"/>
        <v>-0.95283872427052696</v>
      </c>
      <c r="BI98" s="51">
        <f t="shared" si="70"/>
        <v>-0.96455746896275518</v>
      </c>
      <c r="BJ98" s="51">
        <f t="shared" si="71"/>
        <v>-0.92588748183516678</v>
      </c>
      <c r="BK98" s="52">
        <f t="shared" si="72"/>
        <v>-0.86280487804878003</v>
      </c>
    </row>
    <row r="99" spans="1:63" x14ac:dyDescent="0.25">
      <c r="A99">
        <v>131</v>
      </c>
      <c r="B99" t="s">
        <v>75</v>
      </c>
      <c r="C99" t="s">
        <v>213</v>
      </c>
      <c r="D99" t="s">
        <v>87</v>
      </c>
      <c r="E99" t="s">
        <v>630</v>
      </c>
      <c r="F99" t="s">
        <v>650</v>
      </c>
      <c r="G99" t="s">
        <v>651</v>
      </c>
      <c r="H99" t="s">
        <v>38</v>
      </c>
      <c r="I99" t="s">
        <v>76</v>
      </c>
      <c r="J99" s="11" t="s">
        <v>121</v>
      </c>
      <c r="K99">
        <v>24088</v>
      </c>
      <c r="L99" s="11">
        <v>24073</v>
      </c>
      <c r="M99">
        <f>IFERROR(ROUND(VLOOKUP($A99,est_vols!$A:$U,2,FALSE),0),"")</f>
        <v>1</v>
      </c>
      <c r="N99">
        <f>IFERROR(ROUND(VLOOKUP($A99,est_vols!$A:$U,3,FALSE),0),"")</f>
        <v>12</v>
      </c>
      <c r="O99" t="str">
        <f>VLOOKUP(M99,'AT FT Lookup'!$A$3:$D$8,4,FALSE)</f>
        <v>Core/CBD</v>
      </c>
      <c r="P99" s="11" t="str">
        <f>VLOOKUP(N99,'AT FT Lookup'!$A$12:$C$26,3,FALSE)</f>
        <v>Art</v>
      </c>
      <c r="Q99">
        <f t="shared" si="80"/>
        <v>1</v>
      </c>
      <c r="R99">
        <f t="shared" si="81"/>
        <v>0</v>
      </c>
      <c r="S99">
        <f t="shared" si="82"/>
        <v>0</v>
      </c>
      <c r="T99">
        <f t="shared" si="83"/>
        <v>0</v>
      </c>
      <c r="U99" s="11" t="str">
        <f t="shared" si="47"/>
        <v>Under 10k</v>
      </c>
      <c r="V99" s="3">
        <f t="shared" si="73"/>
        <v>6256.6666666666588</v>
      </c>
      <c r="W99" s="3">
        <f t="shared" si="75"/>
        <v>576.66666666666595</v>
      </c>
      <c r="X99" s="3">
        <f t="shared" si="76"/>
        <v>2277</v>
      </c>
      <c r="Y99" s="3">
        <f t="shared" si="77"/>
        <v>1320</v>
      </c>
      <c r="Z99" s="3">
        <f t="shared" si="78"/>
        <v>1958.6666666666599</v>
      </c>
      <c r="AA99" s="9">
        <f t="shared" si="79"/>
        <v>124.333333333333</v>
      </c>
      <c r="AH99" s="3">
        <v>6256.6666666666588</v>
      </c>
      <c r="AI99" s="3">
        <v>576.66666666666595</v>
      </c>
      <c r="AJ99" s="3">
        <v>2277</v>
      </c>
      <c r="AK99" s="3">
        <v>1320</v>
      </c>
      <c r="AL99" s="3">
        <v>1958.6666666666599</v>
      </c>
      <c r="AM99" s="9">
        <v>124.333333333333</v>
      </c>
      <c r="AN99" s="3">
        <f>IFERROR(ROUND(VLOOKUP($A99,est_vols!$A:$U,4,FALSE),0),"")</f>
        <v>561</v>
      </c>
      <c r="AO99" s="3">
        <f>IFERROR(ROUND(VLOOKUP($A99,est_vols!$A:$U,5,FALSE),0),"")</f>
        <v>77</v>
      </c>
      <c r="AP99" s="3">
        <f>IFERROR(ROUND(VLOOKUP($A99,est_vols!$A:$U,6,FALSE),0),"")</f>
        <v>194</v>
      </c>
      <c r="AQ99" s="3">
        <f>IFERROR(ROUND(VLOOKUP($A99,est_vols!$A:$U,7,FALSE),0),"")</f>
        <v>102</v>
      </c>
      <c r="AR99" s="3">
        <f>IFERROR(ROUND(VLOOKUP($A99,est_vols!$A:$U,8,FALSE),0),"")</f>
        <v>158</v>
      </c>
      <c r="AS99" s="9">
        <f>IFERROR(ROUND(VLOOKUP($A99,est_vols!$A:$U,9,FALSE),0),"")</f>
        <v>30</v>
      </c>
      <c r="AT99" s="3">
        <f t="shared" si="48"/>
        <v>-5695.6666666666588</v>
      </c>
      <c r="AU99" s="3">
        <f t="shared" si="49"/>
        <v>-499.66666666666595</v>
      </c>
      <c r="AV99" s="3">
        <f t="shared" si="50"/>
        <v>-2083</v>
      </c>
      <c r="AW99" s="3">
        <f t="shared" si="51"/>
        <v>-1218</v>
      </c>
      <c r="AX99" s="3">
        <f t="shared" si="52"/>
        <v>-1800.6666666666599</v>
      </c>
      <c r="AY99" s="9">
        <f t="shared" si="53"/>
        <v>-94.333333333333002</v>
      </c>
      <c r="AZ99" s="3">
        <f t="shared" si="54"/>
        <v>32440618.777777687</v>
      </c>
      <c r="BA99" s="3">
        <f t="shared" si="55"/>
        <v>249666.77777777705</v>
      </c>
      <c r="BB99" s="3">
        <f t="shared" si="56"/>
        <v>4338889</v>
      </c>
      <c r="BC99" s="3">
        <f t="shared" si="57"/>
        <v>1483524</v>
      </c>
      <c r="BD99" s="3">
        <f t="shared" si="58"/>
        <v>3242400.4444444203</v>
      </c>
      <c r="BE99" s="9">
        <f t="shared" si="59"/>
        <v>8898.7777777777155</v>
      </c>
      <c r="BF99" s="51">
        <f t="shared" si="67"/>
        <v>-0.91033564198188588</v>
      </c>
      <c r="BG99" s="51">
        <f t="shared" si="68"/>
        <v>-0.86647398843930623</v>
      </c>
      <c r="BH99" s="51">
        <f t="shared" si="69"/>
        <v>-0.91480017566974092</v>
      </c>
      <c r="BI99" s="51">
        <f t="shared" si="70"/>
        <v>-0.92272727272727273</v>
      </c>
      <c r="BJ99" s="51">
        <f t="shared" si="71"/>
        <v>-0.91933287950987042</v>
      </c>
      <c r="BK99" s="52">
        <f t="shared" si="72"/>
        <v>-0.75871313672922192</v>
      </c>
    </row>
    <row r="100" spans="1:63" x14ac:dyDescent="0.25">
      <c r="A100">
        <v>132</v>
      </c>
      <c r="B100" t="s">
        <v>75</v>
      </c>
      <c r="C100" t="s">
        <v>213</v>
      </c>
      <c r="D100" t="s">
        <v>88</v>
      </c>
      <c r="E100" t="s">
        <v>652</v>
      </c>
      <c r="F100" t="s">
        <v>653</v>
      </c>
      <c r="G100" t="s">
        <v>654</v>
      </c>
      <c r="H100" t="s">
        <v>36</v>
      </c>
      <c r="I100" t="s">
        <v>76</v>
      </c>
      <c r="J100" s="11" t="s">
        <v>122</v>
      </c>
      <c r="K100">
        <v>21865</v>
      </c>
      <c r="L100" s="11">
        <v>21838</v>
      </c>
      <c r="M100">
        <f>IFERROR(ROUND(VLOOKUP($A100,est_vols!$A:$U,2,FALSE),0),"")</f>
        <v>2</v>
      </c>
      <c r="N100">
        <f>IFERROR(ROUND(VLOOKUP($A100,est_vols!$A:$U,3,FALSE),0),"")</f>
        <v>3</v>
      </c>
      <c r="O100" t="str">
        <f>VLOOKUP(M100,'AT FT Lookup'!$A$3:$D$8,4,FALSE)</f>
        <v>UrbBiz</v>
      </c>
      <c r="P100" s="11" t="str">
        <f>VLOOKUP(N100,'AT FT Lookup'!$A$12:$C$26,3,FALSE)</f>
        <v>Fwy/Ramp</v>
      </c>
      <c r="Q100">
        <f t="shared" si="80"/>
        <v>0</v>
      </c>
      <c r="R100">
        <f t="shared" si="81"/>
        <v>1</v>
      </c>
      <c r="S100">
        <f t="shared" si="82"/>
        <v>0</v>
      </c>
      <c r="T100">
        <f t="shared" si="83"/>
        <v>0</v>
      </c>
      <c r="U100" s="11" t="str">
        <f t="shared" si="47"/>
        <v>10-20k</v>
      </c>
      <c r="V100" s="3">
        <f t="shared" si="73"/>
        <v>19595</v>
      </c>
      <c r="W100" s="3">
        <f t="shared" si="75"/>
        <v>3796</v>
      </c>
      <c r="X100" s="3">
        <f t="shared" si="76"/>
        <v>7427</v>
      </c>
      <c r="Y100" s="3">
        <f t="shared" si="77"/>
        <v>4105</v>
      </c>
      <c r="Z100" s="3">
        <f t="shared" si="78"/>
        <v>3982</v>
      </c>
      <c r="AA100" s="9">
        <f t="shared" si="79"/>
        <v>285</v>
      </c>
      <c r="AH100" s="3">
        <v>19595</v>
      </c>
      <c r="AI100" s="3">
        <v>3796</v>
      </c>
      <c r="AJ100" s="3">
        <v>7427</v>
      </c>
      <c r="AK100" s="3">
        <v>4105</v>
      </c>
      <c r="AL100" s="3">
        <v>3982</v>
      </c>
      <c r="AM100" s="9">
        <v>285</v>
      </c>
      <c r="AN100" s="3">
        <f>IFERROR(ROUND(VLOOKUP($A100,est_vols!$A:$U,4,FALSE),0),"")</f>
        <v>35722</v>
      </c>
      <c r="AO100" s="3">
        <f>IFERROR(ROUND(VLOOKUP($A100,est_vols!$A:$U,5,FALSE),0),"")</f>
        <v>7747</v>
      </c>
      <c r="AP100" s="3">
        <f>IFERROR(ROUND(VLOOKUP($A100,est_vols!$A:$U,6,FALSE),0),"")</f>
        <v>13743</v>
      </c>
      <c r="AQ100" s="3">
        <f>IFERROR(ROUND(VLOOKUP($A100,est_vols!$A:$U,7,FALSE),0),"")</f>
        <v>7042</v>
      </c>
      <c r="AR100" s="3">
        <f>IFERROR(ROUND(VLOOKUP($A100,est_vols!$A:$U,8,FALSE),0),"")</f>
        <v>5974</v>
      </c>
      <c r="AS100" s="9">
        <f>IFERROR(ROUND(VLOOKUP($A100,est_vols!$A:$U,9,FALSE),0),"")</f>
        <v>1216</v>
      </c>
      <c r="AT100" s="3">
        <f t="shared" si="48"/>
        <v>16127</v>
      </c>
      <c r="AU100" s="3">
        <f t="shared" si="49"/>
        <v>3951</v>
      </c>
      <c r="AV100" s="3">
        <f t="shared" si="50"/>
        <v>6316</v>
      </c>
      <c r="AW100" s="3">
        <f t="shared" si="51"/>
        <v>2937</v>
      </c>
      <c r="AX100" s="3">
        <f t="shared" si="52"/>
        <v>1992</v>
      </c>
      <c r="AY100" s="9">
        <f t="shared" si="53"/>
        <v>931</v>
      </c>
      <c r="AZ100" s="3">
        <f t="shared" si="54"/>
        <v>260080129</v>
      </c>
      <c r="BA100" s="3">
        <f t="shared" si="55"/>
        <v>15610401</v>
      </c>
      <c r="BB100" s="3">
        <f t="shared" si="56"/>
        <v>39891856</v>
      </c>
      <c r="BC100" s="3">
        <f t="shared" si="57"/>
        <v>8625969</v>
      </c>
      <c r="BD100" s="3">
        <f t="shared" si="58"/>
        <v>3968064</v>
      </c>
      <c r="BE100" s="9">
        <f t="shared" si="59"/>
        <v>866761</v>
      </c>
      <c r="BF100" s="51">
        <f t="shared" si="67"/>
        <v>0.82301607552947176</v>
      </c>
      <c r="BG100" s="51">
        <f t="shared" si="68"/>
        <v>1.0408324552160169</v>
      </c>
      <c r="BH100" s="51">
        <f t="shared" si="69"/>
        <v>0.85041066379426422</v>
      </c>
      <c r="BI100" s="51">
        <f t="shared" si="70"/>
        <v>0.71546894031668695</v>
      </c>
      <c r="BJ100" s="51">
        <f t="shared" si="71"/>
        <v>0.50025113008538424</v>
      </c>
      <c r="BK100" s="52">
        <f t="shared" si="72"/>
        <v>3.2666666666666666</v>
      </c>
    </row>
    <row r="101" spans="1:63" x14ac:dyDescent="0.25">
      <c r="A101">
        <v>133</v>
      </c>
      <c r="B101" t="s">
        <v>75</v>
      </c>
      <c r="C101" t="s">
        <v>213</v>
      </c>
      <c r="D101" t="s">
        <v>88</v>
      </c>
      <c r="E101" t="s">
        <v>652</v>
      </c>
      <c r="F101" t="s">
        <v>653</v>
      </c>
      <c r="G101" t="s">
        <v>654</v>
      </c>
      <c r="H101" t="s">
        <v>38</v>
      </c>
      <c r="I101" t="s">
        <v>76</v>
      </c>
      <c r="J101" s="11" t="s">
        <v>123</v>
      </c>
      <c r="K101">
        <v>21838</v>
      </c>
      <c r="L101" s="11">
        <v>33371</v>
      </c>
      <c r="M101">
        <f>IFERROR(ROUND(VLOOKUP($A101,est_vols!$A:$U,2,FALSE),0),"")</f>
        <v>2</v>
      </c>
      <c r="N101">
        <f>IFERROR(ROUND(VLOOKUP($A101,est_vols!$A:$U,3,FALSE),0),"")</f>
        <v>3</v>
      </c>
      <c r="O101" t="str">
        <f>VLOOKUP(M101,'AT FT Lookup'!$A$3:$D$8,4,FALSE)</f>
        <v>UrbBiz</v>
      </c>
      <c r="P101" s="11" t="str">
        <f>VLOOKUP(N101,'AT FT Lookup'!$A$12:$C$26,3,FALSE)</f>
        <v>Fwy/Ramp</v>
      </c>
      <c r="Q101">
        <f t="shared" si="80"/>
        <v>0</v>
      </c>
      <c r="R101">
        <f t="shared" si="81"/>
        <v>1</v>
      </c>
      <c r="S101">
        <f t="shared" si="82"/>
        <v>0</v>
      </c>
      <c r="T101">
        <f t="shared" si="83"/>
        <v>0</v>
      </c>
      <c r="U101" s="11" t="str">
        <f t="shared" si="47"/>
        <v>10-20k</v>
      </c>
      <c r="V101" s="3">
        <f t="shared" si="73"/>
        <v>19253</v>
      </c>
      <c r="W101" s="3">
        <f t="shared" si="75"/>
        <v>2589</v>
      </c>
      <c r="X101" s="3">
        <f t="shared" si="76"/>
        <v>6784</v>
      </c>
      <c r="Y101" s="3">
        <f t="shared" si="77"/>
        <v>4978</v>
      </c>
      <c r="Z101" s="3">
        <f t="shared" si="78"/>
        <v>4624</v>
      </c>
      <c r="AA101" s="9">
        <f t="shared" si="79"/>
        <v>278</v>
      </c>
      <c r="AH101" s="3">
        <v>19253</v>
      </c>
      <c r="AI101" s="3">
        <v>2589</v>
      </c>
      <c r="AJ101" s="3">
        <v>6784</v>
      </c>
      <c r="AK101" s="3">
        <v>4978</v>
      </c>
      <c r="AL101" s="3">
        <v>4624</v>
      </c>
      <c r="AM101" s="9">
        <v>278</v>
      </c>
      <c r="AN101" s="3">
        <f>IFERROR(ROUND(VLOOKUP($A101,est_vols!$A:$U,4,FALSE),0),"")</f>
        <v>27960</v>
      </c>
      <c r="AO101" s="3">
        <f>IFERROR(ROUND(VLOOKUP($A101,est_vols!$A:$U,5,FALSE),0),"")</f>
        <v>3830</v>
      </c>
      <c r="AP101" s="3">
        <f>IFERROR(ROUND(VLOOKUP($A101,est_vols!$A:$U,6,FALSE),0),"")</f>
        <v>10272</v>
      </c>
      <c r="AQ101" s="3">
        <f>IFERROR(ROUND(VLOOKUP($A101,est_vols!$A:$U,7,FALSE),0),"")</f>
        <v>6622</v>
      </c>
      <c r="AR101" s="3">
        <f>IFERROR(ROUND(VLOOKUP($A101,est_vols!$A:$U,8,FALSE),0),"")</f>
        <v>6720</v>
      </c>
      <c r="AS101" s="9">
        <f>IFERROR(ROUND(VLOOKUP($A101,est_vols!$A:$U,9,FALSE),0),"")</f>
        <v>515</v>
      </c>
      <c r="AT101" s="3">
        <f t="shared" si="48"/>
        <v>8707</v>
      </c>
      <c r="AU101" s="3">
        <f t="shared" si="49"/>
        <v>1241</v>
      </c>
      <c r="AV101" s="3">
        <f t="shared" si="50"/>
        <v>3488</v>
      </c>
      <c r="AW101" s="3">
        <f t="shared" si="51"/>
        <v>1644</v>
      </c>
      <c r="AX101" s="3">
        <f t="shared" si="52"/>
        <v>2096</v>
      </c>
      <c r="AY101" s="9">
        <f t="shared" si="53"/>
        <v>237</v>
      </c>
      <c r="AZ101" s="3">
        <f t="shared" si="54"/>
        <v>75811849</v>
      </c>
      <c r="BA101" s="3">
        <f t="shared" si="55"/>
        <v>1540081</v>
      </c>
      <c r="BB101" s="3">
        <f t="shared" si="56"/>
        <v>12166144</v>
      </c>
      <c r="BC101" s="3">
        <f t="shared" si="57"/>
        <v>2702736</v>
      </c>
      <c r="BD101" s="3">
        <f t="shared" si="58"/>
        <v>4393216</v>
      </c>
      <c r="BE101" s="9">
        <f t="shared" si="59"/>
        <v>56169</v>
      </c>
      <c r="BF101" s="51">
        <f t="shared" si="67"/>
        <v>0.4522412091622085</v>
      </c>
      <c r="BG101" s="51">
        <f t="shared" si="68"/>
        <v>0.47933565083043644</v>
      </c>
      <c r="BH101" s="51">
        <f t="shared" si="69"/>
        <v>0.51415094339622647</v>
      </c>
      <c r="BI101" s="51">
        <f t="shared" si="70"/>
        <v>0.33025311370028126</v>
      </c>
      <c r="BJ101" s="51">
        <f t="shared" si="71"/>
        <v>0.45328719723183392</v>
      </c>
      <c r="BK101" s="52">
        <f t="shared" si="72"/>
        <v>0.85251798561151082</v>
      </c>
    </row>
    <row r="102" spans="1:63" x14ac:dyDescent="0.25">
      <c r="A102">
        <v>134</v>
      </c>
      <c r="B102" t="s">
        <v>75</v>
      </c>
      <c r="C102" t="s">
        <v>213</v>
      </c>
      <c r="D102" t="s">
        <v>89</v>
      </c>
      <c r="E102" t="s">
        <v>631</v>
      </c>
      <c r="F102" t="s">
        <v>644</v>
      </c>
      <c r="G102" t="s">
        <v>655</v>
      </c>
      <c r="H102" t="s">
        <v>36</v>
      </c>
      <c r="I102" t="s">
        <v>76</v>
      </c>
      <c r="J102" s="11" t="s">
        <v>124</v>
      </c>
      <c r="K102">
        <v>23602</v>
      </c>
      <c r="L102" s="11">
        <v>24570</v>
      </c>
      <c r="M102">
        <f>IFERROR(ROUND(VLOOKUP($A102,est_vols!$A:$U,2,FALSE),0),"")</f>
        <v>0</v>
      </c>
      <c r="N102">
        <f>IFERROR(ROUND(VLOOKUP($A102,est_vols!$A:$U,3,FALSE),0),"")</f>
        <v>15</v>
      </c>
      <c r="O102" t="str">
        <f>VLOOKUP(M102,'AT FT Lookup'!$A$3:$D$8,4,FALSE)</f>
        <v>Core/CBD</v>
      </c>
      <c r="P102" s="11" t="str">
        <f>VLOOKUP(N102,'AT FT Lookup'!$A$12:$C$26,3,FALSE)</f>
        <v>Art</v>
      </c>
      <c r="Q102">
        <f t="shared" si="80"/>
        <v>0</v>
      </c>
      <c r="R102">
        <f t="shared" si="81"/>
        <v>1</v>
      </c>
      <c r="S102">
        <f t="shared" si="82"/>
        <v>0</v>
      </c>
      <c r="T102">
        <f t="shared" si="83"/>
        <v>0</v>
      </c>
      <c r="U102" s="11" t="str">
        <f t="shared" si="47"/>
        <v>10-20k</v>
      </c>
      <c r="V102" s="3">
        <f t="shared" si="73"/>
        <v>19286.999999999985</v>
      </c>
      <c r="W102" s="3">
        <f t="shared" si="75"/>
        <v>3321</v>
      </c>
      <c r="X102" s="3">
        <f t="shared" si="76"/>
        <v>7235.6666666666597</v>
      </c>
      <c r="Y102" s="3">
        <f t="shared" si="77"/>
        <v>3589.3333333333298</v>
      </c>
      <c r="Z102" s="3">
        <f t="shared" si="78"/>
        <v>4170.3333333333303</v>
      </c>
      <c r="AA102" s="9">
        <f t="shared" si="79"/>
        <v>970.66666666666595</v>
      </c>
      <c r="AH102" s="3">
        <v>19286.999999999985</v>
      </c>
      <c r="AI102" s="3">
        <v>3321</v>
      </c>
      <c r="AJ102" s="3">
        <v>7235.6666666666597</v>
      </c>
      <c r="AK102" s="3">
        <v>3589.3333333333298</v>
      </c>
      <c r="AL102" s="3">
        <v>4170.3333333333303</v>
      </c>
      <c r="AM102" s="9">
        <v>970.66666666666595</v>
      </c>
      <c r="AN102" s="3">
        <f>IFERROR(ROUND(VLOOKUP($A102,est_vols!$A:$U,4,FALSE),0),"")</f>
        <v>21169</v>
      </c>
      <c r="AO102" s="3">
        <f>IFERROR(ROUND(VLOOKUP($A102,est_vols!$A:$U,5,FALSE),0),"")</f>
        <v>3535</v>
      </c>
      <c r="AP102" s="3">
        <f>IFERROR(ROUND(VLOOKUP($A102,est_vols!$A:$U,6,FALSE),0),"")</f>
        <v>7749</v>
      </c>
      <c r="AQ102" s="3">
        <f>IFERROR(ROUND(VLOOKUP($A102,est_vols!$A:$U,7,FALSE),0),"")</f>
        <v>4333</v>
      </c>
      <c r="AR102" s="3">
        <f>IFERROR(ROUND(VLOOKUP($A102,est_vols!$A:$U,8,FALSE),0),"")</f>
        <v>4253</v>
      </c>
      <c r="AS102" s="9">
        <f>IFERROR(ROUND(VLOOKUP($A102,est_vols!$A:$U,9,FALSE),0),"")</f>
        <v>1299</v>
      </c>
      <c r="AT102" s="3">
        <f t="shared" si="48"/>
        <v>1882.0000000000146</v>
      </c>
      <c r="AU102" s="3">
        <f t="shared" si="49"/>
        <v>214</v>
      </c>
      <c r="AV102" s="3">
        <f t="shared" si="50"/>
        <v>513.33333333334031</v>
      </c>
      <c r="AW102" s="3">
        <f t="shared" si="51"/>
        <v>743.66666666667015</v>
      </c>
      <c r="AX102" s="3">
        <f t="shared" si="52"/>
        <v>82.666666666669698</v>
      </c>
      <c r="AY102" s="9">
        <f t="shared" si="53"/>
        <v>328.33333333333405</v>
      </c>
      <c r="AZ102" s="3">
        <f t="shared" si="54"/>
        <v>3541924.0000000549</v>
      </c>
      <c r="BA102" s="3">
        <f t="shared" si="55"/>
        <v>45796</v>
      </c>
      <c r="BB102" s="3">
        <f t="shared" si="56"/>
        <v>263511.11111111828</v>
      </c>
      <c r="BC102" s="3">
        <f t="shared" si="57"/>
        <v>553040.11111111625</v>
      </c>
      <c r="BD102" s="3">
        <f t="shared" si="58"/>
        <v>6833.7777777782794</v>
      </c>
      <c r="BE102" s="9">
        <f t="shared" si="59"/>
        <v>107802.77777777825</v>
      </c>
      <c r="BF102" s="51">
        <f t="shared" si="67"/>
        <v>9.7578679939856694E-2</v>
      </c>
      <c r="BG102" s="51">
        <f t="shared" si="68"/>
        <v>6.4438422161999395E-2</v>
      </c>
      <c r="BH102" s="51">
        <f t="shared" si="69"/>
        <v>7.094485649790494E-2</v>
      </c>
      <c r="BI102" s="51">
        <f t="shared" si="70"/>
        <v>0.20718796433878275</v>
      </c>
      <c r="BJ102" s="51">
        <f t="shared" si="71"/>
        <v>1.9822556150588224E-2</v>
      </c>
      <c r="BK102" s="52">
        <f t="shared" si="72"/>
        <v>0.33825549450549552</v>
      </c>
    </row>
    <row r="103" spans="1:63" x14ac:dyDescent="0.25">
      <c r="A103">
        <v>135</v>
      </c>
      <c r="B103" t="s">
        <v>75</v>
      </c>
      <c r="C103" t="s">
        <v>213</v>
      </c>
      <c r="D103" t="s">
        <v>89</v>
      </c>
      <c r="E103" t="s">
        <v>631</v>
      </c>
      <c r="F103" t="s">
        <v>644</v>
      </c>
      <c r="G103" t="s">
        <v>655</v>
      </c>
      <c r="H103" t="s">
        <v>38</v>
      </c>
      <c r="I103" t="s">
        <v>76</v>
      </c>
      <c r="J103" s="11" t="s">
        <v>125</v>
      </c>
      <c r="K103">
        <v>24570</v>
      </c>
      <c r="L103" s="11">
        <v>23602</v>
      </c>
      <c r="M103">
        <f>IFERROR(ROUND(VLOOKUP($A103,est_vols!$A:$U,2,FALSE),0),"")</f>
        <v>0</v>
      </c>
      <c r="N103">
        <f>IFERROR(ROUND(VLOOKUP($A103,est_vols!$A:$U,3,FALSE),0),"")</f>
        <v>15</v>
      </c>
      <c r="O103" t="str">
        <f>VLOOKUP(M103,'AT FT Lookup'!$A$3:$D$8,4,FALSE)</f>
        <v>Core/CBD</v>
      </c>
      <c r="P103" s="11" t="str">
        <f>VLOOKUP(N103,'AT FT Lookup'!$A$12:$C$26,3,FALSE)</f>
        <v>Art</v>
      </c>
      <c r="Q103">
        <f t="shared" si="80"/>
        <v>0</v>
      </c>
      <c r="R103">
        <f t="shared" si="81"/>
        <v>1</v>
      </c>
      <c r="S103">
        <f t="shared" si="82"/>
        <v>0</v>
      </c>
      <c r="T103">
        <f t="shared" si="83"/>
        <v>0</v>
      </c>
      <c r="U103" s="11" t="str">
        <f t="shared" si="47"/>
        <v>10-20k</v>
      </c>
      <c r="V103" s="3">
        <f t="shared" si="73"/>
        <v>12928.333333333314</v>
      </c>
      <c r="W103" s="3">
        <f t="shared" si="75"/>
        <v>2174.6666666666601</v>
      </c>
      <c r="X103" s="3">
        <f t="shared" si="76"/>
        <v>4723.3333333333303</v>
      </c>
      <c r="Y103" s="3">
        <f t="shared" si="77"/>
        <v>2205.3333333333298</v>
      </c>
      <c r="Z103" s="3">
        <f t="shared" si="78"/>
        <v>3347.6666666666601</v>
      </c>
      <c r="AA103" s="9">
        <f t="shared" si="79"/>
        <v>477.33333333333297</v>
      </c>
      <c r="AH103" s="3">
        <v>12928.333333333314</v>
      </c>
      <c r="AI103" s="3">
        <v>2174.6666666666601</v>
      </c>
      <c r="AJ103" s="3">
        <v>4723.3333333333303</v>
      </c>
      <c r="AK103" s="3">
        <v>2205.3333333333298</v>
      </c>
      <c r="AL103" s="3">
        <v>3347.6666666666601</v>
      </c>
      <c r="AM103" s="9">
        <v>477.33333333333297</v>
      </c>
      <c r="AN103" s="3">
        <f>IFERROR(ROUND(VLOOKUP($A103,est_vols!$A:$U,4,FALSE),0),"")</f>
        <v>16571</v>
      </c>
      <c r="AO103" s="3">
        <f>IFERROR(ROUND(VLOOKUP($A103,est_vols!$A:$U,5,FALSE),0),"")</f>
        <v>2702</v>
      </c>
      <c r="AP103" s="3">
        <f>IFERROR(ROUND(VLOOKUP($A103,est_vols!$A:$U,6,FALSE),0),"")</f>
        <v>6082</v>
      </c>
      <c r="AQ103" s="3">
        <f>IFERROR(ROUND(VLOOKUP($A103,est_vols!$A:$U,7,FALSE),0),"")</f>
        <v>3493</v>
      </c>
      <c r="AR103" s="3">
        <f>IFERROR(ROUND(VLOOKUP($A103,est_vols!$A:$U,8,FALSE),0),"")</f>
        <v>3719</v>
      </c>
      <c r="AS103" s="9">
        <f>IFERROR(ROUND(VLOOKUP($A103,est_vols!$A:$U,9,FALSE),0),"")</f>
        <v>575</v>
      </c>
      <c r="AT103" s="3">
        <f t="shared" si="48"/>
        <v>3642.6666666666861</v>
      </c>
      <c r="AU103" s="3">
        <f t="shared" si="49"/>
        <v>527.33333333333985</v>
      </c>
      <c r="AV103" s="3">
        <f t="shared" si="50"/>
        <v>1358.6666666666697</v>
      </c>
      <c r="AW103" s="3">
        <f t="shared" si="51"/>
        <v>1287.6666666666702</v>
      </c>
      <c r="AX103" s="3">
        <f t="shared" si="52"/>
        <v>371.33333333333985</v>
      </c>
      <c r="AY103" s="9">
        <f t="shared" si="53"/>
        <v>97.666666666667027</v>
      </c>
      <c r="AZ103" s="3">
        <f t="shared" si="54"/>
        <v>13269020.444444586</v>
      </c>
      <c r="BA103" s="3">
        <f t="shared" si="55"/>
        <v>278080.44444445131</v>
      </c>
      <c r="BB103" s="3">
        <f t="shared" si="56"/>
        <v>1845975.1111111194</v>
      </c>
      <c r="BC103" s="3">
        <f t="shared" si="57"/>
        <v>1658085.4444444533</v>
      </c>
      <c r="BD103" s="3">
        <f t="shared" si="58"/>
        <v>137888.4444444493</v>
      </c>
      <c r="BE103" s="9">
        <f t="shared" si="59"/>
        <v>9538.7777777778483</v>
      </c>
      <c r="BF103" s="51">
        <f t="shared" si="67"/>
        <v>0.28175841175712452</v>
      </c>
      <c r="BG103" s="51">
        <f t="shared" si="68"/>
        <v>0.24248927038626983</v>
      </c>
      <c r="BH103" s="51">
        <f t="shared" si="69"/>
        <v>0.28764996471418575</v>
      </c>
      <c r="BI103" s="51">
        <f t="shared" si="70"/>
        <v>0.58388754534462162</v>
      </c>
      <c r="BJ103" s="51">
        <f t="shared" si="71"/>
        <v>0.11092303096684474</v>
      </c>
      <c r="BK103" s="52">
        <f t="shared" si="72"/>
        <v>0.20460893854748693</v>
      </c>
    </row>
    <row r="104" spans="1:63" x14ac:dyDescent="0.25">
      <c r="A104">
        <v>136</v>
      </c>
      <c r="B104" t="s">
        <v>75</v>
      </c>
      <c r="C104" t="s">
        <v>213</v>
      </c>
      <c r="D104" t="s">
        <v>90</v>
      </c>
      <c r="E104" t="s">
        <v>656</v>
      </c>
      <c r="F104" t="s">
        <v>657</v>
      </c>
      <c r="G104" t="s">
        <v>658</v>
      </c>
      <c r="H104" t="s">
        <v>36</v>
      </c>
      <c r="I104" t="s">
        <v>76</v>
      </c>
      <c r="J104" s="11" t="s">
        <v>126</v>
      </c>
      <c r="K104">
        <v>25226</v>
      </c>
      <c r="L104" s="11">
        <v>25225</v>
      </c>
      <c r="M104">
        <f>IFERROR(ROUND(VLOOKUP($A104,est_vols!$A:$U,2,FALSE),0),"")</f>
        <v>0</v>
      </c>
      <c r="N104">
        <f>IFERROR(ROUND(VLOOKUP($A104,est_vols!$A:$U,3,FALSE),0),"")</f>
        <v>7</v>
      </c>
      <c r="O104" t="str">
        <f>VLOOKUP(M104,'AT FT Lookup'!$A$3:$D$8,4,FALSE)</f>
        <v>Core/CBD</v>
      </c>
      <c r="P104" s="11" t="str">
        <f>VLOOKUP(N104,'AT FT Lookup'!$A$12:$C$26,3,FALSE)</f>
        <v>Art</v>
      </c>
      <c r="Q104">
        <f t="shared" si="80"/>
        <v>0</v>
      </c>
      <c r="R104">
        <f t="shared" si="81"/>
        <v>1</v>
      </c>
      <c r="S104">
        <f t="shared" si="82"/>
        <v>0</v>
      </c>
      <c r="T104">
        <f t="shared" si="83"/>
        <v>0</v>
      </c>
      <c r="U104" s="11" t="str">
        <f t="shared" si="47"/>
        <v>10-20k</v>
      </c>
      <c r="V104" s="3">
        <f t="shared" si="73"/>
        <v>14706.999999999982</v>
      </c>
      <c r="W104" s="3">
        <f t="shared" si="75"/>
        <v>2006.6666666666599</v>
      </c>
      <c r="X104" s="3">
        <f t="shared" si="76"/>
        <v>6099</v>
      </c>
      <c r="Y104" s="3">
        <f t="shared" si="77"/>
        <v>2886.3333333333298</v>
      </c>
      <c r="Z104" s="3">
        <f t="shared" si="78"/>
        <v>3468.6666666666601</v>
      </c>
      <c r="AA104" s="9">
        <f t="shared" si="79"/>
        <v>246.333333333333</v>
      </c>
      <c r="AH104" s="3">
        <v>14706.999999999982</v>
      </c>
      <c r="AI104" s="3">
        <v>2006.6666666666599</v>
      </c>
      <c r="AJ104" s="3">
        <v>6099</v>
      </c>
      <c r="AK104" s="3">
        <v>2886.3333333333298</v>
      </c>
      <c r="AL104" s="3">
        <v>3468.6666666666601</v>
      </c>
      <c r="AM104" s="9">
        <v>246.333333333333</v>
      </c>
      <c r="AN104" s="3">
        <f>IFERROR(ROUND(VLOOKUP($A104,est_vols!$A:$U,4,FALSE),0),"")</f>
        <v>11625</v>
      </c>
      <c r="AO104" s="3">
        <f>IFERROR(ROUND(VLOOKUP($A104,est_vols!$A:$U,5,FALSE),0),"")</f>
        <v>1558</v>
      </c>
      <c r="AP104" s="3">
        <f>IFERROR(ROUND(VLOOKUP($A104,est_vols!$A:$U,6,FALSE),0),"")</f>
        <v>4288</v>
      </c>
      <c r="AQ104" s="3">
        <f>IFERROR(ROUND(VLOOKUP($A104,est_vols!$A:$U,7,FALSE),0),"")</f>
        <v>2524</v>
      </c>
      <c r="AR104" s="3">
        <f>IFERROR(ROUND(VLOOKUP($A104,est_vols!$A:$U,8,FALSE),0),"")</f>
        <v>3156</v>
      </c>
      <c r="AS104" s="9">
        <f>IFERROR(ROUND(VLOOKUP($A104,est_vols!$A:$U,9,FALSE),0),"")</f>
        <v>99</v>
      </c>
      <c r="AT104" s="3">
        <f t="shared" si="48"/>
        <v>-3081.9999999999818</v>
      </c>
      <c r="AU104" s="3">
        <f t="shared" si="49"/>
        <v>-448.66666666665992</v>
      </c>
      <c r="AV104" s="3">
        <f t="shared" si="50"/>
        <v>-1811</v>
      </c>
      <c r="AW104" s="3">
        <f t="shared" si="51"/>
        <v>-362.33333333332985</v>
      </c>
      <c r="AX104" s="3">
        <f t="shared" si="52"/>
        <v>-312.66666666666015</v>
      </c>
      <c r="AY104" s="9">
        <f t="shared" si="53"/>
        <v>-147.333333333333</v>
      </c>
      <c r="AZ104" s="3">
        <f t="shared" si="54"/>
        <v>9498723.9999998882</v>
      </c>
      <c r="BA104" s="3">
        <f t="shared" si="55"/>
        <v>201301.77777777173</v>
      </c>
      <c r="BB104" s="3">
        <f t="shared" si="56"/>
        <v>3279721</v>
      </c>
      <c r="BC104" s="3">
        <f t="shared" si="57"/>
        <v>131285.44444444191</v>
      </c>
      <c r="BD104" s="3">
        <f t="shared" si="58"/>
        <v>97760.444444440363</v>
      </c>
      <c r="BE104" s="9">
        <f t="shared" si="59"/>
        <v>21707.111111111015</v>
      </c>
      <c r="BF104" s="51">
        <f t="shared" si="67"/>
        <v>-0.20956007343441801</v>
      </c>
      <c r="BG104" s="51">
        <f t="shared" si="68"/>
        <v>-0.22358803986710701</v>
      </c>
      <c r="BH104" s="51">
        <f t="shared" si="69"/>
        <v>-0.29693392359403181</v>
      </c>
      <c r="BI104" s="51">
        <f t="shared" si="70"/>
        <v>-0.12553412634253272</v>
      </c>
      <c r="BJ104" s="51">
        <f t="shared" si="71"/>
        <v>-9.014030367095735E-2</v>
      </c>
      <c r="BK104" s="52">
        <f t="shared" si="72"/>
        <v>-0.59810554803788851</v>
      </c>
    </row>
    <row r="105" spans="1:63" x14ac:dyDescent="0.25">
      <c r="A105">
        <v>137</v>
      </c>
      <c r="B105" t="s">
        <v>75</v>
      </c>
      <c r="C105" t="s">
        <v>213</v>
      </c>
      <c r="D105" t="s">
        <v>90</v>
      </c>
      <c r="E105" t="s">
        <v>656</v>
      </c>
      <c r="F105" t="s">
        <v>657</v>
      </c>
      <c r="G105" t="s">
        <v>658</v>
      </c>
      <c r="H105" t="s">
        <v>38</v>
      </c>
      <c r="I105" t="s">
        <v>76</v>
      </c>
      <c r="J105" s="11" t="s">
        <v>127</v>
      </c>
      <c r="K105">
        <v>25225</v>
      </c>
      <c r="L105" s="11">
        <v>25226</v>
      </c>
      <c r="M105">
        <f>IFERROR(ROUND(VLOOKUP($A105,est_vols!$A:$U,2,FALSE),0),"")</f>
        <v>0</v>
      </c>
      <c r="N105">
        <f>IFERROR(ROUND(VLOOKUP($A105,est_vols!$A:$U,3,FALSE),0),"")</f>
        <v>7</v>
      </c>
      <c r="O105" t="str">
        <f>VLOOKUP(M105,'AT FT Lookup'!$A$3:$D$8,4,FALSE)</f>
        <v>Core/CBD</v>
      </c>
      <c r="P105" s="11" t="str">
        <f>VLOOKUP(N105,'AT FT Lookup'!$A$12:$C$26,3,FALSE)</f>
        <v>Art</v>
      </c>
      <c r="Q105">
        <f t="shared" si="80"/>
        <v>0</v>
      </c>
      <c r="R105">
        <f t="shared" si="81"/>
        <v>1</v>
      </c>
      <c r="S105">
        <f t="shared" si="82"/>
        <v>0</v>
      </c>
      <c r="T105">
        <f t="shared" si="83"/>
        <v>0</v>
      </c>
      <c r="U105" s="11" t="str">
        <f t="shared" si="47"/>
        <v>10-20k</v>
      </c>
      <c r="V105" s="3">
        <f t="shared" si="73"/>
        <v>16409.333333333321</v>
      </c>
      <c r="W105" s="3">
        <f t="shared" si="75"/>
        <v>3427.6666666666601</v>
      </c>
      <c r="X105" s="3">
        <f t="shared" si="76"/>
        <v>6051</v>
      </c>
      <c r="Y105" s="3">
        <f t="shared" si="77"/>
        <v>2927</v>
      </c>
      <c r="Z105" s="3">
        <f t="shared" si="78"/>
        <v>3545.6666666666601</v>
      </c>
      <c r="AA105" s="9">
        <f t="shared" si="79"/>
        <v>458</v>
      </c>
      <c r="AH105" s="3">
        <v>16409.333333333321</v>
      </c>
      <c r="AI105" s="3">
        <v>3427.6666666666601</v>
      </c>
      <c r="AJ105" s="3">
        <v>6051</v>
      </c>
      <c r="AK105" s="3">
        <v>2927</v>
      </c>
      <c r="AL105" s="3">
        <v>3545.6666666666601</v>
      </c>
      <c r="AM105" s="9">
        <v>458</v>
      </c>
      <c r="AN105" s="3">
        <f>IFERROR(ROUND(VLOOKUP($A105,est_vols!$A:$U,4,FALSE),0),"")</f>
        <v>22939</v>
      </c>
      <c r="AO105" s="3">
        <f>IFERROR(ROUND(VLOOKUP($A105,est_vols!$A:$U,5,FALSE),0),"")</f>
        <v>4298</v>
      </c>
      <c r="AP105" s="3">
        <f>IFERROR(ROUND(VLOOKUP($A105,est_vols!$A:$U,6,FALSE),0),"")</f>
        <v>8367</v>
      </c>
      <c r="AQ105" s="3">
        <f>IFERROR(ROUND(VLOOKUP($A105,est_vols!$A:$U,7,FALSE),0),"")</f>
        <v>3895</v>
      </c>
      <c r="AR105" s="3">
        <f>IFERROR(ROUND(VLOOKUP($A105,est_vols!$A:$U,8,FALSE),0),"")</f>
        <v>4867</v>
      </c>
      <c r="AS105" s="9">
        <f>IFERROR(ROUND(VLOOKUP($A105,est_vols!$A:$U,9,FALSE),0),"")</f>
        <v>1512</v>
      </c>
      <c r="AT105" s="3">
        <f t="shared" si="48"/>
        <v>6529.6666666666788</v>
      </c>
      <c r="AU105" s="3">
        <f t="shared" si="49"/>
        <v>870.33333333333985</v>
      </c>
      <c r="AV105" s="3">
        <f t="shared" si="50"/>
        <v>2316</v>
      </c>
      <c r="AW105" s="3">
        <f t="shared" si="51"/>
        <v>968</v>
      </c>
      <c r="AX105" s="3">
        <f t="shared" si="52"/>
        <v>1321.3333333333399</v>
      </c>
      <c r="AY105" s="9">
        <f t="shared" si="53"/>
        <v>1054</v>
      </c>
      <c r="AZ105" s="3">
        <f t="shared" si="54"/>
        <v>42636546.777777933</v>
      </c>
      <c r="BA105" s="3">
        <f t="shared" si="55"/>
        <v>757480.11111112242</v>
      </c>
      <c r="BB105" s="3">
        <f t="shared" si="56"/>
        <v>5363856</v>
      </c>
      <c r="BC105" s="3">
        <f t="shared" si="57"/>
        <v>937024</v>
      </c>
      <c r="BD105" s="3">
        <f t="shared" si="58"/>
        <v>1745921.777777795</v>
      </c>
      <c r="BE105" s="9">
        <f t="shared" si="59"/>
        <v>1110916</v>
      </c>
      <c r="BF105" s="51">
        <f t="shared" si="67"/>
        <v>0.39792394572194789</v>
      </c>
      <c r="BG105" s="51">
        <f t="shared" si="68"/>
        <v>0.25391422736555719</v>
      </c>
      <c r="BH105" s="51">
        <f t="shared" si="69"/>
        <v>0.38274665344571146</v>
      </c>
      <c r="BI105" s="51">
        <f t="shared" si="70"/>
        <v>0.33071404168090196</v>
      </c>
      <c r="BJ105" s="51">
        <f t="shared" si="71"/>
        <v>0.37266146469869577</v>
      </c>
      <c r="BK105" s="52">
        <f t="shared" si="72"/>
        <v>2.3013100436681224</v>
      </c>
    </row>
    <row r="106" spans="1:63" x14ac:dyDescent="0.25">
      <c r="A106">
        <v>138</v>
      </c>
      <c r="B106" t="s">
        <v>75</v>
      </c>
      <c r="C106" t="s">
        <v>213</v>
      </c>
      <c r="D106" t="s">
        <v>91</v>
      </c>
      <c r="E106" t="s">
        <v>633</v>
      </c>
      <c r="F106" t="s">
        <v>659</v>
      </c>
      <c r="G106" t="s">
        <v>660</v>
      </c>
      <c r="H106" t="s">
        <v>40</v>
      </c>
      <c r="I106" t="s">
        <v>76</v>
      </c>
      <c r="J106" s="11" t="s">
        <v>128</v>
      </c>
      <c r="K106">
        <v>25536</v>
      </c>
      <c r="L106" s="11">
        <v>25533</v>
      </c>
      <c r="M106">
        <f>IFERROR(ROUND(VLOOKUP($A106,est_vols!$A:$U,2,FALSE),0),"")</f>
        <v>1</v>
      </c>
      <c r="N106">
        <f>IFERROR(ROUND(VLOOKUP($A106,est_vols!$A:$U,3,FALSE),0),"")</f>
        <v>7</v>
      </c>
      <c r="O106" t="str">
        <f>VLOOKUP(M106,'AT FT Lookup'!$A$3:$D$8,4,FALSE)</f>
        <v>Core/CBD</v>
      </c>
      <c r="P106" s="11" t="str">
        <f>VLOOKUP(N106,'AT FT Lookup'!$A$12:$C$26,3,FALSE)</f>
        <v>Art</v>
      </c>
      <c r="Q106">
        <f t="shared" si="80"/>
        <v>0</v>
      </c>
      <c r="R106">
        <f t="shared" si="81"/>
        <v>1</v>
      </c>
      <c r="S106">
        <f t="shared" si="82"/>
        <v>0</v>
      </c>
      <c r="T106">
        <f t="shared" si="83"/>
        <v>0</v>
      </c>
      <c r="U106" s="11" t="str">
        <f t="shared" si="47"/>
        <v>10-20k</v>
      </c>
      <c r="V106" s="3">
        <f t="shared" si="73"/>
        <v>12424.333333333321</v>
      </c>
      <c r="W106" s="3">
        <f t="shared" si="75"/>
        <v>3113.3333333333298</v>
      </c>
      <c r="X106" s="3">
        <f t="shared" si="76"/>
        <v>4709.3333333333303</v>
      </c>
      <c r="Y106" s="3">
        <f t="shared" si="77"/>
        <v>1926</v>
      </c>
      <c r="Z106" s="3">
        <f t="shared" si="78"/>
        <v>2282.6666666666601</v>
      </c>
      <c r="AA106" s="9">
        <f t="shared" si="79"/>
        <v>393</v>
      </c>
      <c r="AH106" s="3">
        <v>12424.333333333321</v>
      </c>
      <c r="AI106" s="3">
        <v>3113.3333333333298</v>
      </c>
      <c r="AJ106" s="3">
        <v>4709.3333333333303</v>
      </c>
      <c r="AK106" s="3">
        <v>1926</v>
      </c>
      <c r="AL106" s="3">
        <v>2282.6666666666601</v>
      </c>
      <c r="AM106" s="9">
        <v>393</v>
      </c>
      <c r="AN106" s="3">
        <f>IFERROR(ROUND(VLOOKUP($A106,est_vols!$A:$U,4,FALSE),0),"")</f>
        <v>15276</v>
      </c>
      <c r="AO106" s="3">
        <f>IFERROR(ROUND(VLOOKUP($A106,est_vols!$A:$U,5,FALSE),0),"")</f>
        <v>3757</v>
      </c>
      <c r="AP106" s="3">
        <f>IFERROR(ROUND(VLOOKUP($A106,est_vols!$A:$U,6,FALSE),0),"")</f>
        <v>5739</v>
      </c>
      <c r="AQ106" s="3">
        <f>IFERROR(ROUND(VLOOKUP($A106,est_vols!$A:$U,7,FALSE),0),"")</f>
        <v>2366</v>
      </c>
      <c r="AR106" s="3">
        <f>IFERROR(ROUND(VLOOKUP($A106,est_vols!$A:$U,8,FALSE),0),"")</f>
        <v>2601</v>
      </c>
      <c r="AS106" s="9">
        <f>IFERROR(ROUND(VLOOKUP($A106,est_vols!$A:$U,9,FALSE),0),"")</f>
        <v>813</v>
      </c>
      <c r="AT106" s="3">
        <f t="shared" si="48"/>
        <v>2851.6666666666788</v>
      </c>
      <c r="AU106" s="3">
        <f t="shared" si="49"/>
        <v>643.66666666667015</v>
      </c>
      <c r="AV106" s="3">
        <f t="shared" si="50"/>
        <v>1029.6666666666697</v>
      </c>
      <c r="AW106" s="3">
        <f t="shared" si="51"/>
        <v>440</v>
      </c>
      <c r="AX106" s="3">
        <f t="shared" si="52"/>
        <v>318.33333333333985</v>
      </c>
      <c r="AY106" s="9">
        <f t="shared" si="53"/>
        <v>420</v>
      </c>
      <c r="AZ106" s="3">
        <f t="shared" si="54"/>
        <v>8132002.7777778469</v>
      </c>
      <c r="BA106" s="3">
        <f t="shared" si="55"/>
        <v>414306.77777778229</v>
      </c>
      <c r="BB106" s="3">
        <f t="shared" si="56"/>
        <v>1060213.4444444508</v>
      </c>
      <c r="BC106" s="3">
        <f t="shared" si="57"/>
        <v>193600</v>
      </c>
      <c r="BD106" s="3">
        <f t="shared" si="58"/>
        <v>101336.11111111526</v>
      </c>
      <c r="BE106" s="9">
        <f t="shared" si="59"/>
        <v>176400</v>
      </c>
      <c r="BF106" s="51">
        <f t="shared" si="67"/>
        <v>0.22952271080943429</v>
      </c>
      <c r="BG106" s="51">
        <f t="shared" si="68"/>
        <v>0.2067451820128493</v>
      </c>
      <c r="BH106" s="51">
        <f t="shared" si="69"/>
        <v>0.21864382785957043</v>
      </c>
      <c r="BI106" s="51">
        <f t="shared" si="70"/>
        <v>0.22845275181723779</v>
      </c>
      <c r="BJ106" s="51">
        <f t="shared" si="71"/>
        <v>0.13945677570093784</v>
      </c>
      <c r="BK106" s="52">
        <f t="shared" si="72"/>
        <v>1.0687022900763359</v>
      </c>
    </row>
    <row r="107" spans="1:63" x14ac:dyDescent="0.25">
      <c r="A107">
        <v>139</v>
      </c>
      <c r="B107" t="s">
        <v>75</v>
      </c>
      <c r="C107" t="s">
        <v>213</v>
      </c>
      <c r="D107" t="s">
        <v>91</v>
      </c>
      <c r="E107" t="s">
        <v>633</v>
      </c>
      <c r="F107" t="s">
        <v>659</v>
      </c>
      <c r="G107" t="s">
        <v>660</v>
      </c>
      <c r="H107" t="s">
        <v>42</v>
      </c>
      <c r="I107" t="s">
        <v>76</v>
      </c>
      <c r="J107" s="11" t="s">
        <v>129</v>
      </c>
      <c r="K107">
        <v>25533</v>
      </c>
      <c r="L107" s="11">
        <v>25536</v>
      </c>
      <c r="M107">
        <f>IFERROR(ROUND(VLOOKUP($A107,est_vols!$A:$U,2,FALSE),0),"")</f>
        <v>1</v>
      </c>
      <c r="N107">
        <f>IFERROR(ROUND(VLOOKUP($A107,est_vols!$A:$U,3,FALSE),0),"")</f>
        <v>7</v>
      </c>
      <c r="O107" t="str">
        <f>VLOOKUP(M107,'AT FT Lookup'!$A$3:$D$8,4,FALSE)</f>
        <v>Core/CBD</v>
      </c>
      <c r="P107" s="11" t="str">
        <f>VLOOKUP(N107,'AT FT Lookup'!$A$12:$C$26,3,FALSE)</f>
        <v>Art</v>
      </c>
      <c r="Q107">
        <f t="shared" si="80"/>
        <v>0</v>
      </c>
      <c r="R107">
        <f t="shared" si="81"/>
        <v>1</v>
      </c>
      <c r="S107">
        <f t="shared" si="82"/>
        <v>0</v>
      </c>
      <c r="T107">
        <f t="shared" si="83"/>
        <v>0</v>
      </c>
      <c r="U107" s="11" t="str">
        <f t="shared" si="47"/>
        <v>10-20k</v>
      </c>
      <c r="V107" s="3">
        <f t="shared" si="73"/>
        <v>11775.999999999991</v>
      </c>
      <c r="W107" s="3">
        <f t="shared" si="75"/>
        <v>2712.6666666666601</v>
      </c>
      <c r="X107" s="3">
        <f t="shared" si="76"/>
        <v>4294</v>
      </c>
      <c r="Y107" s="3">
        <f t="shared" si="77"/>
        <v>2319.3333333333298</v>
      </c>
      <c r="Z107" s="3">
        <f t="shared" si="78"/>
        <v>2155</v>
      </c>
      <c r="AA107" s="9">
        <f t="shared" si="79"/>
        <v>295</v>
      </c>
      <c r="AH107" s="3">
        <v>11775.999999999991</v>
      </c>
      <c r="AI107" s="3">
        <v>2712.6666666666601</v>
      </c>
      <c r="AJ107" s="3">
        <v>4294</v>
      </c>
      <c r="AK107" s="3">
        <v>2319.3333333333298</v>
      </c>
      <c r="AL107" s="3">
        <v>2155</v>
      </c>
      <c r="AM107" s="9">
        <v>295</v>
      </c>
      <c r="AN107" s="3">
        <f>IFERROR(ROUND(VLOOKUP($A107,est_vols!$A:$U,4,FALSE),0),"")</f>
        <v>13658</v>
      </c>
      <c r="AO107" s="3">
        <f>IFERROR(ROUND(VLOOKUP($A107,est_vols!$A:$U,5,FALSE),0),"")</f>
        <v>934</v>
      </c>
      <c r="AP107" s="3">
        <f>IFERROR(ROUND(VLOOKUP($A107,est_vols!$A:$U,6,FALSE),0),"")</f>
        <v>4838</v>
      </c>
      <c r="AQ107" s="3">
        <f>IFERROR(ROUND(VLOOKUP($A107,est_vols!$A:$U,7,FALSE),0),"")</f>
        <v>4459</v>
      </c>
      <c r="AR107" s="3">
        <f>IFERROR(ROUND(VLOOKUP($A107,est_vols!$A:$U,8,FALSE),0),"")</f>
        <v>3228</v>
      </c>
      <c r="AS107" s="9">
        <f>IFERROR(ROUND(VLOOKUP($A107,est_vols!$A:$U,9,FALSE),0),"")</f>
        <v>200</v>
      </c>
      <c r="AT107" s="3">
        <f t="shared" si="48"/>
        <v>1882.0000000000091</v>
      </c>
      <c r="AU107" s="3">
        <f t="shared" si="49"/>
        <v>-1778.6666666666601</v>
      </c>
      <c r="AV107" s="3">
        <f t="shared" si="50"/>
        <v>544</v>
      </c>
      <c r="AW107" s="3">
        <f t="shared" si="51"/>
        <v>2139.6666666666702</v>
      </c>
      <c r="AX107" s="3">
        <f t="shared" si="52"/>
        <v>1073</v>
      </c>
      <c r="AY107" s="9">
        <f t="shared" si="53"/>
        <v>-95</v>
      </c>
      <c r="AZ107" s="3">
        <f t="shared" si="54"/>
        <v>3541924.0000000345</v>
      </c>
      <c r="BA107" s="3">
        <f t="shared" si="55"/>
        <v>3163655.1111110877</v>
      </c>
      <c r="BB107" s="3">
        <f t="shared" si="56"/>
        <v>295936</v>
      </c>
      <c r="BC107" s="3">
        <f t="shared" si="57"/>
        <v>4578173.4444444589</v>
      </c>
      <c r="BD107" s="3">
        <f t="shared" si="58"/>
        <v>1151329</v>
      </c>
      <c r="BE107" s="9">
        <f t="shared" si="59"/>
        <v>9025</v>
      </c>
      <c r="BF107" s="51">
        <f t="shared" si="67"/>
        <v>0.15981657608695743</v>
      </c>
      <c r="BG107" s="51">
        <f t="shared" si="68"/>
        <v>-0.65568935856475707</v>
      </c>
      <c r="BH107" s="51">
        <f t="shared" si="69"/>
        <v>0.12668840242198418</v>
      </c>
      <c r="BI107" s="51">
        <f t="shared" si="70"/>
        <v>0.92253521126760851</v>
      </c>
      <c r="BJ107" s="51">
        <f t="shared" si="71"/>
        <v>0.49791183294663571</v>
      </c>
      <c r="BK107" s="52">
        <f t="shared" si="72"/>
        <v>-0.32203389830508472</v>
      </c>
    </row>
    <row r="108" spans="1:63" x14ac:dyDescent="0.25">
      <c r="A108">
        <v>140</v>
      </c>
      <c r="B108" t="s">
        <v>75</v>
      </c>
      <c r="C108" t="s">
        <v>213</v>
      </c>
      <c r="D108" t="s">
        <v>92</v>
      </c>
      <c r="E108" t="s">
        <v>661</v>
      </c>
      <c r="F108" t="s">
        <v>662</v>
      </c>
      <c r="G108" t="s">
        <v>663</v>
      </c>
      <c r="H108" t="s">
        <v>40</v>
      </c>
      <c r="I108" t="s">
        <v>76</v>
      </c>
      <c r="J108" s="11" t="s">
        <v>130</v>
      </c>
      <c r="K108">
        <v>25308</v>
      </c>
      <c r="L108" s="11">
        <v>25111</v>
      </c>
      <c r="M108">
        <f>IFERROR(ROUND(VLOOKUP($A108,est_vols!$A:$U,2,FALSE),0),"")</f>
        <v>3</v>
      </c>
      <c r="N108">
        <f>IFERROR(ROUND(VLOOKUP($A108,est_vols!$A:$U,3,FALSE),0),"")</f>
        <v>7</v>
      </c>
      <c r="O108" t="str">
        <f>VLOOKUP(M108,'AT FT Lookup'!$A$3:$D$8,4,FALSE)</f>
        <v>Urb</v>
      </c>
      <c r="P108" s="11" t="str">
        <f>VLOOKUP(N108,'AT FT Lookup'!$A$12:$C$26,3,FALSE)</f>
        <v>Art</v>
      </c>
      <c r="Q108">
        <f t="shared" si="80"/>
        <v>0</v>
      </c>
      <c r="R108">
        <f t="shared" si="81"/>
        <v>1</v>
      </c>
      <c r="S108">
        <f t="shared" si="82"/>
        <v>0</v>
      </c>
      <c r="T108">
        <f t="shared" si="83"/>
        <v>0</v>
      </c>
      <c r="U108" s="11" t="str">
        <f t="shared" si="47"/>
        <v>10-20k</v>
      </c>
      <c r="V108" s="3">
        <f t="shared" si="73"/>
        <v>18224.999999999985</v>
      </c>
      <c r="W108" s="3">
        <f t="shared" si="75"/>
        <v>3331.3333333333298</v>
      </c>
      <c r="X108" s="3">
        <f t="shared" si="76"/>
        <v>6332.3333333333303</v>
      </c>
      <c r="Y108" s="3">
        <f t="shared" si="77"/>
        <v>3216.6666666666601</v>
      </c>
      <c r="Z108" s="3">
        <f t="shared" si="78"/>
        <v>4397</v>
      </c>
      <c r="AA108" s="9">
        <f t="shared" si="79"/>
        <v>947.66666666666595</v>
      </c>
      <c r="AH108" s="3">
        <v>18224.999999999985</v>
      </c>
      <c r="AI108" s="3">
        <v>3331.3333333333298</v>
      </c>
      <c r="AJ108" s="3">
        <v>6332.3333333333303</v>
      </c>
      <c r="AK108" s="3">
        <v>3216.6666666666601</v>
      </c>
      <c r="AL108" s="3">
        <v>4397</v>
      </c>
      <c r="AM108" s="9">
        <v>947.66666666666595</v>
      </c>
      <c r="AN108" s="3">
        <f>IFERROR(ROUND(VLOOKUP($A108,est_vols!$A:$U,4,FALSE),0),"")</f>
        <v>22146</v>
      </c>
      <c r="AO108" s="3">
        <f>IFERROR(ROUND(VLOOKUP($A108,est_vols!$A:$U,5,FALSE),0),"")</f>
        <v>5141</v>
      </c>
      <c r="AP108" s="3">
        <f>IFERROR(ROUND(VLOOKUP($A108,est_vols!$A:$U,6,FALSE),0),"")</f>
        <v>8658</v>
      </c>
      <c r="AQ108" s="3">
        <f>IFERROR(ROUND(VLOOKUP($A108,est_vols!$A:$U,7,FALSE),0),"")</f>
        <v>3287</v>
      </c>
      <c r="AR108" s="3">
        <f>IFERROR(ROUND(VLOOKUP($A108,est_vols!$A:$U,8,FALSE),0),"")</f>
        <v>3660</v>
      </c>
      <c r="AS108" s="9">
        <f>IFERROR(ROUND(VLOOKUP($A108,est_vols!$A:$U,9,FALSE),0),"")</f>
        <v>1400</v>
      </c>
      <c r="AT108" s="3">
        <f t="shared" si="48"/>
        <v>3921.0000000000146</v>
      </c>
      <c r="AU108" s="3">
        <f t="shared" si="49"/>
        <v>1809.6666666666702</v>
      </c>
      <c r="AV108" s="3">
        <f t="shared" si="50"/>
        <v>2325.6666666666697</v>
      </c>
      <c r="AW108" s="3">
        <f t="shared" si="51"/>
        <v>70.333333333339851</v>
      </c>
      <c r="AX108" s="3">
        <f t="shared" si="52"/>
        <v>-737</v>
      </c>
      <c r="AY108" s="9">
        <f t="shared" si="53"/>
        <v>452.33333333333405</v>
      </c>
      <c r="AZ108" s="3">
        <f t="shared" si="54"/>
        <v>15374241.000000114</v>
      </c>
      <c r="BA108" s="3">
        <f t="shared" si="55"/>
        <v>3274893.4444444571</v>
      </c>
      <c r="BB108" s="3">
        <f t="shared" si="56"/>
        <v>5408725.4444444589</v>
      </c>
      <c r="BC108" s="3">
        <f t="shared" si="57"/>
        <v>4946.7777777786951</v>
      </c>
      <c r="BD108" s="3">
        <f t="shared" si="58"/>
        <v>543169</v>
      </c>
      <c r="BE108" s="9">
        <f t="shared" si="59"/>
        <v>204605.44444444511</v>
      </c>
      <c r="BF108" s="51">
        <f t="shared" si="67"/>
        <v>0.21514403292181167</v>
      </c>
      <c r="BG108" s="51">
        <f t="shared" si="68"/>
        <v>0.54322593556133847</v>
      </c>
      <c r="BH108" s="51">
        <f t="shared" si="69"/>
        <v>0.3672685160814872</v>
      </c>
      <c r="BI108" s="51">
        <f t="shared" si="70"/>
        <v>2.1865284974095334E-2</v>
      </c>
      <c r="BJ108" s="51">
        <f t="shared" si="71"/>
        <v>-0.16761428246531726</v>
      </c>
      <c r="BK108" s="52">
        <f t="shared" si="72"/>
        <v>0.4773126978543803</v>
      </c>
    </row>
    <row r="109" spans="1:63" x14ac:dyDescent="0.25">
      <c r="A109">
        <v>141</v>
      </c>
      <c r="B109" t="s">
        <v>75</v>
      </c>
      <c r="C109" t="s">
        <v>213</v>
      </c>
      <c r="D109" t="s">
        <v>92</v>
      </c>
      <c r="E109" t="s">
        <v>661</v>
      </c>
      <c r="F109" t="s">
        <v>662</v>
      </c>
      <c r="G109" t="s">
        <v>663</v>
      </c>
      <c r="H109" t="s">
        <v>42</v>
      </c>
      <c r="I109" t="s">
        <v>76</v>
      </c>
      <c r="J109" s="11" t="s">
        <v>131</v>
      </c>
      <c r="K109">
        <v>25111</v>
      </c>
      <c r="L109" s="11">
        <v>25308</v>
      </c>
      <c r="M109">
        <f>IFERROR(ROUND(VLOOKUP($A109,est_vols!$A:$U,2,FALSE),0),"")</f>
        <v>3</v>
      </c>
      <c r="N109">
        <f>IFERROR(ROUND(VLOOKUP($A109,est_vols!$A:$U,3,FALSE),0),"")</f>
        <v>7</v>
      </c>
      <c r="O109" t="str">
        <f>VLOOKUP(M109,'AT FT Lookup'!$A$3:$D$8,4,FALSE)</f>
        <v>Urb</v>
      </c>
      <c r="P109" s="11" t="str">
        <f>VLOOKUP(N109,'AT FT Lookup'!$A$12:$C$26,3,FALSE)</f>
        <v>Art</v>
      </c>
      <c r="Q109">
        <f t="shared" si="80"/>
        <v>0</v>
      </c>
      <c r="R109">
        <f t="shared" si="81"/>
        <v>1</v>
      </c>
      <c r="S109">
        <f t="shared" si="82"/>
        <v>0</v>
      </c>
      <c r="T109">
        <f t="shared" si="83"/>
        <v>0</v>
      </c>
      <c r="U109" s="11" t="str">
        <f t="shared" si="47"/>
        <v>10-20k</v>
      </c>
      <c r="V109" s="3">
        <f t="shared" si="73"/>
        <v>12733.333333333318</v>
      </c>
      <c r="W109" s="3">
        <f t="shared" si="75"/>
        <v>1395.3333333333301</v>
      </c>
      <c r="X109" s="3">
        <f t="shared" si="76"/>
        <v>4410.3333333333303</v>
      </c>
      <c r="Y109" s="3">
        <f t="shared" si="77"/>
        <v>2963.6666666666601</v>
      </c>
      <c r="Z109" s="3">
        <f t="shared" si="78"/>
        <v>3800.3333333333298</v>
      </c>
      <c r="AA109" s="9">
        <f t="shared" si="79"/>
        <v>163.666666666666</v>
      </c>
      <c r="AH109" s="3">
        <v>12733.333333333318</v>
      </c>
      <c r="AI109" s="3">
        <v>1395.3333333333301</v>
      </c>
      <c r="AJ109" s="3">
        <v>4410.3333333333303</v>
      </c>
      <c r="AK109" s="3">
        <v>2963.6666666666601</v>
      </c>
      <c r="AL109" s="3">
        <v>3800.3333333333298</v>
      </c>
      <c r="AM109" s="9">
        <v>163.666666666666</v>
      </c>
      <c r="AN109" s="3">
        <f>IFERROR(ROUND(VLOOKUP($A109,est_vols!$A:$U,4,FALSE),0),"")</f>
        <v>22507</v>
      </c>
      <c r="AO109" s="3">
        <f>IFERROR(ROUND(VLOOKUP($A109,est_vols!$A:$U,5,FALSE),0),"")</f>
        <v>2457</v>
      </c>
      <c r="AP109" s="3">
        <f>IFERROR(ROUND(VLOOKUP($A109,est_vols!$A:$U,6,FALSE),0),"")</f>
        <v>8240</v>
      </c>
      <c r="AQ109" s="3">
        <f>IFERROR(ROUND(VLOOKUP($A109,est_vols!$A:$U,7,FALSE),0),"")</f>
        <v>5514</v>
      </c>
      <c r="AR109" s="3">
        <f>IFERROR(ROUND(VLOOKUP($A109,est_vols!$A:$U,8,FALSE),0),"")</f>
        <v>5554</v>
      </c>
      <c r="AS109" s="9">
        <f>IFERROR(ROUND(VLOOKUP($A109,est_vols!$A:$U,9,FALSE),0),"")</f>
        <v>742</v>
      </c>
      <c r="AT109" s="3">
        <f t="shared" si="48"/>
        <v>9773.6666666666824</v>
      </c>
      <c r="AU109" s="3">
        <f t="shared" si="49"/>
        <v>1061.6666666666699</v>
      </c>
      <c r="AV109" s="3">
        <f t="shared" si="50"/>
        <v>3829.6666666666697</v>
      </c>
      <c r="AW109" s="3">
        <f t="shared" si="51"/>
        <v>2550.3333333333399</v>
      </c>
      <c r="AX109" s="3">
        <f t="shared" si="52"/>
        <v>1753.6666666666702</v>
      </c>
      <c r="AY109" s="9">
        <f t="shared" si="53"/>
        <v>578.33333333333394</v>
      </c>
      <c r="AZ109" s="3">
        <f t="shared" si="54"/>
        <v>95524560.111111417</v>
      </c>
      <c r="BA109" s="3">
        <f t="shared" si="55"/>
        <v>1127136.111111118</v>
      </c>
      <c r="BB109" s="3">
        <f t="shared" si="56"/>
        <v>14666346.7777778</v>
      </c>
      <c r="BC109" s="3">
        <f t="shared" si="57"/>
        <v>6504200.1111111445</v>
      </c>
      <c r="BD109" s="3">
        <f t="shared" si="58"/>
        <v>3075346.7777777901</v>
      </c>
      <c r="BE109" s="9">
        <f t="shared" si="59"/>
        <v>334469.44444444514</v>
      </c>
      <c r="BF109" s="51">
        <f t="shared" si="67"/>
        <v>0.76756544502618018</v>
      </c>
      <c r="BG109" s="51">
        <f t="shared" si="68"/>
        <v>0.76086956521739546</v>
      </c>
      <c r="BH109" s="51">
        <f t="shared" si="69"/>
        <v>0.86833950570629714</v>
      </c>
      <c r="BI109" s="51">
        <f t="shared" si="70"/>
        <v>0.86053312338320054</v>
      </c>
      <c r="BJ109" s="51">
        <f t="shared" si="71"/>
        <v>0.46145074993421764</v>
      </c>
      <c r="BK109" s="52">
        <f t="shared" si="72"/>
        <v>3.5336048879837247</v>
      </c>
    </row>
    <row r="110" spans="1:63" x14ac:dyDescent="0.25">
      <c r="A110">
        <v>142</v>
      </c>
      <c r="B110" t="s">
        <v>75</v>
      </c>
      <c r="C110" t="s">
        <v>213</v>
      </c>
      <c r="D110" t="s">
        <v>93</v>
      </c>
      <c r="E110" t="s">
        <v>664</v>
      </c>
      <c r="F110" t="s">
        <v>624</v>
      </c>
      <c r="G110" t="s">
        <v>625</v>
      </c>
      <c r="H110" t="s">
        <v>40</v>
      </c>
      <c r="I110" t="s">
        <v>76</v>
      </c>
      <c r="J110" s="11" t="s">
        <v>132</v>
      </c>
      <c r="K110">
        <v>23834</v>
      </c>
      <c r="L110" s="11">
        <v>23837</v>
      </c>
      <c r="M110">
        <f>IFERROR(ROUND(VLOOKUP($A110,est_vols!$A:$U,2,FALSE),0),"")</f>
        <v>1</v>
      </c>
      <c r="N110">
        <f>IFERROR(ROUND(VLOOKUP($A110,est_vols!$A:$U,3,FALSE),0),"")</f>
        <v>7</v>
      </c>
      <c r="O110" t="str">
        <f>VLOOKUP(M110,'AT FT Lookup'!$A$3:$D$8,4,FALSE)</f>
        <v>Core/CBD</v>
      </c>
      <c r="P110" s="11" t="str">
        <f>VLOOKUP(N110,'AT FT Lookup'!$A$12:$C$26,3,FALSE)</f>
        <v>Art</v>
      </c>
      <c r="Q110">
        <f t="shared" si="80"/>
        <v>0</v>
      </c>
      <c r="R110">
        <f t="shared" si="81"/>
        <v>0</v>
      </c>
      <c r="S110">
        <f t="shared" si="82"/>
        <v>1</v>
      </c>
      <c r="T110">
        <f t="shared" si="83"/>
        <v>0</v>
      </c>
      <c r="U110" s="11" t="str">
        <f t="shared" si="47"/>
        <v>20-50k</v>
      </c>
      <c r="V110" s="3">
        <f t="shared" si="73"/>
        <v>22195.33333333331</v>
      </c>
      <c r="W110" s="3">
        <f t="shared" si="75"/>
        <v>4631.3333333333303</v>
      </c>
      <c r="X110" s="3">
        <f t="shared" si="76"/>
        <v>8260.6666666666606</v>
      </c>
      <c r="Y110" s="3">
        <f t="shared" si="77"/>
        <v>2487</v>
      </c>
      <c r="Z110" s="3">
        <f t="shared" si="78"/>
        <v>5332.6666666666597</v>
      </c>
      <c r="AA110" s="9">
        <f t="shared" si="79"/>
        <v>1483.6666666666599</v>
      </c>
      <c r="AH110" s="3">
        <v>22195.33333333331</v>
      </c>
      <c r="AI110" s="3">
        <v>4631.3333333333303</v>
      </c>
      <c r="AJ110" s="3">
        <v>8260.6666666666606</v>
      </c>
      <c r="AK110" s="3">
        <v>2487</v>
      </c>
      <c r="AL110" s="3">
        <v>5332.6666666666597</v>
      </c>
      <c r="AM110" s="9">
        <v>1483.6666666666599</v>
      </c>
      <c r="AN110" s="3">
        <f>IFERROR(ROUND(VLOOKUP($A110,est_vols!$A:$U,4,FALSE),0),"")</f>
        <v>29838</v>
      </c>
      <c r="AO110" s="3">
        <f>IFERROR(ROUND(VLOOKUP($A110,est_vols!$A:$U,5,FALSE),0),"")</f>
        <v>7191</v>
      </c>
      <c r="AP110" s="3">
        <f>IFERROR(ROUND(VLOOKUP($A110,est_vols!$A:$U,6,FALSE),0),"")</f>
        <v>11422</v>
      </c>
      <c r="AQ110" s="3">
        <f>IFERROR(ROUND(VLOOKUP($A110,est_vols!$A:$U,7,FALSE),0),"")</f>
        <v>3363</v>
      </c>
      <c r="AR110" s="3">
        <f>IFERROR(ROUND(VLOOKUP($A110,est_vols!$A:$U,8,FALSE),0),"")</f>
        <v>5769</v>
      </c>
      <c r="AS110" s="9">
        <f>IFERROR(ROUND(VLOOKUP($A110,est_vols!$A:$U,9,FALSE),0),"")</f>
        <v>2093</v>
      </c>
      <c r="AT110" s="3">
        <f t="shared" si="48"/>
        <v>7642.6666666666897</v>
      </c>
      <c r="AU110" s="3">
        <f t="shared" si="49"/>
        <v>2559.6666666666697</v>
      </c>
      <c r="AV110" s="3">
        <f t="shared" si="50"/>
        <v>3161.3333333333394</v>
      </c>
      <c r="AW110" s="3">
        <f t="shared" si="51"/>
        <v>876</v>
      </c>
      <c r="AX110" s="3">
        <f t="shared" si="52"/>
        <v>436.33333333334031</v>
      </c>
      <c r="AY110" s="9">
        <f t="shared" si="53"/>
        <v>609.33333333334008</v>
      </c>
      <c r="AZ110" s="3">
        <f t="shared" si="54"/>
        <v>58410353.777778126</v>
      </c>
      <c r="BA110" s="3">
        <f t="shared" si="55"/>
        <v>6551893.4444444599</v>
      </c>
      <c r="BB110" s="3">
        <f t="shared" si="56"/>
        <v>9994028.4444444831</v>
      </c>
      <c r="BC110" s="3">
        <f t="shared" si="57"/>
        <v>767376</v>
      </c>
      <c r="BD110" s="3">
        <f t="shared" si="58"/>
        <v>190386.77777778386</v>
      </c>
      <c r="BE110" s="9">
        <f t="shared" si="59"/>
        <v>371287.11111111933</v>
      </c>
      <c r="BF110" s="51">
        <f t="shared" si="67"/>
        <v>0.34433664734328678</v>
      </c>
      <c r="BG110" s="51">
        <f t="shared" si="68"/>
        <v>0.55268461206276187</v>
      </c>
      <c r="BH110" s="51">
        <f t="shared" si="69"/>
        <v>0.38269711887660501</v>
      </c>
      <c r="BI110" s="51">
        <f t="shared" si="70"/>
        <v>0.35223160434258144</v>
      </c>
      <c r="BJ110" s="51">
        <f t="shared" si="71"/>
        <v>8.1822727840981532E-2</v>
      </c>
      <c r="BK110" s="52">
        <f t="shared" si="72"/>
        <v>0.41069422601663191</v>
      </c>
    </row>
    <row r="111" spans="1:63" x14ac:dyDescent="0.25">
      <c r="A111">
        <v>143</v>
      </c>
      <c r="B111" t="s">
        <v>75</v>
      </c>
      <c r="C111" t="s">
        <v>213</v>
      </c>
      <c r="D111" t="s">
        <v>94</v>
      </c>
      <c r="E111" t="s">
        <v>665</v>
      </c>
      <c r="F111" t="s">
        <v>666</v>
      </c>
      <c r="G111" t="s">
        <v>667</v>
      </c>
      <c r="H111" t="s">
        <v>40</v>
      </c>
      <c r="I111" t="s">
        <v>76</v>
      </c>
      <c r="J111" s="11" t="s">
        <v>133</v>
      </c>
      <c r="K111">
        <v>24741</v>
      </c>
      <c r="L111" s="11">
        <v>24736</v>
      </c>
      <c r="M111">
        <f>IFERROR(ROUND(VLOOKUP($A111,est_vols!$A:$U,2,FALSE),0),"")</f>
        <v>0</v>
      </c>
      <c r="N111">
        <f>IFERROR(ROUND(VLOOKUP($A111,est_vols!$A:$U,3,FALSE),0),"")</f>
        <v>7</v>
      </c>
      <c r="O111" t="str">
        <f>VLOOKUP(M111,'AT FT Lookup'!$A$3:$D$8,4,FALSE)</f>
        <v>Core/CBD</v>
      </c>
      <c r="P111" s="11" t="str">
        <f>VLOOKUP(N111,'AT FT Lookup'!$A$12:$C$26,3,FALSE)</f>
        <v>Art</v>
      </c>
      <c r="Q111">
        <f t="shared" si="80"/>
        <v>0</v>
      </c>
      <c r="R111">
        <f t="shared" si="81"/>
        <v>1</v>
      </c>
      <c r="S111">
        <f t="shared" si="82"/>
        <v>0</v>
      </c>
      <c r="T111">
        <f t="shared" si="83"/>
        <v>0</v>
      </c>
      <c r="U111" s="11" t="str">
        <f t="shared" si="47"/>
        <v>10-20k</v>
      </c>
      <c r="V111" s="3">
        <f t="shared" si="73"/>
        <v>16195.999999999984</v>
      </c>
      <c r="W111" s="3">
        <f t="shared" si="75"/>
        <v>3059.6666666666601</v>
      </c>
      <c r="X111" s="3">
        <f t="shared" si="76"/>
        <v>5960.3333333333303</v>
      </c>
      <c r="Y111" s="3">
        <f t="shared" si="77"/>
        <v>2397.6666666666601</v>
      </c>
      <c r="Z111" s="3">
        <f t="shared" si="78"/>
        <v>4268</v>
      </c>
      <c r="AA111" s="9">
        <f t="shared" si="79"/>
        <v>510.33333333333297</v>
      </c>
      <c r="AH111" s="3">
        <v>16195.999999999984</v>
      </c>
      <c r="AI111" s="3">
        <v>3059.6666666666601</v>
      </c>
      <c r="AJ111" s="3">
        <v>5960.3333333333303</v>
      </c>
      <c r="AK111" s="3">
        <v>2397.6666666666601</v>
      </c>
      <c r="AL111" s="3">
        <v>4268</v>
      </c>
      <c r="AM111" s="9">
        <v>510.33333333333297</v>
      </c>
      <c r="AN111" s="3">
        <f>IFERROR(ROUND(VLOOKUP($A111,est_vols!$A:$U,4,FALSE),0),"")</f>
        <v>20120</v>
      </c>
      <c r="AO111" s="3">
        <f>IFERROR(ROUND(VLOOKUP($A111,est_vols!$A:$U,5,FALSE),0),"")</f>
        <v>4682</v>
      </c>
      <c r="AP111" s="3">
        <f>IFERROR(ROUND(VLOOKUP($A111,est_vols!$A:$U,6,FALSE),0),"")</f>
        <v>7368</v>
      </c>
      <c r="AQ111" s="3">
        <f>IFERROR(ROUND(VLOOKUP($A111,est_vols!$A:$U,7,FALSE),0),"")</f>
        <v>3117</v>
      </c>
      <c r="AR111" s="3">
        <f>IFERROR(ROUND(VLOOKUP($A111,est_vols!$A:$U,8,FALSE),0),"")</f>
        <v>4098</v>
      </c>
      <c r="AS111" s="9">
        <f>IFERROR(ROUND(VLOOKUP($A111,est_vols!$A:$U,9,FALSE),0),"")</f>
        <v>855</v>
      </c>
      <c r="AT111" s="3">
        <f t="shared" si="48"/>
        <v>3924.0000000000164</v>
      </c>
      <c r="AU111" s="3">
        <f t="shared" si="49"/>
        <v>1622.3333333333399</v>
      </c>
      <c r="AV111" s="3">
        <f t="shared" si="50"/>
        <v>1407.6666666666697</v>
      </c>
      <c r="AW111" s="3">
        <f t="shared" si="51"/>
        <v>719.33333333333985</v>
      </c>
      <c r="AX111" s="3">
        <f t="shared" si="52"/>
        <v>-170</v>
      </c>
      <c r="AY111" s="9">
        <f t="shared" si="53"/>
        <v>344.66666666666703</v>
      </c>
      <c r="AZ111" s="3">
        <f t="shared" si="54"/>
        <v>15397776.000000129</v>
      </c>
      <c r="BA111" s="3">
        <f t="shared" si="55"/>
        <v>2631965.4444444655</v>
      </c>
      <c r="BB111" s="3">
        <f t="shared" si="56"/>
        <v>1981525.4444444529</v>
      </c>
      <c r="BC111" s="3">
        <f t="shared" si="57"/>
        <v>517440.44444445381</v>
      </c>
      <c r="BD111" s="3">
        <f t="shared" si="58"/>
        <v>28900</v>
      </c>
      <c r="BE111" s="9">
        <f t="shared" si="59"/>
        <v>118795.11111111136</v>
      </c>
      <c r="BF111" s="51">
        <f t="shared" si="67"/>
        <v>0.24228204494937147</v>
      </c>
      <c r="BG111" s="51">
        <f t="shared" si="68"/>
        <v>0.5302320514217268</v>
      </c>
      <c r="BH111" s="51">
        <f t="shared" si="69"/>
        <v>0.23617247357530402</v>
      </c>
      <c r="BI111" s="51">
        <f t="shared" si="70"/>
        <v>0.3000139024051196</v>
      </c>
      <c r="BJ111" s="51">
        <f t="shared" si="71"/>
        <v>-3.9831302717900655E-2</v>
      </c>
      <c r="BK111" s="52">
        <f t="shared" si="72"/>
        <v>0.67537557152188232</v>
      </c>
    </row>
    <row r="112" spans="1:63" x14ac:dyDescent="0.25">
      <c r="A112">
        <v>144</v>
      </c>
      <c r="B112" t="s">
        <v>75</v>
      </c>
      <c r="C112" t="s">
        <v>213</v>
      </c>
      <c r="D112" t="s">
        <v>95</v>
      </c>
      <c r="E112" t="s">
        <v>665</v>
      </c>
      <c r="F112" t="s">
        <v>632</v>
      </c>
      <c r="G112" t="s">
        <v>668</v>
      </c>
      <c r="H112" t="s">
        <v>40</v>
      </c>
      <c r="I112" t="s">
        <v>76</v>
      </c>
      <c r="J112" s="11" t="s">
        <v>134</v>
      </c>
      <c r="K112">
        <v>25223</v>
      </c>
      <c r="L112" s="11">
        <v>25210</v>
      </c>
      <c r="M112">
        <f>IFERROR(ROUND(VLOOKUP($A112,est_vols!$A:$U,2,FALSE),0),"")</f>
        <v>0</v>
      </c>
      <c r="N112">
        <f>IFERROR(ROUND(VLOOKUP($A112,est_vols!$A:$U,3,FALSE),0),"")</f>
        <v>7</v>
      </c>
      <c r="O112" t="str">
        <f>VLOOKUP(M112,'AT FT Lookup'!$A$3:$D$8,4,FALSE)</f>
        <v>Core/CBD</v>
      </c>
      <c r="P112" s="11" t="str">
        <f>VLOOKUP(N112,'AT FT Lookup'!$A$12:$C$26,3,FALSE)</f>
        <v>Art</v>
      </c>
      <c r="Q112">
        <f t="shared" si="80"/>
        <v>0</v>
      </c>
      <c r="R112">
        <f t="shared" si="81"/>
        <v>1</v>
      </c>
      <c r="S112">
        <f t="shared" si="82"/>
        <v>0</v>
      </c>
      <c r="T112">
        <f t="shared" si="83"/>
        <v>0</v>
      </c>
      <c r="U112" s="11" t="str">
        <f t="shared" si="47"/>
        <v>10-20k</v>
      </c>
      <c r="V112" s="3">
        <f t="shared" si="73"/>
        <v>18563.333333333314</v>
      </c>
      <c r="W112" s="3">
        <f t="shared" si="75"/>
        <v>3517</v>
      </c>
      <c r="X112" s="3">
        <f t="shared" si="76"/>
        <v>6796.6666666666597</v>
      </c>
      <c r="Y112" s="3">
        <f t="shared" si="77"/>
        <v>3392.6666666666601</v>
      </c>
      <c r="Z112" s="3">
        <f t="shared" si="78"/>
        <v>4338.3333333333303</v>
      </c>
      <c r="AA112" s="9">
        <f t="shared" si="79"/>
        <v>518.66666666666595</v>
      </c>
      <c r="AH112" s="3">
        <v>18563.333333333314</v>
      </c>
      <c r="AI112" s="3">
        <v>3517</v>
      </c>
      <c r="AJ112" s="3">
        <v>6796.6666666666597</v>
      </c>
      <c r="AK112" s="3">
        <v>3392.6666666666601</v>
      </c>
      <c r="AL112" s="3">
        <v>4338.3333333333303</v>
      </c>
      <c r="AM112" s="9">
        <v>518.66666666666595</v>
      </c>
      <c r="AN112" s="3">
        <f>IFERROR(ROUND(VLOOKUP($A112,est_vols!$A:$U,4,FALSE),0),"")</f>
        <v>18799</v>
      </c>
      <c r="AO112" s="3">
        <f>IFERROR(ROUND(VLOOKUP($A112,est_vols!$A:$U,5,FALSE),0),"")</f>
        <v>4411</v>
      </c>
      <c r="AP112" s="3">
        <f>IFERROR(ROUND(VLOOKUP($A112,est_vols!$A:$U,6,FALSE),0),"")</f>
        <v>6919</v>
      </c>
      <c r="AQ112" s="3">
        <f>IFERROR(ROUND(VLOOKUP($A112,est_vols!$A:$U,7,FALSE),0),"")</f>
        <v>2970</v>
      </c>
      <c r="AR112" s="3">
        <f>IFERROR(ROUND(VLOOKUP($A112,est_vols!$A:$U,8,FALSE),0),"")</f>
        <v>3457</v>
      </c>
      <c r="AS112" s="9">
        <f>IFERROR(ROUND(VLOOKUP($A112,est_vols!$A:$U,9,FALSE),0),"")</f>
        <v>1042</v>
      </c>
      <c r="AT112" s="3">
        <f t="shared" si="48"/>
        <v>235.66666666668607</v>
      </c>
      <c r="AU112" s="3">
        <f t="shared" si="49"/>
        <v>894</v>
      </c>
      <c r="AV112" s="3">
        <f t="shared" si="50"/>
        <v>122.33333333334031</v>
      </c>
      <c r="AW112" s="3">
        <f t="shared" si="51"/>
        <v>-422.66666666666015</v>
      </c>
      <c r="AX112" s="3">
        <f t="shared" si="52"/>
        <v>-881.3333333333303</v>
      </c>
      <c r="AY112" s="9">
        <f t="shared" si="53"/>
        <v>523.33333333333405</v>
      </c>
      <c r="AZ112" s="3">
        <f t="shared" si="54"/>
        <v>55538.77777778692</v>
      </c>
      <c r="BA112" s="3">
        <f t="shared" si="55"/>
        <v>799236</v>
      </c>
      <c r="BB112" s="3">
        <f t="shared" si="56"/>
        <v>14965.44444444615</v>
      </c>
      <c r="BC112" s="3">
        <f t="shared" si="57"/>
        <v>178647.11111110559</v>
      </c>
      <c r="BD112" s="3">
        <f t="shared" si="58"/>
        <v>776748.44444443914</v>
      </c>
      <c r="BE112" s="9">
        <f t="shared" si="59"/>
        <v>273877.77777777851</v>
      </c>
      <c r="BF112" s="51">
        <f t="shared" si="67"/>
        <v>1.2695277428623792E-2</v>
      </c>
      <c r="BG112" s="51">
        <f t="shared" si="68"/>
        <v>0.25419391526869489</v>
      </c>
      <c r="BH112" s="51">
        <f t="shared" si="69"/>
        <v>1.7999019127024094E-2</v>
      </c>
      <c r="BI112" s="51">
        <f t="shared" si="70"/>
        <v>-0.12458243269797434</v>
      </c>
      <c r="BJ112" s="51">
        <f t="shared" si="71"/>
        <v>-0.20315021129465946</v>
      </c>
      <c r="BK112" s="52">
        <f t="shared" si="72"/>
        <v>1.0089974293059154</v>
      </c>
    </row>
    <row r="113" spans="1:63" x14ac:dyDescent="0.25">
      <c r="A113">
        <v>145</v>
      </c>
      <c r="B113" t="s">
        <v>75</v>
      </c>
      <c r="C113" t="s">
        <v>213</v>
      </c>
      <c r="D113" t="s">
        <v>96</v>
      </c>
      <c r="E113" t="s">
        <v>669</v>
      </c>
      <c r="F113" t="s">
        <v>670</v>
      </c>
      <c r="G113" t="s">
        <v>671</v>
      </c>
      <c r="H113" t="s">
        <v>40</v>
      </c>
      <c r="I113" t="s">
        <v>76</v>
      </c>
      <c r="J113" s="11" t="s">
        <v>135</v>
      </c>
      <c r="K113">
        <v>21125</v>
      </c>
      <c r="L113" s="11">
        <v>33287</v>
      </c>
      <c r="M113">
        <f>IFERROR(ROUND(VLOOKUP($A113,est_vols!$A:$U,2,FALSE),0),"")</f>
        <v>1</v>
      </c>
      <c r="N113">
        <f>IFERROR(ROUND(VLOOKUP($A113,est_vols!$A:$U,3,FALSE),0),"")</f>
        <v>15</v>
      </c>
      <c r="O113" t="str">
        <f>VLOOKUP(M113,'AT FT Lookup'!$A$3:$D$8,4,FALSE)</f>
        <v>Core/CBD</v>
      </c>
      <c r="P113" s="11" t="str">
        <f>VLOOKUP(N113,'AT FT Lookup'!$A$12:$C$26,3,FALSE)</f>
        <v>Art</v>
      </c>
      <c r="Q113">
        <f t="shared" si="80"/>
        <v>0</v>
      </c>
      <c r="R113">
        <f t="shared" si="81"/>
        <v>0</v>
      </c>
      <c r="S113">
        <f t="shared" si="82"/>
        <v>1</v>
      </c>
      <c r="T113">
        <f t="shared" si="83"/>
        <v>0</v>
      </c>
      <c r="U113" s="11" t="str">
        <f t="shared" si="47"/>
        <v>20-50k</v>
      </c>
      <c r="V113" s="3">
        <f t="shared" si="73"/>
        <v>24362.999999999982</v>
      </c>
      <c r="W113" s="3">
        <f t="shared" si="75"/>
        <v>4225.6666666666597</v>
      </c>
      <c r="X113" s="3">
        <f t="shared" si="76"/>
        <v>8786.3333333333303</v>
      </c>
      <c r="Y113" s="3">
        <f t="shared" si="77"/>
        <v>4594.3333333333303</v>
      </c>
      <c r="Z113" s="3">
        <f t="shared" si="78"/>
        <v>6017.6666666666597</v>
      </c>
      <c r="AA113" s="9">
        <f t="shared" si="79"/>
        <v>739</v>
      </c>
      <c r="AH113" s="3">
        <v>24362.999999999982</v>
      </c>
      <c r="AI113" s="3">
        <v>4225.6666666666597</v>
      </c>
      <c r="AJ113" s="3">
        <v>8786.3333333333303</v>
      </c>
      <c r="AK113" s="3">
        <v>4594.3333333333303</v>
      </c>
      <c r="AL113" s="3">
        <v>6017.6666666666597</v>
      </c>
      <c r="AM113" s="9">
        <v>739</v>
      </c>
      <c r="AN113" s="3">
        <f>IFERROR(ROUND(VLOOKUP($A113,est_vols!$A:$U,4,FALSE),0),"")</f>
        <v>22934</v>
      </c>
      <c r="AO113" s="3">
        <f>IFERROR(ROUND(VLOOKUP($A113,est_vols!$A:$U,5,FALSE),0),"")</f>
        <v>4416</v>
      </c>
      <c r="AP113" s="3">
        <f>IFERROR(ROUND(VLOOKUP($A113,est_vols!$A:$U,6,FALSE),0),"")</f>
        <v>8707</v>
      </c>
      <c r="AQ113" s="3">
        <f>IFERROR(ROUND(VLOOKUP($A113,est_vols!$A:$U,7,FALSE),0),"")</f>
        <v>3763</v>
      </c>
      <c r="AR113" s="3">
        <f>IFERROR(ROUND(VLOOKUP($A113,est_vols!$A:$U,8,FALSE),0),"")</f>
        <v>5039</v>
      </c>
      <c r="AS113" s="9">
        <f>IFERROR(ROUND(VLOOKUP($A113,est_vols!$A:$U,9,FALSE),0),"")</f>
        <v>1009</v>
      </c>
      <c r="AT113" s="3">
        <f t="shared" si="48"/>
        <v>-1428.9999999999818</v>
      </c>
      <c r="AU113" s="3">
        <f t="shared" si="49"/>
        <v>190.33333333334031</v>
      </c>
      <c r="AV113" s="3">
        <f t="shared" si="50"/>
        <v>-79.333333333330302</v>
      </c>
      <c r="AW113" s="3">
        <f t="shared" si="51"/>
        <v>-831.3333333333303</v>
      </c>
      <c r="AX113" s="3">
        <f t="shared" si="52"/>
        <v>-978.66666666665969</v>
      </c>
      <c r="AY113" s="9">
        <f t="shared" si="53"/>
        <v>270</v>
      </c>
      <c r="AZ113" s="3">
        <f t="shared" si="54"/>
        <v>2042040.9999999481</v>
      </c>
      <c r="BA113" s="3">
        <f t="shared" si="55"/>
        <v>36226.777777780429</v>
      </c>
      <c r="BB113" s="3">
        <f t="shared" si="56"/>
        <v>6293.7777777772972</v>
      </c>
      <c r="BC113" s="3">
        <f t="shared" si="57"/>
        <v>691115.11111110612</v>
      </c>
      <c r="BD113" s="3">
        <f t="shared" si="58"/>
        <v>957788.44444443076</v>
      </c>
      <c r="BE113" s="9">
        <f t="shared" si="59"/>
        <v>72900</v>
      </c>
      <c r="BF113" s="51">
        <f t="shared" si="67"/>
        <v>-5.8654517095595077E-2</v>
      </c>
      <c r="BG113" s="51">
        <f t="shared" si="68"/>
        <v>4.5042202413822029E-2</v>
      </c>
      <c r="BH113" s="51">
        <f t="shared" si="69"/>
        <v>-9.029174096133805E-3</v>
      </c>
      <c r="BI113" s="51">
        <f t="shared" si="70"/>
        <v>-0.18094754407603517</v>
      </c>
      <c r="BJ113" s="51">
        <f t="shared" si="71"/>
        <v>-0.16263224948761881</v>
      </c>
      <c r="BK113" s="52">
        <f t="shared" si="72"/>
        <v>0.36535859269282817</v>
      </c>
    </row>
    <row r="114" spans="1:63" x14ac:dyDescent="0.25">
      <c r="A114">
        <v>146</v>
      </c>
      <c r="B114" t="s">
        <v>75</v>
      </c>
      <c r="C114" t="s">
        <v>213</v>
      </c>
      <c r="D114" t="s">
        <v>96</v>
      </c>
      <c r="E114" t="s">
        <v>669</v>
      </c>
      <c r="F114" t="s">
        <v>670</v>
      </c>
      <c r="G114" t="s">
        <v>671</v>
      </c>
      <c r="H114" t="s">
        <v>42</v>
      </c>
      <c r="I114" t="s">
        <v>76</v>
      </c>
      <c r="J114" s="11" t="s">
        <v>136</v>
      </c>
      <c r="K114">
        <v>33287</v>
      </c>
      <c r="L114" s="11">
        <v>21125</v>
      </c>
      <c r="M114">
        <f>IFERROR(ROUND(VLOOKUP($A114,est_vols!$A:$U,2,FALSE),0),"")</f>
        <v>1</v>
      </c>
      <c r="N114">
        <f>IFERROR(ROUND(VLOOKUP($A114,est_vols!$A:$U,3,FALSE),0),"")</f>
        <v>15</v>
      </c>
      <c r="O114" t="str">
        <f>VLOOKUP(M114,'AT FT Lookup'!$A$3:$D$8,4,FALSE)</f>
        <v>Core/CBD</v>
      </c>
      <c r="P114" s="11" t="str">
        <f>VLOOKUP(N114,'AT FT Lookup'!$A$12:$C$26,3,FALSE)</f>
        <v>Art</v>
      </c>
      <c r="Q114">
        <f t="shared" si="80"/>
        <v>0</v>
      </c>
      <c r="R114">
        <f t="shared" si="81"/>
        <v>0</v>
      </c>
      <c r="S114">
        <f t="shared" si="82"/>
        <v>1</v>
      </c>
      <c r="T114">
        <f t="shared" si="83"/>
        <v>0</v>
      </c>
      <c r="U114" s="11" t="str">
        <f t="shared" si="47"/>
        <v>20-50k</v>
      </c>
      <c r="V114" s="3">
        <f t="shared" si="73"/>
        <v>25532.666666666653</v>
      </c>
      <c r="W114" s="3">
        <f t="shared" si="75"/>
        <v>3748.6666666666601</v>
      </c>
      <c r="X114" s="3">
        <f t="shared" si="76"/>
        <v>9127</v>
      </c>
      <c r="Y114" s="3">
        <f t="shared" si="77"/>
        <v>5267.6666666666597</v>
      </c>
      <c r="Z114" s="3">
        <f t="shared" si="78"/>
        <v>6684</v>
      </c>
      <c r="AA114" s="9">
        <f t="shared" si="79"/>
        <v>705.33333333333303</v>
      </c>
      <c r="AH114" s="3">
        <v>25532.666666666653</v>
      </c>
      <c r="AI114" s="3">
        <v>3748.6666666666601</v>
      </c>
      <c r="AJ114" s="3">
        <v>9127</v>
      </c>
      <c r="AK114" s="3">
        <v>5267.6666666666597</v>
      </c>
      <c r="AL114" s="3">
        <v>6684</v>
      </c>
      <c r="AM114" s="9">
        <v>705.33333333333303</v>
      </c>
      <c r="AN114" s="3">
        <f>IFERROR(ROUND(VLOOKUP($A114,est_vols!$A:$U,4,FALSE),0),"")</f>
        <v>23704</v>
      </c>
      <c r="AO114" s="3">
        <f>IFERROR(ROUND(VLOOKUP($A114,est_vols!$A:$U,5,FALSE),0),"")</f>
        <v>2896</v>
      </c>
      <c r="AP114" s="3">
        <f>IFERROR(ROUND(VLOOKUP($A114,est_vols!$A:$U,6,FALSE),0),"")</f>
        <v>8736</v>
      </c>
      <c r="AQ114" s="3">
        <f>IFERROR(ROUND(VLOOKUP($A114,est_vols!$A:$U,7,FALSE),0),"")</f>
        <v>5277</v>
      </c>
      <c r="AR114" s="3">
        <f>IFERROR(ROUND(VLOOKUP($A114,est_vols!$A:$U,8,FALSE),0),"")</f>
        <v>5852</v>
      </c>
      <c r="AS114" s="9">
        <f>IFERROR(ROUND(VLOOKUP($A114,est_vols!$A:$U,9,FALSE),0),"")</f>
        <v>944</v>
      </c>
      <c r="AT114" s="3">
        <f t="shared" si="48"/>
        <v>-1828.6666666666533</v>
      </c>
      <c r="AU114" s="3">
        <f t="shared" si="49"/>
        <v>-852.66666666666015</v>
      </c>
      <c r="AV114" s="3">
        <f t="shared" si="50"/>
        <v>-391</v>
      </c>
      <c r="AW114" s="3">
        <f t="shared" si="51"/>
        <v>9.3333333333403061</v>
      </c>
      <c r="AX114" s="3">
        <f t="shared" si="52"/>
        <v>-832</v>
      </c>
      <c r="AY114" s="9">
        <f t="shared" si="53"/>
        <v>238.66666666666697</v>
      </c>
      <c r="AZ114" s="3">
        <f t="shared" si="54"/>
        <v>3344021.7777777291</v>
      </c>
      <c r="BA114" s="3">
        <f t="shared" si="55"/>
        <v>727040.44444443332</v>
      </c>
      <c r="BB114" s="3">
        <f t="shared" si="56"/>
        <v>152881</v>
      </c>
      <c r="BC114" s="3">
        <f t="shared" si="57"/>
        <v>87.111111111241271</v>
      </c>
      <c r="BD114" s="3">
        <f t="shared" si="58"/>
        <v>692224</v>
      </c>
      <c r="BE114" s="9">
        <f t="shared" si="59"/>
        <v>56961.777777777919</v>
      </c>
      <c r="BF114" s="51">
        <f t="shared" si="67"/>
        <v>-7.1620668946969404E-2</v>
      </c>
      <c r="BG114" s="51">
        <f t="shared" si="68"/>
        <v>-0.22745865196514181</v>
      </c>
      <c r="BH114" s="51">
        <f t="shared" si="69"/>
        <v>-4.283992549578175E-2</v>
      </c>
      <c r="BI114" s="51">
        <f t="shared" si="70"/>
        <v>1.7718154780751096E-3</v>
      </c>
      <c r="BJ114" s="51">
        <f t="shared" si="71"/>
        <v>-0.12447636146020347</v>
      </c>
      <c r="BK114" s="52">
        <f t="shared" si="72"/>
        <v>0.33837429111531248</v>
      </c>
    </row>
    <row r="115" spans="1:63" x14ac:dyDescent="0.25">
      <c r="A115">
        <v>147</v>
      </c>
      <c r="B115" t="s">
        <v>75</v>
      </c>
      <c r="C115" t="s">
        <v>213</v>
      </c>
      <c r="D115" t="s">
        <v>97</v>
      </c>
      <c r="E115" t="s">
        <v>672</v>
      </c>
      <c r="F115" t="s">
        <v>673</v>
      </c>
      <c r="G115" t="s">
        <v>674</v>
      </c>
      <c r="H115" t="s">
        <v>42</v>
      </c>
      <c r="I115" t="s">
        <v>76</v>
      </c>
      <c r="J115" s="11" t="s">
        <v>137</v>
      </c>
      <c r="K115">
        <v>26039</v>
      </c>
      <c r="L115" s="11">
        <v>26030</v>
      </c>
      <c r="M115">
        <f>IFERROR(ROUND(VLOOKUP($A115,est_vols!$A:$U,2,FALSE),0),"")</f>
        <v>1</v>
      </c>
      <c r="N115">
        <f>IFERROR(ROUND(VLOOKUP($A115,est_vols!$A:$U,3,FALSE),0),"")</f>
        <v>15</v>
      </c>
      <c r="O115" t="str">
        <f>VLOOKUP(M115,'AT FT Lookup'!$A$3:$D$8,4,FALSE)</f>
        <v>Core/CBD</v>
      </c>
      <c r="P115" s="11" t="str">
        <f>VLOOKUP(N115,'AT FT Lookup'!$A$12:$C$26,3,FALSE)</f>
        <v>Art</v>
      </c>
      <c r="Q115">
        <f t="shared" si="80"/>
        <v>0</v>
      </c>
      <c r="R115">
        <f t="shared" si="81"/>
        <v>0</v>
      </c>
      <c r="S115">
        <f t="shared" si="82"/>
        <v>1</v>
      </c>
      <c r="T115">
        <f t="shared" si="83"/>
        <v>0</v>
      </c>
      <c r="U115" s="11" t="str">
        <f t="shared" si="47"/>
        <v>20-50k</v>
      </c>
      <c r="V115" s="3">
        <f t="shared" si="73"/>
        <v>31660.666666666599</v>
      </c>
      <c r="W115" s="3">
        <f t="shared" si="75"/>
        <v>4346</v>
      </c>
      <c r="X115" s="3">
        <f t="shared" si="76"/>
        <v>10342.666666666601</v>
      </c>
      <c r="Y115" s="3">
        <f t="shared" si="77"/>
        <v>6748</v>
      </c>
      <c r="Z115" s="3">
        <f t="shared" si="78"/>
        <v>8928</v>
      </c>
      <c r="AA115" s="9">
        <f t="shared" si="79"/>
        <v>1296</v>
      </c>
      <c r="AH115" s="3">
        <v>31660.666666666599</v>
      </c>
      <c r="AI115" s="3">
        <v>4346</v>
      </c>
      <c r="AJ115" s="3">
        <v>10342.666666666601</v>
      </c>
      <c r="AK115" s="3">
        <v>6748</v>
      </c>
      <c r="AL115" s="3">
        <v>8928</v>
      </c>
      <c r="AM115" s="9">
        <v>1296</v>
      </c>
      <c r="AN115" s="3">
        <f>IFERROR(ROUND(VLOOKUP($A115,est_vols!$A:$U,4,FALSE),0),"")</f>
        <v>36439</v>
      </c>
      <c r="AO115" s="3">
        <f>IFERROR(ROUND(VLOOKUP($A115,est_vols!$A:$U,5,FALSE),0),"")</f>
        <v>4633</v>
      </c>
      <c r="AP115" s="3">
        <f>IFERROR(ROUND(VLOOKUP($A115,est_vols!$A:$U,6,FALSE),0),"")</f>
        <v>12870</v>
      </c>
      <c r="AQ115" s="3">
        <f>IFERROR(ROUND(VLOOKUP($A115,est_vols!$A:$U,7,FALSE),0),"")</f>
        <v>7525</v>
      </c>
      <c r="AR115" s="3">
        <f>IFERROR(ROUND(VLOOKUP($A115,est_vols!$A:$U,8,FALSE),0),"")</f>
        <v>9491</v>
      </c>
      <c r="AS115" s="9">
        <f>IFERROR(ROUND(VLOOKUP($A115,est_vols!$A:$U,9,FALSE),0),"")</f>
        <v>1920</v>
      </c>
      <c r="AT115" s="3">
        <f t="shared" si="48"/>
        <v>4778.3333333334012</v>
      </c>
      <c r="AU115" s="3">
        <f t="shared" si="49"/>
        <v>287</v>
      </c>
      <c r="AV115" s="3">
        <f t="shared" si="50"/>
        <v>2527.3333333333994</v>
      </c>
      <c r="AW115" s="3">
        <f t="shared" si="51"/>
        <v>777</v>
      </c>
      <c r="AX115" s="3">
        <f t="shared" si="52"/>
        <v>563</v>
      </c>
      <c r="AY115" s="9">
        <f t="shared" si="53"/>
        <v>624</v>
      </c>
      <c r="AZ115" s="3">
        <f t="shared" si="54"/>
        <v>22832469.444445092</v>
      </c>
      <c r="BA115" s="3">
        <f t="shared" si="55"/>
        <v>82369</v>
      </c>
      <c r="BB115" s="3">
        <f t="shared" si="56"/>
        <v>6387413.7777781114</v>
      </c>
      <c r="BC115" s="3">
        <f t="shared" si="57"/>
        <v>603729</v>
      </c>
      <c r="BD115" s="3">
        <f t="shared" si="58"/>
        <v>316969</v>
      </c>
      <c r="BE115" s="9">
        <f t="shared" si="59"/>
        <v>389376</v>
      </c>
      <c r="BF115" s="51">
        <f t="shared" si="67"/>
        <v>0.15092333284201465</v>
      </c>
      <c r="BG115" s="51">
        <f t="shared" si="68"/>
        <v>6.6037735849056603E-2</v>
      </c>
      <c r="BH115" s="51">
        <f t="shared" si="69"/>
        <v>0.24435993296378261</v>
      </c>
      <c r="BI115" s="51">
        <f t="shared" si="70"/>
        <v>0.11514522821576763</v>
      </c>
      <c r="BJ115" s="51">
        <f t="shared" si="71"/>
        <v>6.3060035842293902E-2</v>
      </c>
      <c r="BK115" s="52">
        <f t="shared" si="72"/>
        <v>0.48148148148148145</v>
      </c>
    </row>
    <row r="116" spans="1:63" x14ac:dyDescent="0.25">
      <c r="A116">
        <v>148</v>
      </c>
      <c r="B116" t="s">
        <v>75</v>
      </c>
      <c r="C116" t="s">
        <v>213</v>
      </c>
      <c r="D116" t="s">
        <v>98</v>
      </c>
      <c r="E116" t="s">
        <v>675</v>
      </c>
      <c r="F116" t="s">
        <v>676</v>
      </c>
      <c r="G116" t="s">
        <v>677</v>
      </c>
      <c r="H116" t="s">
        <v>40</v>
      </c>
      <c r="I116" t="s">
        <v>76</v>
      </c>
      <c r="J116" s="11" t="s">
        <v>138</v>
      </c>
      <c r="K116">
        <v>26514</v>
      </c>
      <c r="L116" s="11">
        <v>26496</v>
      </c>
      <c r="M116">
        <f>IFERROR(ROUND(VLOOKUP($A116,est_vols!$A:$U,2,FALSE),0),"")</f>
        <v>1</v>
      </c>
      <c r="N116">
        <f>IFERROR(ROUND(VLOOKUP($A116,est_vols!$A:$U,3,FALSE),0),"")</f>
        <v>15</v>
      </c>
      <c r="O116" t="str">
        <f>VLOOKUP(M116,'AT FT Lookup'!$A$3:$D$8,4,FALSE)</f>
        <v>Core/CBD</v>
      </c>
      <c r="P116" s="11" t="str">
        <f>VLOOKUP(N116,'AT FT Lookup'!$A$12:$C$26,3,FALSE)</f>
        <v>Art</v>
      </c>
      <c r="Q116">
        <f t="shared" si="80"/>
        <v>0</v>
      </c>
      <c r="R116">
        <f t="shared" si="81"/>
        <v>1</v>
      </c>
      <c r="S116">
        <f t="shared" si="82"/>
        <v>0</v>
      </c>
      <c r="T116">
        <f t="shared" si="83"/>
        <v>0</v>
      </c>
      <c r="U116" s="11" t="str">
        <f t="shared" si="47"/>
        <v>10-20k</v>
      </c>
      <c r="V116" s="3">
        <f t="shared" si="73"/>
        <v>15030.666666666652</v>
      </c>
      <c r="W116" s="3">
        <f t="shared" si="75"/>
        <v>3129</v>
      </c>
      <c r="X116" s="3">
        <f t="shared" si="76"/>
        <v>5581.3333333333303</v>
      </c>
      <c r="Y116" s="3">
        <f t="shared" si="77"/>
        <v>2613.6666666666601</v>
      </c>
      <c r="Z116" s="3">
        <f t="shared" si="78"/>
        <v>3406.6666666666601</v>
      </c>
      <c r="AA116" s="9">
        <f t="shared" si="79"/>
        <v>300</v>
      </c>
      <c r="AH116" s="3">
        <v>15030.666666666652</v>
      </c>
      <c r="AI116" s="3">
        <v>3129</v>
      </c>
      <c r="AJ116" s="3">
        <v>5581.3333333333303</v>
      </c>
      <c r="AK116" s="3">
        <v>2613.6666666666601</v>
      </c>
      <c r="AL116" s="3">
        <v>3406.6666666666601</v>
      </c>
      <c r="AM116" s="9">
        <v>300</v>
      </c>
      <c r="AN116" s="3">
        <f>IFERROR(ROUND(VLOOKUP($A116,est_vols!$A:$U,4,FALSE),0),"")</f>
        <v>17056</v>
      </c>
      <c r="AO116" s="3">
        <f>IFERROR(ROUND(VLOOKUP($A116,est_vols!$A:$U,5,FALSE),0),"")</f>
        <v>4231</v>
      </c>
      <c r="AP116" s="3">
        <f>IFERROR(ROUND(VLOOKUP($A116,est_vols!$A:$U,6,FALSE),0),"")</f>
        <v>6915</v>
      </c>
      <c r="AQ116" s="3">
        <f>IFERROR(ROUND(VLOOKUP($A116,est_vols!$A:$U,7,FALSE),0),"")</f>
        <v>2826</v>
      </c>
      <c r="AR116" s="3">
        <f>IFERROR(ROUND(VLOOKUP($A116,est_vols!$A:$U,8,FALSE),0),"")</f>
        <v>2669</v>
      </c>
      <c r="AS116" s="9">
        <f>IFERROR(ROUND(VLOOKUP($A116,est_vols!$A:$U,9,FALSE),0),"")</f>
        <v>414</v>
      </c>
      <c r="AT116" s="3">
        <f t="shared" si="48"/>
        <v>2025.3333333333485</v>
      </c>
      <c r="AU116" s="3">
        <f t="shared" si="49"/>
        <v>1102</v>
      </c>
      <c r="AV116" s="3">
        <f t="shared" si="50"/>
        <v>1333.6666666666697</v>
      </c>
      <c r="AW116" s="3">
        <f t="shared" si="51"/>
        <v>212.33333333333985</v>
      </c>
      <c r="AX116" s="3">
        <f t="shared" si="52"/>
        <v>-737.66666666666015</v>
      </c>
      <c r="AY116" s="9">
        <f t="shared" si="53"/>
        <v>114</v>
      </c>
      <c r="AZ116" s="3">
        <f t="shared" si="54"/>
        <v>4101975.1111111725</v>
      </c>
      <c r="BA116" s="3">
        <f t="shared" si="55"/>
        <v>1214404</v>
      </c>
      <c r="BB116" s="3">
        <f t="shared" si="56"/>
        <v>1778666.7777777859</v>
      </c>
      <c r="BC116" s="3">
        <f t="shared" si="57"/>
        <v>45085.44444444721</v>
      </c>
      <c r="BD116" s="3">
        <f t="shared" si="58"/>
        <v>544152.11111110146</v>
      </c>
      <c r="BE116" s="9">
        <f t="shared" si="59"/>
        <v>12996</v>
      </c>
      <c r="BF116" s="51">
        <f t="shared" si="67"/>
        <v>0.13474673999822701</v>
      </c>
      <c r="BG116" s="51">
        <f t="shared" si="68"/>
        <v>0.35218919782678171</v>
      </c>
      <c r="BH116" s="51">
        <f t="shared" si="69"/>
        <v>0.23895126612517983</v>
      </c>
      <c r="BI116" s="51">
        <f t="shared" si="70"/>
        <v>8.1239637801303555E-2</v>
      </c>
      <c r="BJ116" s="51">
        <f t="shared" si="71"/>
        <v>-0.21653620352250338</v>
      </c>
      <c r="BK116" s="52">
        <f t="shared" si="72"/>
        <v>0.38</v>
      </c>
    </row>
    <row r="117" spans="1:63" x14ac:dyDescent="0.25">
      <c r="A117">
        <v>149</v>
      </c>
      <c r="B117" t="s">
        <v>75</v>
      </c>
      <c r="C117" t="s">
        <v>213</v>
      </c>
      <c r="D117" t="s">
        <v>98</v>
      </c>
      <c r="E117" t="s">
        <v>675</v>
      </c>
      <c r="F117" t="s">
        <v>676</v>
      </c>
      <c r="G117" t="s">
        <v>677</v>
      </c>
      <c r="H117" t="s">
        <v>42</v>
      </c>
      <c r="I117" t="s">
        <v>76</v>
      </c>
      <c r="J117" s="11" t="s">
        <v>139</v>
      </c>
      <c r="K117">
        <v>26494</v>
      </c>
      <c r="L117" s="11">
        <v>26514</v>
      </c>
      <c r="M117">
        <f>IFERROR(ROUND(VLOOKUP($A117,est_vols!$A:$U,2,FALSE),0),"")</f>
        <v>1</v>
      </c>
      <c r="N117">
        <f>IFERROR(ROUND(VLOOKUP($A117,est_vols!$A:$U,3,FALSE),0),"")</f>
        <v>15</v>
      </c>
      <c r="O117" t="str">
        <f>VLOOKUP(M117,'AT FT Lookup'!$A$3:$D$8,4,FALSE)</f>
        <v>Core/CBD</v>
      </c>
      <c r="P117" s="11" t="str">
        <f>VLOOKUP(N117,'AT FT Lookup'!$A$12:$C$26,3,FALSE)</f>
        <v>Art</v>
      </c>
      <c r="Q117">
        <f t="shared" si="80"/>
        <v>0</v>
      </c>
      <c r="R117">
        <f t="shared" si="81"/>
        <v>1</v>
      </c>
      <c r="S117">
        <f t="shared" si="82"/>
        <v>0</v>
      </c>
      <c r="T117">
        <f t="shared" si="83"/>
        <v>0</v>
      </c>
      <c r="U117" s="11" t="str">
        <f t="shared" si="47"/>
        <v>10-20k</v>
      </c>
      <c r="V117" s="3">
        <f t="shared" si="73"/>
        <v>15105.333333333323</v>
      </c>
      <c r="W117" s="3">
        <f t="shared" si="75"/>
        <v>1917.3333333333301</v>
      </c>
      <c r="X117" s="3">
        <f t="shared" si="76"/>
        <v>5448.3333333333303</v>
      </c>
      <c r="Y117" s="3">
        <f t="shared" si="77"/>
        <v>3648</v>
      </c>
      <c r="Z117" s="3">
        <f t="shared" si="78"/>
        <v>3748.3333333333298</v>
      </c>
      <c r="AA117" s="9">
        <f t="shared" si="79"/>
        <v>343.33333333333297</v>
      </c>
      <c r="AH117" s="3">
        <v>15105.333333333323</v>
      </c>
      <c r="AI117" s="3">
        <v>1917.3333333333301</v>
      </c>
      <c r="AJ117" s="3">
        <v>5448.3333333333303</v>
      </c>
      <c r="AK117" s="3">
        <v>3648</v>
      </c>
      <c r="AL117" s="3">
        <v>3748.3333333333298</v>
      </c>
      <c r="AM117" s="9">
        <v>343.33333333333297</v>
      </c>
      <c r="AN117" s="3">
        <f>IFERROR(ROUND(VLOOKUP($A117,est_vols!$A:$U,4,FALSE),0),"")</f>
        <v>15223</v>
      </c>
      <c r="AO117" s="3">
        <f>IFERROR(ROUND(VLOOKUP($A117,est_vols!$A:$U,5,FALSE),0),"")</f>
        <v>1464</v>
      </c>
      <c r="AP117" s="3">
        <f>IFERROR(ROUND(VLOOKUP($A117,est_vols!$A:$U,6,FALSE),0),"")</f>
        <v>5666</v>
      </c>
      <c r="AQ117" s="3">
        <f>IFERROR(ROUND(VLOOKUP($A117,est_vols!$A:$U,7,FALSE),0),"")</f>
        <v>4187</v>
      </c>
      <c r="AR117" s="3">
        <f>IFERROR(ROUND(VLOOKUP($A117,est_vols!$A:$U,8,FALSE),0),"")</f>
        <v>3623</v>
      </c>
      <c r="AS117" s="9">
        <f>IFERROR(ROUND(VLOOKUP($A117,est_vols!$A:$U,9,FALSE),0),"")</f>
        <v>283</v>
      </c>
      <c r="AT117" s="3">
        <f t="shared" si="48"/>
        <v>117.66666666667697</v>
      </c>
      <c r="AU117" s="3">
        <f t="shared" si="49"/>
        <v>-453.33333333333007</v>
      </c>
      <c r="AV117" s="3">
        <f t="shared" si="50"/>
        <v>217.6666666666697</v>
      </c>
      <c r="AW117" s="3">
        <f t="shared" si="51"/>
        <v>539</v>
      </c>
      <c r="AX117" s="3">
        <f t="shared" si="52"/>
        <v>-125.33333333332985</v>
      </c>
      <c r="AY117" s="9">
        <f t="shared" si="53"/>
        <v>-60.333333333332973</v>
      </c>
      <c r="AZ117" s="3">
        <f t="shared" si="54"/>
        <v>13845.44444444687</v>
      </c>
      <c r="BA117" s="3">
        <f t="shared" si="55"/>
        <v>205511.11111110816</v>
      </c>
      <c r="BB117" s="3">
        <f t="shared" si="56"/>
        <v>47378.777777779098</v>
      </c>
      <c r="BC117" s="3">
        <f t="shared" si="57"/>
        <v>290521</v>
      </c>
      <c r="BD117" s="3">
        <f t="shared" si="58"/>
        <v>15708.44444444357</v>
      </c>
      <c r="BE117" s="9">
        <f t="shared" si="59"/>
        <v>3640.1111111110677</v>
      </c>
      <c r="BF117" s="51">
        <f t="shared" si="67"/>
        <v>7.7897431370825129E-3</v>
      </c>
      <c r="BG117" s="51">
        <f t="shared" si="68"/>
        <v>-0.23643949930458841</v>
      </c>
      <c r="BH117" s="51">
        <f t="shared" si="69"/>
        <v>3.9951055368614832E-2</v>
      </c>
      <c r="BI117" s="51">
        <f t="shared" si="70"/>
        <v>0.14775219298245615</v>
      </c>
      <c r="BJ117" s="51">
        <f t="shared" si="71"/>
        <v>-3.3437083148064907E-2</v>
      </c>
      <c r="BK117" s="52">
        <f t="shared" si="72"/>
        <v>-0.17572815533980496</v>
      </c>
    </row>
    <row r="118" spans="1:63" x14ac:dyDescent="0.25">
      <c r="A118">
        <v>150</v>
      </c>
      <c r="B118" t="s">
        <v>75</v>
      </c>
      <c r="C118" t="s">
        <v>213</v>
      </c>
      <c r="D118" t="s">
        <v>99</v>
      </c>
      <c r="E118" t="s">
        <v>678</v>
      </c>
      <c r="F118" t="s">
        <v>632</v>
      </c>
      <c r="G118" t="s">
        <v>668</v>
      </c>
      <c r="H118" t="s">
        <v>40</v>
      </c>
      <c r="I118" t="s">
        <v>76</v>
      </c>
      <c r="J118" s="11" t="s">
        <v>140</v>
      </c>
      <c r="K118">
        <v>25959</v>
      </c>
      <c r="L118" s="11">
        <v>25942</v>
      </c>
      <c r="M118">
        <f>IFERROR(ROUND(VLOOKUP($A118,est_vols!$A:$U,2,FALSE),0),"")</f>
        <v>1</v>
      </c>
      <c r="N118">
        <f>IFERROR(ROUND(VLOOKUP($A118,est_vols!$A:$U,3,FALSE),0),"")</f>
        <v>7</v>
      </c>
      <c r="O118" t="str">
        <f>VLOOKUP(M118,'AT FT Lookup'!$A$3:$D$8,4,FALSE)</f>
        <v>Core/CBD</v>
      </c>
      <c r="P118" s="11" t="str">
        <f>VLOOKUP(N118,'AT FT Lookup'!$A$12:$C$26,3,FALSE)</f>
        <v>Art</v>
      </c>
      <c r="Q118">
        <f t="shared" si="80"/>
        <v>0</v>
      </c>
      <c r="R118">
        <f t="shared" si="81"/>
        <v>1</v>
      </c>
      <c r="S118">
        <f t="shared" si="82"/>
        <v>0</v>
      </c>
      <c r="T118">
        <f t="shared" si="83"/>
        <v>0</v>
      </c>
      <c r="U118" s="11" t="str">
        <f t="shared" si="47"/>
        <v>10-20k</v>
      </c>
      <c r="V118" s="3">
        <f t="shared" si="73"/>
        <v>10888.33333333331</v>
      </c>
      <c r="W118" s="3">
        <f t="shared" si="75"/>
        <v>1794.6666666666599</v>
      </c>
      <c r="X118" s="3">
        <f t="shared" si="76"/>
        <v>4069.6666666666601</v>
      </c>
      <c r="Y118" s="3">
        <f t="shared" si="77"/>
        <v>2154.6666666666601</v>
      </c>
      <c r="Z118" s="3">
        <f t="shared" si="78"/>
        <v>2645.3333333333298</v>
      </c>
      <c r="AA118" s="9">
        <f t="shared" si="79"/>
        <v>224</v>
      </c>
      <c r="AH118" s="3">
        <v>10888.33333333331</v>
      </c>
      <c r="AI118" s="3">
        <v>1794.6666666666599</v>
      </c>
      <c r="AJ118" s="3">
        <v>4069.6666666666601</v>
      </c>
      <c r="AK118" s="3">
        <v>2154.6666666666601</v>
      </c>
      <c r="AL118" s="3">
        <v>2645.3333333333298</v>
      </c>
      <c r="AM118" s="9">
        <v>224</v>
      </c>
      <c r="AN118" s="3">
        <f>IFERROR(ROUND(VLOOKUP($A118,est_vols!$A:$U,4,FALSE),0),"")</f>
        <v>14940</v>
      </c>
      <c r="AO118" s="3">
        <f>IFERROR(ROUND(VLOOKUP($A118,est_vols!$A:$U,5,FALSE),0),"")</f>
        <v>3676</v>
      </c>
      <c r="AP118" s="3">
        <f>IFERROR(ROUND(VLOOKUP($A118,est_vols!$A:$U,6,FALSE),0),"")</f>
        <v>5771</v>
      </c>
      <c r="AQ118" s="3">
        <f>IFERROR(ROUND(VLOOKUP($A118,est_vols!$A:$U,7,FALSE),0),"")</f>
        <v>2445</v>
      </c>
      <c r="AR118" s="3">
        <f>IFERROR(ROUND(VLOOKUP($A118,est_vols!$A:$U,8,FALSE),0),"")</f>
        <v>2561</v>
      </c>
      <c r="AS118" s="9">
        <f>IFERROR(ROUND(VLOOKUP($A118,est_vols!$A:$U,9,FALSE),0),"")</f>
        <v>488</v>
      </c>
      <c r="AT118" s="3">
        <f t="shared" si="48"/>
        <v>4051.6666666666897</v>
      </c>
      <c r="AU118" s="3">
        <f t="shared" si="49"/>
        <v>1881.3333333333401</v>
      </c>
      <c r="AV118" s="3">
        <f t="shared" si="50"/>
        <v>1701.3333333333399</v>
      </c>
      <c r="AW118" s="3">
        <f t="shared" si="51"/>
        <v>290.33333333333985</v>
      </c>
      <c r="AX118" s="3">
        <f t="shared" si="52"/>
        <v>-84.333333333329847</v>
      </c>
      <c r="AY118" s="9">
        <f t="shared" si="53"/>
        <v>264</v>
      </c>
      <c r="AZ118" s="3">
        <f t="shared" si="54"/>
        <v>16416002.777777964</v>
      </c>
      <c r="BA118" s="3">
        <f t="shared" si="55"/>
        <v>3539415.1111111366</v>
      </c>
      <c r="BB118" s="3">
        <f t="shared" si="56"/>
        <v>2894535.1111111334</v>
      </c>
      <c r="BC118" s="3">
        <f t="shared" si="57"/>
        <v>84293.444444448236</v>
      </c>
      <c r="BD118" s="3">
        <f t="shared" si="58"/>
        <v>7112.1111111105229</v>
      </c>
      <c r="BE118" s="9">
        <f t="shared" si="59"/>
        <v>69696</v>
      </c>
      <c r="BF118" s="51">
        <f t="shared" si="67"/>
        <v>0.37211082198071621</v>
      </c>
      <c r="BG118" s="51">
        <f t="shared" si="68"/>
        <v>1.0482912332838115</v>
      </c>
      <c r="BH118" s="51">
        <f t="shared" si="69"/>
        <v>0.41805225653206879</v>
      </c>
      <c r="BI118" s="51">
        <f t="shared" si="70"/>
        <v>0.13474628712871631</v>
      </c>
      <c r="BJ118" s="51">
        <f t="shared" si="71"/>
        <v>-3.1880040322579371E-2</v>
      </c>
      <c r="BK118" s="52">
        <f t="shared" si="72"/>
        <v>1.1785714285714286</v>
      </c>
    </row>
    <row r="119" spans="1:63" x14ac:dyDescent="0.25">
      <c r="A119">
        <v>151</v>
      </c>
      <c r="B119" t="s">
        <v>75</v>
      </c>
      <c r="C119" t="s">
        <v>213</v>
      </c>
      <c r="D119" t="s">
        <v>100</v>
      </c>
      <c r="E119" t="s">
        <v>679</v>
      </c>
      <c r="F119" t="s">
        <v>624</v>
      </c>
      <c r="G119" t="s">
        <v>625</v>
      </c>
      <c r="H119" t="s">
        <v>42</v>
      </c>
      <c r="I119" t="s">
        <v>76</v>
      </c>
      <c r="J119" s="11" t="s">
        <v>141</v>
      </c>
      <c r="K119">
        <v>24579</v>
      </c>
      <c r="L119" s="11">
        <v>23906</v>
      </c>
      <c r="M119">
        <f>IFERROR(ROUND(VLOOKUP($A119,est_vols!$A:$U,2,FALSE),0),"")</f>
        <v>1</v>
      </c>
      <c r="N119">
        <f>IFERROR(ROUND(VLOOKUP($A119,est_vols!$A:$U,3,FALSE),0),"")</f>
        <v>7</v>
      </c>
      <c r="O119" t="str">
        <f>VLOOKUP(M119,'AT FT Lookup'!$A$3:$D$8,4,FALSE)</f>
        <v>Core/CBD</v>
      </c>
      <c r="P119" s="11" t="str">
        <f>VLOOKUP(N119,'AT FT Lookup'!$A$12:$C$26,3,FALSE)</f>
        <v>Art</v>
      </c>
      <c r="Q119">
        <f t="shared" si="80"/>
        <v>0</v>
      </c>
      <c r="R119">
        <f t="shared" si="81"/>
        <v>1</v>
      </c>
      <c r="S119">
        <f t="shared" si="82"/>
        <v>0</v>
      </c>
      <c r="T119">
        <f t="shared" si="83"/>
        <v>0</v>
      </c>
      <c r="U119" s="11" t="str">
        <f t="shared" si="47"/>
        <v>10-20k</v>
      </c>
      <c r="V119" s="3">
        <f t="shared" si="73"/>
        <v>15291</v>
      </c>
      <c r="W119" s="3">
        <f t="shared" si="75"/>
        <v>2026</v>
      </c>
      <c r="X119" s="3">
        <f t="shared" si="76"/>
        <v>5729</v>
      </c>
      <c r="Y119" s="3">
        <f t="shared" si="77"/>
        <v>3221</v>
      </c>
      <c r="Z119" s="3">
        <f t="shared" si="78"/>
        <v>3996</v>
      </c>
      <c r="AA119" s="9">
        <f t="shared" si="79"/>
        <v>319</v>
      </c>
      <c r="AH119" s="3">
        <v>15291</v>
      </c>
      <c r="AI119" s="3">
        <v>2026</v>
      </c>
      <c r="AJ119" s="3">
        <v>5729</v>
      </c>
      <c r="AK119" s="3">
        <v>3221</v>
      </c>
      <c r="AL119" s="3">
        <v>3996</v>
      </c>
      <c r="AM119" s="9">
        <v>319</v>
      </c>
      <c r="AN119" s="3">
        <f>IFERROR(ROUND(VLOOKUP($A119,est_vols!$A:$U,4,FALSE),0),"")</f>
        <v>22707</v>
      </c>
      <c r="AO119" s="3">
        <f>IFERROR(ROUND(VLOOKUP($A119,est_vols!$A:$U,5,FALSE),0),"")</f>
        <v>2163</v>
      </c>
      <c r="AP119" s="3">
        <f>IFERROR(ROUND(VLOOKUP($A119,est_vols!$A:$U,6,FALSE),0),"")</f>
        <v>8740</v>
      </c>
      <c r="AQ119" s="3">
        <f>IFERROR(ROUND(VLOOKUP($A119,est_vols!$A:$U,7,FALSE),0),"")</f>
        <v>5966</v>
      </c>
      <c r="AR119" s="3">
        <f>IFERROR(ROUND(VLOOKUP($A119,est_vols!$A:$U,8,FALSE),0),"")</f>
        <v>5418</v>
      </c>
      <c r="AS119" s="9">
        <f>IFERROR(ROUND(VLOOKUP($A119,est_vols!$A:$U,9,FALSE),0),"")</f>
        <v>419</v>
      </c>
      <c r="AT119" s="3">
        <f t="shared" si="48"/>
        <v>7416</v>
      </c>
      <c r="AU119" s="3">
        <f t="shared" si="49"/>
        <v>137</v>
      </c>
      <c r="AV119" s="3">
        <f t="shared" si="50"/>
        <v>3011</v>
      </c>
      <c r="AW119" s="3">
        <f t="shared" si="51"/>
        <v>2745</v>
      </c>
      <c r="AX119" s="3">
        <f t="shared" si="52"/>
        <v>1422</v>
      </c>
      <c r="AY119" s="9">
        <f t="shared" si="53"/>
        <v>100</v>
      </c>
      <c r="AZ119" s="3">
        <f t="shared" si="54"/>
        <v>54997056</v>
      </c>
      <c r="BA119" s="3">
        <f t="shared" si="55"/>
        <v>18769</v>
      </c>
      <c r="BB119" s="3">
        <f t="shared" si="56"/>
        <v>9066121</v>
      </c>
      <c r="BC119" s="3">
        <f t="shared" si="57"/>
        <v>7535025</v>
      </c>
      <c r="BD119" s="3">
        <f t="shared" si="58"/>
        <v>2022084</v>
      </c>
      <c r="BE119" s="9">
        <f t="shared" si="59"/>
        <v>10000</v>
      </c>
      <c r="BF119" s="51">
        <f t="shared" si="67"/>
        <v>0.48499117127722191</v>
      </c>
      <c r="BG119" s="51">
        <f t="shared" si="68"/>
        <v>6.7620927936821326E-2</v>
      </c>
      <c r="BH119" s="51">
        <f t="shared" si="69"/>
        <v>0.52557165299354158</v>
      </c>
      <c r="BI119" s="51">
        <f t="shared" si="70"/>
        <v>0.8522198075131947</v>
      </c>
      <c r="BJ119" s="51">
        <f t="shared" si="71"/>
        <v>0.35585585585585583</v>
      </c>
      <c r="BK119" s="52">
        <f t="shared" si="72"/>
        <v>0.31347962382445144</v>
      </c>
    </row>
    <row r="120" spans="1:63" x14ac:dyDescent="0.25">
      <c r="A120">
        <v>152</v>
      </c>
      <c r="B120" t="s">
        <v>75</v>
      </c>
      <c r="C120" t="s">
        <v>213</v>
      </c>
      <c r="D120" t="s">
        <v>101</v>
      </c>
      <c r="E120" t="s">
        <v>680</v>
      </c>
      <c r="F120" t="s">
        <v>681</v>
      </c>
      <c r="G120" t="s">
        <v>673</v>
      </c>
      <c r="H120" t="s">
        <v>40</v>
      </c>
      <c r="I120" t="s">
        <v>76</v>
      </c>
      <c r="J120" s="11" t="s">
        <v>142</v>
      </c>
      <c r="K120">
        <v>26976</v>
      </c>
      <c r="L120" s="11">
        <v>26974</v>
      </c>
      <c r="M120">
        <f>IFERROR(ROUND(VLOOKUP($A120,est_vols!$A:$U,2,FALSE),0),"")</f>
        <v>2</v>
      </c>
      <c r="N120">
        <f>IFERROR(ROUND(VLOOKUP($A120,est_vols!$A:$U,3,FALSE),0),"")</f>
        <v>7</v>
      </c>
      <c r="O120" t="str">
        <f>VLOOKUP(M120,'AT FT Lookup'!$A$3:$D$8,4,FALSE)</f>
        <v>UrbBiz</v>
      </c>
      <c r="P120" s="11" t="str">
        <f>VLOOKUP(N120,'AT FT Lookup'!$A$12:$C$26,3,FALSE)</f>
        <v>Art</v>
      </c>
      <c r="Q120">
        <f t="shared" si="80"/>
        <v>0</v>
      </c>
      <c r="R120">
        <f t="shared" si="81"/>
        <v>0</v>
      </c>
      <c r="S120">
        <f t="shared" si="82"/>
        <v>1</v>
      </c>
      <c r="T120">
        <f t="shared" si="83"/>
        <v>0</v>
      </c>
      <c r="U120" s="11" t="str">
        <f t="shared" si="47"/>
        <v>20-50k</v>
      </c>
      <c r="V120" s="3">
        <f t="shared" si="73"/>
        <v>21361.999999999978</v>
      </c>
      <c r="W120" s="3">
        <f t="shared" si="75"/>
        <v>5458.3333333333303</v>
      </c>
      <c r="X120" s="3">
        <f t="shared" si="76"/>
        <v>7539.6666666666597</v>
      </c>
      <c r="Y120" s="3">
        <f t="shared" si="77"/>
        <v>3461.3333333333298</v>
      </c>
      <c r="Z120" s="3">
        <f t="shared" si="78"/>
        <v>3348.6666666666601</v>
      </c>
      <c r="AA120" s="9">
        <f t="shared" si="79"/>
        <v>1554</v>
      </c>
      <c r="AH120" s="3">
        <v>21361.999999999978</v>
      </c>
      <c r="AI120" s="3">
        <v>5458.3333333333303</v>
      </c>
      <c r="AJ120" s="3">
        <v>7539.6666666666597</v>
      </c>
      <c r="AK120" s="3">
        <v>3461.3333333333298</v>
      </c>
      <c r="AL120" s="3">
        <v>3348.6666666666601</v>
      </c>
      <c r="AM120" s="9">
        <v>1554</v>
      </c>
      <c r="AN120" s="3">
        <f>IFERROR(ROUND(VLOOKUP($A120,est_vols!$A:$U,4,FALSE),0),"")</f>
        <v>35621</v>
      </c>
      <c r="AO120" s="3">
        <f>IFERROR(ROUND(VLOOKUP($A120,est_vols!$A:$U,5,FALSE),0),"")</f>
        <v>9962</v>
      </c>
      <c r="AP120" s="3">
        <f>IFERROR(ROUND(VLOOKUP($A120,est_vols!$A:$U,6,FALSE),0),"")</f>
        <v>11978</v>
      </c>
      <c r="AQ120" s="3">
        <f>IFERROR(ROUND(VLOOKUP($A120,est_vols!$A:$U,7,FALSE),0),"")</f>
        <v>4552</v>
      </c>
      <c r="AR120" s="3">
        <f>IFERROR(ROUND(VLOOKUP($A120,est_vols!$A:$U,8,FALSE),0),"")</f>
        <v>4627</v>
      </c>
      <c r="AS120" s="9">
        <f>IFERROR(ROUND(VLOOKUP($A120,est_vols!$A:$U,9,FALSE),0),"")</f>
        <v>4503</v>
      </c>
      <c r="AT120" s="3">
        <f t="shared" si="48"/>
        <v>14259.000000000022</v>
      </c>
      <c r="AU120" s="3">
        <f t="shared" si="49"/>
        <v>4503.6666666666697</v>
      </c>
      <c r="AV120" s="3">
        <f t="shared" si="50"/>
        <v>4438.3333333333403</v>
      </c>
      <c r="AW120" s="3">
        <f t="shared" si="51"/>
        <v>1090.6666666666702</v>
      </c>
      <c r="AX120" s="3">
        <f t="shared" si="52"/>
        <v>1278.3333333333399</v>
      </c>
      <c r="AY120" s="9">
        <f t="shared" si="53"/>
        <v>2949</v>
      </c>
      <c r="AZ120" s="3">
        <f t="shared" si="54"/>
        <v>203319081.00000063</v>
      </c>
      <c r="BA120" s="3">
        <f t="shared" si="55"/>
        <v>20283013.44444447</v>
      </c>
      <c r="BB120" s="3">
        <f t="shared" si="56"/>
        <v>19698802.777777839</v>
      </c>
      <c r="BC120" s="3">
        <f t="shared" si="57"/>
        <v>1189553.7777777854</v>
      </c>
      <c r="BD120" s="3">
        <f t="shared" si="58"/>
        <v>1634136.1111111278</v>
      </c>
      <c r="BE120" s="9">
        <f t="shared" si="59"/>
        <v>8696601</v>
      </c>
      <c r="BF120" s="51">
        <f t="shared" si="67"/>
        <v>0.66749368036700851</v>
      </c>
      <c r="BG120" s="51">
        <f t="shared" si="68"/>
        <v>0.82509923664122242</v>
      </c>
      <c r="BH120" s="51">
        <f t="shared" si="69"/>
        <v>0.58866439718820607</v>
      </c>
      <c r="BI120" s="51">
        <f t="shared" si="70"/>
        <v>0.31510015408320624</v>
      </c>
      <c r="BJ120" s="51">
        <f t="shared" si="71"/>
        <v>0.3817439777025709</v>
      </c>
      <c r="BK120" s="52">
        <f t="shared" si="72"/>
        <v>1.8976833976833978</v>
      </c>
    </row>
    <row r="121" spans="1:63" x14ac:dyDescent="0.25">
      <c r="A121">
        <v>153</v>
      </c>
      <c r="B121" t="s">
        <v>75</v>
      </c>
      <c r="C121" t="s">
        <v>213</v>
      </c>
      <c r="D121" t="s">
        <v>101</v>
      </c>
      <c r="E121" t="s">
        <v>680</v>
      </c>
      <c r="F121" t="s">
        <v>681</v>
      </c>
      <c r="G121" t="s">
        <v>673</v>
      </c>
      <c r="H121" t="s">
        <v>42</v>
      </c>
      <c r="I121" t="s">
        <v>76</v>
      </c>
      <c r="J121" s="11" t="s">
        <v>143</v>
      </c>
      <c r="K121">
        <v>26974</v>
      </c>
      <c r="L121" s="11">
        <v>26976</v>
      </c>
      <c r="M121">
        <f>IFERROR(ROUND(VLOOKUP($A121,est_vols!$A:$U,2,FALSE),0),"")</f>
        <v>2</v>
      </c>
      <c r="N121">
        <f>IFERROR(ROUND(VLOOKUP($A121,est_vols!$A:$U,3,FALSE),0),"")</f>
        <v>7</v>
      </c>
      <c r="O121" t="str">
        <f>VLOOKUP(M121,'AT FT Lookup'!$A$3:$D$8,4,FALSE)</f>
        <v>UrbBiz</v>
      </c>
      <c r="P121" s="11" t="str">
        <f>VLOOKUP(N121,'AT FT Lookup'!$A$12:$C$26,3,FALSE)</f>
        <v>Art</v>
      </c>
      <c r="Q121">
        <f t="shared" si="80"/>
        <v>0</v>
      </c>
      <c r="R121">
        <f t="shared" si="81"/>
        <v>0</v>
      </c>
      <c r="S121">
        <f t="shared" si="82"/>
        <v>1</v>
      </c>
      <c r="T121">
        <f t="shared" si="83"/>
        <v>0</v>
      </c>
      <c r="U121" s="11" t="str">
        <f t="shared" si="47"/>
        <v>20-50k</v>
      </c>
      <c r="V121" s="3">
        <f t="shared" si="73"/>
        <v>21952.333333333321</v>
      </c>
      <c r="W121" s="3">
        <f t="shared" si="75"/>
        <v>2364.3333333333298</v>
      </c>
      <c r="X121" s="3">
        <f t="shared" si="76"/>
        <v>8617.3333333333303</v>
      </c>
      <c r="Y121" s="3">
        <f t="shared" si="77"/>
        <v>5019</v>
      </c>
      <c r="Z121" s="3">
        <f t="shared" si="78"/>
        <v>5518.6666666666597</v>
      </c>
      <c r="AA121" s="9">
        <f t="shared" si="79"/>
        <v>433</v>
      </c>
      <c r="AH121" s="3">
        <v>21952.333333333321</v>
      </c>
      <c r="AI121" s="3">
        <v>2364.3333333333298</v>
      </c>
      <c r="AJ121" s="3">
        <v>8617.3333333333303</v>
      </c>
      <c r="AK121" s="3">
        <v>5019</v>
      </c>
      <c r="AL121" s="3">
        <v>5518.6666666666597</v>
      </c>
      <c r="AM121" s="9">
        <v>433</v>
      </c>
      <c r="AN121" s="3">
        <f>IFERROR(ROUND(VLOOKUP($A121,est_vols!$A:$U,4,FALSE),0),"")</f>
        <v>38193</v>
      </c>
      <c r="AO121" s="3">
        <f>IFERROR(ROUND(VLOOKUP($A121,est_vols!$A:$U,5,FALSE),0),"")</f>
        <v>3483</v>
      </c>
      <c r="AP121" s="3">
        <f>IFERROR(ROUND(VLOOKUP($A121,est_vols!$A:$U,6,FALSE),0),"")</f>
        <v>12516</v>
      </c>
      <c r="AQ121" s="3">
        <f>IFERROR(ROUND(VLOOKUP($A121,est_vols!$A:$U,7,FALSE),0),"")</f>
        <v>10193</v>
      </c>
      <c r="AR121" s="3">
        <f>IFERROR(ROUND(VLOOKUP($A121,est_vols!$A:$U,8,FALSE),0),"")</f>
        <v>11133</v>
      </c>
      <c r="AS121" s="9">
        <f>IFERROR(ROUND(VLOOKUP($A121,est_vols!$A:$U,9,FALSE),0),"")</f>
        <v>868</v>
      </c>
      <c r="AT121" s="3">
        <f t="shared" si="48"/>
        <v>16240.666666666679</v>
      </c>
      <c r="AU121" s="3">
        <f t="shared" si="49"/>
        <v>1118.6666666666702</v>
      </c>
      <c r="AV121" s="3">
        <f t="shared" si="50"/>
        <v>3898.6666666666697</v>
      </c>
      <c r="AW121" s="3">
        <f t="shared" si="51"/>
        <v>5174</v>
      </c>
      <c r="AX121" s="3">
        <f t="shared" si="52"/>
        <v>5614.3333333333403</v>
      </c>
      <c r="AY121" s="9">
        <f t="shared" si="53"/>
        <v>435</v>
      </c>
      <c r="AZ121" s="3">
        <f t="shared" si="54"/>
        <v>263759253.77777818</v>
      </c>
      <c r="BA121" s="3">
        <f t="shared" si="55"/>
        <v>1251415.1111111189</v>
      </c>
      <c r="BB121" s="3">
        <f t="shared" si="56"/>
        <v>15199601.777777802</v>
      </c>
      <c r="BC121" s="3">
        <f t="shared" si="57"/>
        <v>26770276</v>
      </c>
      <c r="BD121" s="3">
        <f t="shared" si="58"/>
        <v>31520738.777777854</v>
      </c>
      <c r="BE121" s="9">
        <f t="shared" si="59"/>
        <v>189225</v>
      </c>
      <c r="BF121" s="51">
        <f t="shared" si="67"/>
        <v>0.73981505382875112</v>
      </c>
      <c r="BG121" s="51">
        <f t="shared" si="68"/>
        <v>0.47314253489355917</v>
      </c>
      <c r="BH121" s="51">
        <f t="shared" si="69"/>
        <v>0.45242147609469335</v>
      </c>
      <c r="BI121" s="51">
        <f t="shared" si="70"/>
        <v>1.0308826459454075</v>
      </c>
      <c r="BJ121" s="51">
        <f t="shared" si="71"/>
        <v>1.0173351050978523</v>
      </c>
      <c r="BK121" s="52">
        <f t="shared" si="72"/>
        <v>1.0046189376443417</v>
      </c>
    </row>
    <row r="122" spans="1:63" x14ac:dyDescent="0.25">
      <c r="A122">
        <v>154</v>
      </c>
      <c r="B122" t="s">
        <v>75</v>
      </c>
      <c r="C122" t="s">
        <v>213</v>
      </c>
      <c r="D122" t="s">
        <v>102</v>
      </c>
      <c r="E122" t="s">
        <v>682</v>
      </c>
      <c r="F122" t="s">
        <v>673</v>
      </c>
      <c r="G122" t="s">
        <v>674</v>
      </c>
      <c r="H122" t="s">
        <v>40</v>
      </c>
      <c r="I122" t="s">
        <v>76</v>
      </c>
      <c r="J122" s="11" t="s">
        <v>144</v>
      </c>
      <c r="K122">
        <v>26031</v>
      </c>
      <c r="L122" s="11">
        <v>26027</v>
      </c>
      <c r="M122">
        <f>IFERROR(ROUND(VLOOKUP($A122,est_vols!$A:$U,2,FALSE),0),"")</f>
        <v>1</v>
      </c>
      <c r="N122">
        <f>IFERROR(ROUND(VLOOKUP($A122,est_vols!$A:$U,3,FALSE),0),"")</f>
        <v>7</v>
      </c>
      <c r="O122" t="str">
        <f>VLOOKUP(M122,'AT FT Lookup'!$A$3:$D$8,4,FALSE)</f>
        <v>Core/CBD</v>
      </c>
      <c r="P122" s="11" t="str">
        <f>VLOOKUP(N122,'AT FT Lookup'!$A$12:$C$26,3,FALSE)</f>
        <v>Art</v>
      </c>
      <c r="Q122">
        <f t="shared" si="80"/>
        <v>0</v>
      </c>
      <c r="R122">
        <f t="shared" si="81"/>
        <v>0</v>
      </c>
      <c r="S122">
        <f t="shared" si="82"/>
        <v>1</v>
      </c>
      <c r="T122">
        <f t="shared" si="83"/>
        <v>0</v>
      </c>
      <c r="U122" s="11" t="str">
        <f t="shared" si="47"/>
        <v>20-50k</v>
      </c>
      <c r="V122" s="3">
        <f t="shared" si="73"/>
        <v>32633</v>
      </c>
      <c r="W122" s="3">
        <f t="shared" si="75"/>
        <v>5922</v>
      </c>
      <c r="X122" s="3">
        <f t="shared" si="76"/>
        <v>11530</v>
      </c>
      <c r="Y122" s="3">
        <f t="shared" si="77"/>
        <v>5399</v>
      </c>
      <c r="Z122" s="3">
        <f t="shared" si="78"/>
        <v>8559</v>
      </c>
      <c r="AA122" s="9">
        <f t="shared" si="79"/>
        <v>1223</v>
      </c>
      <c r="AH122" s="3">
        <v>32633</v>
      </c>
      <c r="AI122" s="3">
        <v>5922</v>
      </c>
      <c r="AJ122" s="3">
        <v>11530</v>
      </c>
      <c r="AK122" s="3">
        <v>5399</v>
      </c>
      <c r="AL122" s="3">
        <v>8559</v>
      </c>
      <c r="AM122" s="9">
        <v>1223</v>
      </c>
      <c r="AN122" s="3">
        <f>IFERROR(ROUND(VLOOKUP($A122,est_vols!$A:$U,4,FALSE),0),"")</f>
        <v>31356</v>
      </c>
      <c r="AO122" s="3">
        <f>IFERROR(ROUND(VLOOKUP($A122,est_vols!$A:$U,5,FALSE),0),"")</f>
        <v>5738</v>
      </c>
      <c r="AP122" s="3">
        <f>IFERROR(ROUND(VLOOKUP($A122,est_vols!$A:$U,6,FALSE),0),"")</f>
        <v>11504</v>
      </c>
      <c r="AQ122" s="3">
        <f>IFERROR(ROUND(VLOOKUP($A122,est_vols!$A:$U,7,FALSE),0),"")</f>
        <v>5073</v>
      </c>
      <c r="AR122" s="3">
        <f>IFERROR(ROUND(VLOOKUP($A122,est_vols!$A:$U,8,FALSE),0),"")</f>
        <v>7105</v>
      </c>
      <c r="AS122" s="9">
        <f>IFERROR(ROUND(VLOOKUP($A122,est_vols!$A:$U,9,FALSE),0),"")</f>
        <v>1935</v>
      </c>
      <c r="AT122" s="3">
        <f t="shared" si="48"/>
        <v>-1277</v>
      </c>
      <c r="AU122" s="3">
        <f t="shared" si="49"/>
        <v>-184</v>
      </c>
      <c r="AV122" s="3">
        <f t="shared" si="50"/>
        <v>-26</v>
      </c>
      <c r="AW122" s="3">
        <f t="shared" si="51"/>
        <v>-326</v>
      </c>
      <c r="AX122" s="3">
        <f t="shared" si="52"/>
        <v>-1454</v>
      </c>
      <c r="AY122" s="9">
        <f t="shared" si="53"/>
        <v>712</v>
      </c>
      <c r="AZ122" s="3">
        <f t="shared" si="54"/>
        <v>1630729</v>
      </c>
      <c r="BA122" s="3">
        <f t="shared" si="55"/>
        <v>33856</v>
      </c>
      <c r="BB122" s="3">
        <f t="shared" si="56"/>
        <v>676</v>
      </c>
      <c r="BC122" s="3">
        <f t="shared" si="57"/>
        <v>106276</v>
      </c>
      <c r="BD122" s="3">
        <f t="shared" si="58"/>
        <v>2114116</v>
      </c>
      <c r="BE122" s="9">
        <f t="shared" si="59"/>
        <v>506944</v>
      </c>
      <c r="BF122" s="51">
        <f t="shared" si="67"/>
        <v>-3.9132166824993105E-2</v>
      </c>
      <c r="BG122" s="51">
        <f t="shared" si="68"/>
        <v>-3.1070584262073625E-2</v>
      </c>
      <c r="BH122" s="51">
        <f t="shared" si="69"/>
        <v>-2.2549869904596705E-3</v>
      </c>
      <c r="BI122" s="51">
        <f t="shared" si="70"/>
        <v>-6.0381552139285054E-2</v>
      </c>
      <c r="BJ122" s="51">
        <f t="shared" si="71"/>
        <v>-0.16987965883864936</v>
      </c>
      <c r="BK122" s="52">
        <f t="shared" si="72"/>
        <v>0.58217497955846276</v>
      </c>
    </row>
    <row r="123" spans="1:63" x14ac:dyDescent="0.25">
      <c r="A123">
        <v>155</v>
      </c>
      <c r="B123" t="s">
        <v>75</v>
      </c>
      <c r="C123" t="s">
        <v>213</v>
      </c>
      <c r="D123" t="s">
        <v>103</v>
      </c>
      <c r="E123" t="s">
        <v>683</v>
      </c>
      <c r="F123" t="s">
        <v>666</v>
      </c>
      <c r="G123" t="s">
        <v>667</v>
      </c>
      <c r="H123" t="s">
        <v>42</v>
      </c>
      <c r="I123" t="s">
        <v>76</v>
      </c>
      <c r="J123" s="11" t="s">
        <v>145</v>
      </c>
      <c r="K123">
        <v>24739</v>
      </c>
      <c r="L123" s="11">
        <v>24743</v>
      </c>
      <c r="M123">
        <f>IFERROR(ROUND(VLOOKUP($A123,est_vols!$A:$U,2,FALSE),0),"")</f>
        <v>0</v>
      </c>
      <c r="N123">
        <f>IFERROR(ROUND(VLOOKUP($A123,est_vols!$A:$U,3,FALSE),0),"")</f>
        <v>7</v>
      </c>
      <c r="O123" t="str">
        <f>VLOOKUP(M123,'AT FT Lookup'!$A$3:$D$8,4,FALSE)</f>
        <v>Core/CBD</v>
      </c>
      <c r="P123" s="11" t="str">
        <f>VLOOKUP(N123,'AT FT Lookup'!$A$12:$C$26,3,FALSE)</f>
        <v>Art</v>
      </c>
      <c r="Q123">
        <f t="shared" si="80"/>
        <v>0</v>
      </c>
      <c r="R123">
        <f t="shared" si="81"/>
        <v>1</v>
      </c>
      <c r="S123">
        <f t="shared" si="82"/>
        <v>0</v>
      </c>
      <c r="T123">
        <f t="shared" si="83"/>
        <v>0</v>
      </c>
      <c r="U123" s="11" t="str">
        <f t="shared" si="47"/>
        <v>10-20k</v>
      </c>
      <c r="V123" s="3">
        <f t="shared" si="73"/>
        <v>17388</v>
      </c>
      <c r="W123" s="3">
        <f t="shared" si="75"/>
        <v>2233.5</v>
      </c>
      <c r="X123" s="3">
        <f t="shared" si="76"/>
        <v>5461.5</v>
      </c>
      <c r="Y123" s="3">
        <f t="shared" si="77"/>
        <v>4037</v>
      </c>
      <c r="Z123" s="3">
        <f t="shared" si="78"/>
        <v>5066</v>
      </c>
      <c r="AA123" s="9">
        <f t="shared" si="79"/>
        <v>590</v>
      </c>
      <c r="AH123" s="3">
        <v>17388</v>
      </c>
      <c r="AI123" s="3">
        <v>2233.5</v>
      </c>
      <c r="AJ123" s="3">
        <v>5461.5</v>
      </c>
      <c r="AK123" s="3">
        <v>4037</v>
      </c>
      <c r="AL123" s="3">
        <v>5066</v>
      </c>
      <c r="AM123" s="9">
        <v>590</v>
      </c>
      <c r="AN123" s="3">
        <f>IFERROR(ROUND(VLOOKUP($A123,est_vols!$A:$U,4,FALSE),0),"")</f>
        <v>16591</v>
      </c>
      <c r="AO123" s="3">
        <f>IFERROR(ROUND(VLOOKUP($A123,est_vols!$A:$U,5,FALSE),0),"")</f>
        <v>1742</v>
      </c>
      <c r="AP123" s="3">
        <f>IFERROR(ROUND(VLOOKUP($A123,est_vols!$A:$U,6,FALSE),0),"")</f>
        <v>5482</v>
      </c>
      <c r="AQ123" s="3">
        <f>IFERROR(ROUND(VLOOKUP($A123,est_vols!$A:$U,7,FALSE),0),"")</f>
        <v>4877</v>
      </c>
      <c r="AR123" s="3">
        <f>IFERROR(ROUND(VLOOKUP($A123,est_vols!$A:$U,8,FALSE),0),"")</f>
        <v>3849</v>
      </c>
      <c r="AS123" s="9">
        <f>IFERROR(ROUND(VLOOKUP($A123,est_vols!$A:$U,9,FALSE),0),"")</f>
        <v>641</v>
      </c>
      <c r="AT123" s="3">
        <f t="shared" si="48"/>
        <v>-797</v>
      </c>
      <c r="AU123" s="3">
        <f t="shared" si="49"/>
        <v>-491.5</v>
      </c>
      <c r="AV123" s="3">
        <f t="shared" si="50"/>
        <v>20.5</v>
      </c>
      <c r="AW123" s="3">
        <f t="shared" si="51"/>
        <v>840</v>
      </c>
      <c r="AX123" s="3">
        <f t="shared" si="52"/>
        <v>-1217</v>
      </c>
      <c r="AY123" s="9">
        <f t="shared" si="53"/>
        <v>51</v>
      </c>
      <c r="AZ123" s="3">
        <f t="shared" si="54"/>
        <v>635209</v>
      </c>
      <c r="BA123" s="3">
        <f t="shared" si="55"/>
        <v>241572.25</v>
      </c>
      <c r="BB123" s="3">
        <f t="shared" si="56"/>
        <v>420.25</v>
      </c>
      <c r="BC123" s="3">
        <f t="shared" si="57"/>
        <v>705600</v>
      </c>
      <c r="BD123" s="3">
        <f t="shared" si="58"/>
        <v>1481089</v>
      </c>
      <c r="BE123" s="9">
        <f t="shared" si="59"/>
        <v>2601</v>
      </c>
      <c r="BF123" s="51">
        <f t="shared" si="67"/>
        <v>-4.5836208879687139E-2</v>
      </c>
      <c r="BG123" s="51">
        <f t="shared" si="68"/>
        <v>-0.22005820461159614</v>
      </c>
      <c r="BH123" s="51">
        <f t="shared" si="69"/>
        <v>3.7535475601940859E-3</v>
      </c>
      <c r="BI123" s="51">
        <f t="shared" si="70"/>
        <v>0.20807530344315087</v>
      </c>
      <c r="BJ123" s="51">
        <f t="shared" si="71"/>
        <v>-0.24022897749703909</v>
      </c>
      <c r="BK123" s="52">
        <f t="shared" si="72"/>
        <v>8.6440677966101692E-2</v>
      </c>
    </row>
    <row r="124" spans="1:63" x14ac:dyDescent="0.25">
      <c r="A124">
        <v>156</v>
      </c>
      <c r="B124" t="s">
        <v>75</v>
      </c>
      <c r="C124" t="s">
        <v>213</v>
      </c>
      <c r="D124" t="s">
        <v>104</v>
      </c>
      <c r="E124" t="s">
        <v>683</v>
      </c>
      <c r="F124" t="s">
        <v>632</v>
      </c>
      <c r="G124" t="s">
        <v>668</v>
      </c>
      <c r="H124" t="s">
        <v>42</v>
      </c>
      <c r="I124" t="s">
        <v>76</v>
      </c>
      <c r="J124" s="11" t="s">
        <v>146</v>
      </c>
      <c r="K124">
        <v>25222</v>
      </c>
      <c r="L124" s="11">
        <v>25226</v>
      </c>
      <c r="M124">
        <f>IFERROR(ROUND(VLOOKUP($A124,est_vols!$A:$U,2,FALSE),0),"")</f>
        <v>0</v>
      </c>
      <c r="N124">
        <f>IFERROR(ROUND(VLOOKUP($A124,est_vols!$A:$U,3,FALSE),0),"")</f>
        <v>7</v>
      </c>
      <c r="O124" t="str">
        <f>VLOOKUP(M124,'AT FT Lookup'!$A$3:$D$8,4,FALSE)</f>
        <v>Core/CBD</v>
      </c>
      <c r="P124" s="11" t="str">
        <f>VLOOKUP(N124,'AT FT Lookup'!$A$12:$C$26,3,FALSE)</f>
        <v>Art</v>
      </c>
      <c r="Q124">
        <f t="shared" si="80"/>
        <v>0</v>
      </c>
      <c r="R124">
        <f t="shared" si="81"/>
        <v>1</v>
      </c>
      <c r="S124">
        <f t="shared" si="82"/>
        <v>0</v>
      </c>
      <c r="T124">
        <f t="shared" si="83"/>
        <v>0</v>
      </c>
      <c r="U124" s="11" t="str">
        <f t="shared" si="47"/>
        <v>10-20k</v>
      </c>
      <c r="V124" s="3">
        <f t="shared" si="73"/>
        <v>18897.999999999993</v>
      </c>
      <c r="W124" s="3">
        <f t="shared" si="75"/>
        <v>2173</v>
      </c>
      <c r="X124" s="3">
        <f t="shared" si="76"/>
        <v>6334</v>
      </c>
      <c r="Y124" s="3">
        <f t="shared" si="77"/>
        <v>4607</v>
      </c>
      <c r="Z124" s="3">
        <f t="shared" si="78"/>
        <v>5266.3333333333303</v>
      </c>
      <c r="AA124" s="9">
        <f t="shared" si="79"/>
        <v>517.66666666666595</v>
      </c>
      <c r="AH124" s="3">
        <v>18897.999999999993</v>
      </c>
      <c r="AI124" s="3">
        <v>2173</v>
      </c>
      <c r="AJ124" s="3">
        <v>6334</v>
      </c>
      <c r="AK124" s="3">
        <v>4607</v>
      </c>
      <c r="AL124" s="3">
        <v>5266.3333333333303</v>
      </c>
      <c r="AM124" s="9">
        <v>517.66666666666595</v>
      </c>
      <c r="AN124" s="3">
        <f>IFERROR(ROUND(VLOOKUP($A124,est_vols!$A:$U,4,FALSE),0),"")</f>
        <v>21403</v>
      </c>
      <c r="AO124" s="3">
        <f>IFERROR(ROUND(VLOOKUP($A124,est_vols!$A:$U,5,FALSE),0),"")</f>
        <v>2114</v>
      </c>
      <c r="AP124" s="3">
        <f>IFERROR(ROUND(VLOOKUP($A124,est_vols!$A:$U,6,FALSE),0),"")</f>
        <v>7594</v>
      </c>
      <c r="AQ124" s="3">
        <f>IFERROR(ROUND(VLOOKUP($A124,est_vols!$A:$U,7,FALSE),0),"")</f>
        <v>5730</v>
      </c>
      <c r="AR124" s="3">
        <f>IFERROR(ROUND(VLOOKUP($A124,est_vols!$A:$U,8,FALSE),0),"")</f>
        <v>5457</v>
      </c>
      <c r="AS124" s="9">
        <f>IFERROR(ROUND(VLOOKUP($A124,est_vols!$A:$U,9,FALSE),0),"")</f>
        <v>508</v>
      </c>
      <c r="AT124" s="3">
        <f t="shared" si="48"/>
        <v>2505.0000000000073</v>
      </c>
      <c r="AU124" s="3">
        <f t="shared" si="49"/>
        <v>-59</v>
      </c>
      <c r="AV124" s="3">
        <f t="shared" si="50"/>
        <v>1260</v>
      </c>
      <c r="AW124" s="3">
        <f t="shared" si="51"/>
        <v>1123</v>
      </c>
      <c r="AX124" s="3">
        <f t="shared" si="52"/>
        <v>190.6666666666697</v>
      </c>
      <c r="AY124" s="9">
        <f t="shared" si="53"/>
        <v>-9.6666666666659467</v>
      </c>
      <c r="AZ124" s="3">
        <f t="shared" si="54"/>
        <v>6275025.0000000363</v>
      </c>
      <c r="BA124" s="3">
        <f t="shared" si="55"/>
        <v>3481</v>
      </c>
      <c r="BB124" s="3">
        <f t="shared" si="56"/>
        <v>1587600</v>
      </c>
      <c r="BC124" s="3">
        <f t="shared" si="57"/>
        <v>1261129</v>
      </c>
      <c r="BD124" s="3">
        <f t="shared" si="58"/>
        <v>36353.777777778931</v>
      </c>
      <c r="BE124" s="9">
        <f t="shared" si="59"/>
        <v>93.44444444443053</v>
      </c>
      <c r="BF124" s="51">
        <f t="shared" si="67"/>
        <v>0.13255370938723718</v>
      </c>
      <c r="BG124" s="51">
        <f t="shared" si="68"/>
        <v>-2.7151403589507593E-2</v>
      </c>
      <c r="BH124" s="51">
        <f t="shared" si="69"/>
        <v>0.19892642879696873</v>
      </c>
      <c r="BI124" s="51">
        <f t="shared" si="70"/>
        <v>0.24375949641849359</v>
      </c>
      <c r="BJ124" s="51">
        <f t="shared" si="71"/>
        <v>3.6204823090069588E-2</v>
      </c>
      <c r="BK124" s="52">
        <f t="shared" si="72"/>
        <v>-1.8673535093366309E-2</v>
      </c>
    </row>
    <row r="125" spans="1:63" s="4" customFormat="1" x14ac:dyDescent="0.25">
      <c r="A125" s="4">
        <v>157</v>
      </c>
      <c r="B125" s="4" t="s">
        <v>75</v>
      </c>
      <c r="C125" s="4" t="s">
        <v>213</v>
      </c>
      <c r="D125" s="4" t="s">
        <v>105</v>
      </c>
      <c r="E125" s="4" t="s">
        <v>684</v>
      </c>
      <c r="F125" s="4" t="s">
        <v>632</v>
      </c>
      <c r="G125" s="4" t="s">
        <v>668</v>
      </c>
      <c r="H125" s="4" t="s">
        <v>42</v>
      </c>
      <c r="I125" s="4" t="s">
        <v>76</v>
      </c>
      <c r="J125" s="12" t="s">
        <v>147</v>
      </c>
      <c r="K125" s="4">
        <v>25175</v>
      </c>
      <c r="L125" s="12">
        <v>25184</v>
      </c>
      <c r="M125" s="4">
        <f>IFERROR(ROUND(VLOOKUP($A125,est_vols!$A:$U,2,FALSE),0),"")</f>
        <v>0</v>
      </c>
      <c r="N125" s="4">
        <f>IFERROR(ROUND(VLOOKUP($A125,est_vols!$A:$U,3,FALSE),0),"")</f>
        <v>12</v>
      </c>
      <c r="O125" s="4" t="str">
        <f>VLOOKUP(M125,'AT FT Lookup'!$A$3:$D$8,4,FALSE)</f>
        <v>Core/CBD</v>
      </c>
      <c r="P125" s="12" t="str">
        <f>VLOOKUP(N125,'AT FT Lookup'!$A$12:$C$26,3,FALSE)</f>
        <v>Art</v>
      </c>
      <c r="Q125" s="4">
        <f t="shared" si="80"/>
        <v>1</v>
      </c>
      <c r="R125" s="4">
        <f t="shared" si="81"/>
        <v>0</v>
      </c>
      <c r="S125" s="4">
        <f t="shared" si="82"/>
        <v>0</v>
      </c>
      <c r="T125" s="4">
        <f t="shared" si="83"/>
        <v>0</v>
      </c>
      <c r="U125" s="11" t="str">
        <f t="shared" si="47"/>
        <v>Under 10k</v>
      </c>
      <c r="V125" s="5">
        <f t="shared" si="73"/>
        <v>8793.6666666666515</v>
      </c>
      <c r="W125" s="5">
        <f t="shared" si="75"/>
        <v>1170.3333333333301</v>
      </c>
      <c r="X125" s="5">
        <f t="shared" si="76"/>
        <v>3383</v>
      </c>
      <c r="Y125" s="5">
        <f t="shared" si="77"/>
        <v>1950.6666666666599</v>
      </c>
      <c r="Z125" s="5">
        <f t="shared" si="78"/>
        <v>2100.3333333333298</v>
      </c>
      <c r="AA125" s="10">
        <f t="shared" si="79"/>
        <v>189.333333333333</v>
      </c>
      <c r="AB125" s="5"/>
      <c r="AC125" s="5"/>
      <c r="AD125" s="5"/>
      <c r="AE125" s="5"/>
      <c r="AF125" s="5"/>
      <c r="AG125" s="10"/>
      <c r="AH125" s="5">
        <v>8793.6666666666515</v>
      </c>
      <c r="AI125" s="5">
        <v>1170.3333333333301</v>
      </c>
      <c r="AJ125" s="5">
        <v>3383</v>
      </c>
      <c r="AK125" s="5">
        <v>1950.6666666666599</v>
      </c>
      <c r="AL125" s="5">
        <v>2100.3333333333298</v>
      </c>
      <c r="AM125" s="10">
        <v>189.333333333333</v>
      </c>
      <c r="AN125" s="5">
        <f>IFERROR(ROUND(VLOOKUP($A125,est_vols!$A:$U,4,FALSE),0),"")</f>
        <v>11992</v>
      </c>
      <c r="AO125" s="5">
        <f>IFERROR(ROUND(VLOOKUP($A125,est_vols!$A:$U,5,FALSE),0),"")</f>
        <v>1309</v>
      </c>
      <c r="AP125" s="5">
        <f>IFERROR(ROUND(VLOOKUP($A125,est_vols!$A:$U,6,FALSE),0),"")</f>
        <v>4381</v>
      </c>
      <c r="AQ125" s="5">
        <f>IFERROR(ROUND(VLOOKUP($A125,est_vols!$A:$U,7,FALSE),0),"")</f>
        <v>2606</v>
      </c>
      <c r="AR125" s="5">
        <f>IFERROR(ROUND(VLOOKUP($A125,est_vols!$A:$U,8,FALSE),0),"")</f>
        <v>3237</v>
      </c>
      <c r="AS125" s="10">
        <f>IFERROR(ROUND(VLOOKUP($A125,est_vols!$A:$U,9,FALSE),0),"")</f>
        <v>459</v>
      </c>
      <c r="AT125" s="5">
        <f t="shared" si="48"/>
        <v>3198.3333333333485</v>
      </c>
      <c r="AU125" s="5">
        <f t="shared" si="49"/>
        <v>138.66666666666993</v>
      </c>
      <c r="AV125" s="5">
        <f t="shared" si="50"/>
        <v>998</v>
      </c>
      <c r="AW125" s="5">
        <f t="shared" si="51"/>
        <v>655.33333333334008</v>
      </c>
      <c r="AX125" s="5">
        <f t="shared" si="52"/>
        <v>1136.6666666666702</v>
      </c>
      <c r="AY125" s="10">
        <f t="shared" si="53"/>
        <v>269.66666666666697</v>
      </c>
      <c r="AZ125" s="5">
        <f t="shared" si="54"/>
        <v>10229336.111111209</v>
      </c>
      <c r="BA125" s="5">
        <f t="shared" si="55"/>
        <v>19228.444444445347</v>
      </c>
      <c r="BB125" s="5">
        <f t="shared" si="56"/>
        <v>996004</v>
      </c>
      <c r="BC125" s="5">
        <f t="shared" si="57"/>
        <v>429461.7777777866</v>
      </c>
      <c r="BD125" s="5">
        <f t="shared" si="58"/>
        <v>1292011.1111111189</v>
      </c>
      <c r="BE125" s="10">
        <f t="shared" si="59"/>
        <v>72720.11111111127</v>
      </c>
      <c r="BF125" s="54">
        <f t="shared" si="67"/>
        <v>0.36370872976763813</v>
      </c>
      <c r="BG125" s="54">
        <f t="shared" si="68"/>
        <v>0.11848476217602134</v>
      </c>
      <c r="BH125" s="54">
        <f t="shared" si="69"/>
        <v>0.29500443393437775</v>
      </c>
      <c r="BI125" s="54">
        <f t="shared" si="70"/>
        <v>0.33595352016405111</v>
      </c>
      <c r="BJ125" s="54">
        <f t="shared" si="71"/>
        <v>0.541183939057295</v>
      </c>
      <c r="BK125" s="55">
        <f t="shared" si="72"/>
        <v>1.4242957746478915</v>
      </c>
    </row>
    <row r="126" spans="1:63" x14ac:dyDescent="0.25">
      <c r="A126">
        <v>158</v>
      </c>
      <c r="B126" t="s">
        <v>75</v>
      </c>
      <c r="C126" t="s">
        <v>214</v>
      </c>
      <c r="D126" t="str">
        <f>CONCATENATE(E126," between ",F126," and ",G126)</f>
        <v>10TH AVE between JUDAH and KIRKHAM</v>
      </c>
      <c r="E126" t="s">
        <v>215</v>
      </c>
      <c r="F126" t="s">
        <v>364</v>
      </c>
      <c r="G126" t="s">
        <v>365</v>
      </c>
      <c r="H126" t="s">
        <v>36</v>
      </c>
      <c r="I126" t="s">
        <v>621</v>
      </c>
      <c r="J126" s="11" t="s">
        <v>692</v>
      </c>
      <c r="K126">
        <v>27146</v>
      </c>
      <c r="L126" s="11">
        <v>27148</v>
      </c>
      <c r="M126">
        <f>IFERROR(ROUND(VLOOKUP($A126,est_vols!$A:$U,2,FALSE),0),"")</f>
        <v>3</v>
      </c>
      <c r="N126">
        <f>IFERROR(ROUND(VLOOKUP($A126,est_vols!$A:$U,3,FALSE),0),"")</f>
        <v>11</v>
      </c>
      <c r="O126" t="str">
        <f>VLOOKUP(M126,'AT FT Lookup'!$A$3:$D$8,4,FALSE)</f>
        <v>Urb</v>
      </c>
      <c r="P126" s="11" t="str">
        <f>VLOOKUP(N126,'AT FT Lookup'!$A$12:$C$26,3,FALSE)</f>
        <v>Loc</v>
      </c>
      <c r="Q126">
        <f t="shared" si="80"/>
        <v>1</v>
      </c>
      <c r="R126">
        <f t="shared" si="81"/>
        <v>0</v>
      </c>
      <c r="S126">
        <f t="shared" si="82"/>
        <v>0</v>
      </c>
      <c r="T126">
        <f t="shared" si="83"/>
        <v>0</v>
      </c>
      <c r="U126" s="11" t="str">
        <f t="shared" si="47"/>
        <v>Under 10k</v>
      </c>
      <c r="V126" s="3">
        <v>1515.5</v>
      </c>
      <c r="W126" s="3">
        <v>419.5</v>
      </c>
      <c r="X126" s="3">
        <v>486.5</v>
      </c>
      <c r="Y126" s="3">
        <v>301</v>
      </c>
      <c r="Z126" s="3">
        <v>288</v>
      </c>
      <c r="AA126" s="9">
        <v>20.5</v>
      </c>
      <c r="AN126" s="3">
        <f>IFERROR(ROUND(VLOOKUP($A126,est_vols!$A:$U,4,FALSE),0),"")</f>
        <v>236</v>
      </c>
      <c r="AO126" s="3">
        <f>IFERROR(ROUND(VLOOKUP($A126,est_vols!$A:$U,5,FALSE),0),"")</f>
        <v>54</v>
      </c>
      <c r="AP126" s="3">
        <f>IFERROR(ROUND(VLOOKUP($A126,est_vols!$A:$U,6,FALSE),0),"")</f>
        <v>115</v>
      </c>
      <c r="AQ126" s="3">
        <f>IFERROR(ROUND(VLOOKUP($A126,est_vols!$A:$U,7,FALSE),0),"")</f>
        <v>66</v>
      </c>
      <c r="AR126" s="3">
        <f>IFERROR(ROUND(VLOOKUP($A126,est_vols!$A:$U,8,FALSE),0),"")</f>
        <v>1</v>
      </c>
      <c r="AS126" s="9">
        <f>IFERROR(ROUND(VLOOKUP($A126,est_vols!$A:$U,9,FALSE),0),"")</f>
        <v>0</v>
      </c>
      <c r="AT126" s="3">
        <f t="shared" si="48"/>
        <v>-1279.5</v>
      </c>
      <c r="AU126" s="3">
        <f t="shared" si="49"/>
        <v>-365.5</v>
      </c>
      <c r="AV126" s="3">
        <f t="shared" si="50"/>
        <v>-371.5</v>
      </c>
      <c r="AW126" s="3">
        <f t="shared" si="51"/>
        <v>-235</v>
      </c>
      <c r="AX126" s="3">
        <f t="shared" si="52"/>
        <v>-287</v>
      </c>
      <c r="AY126" s="9">
        <f t="shared" si="53"/>
        <v>-20.5</v>
      </c>
      <c r="AZ126" s="3">
        <f t="shared" si="54"/>
        <v>1637120.25</v>
      </c>
      <c r="BA126" s="3">
        <f t="shared" si="55"/>
        <v>133590.25</v>
      </c>
      <c r="BB126" s="3">
        <f t="shared" si="56"/>
        <v>138012.25</v>
      </c>
      <c r="BC126" s="3">
        <f t="shared" si="57"/>
        <v>55225</v>
      </c>
      <c r="BD126" s="3">
        <f t="shared" si="58"/>
        <v>82369</v>
      </c>
      <c r="BE126" s="9">
        <f t="shared" si="59"/>
        <v>420.25</v>
      </c>
      <c r="BF126" s="51">
        <f t="shared" si="67"/>
        <v>-0.84427581656219075</v>
      </c>
      <c r="BG126" s="51">
        <f t="shared" si="68"/>
        <v>-0.87127532777115613</v>
      </c>
      <c r="BH126" s="51">
        <f t="shared" si="69"/>
        <v>-0.76361767728674201</v>
      </c>
      <c r="BI126" s="51">
        <f t="shared" si="70"/>
        <v>-0.78073089700996678</v>
      </c>
      <c r="BJ126" s="51">
        <f t="shared" si="71"/>
        <v>-0.99652777777777779</v>
      </c>
      <c r="BK126" s="52">
        <f t="shared" si="72"/>
        <v>-1</v>
      </c>
    </row>
    <row r="127" spans="1:63" x14ac:dyDescent="0.25">
      <c r="A127">
        <v>159</v>
      </c>
      <c r="B127" t="s">
        <v>75</v>
      </c>
      <c r="C127" t="s">
        <v>214</v>
      </c>
      <c r="D127" t="str">
        <f t="shared" ref="D127:D190" si="84">CONCATENATE(E127," between ",F127," and ",G127)</f>
        <v>10TH AVE between JUDAH and KIRKHAM</v>
      </c>
      <c r="E127" t="s">
        <v>215</v>
      </c>
      <c r="F127" t="s">
        <v>364</v>
      </c>
      <c r="G127" t="s">
        <v>365</v>
      </c>
      <c r="H127" t="s">
        <v>38</v>
      </c>
      <c r="I127" t="s">
        <v>621</v>
      </c>
      <c r="J127" s="11" t="s">
        <v>693</v>
      </c>
      <c r="K127">
        <v>27148</v>
      </c>
      <c r="L127" s="11">
        <v>27146</v>
      </c>
      <c r="M127">
        <f>IFERROR(ROUND(VLOOKUP($A127,est_vols!$A:$U,2,FALSE),0),"")</f>
        <v>3</v>
      </c>
      <c r="N127">
        <f>IFERROR(ROUND(VLOOKUP($A127,est_vols!$A:$U,3,FALSE),0),"")</f>
        <v>11</v>
      </c>
      <c r="O127" t="str">
        <f>VLOOKUP(M127,'AT FT Lookup'!$A$3:$D$8,4,FALSE)</f>
        <v>Urb</v>
      </c>
      <c r="P127" s="11" t="str">
        <f>VLOOKUP(N127,'AT FT Lookup'!$A$12:$C$26,3,FALSE)</f>
        <v>Loc</v>
      </c>
      <c r="Q127">
        <f t="shared" si="80"/>
        <v>1</v>
      </c>
      <c r="R127">
        <f t="shared" si="81"/>
        <v>0</v>
      </c>
      <c r="S127">
        <f t="shared" si="82"/>
        <v>0</v>
      </c>
      <c r="T127">
        <f t="shared" si="83"/>
        <v>0</v>
      </c>
      <c r="U127" s="11" t="str">
        <f t="shared" si="47"/>
        <v>Under 10k</v>
      </c>
      <c r="V127" s="3">
        <v>1257.5</v>
      </c>
      <c r="W127" s="3">
        <v>138</v>
      </c>
      <c r="X127" s="3">
        <v>390</v>
      </c>
      <c r="Y127" s="3">
        <v>385.5</v>
      </c>
      <c r="Z127" s="3">
        <v>334</v>
      </c>
      <c r="AA127" s="9">
        <v>10</v>
      </c>
      <c r="AN127" s="3">
        <f>IFERROR(ROUND(VLOOKUP($A127,est_vols!$A:$U,4,FALSE),0),"")</f>
        <v>8</v>
      </c>
      <c r="AO127" s="3">
        <f>IFERROR(ROUND(VLOOKUP($A127,est_vols!$A:$U,5,FALSE),0),"")</f>
        <v>0</v>
      </c>
      <c r="AP127" s="3">
        <f>IFERROR(ROUND(VLOOKUP($A127,est_vols!$A:$U,6,FALSE),0),"")</f>
        <v>0</v>
      </c>
      <c r="AQ127" s="3">
        <f>IFERROR(ROUND(VLOOKUP($A127,est_vols!$A:$U,7,FALSE),0),"")</f>
        <v>7</v>
      </c>
      <c r="AR127" s="3">
        <f>IFERROR(ROUND(VLOOKUP($A127,est_vols!$A:$U,8,FALSE),0),"")</f>
        <v>0</v>
      </c>
      <c r="AS127" s="9">
        <f>IFERROR(ROUND(VLOOKUP($A127,est_vols!$A:$U,9,FALSE),0),"")</f>
        <v>0</v>
      </c>
      <c r="AT127" s="3">
        <f t="shared" si="48"/>
        <v>-1249.5</v>
      </c>
      <c r="AU127" s="3">
        <f t="shared" si="49"/>
        <v>-138</v>
      </c>
      <c r="AV127" s="3">
        <f t="shared" si="50"/>
        <v>-390</v>
      </c>
      <c r="AW127" s="3">
        <f t="shared" si="51"/>
        <v>-378.5</v>
      </c>
      <c r="AX127" s="3">
        <f t="shared" si="52"/>
        <v>-334</v>
      </c>
      <c r="AY127" s="9">
        <f t="shared" si="53"/>
        <v>-10</v>
      </c>
      <c r="AZ127" s="3">
        <f t="shared" si="54"/>
        <v>1561250.25</v>
      </c>
      <c r="BA127" s="3">
        <f t="shared" si="55"/>
        <v>19044</v>
      </c>
      <c r="BB127" s="3">
        <f t="shared" si="56"/>
        <v>152100</v>
      </c>
      <c r="BC127" s="3">
        <f t="shared" si="57"/>
        <v>143262.25</v>
      </c>
      <c r="BD127" s="3">
        <f t="shared" si="58"/>
        <v>111556</v>
      </c>
      <c r="BE127" s="9">
        <f t="shared" si="59"/>
        <v>100</v>
      </c>
      <c r="BF127" s="51">
        <f t="shared" si="67"/>
        <v>-0.99363817097415508</v>
      </c>
      <c r="BG127" s="51">
        <f t="shared" si="68"/>
        <v>-1</v>
      </c>
      <c r="BH127" s="51">
        <f t="shared" si="69"/>
        <v>-1</v>
      </c>
      <c r="BI127" s="51">
        <f t="shared" si="70"/>
        <v>-0.98184176394293121</v>
      </c>
      <c r="BJ127" s="51">
        <f t="shared" si="71"/>
        <v>-1</v>
      </c>
      <c r="BK127" s="52">
        <f t="shared" si="72"/>
        <v>-1</v>
      </c>
    </row>
    <row r="128" spans="1:63" x14ac:dyDescent="0.25">
      <c r="A128">
        <v>160</v>
      </c>
      <c r="B128" t="s">
        <v>75</v>
      </c>
      <c r="C128" t="s">
        <v>214</v>
      </c>
      <c r="D128" t="str">
        <f t="shared" si="84"/>
        <v>10TH AVE between LAWTON and MORAGA</v>
      </c>
      <c r="E128" t="s">
        <v>215</v>
      </c>
      <c r="F128" t="s">
        <v>366</v>
      </c>
      <c r="G128" t="s">
        <v>367</v>
      </c>
      <c r="H128" t="s">
        <v>36</v>
      </c>
      <c r="I128" t="s">
        <v>621</v>
      </c>
      <c r="J128" s="11" t="s">
        <v>694</v>
      </c>
      <c r="K128">
        <v>27108</v>
      </c>
      <c r="L128" s="11">
        <v>27110</v>
      </c>
      <c r="M128">
        <f>IFERROR(ROUND(VLOOKUP($A128,est_vols!$A:$U,2,FALSE),0),"")</f>
        <v>3</v>
      </c>
      <c r="N128">
        <f>IFERROR(ROUND(VLOOKUP($A128,est_vols!$A:$U,3,FALSE),0),"")</f>
        <v>11</v>
      </c>
      <c r="O128" t="str">
        <f>VLOOKUP(M128,'AT FT Lookup'!$A$3:$D$8,4,FALSE)</f>
        <v>Urb</v>
      </c>
      <c r="P128" s="11" t="str">
        <f>VLOOKUP(N128,'AT FT Lookup'!$A$12:$C$26,3,FALSE)</f>
        <v>Loc</v>
      </c>
      <c r="Q128">
        <f t="shared" si="80"/>
        <v>1</v>
      </c>
      <c r="R128">
        <f t="shared" si="81"/>
        <v>0</v>
      </c>
      <c r="S128">
        <f t="shared" si="82"/>
        <v>0</v>
      </c>
      <c r="T128">
        <f t="shared" si="83"/>
        <v>0</v>
      </c>
      <c r="U128" s="11" t="str">
        <f t="shared" si="47"/>
        <v>Under 10k</v>
      </c>
      <c r="V128" s="3">
        <v>1425.5</v>
      </c>
      <c r="W128" s="3">
        <v>429.5</v>
      </c>
      <c r="X128" s="3">
        <v>444</v>
      </c>
      <c r="Y128" s="3">
        <v>288</v>
      </c>
      <c r="Z128" s="3">
        <v>249.5</v>
      </c>
      <c r="AA128" s="9">
        <v>14.5</v>
      </c>
      <c r="AN128" s="3">
        <f>IFERROR(ROUND(VLOOKUP($A128,est_vols!$A:$U,4,FALSE),0),"")</f>
        <v>657</v>
      </c>
      <c r="AO128" s="3">
        <f>IFERROR(ROUND(VLOOKUP($A128,est_vols!$A:$U,5,FALSE),0),"")</f>
        <v>156</v>
      </c>
      <c r="AP128" s="3">
        <f>IFERROR(ROUND(VLOOKUP($A128,est_vols!$A:$U,6,FALSE),0),"")</f>
        <v>283</v>
      </c>
      <c r="AQ128" s="3">
        <f>IFERROR(ROUND(VLOOKUP($A128,est_vols!$A:$U,7,FALSE),0),"")</f>
        <v>143</v>
      </c>
      <c r="AR128" s="3">
        <f>IFERROR(ROUND(VLOOKUP($A128,est_vols!$A:$U,8,FALSE),0),"")</f>
        <v>75</v>
      </c>
      <c r="AS128" s="9">
        <f>IFERROR(ROUND(VLOOKUP($A128,est_vols!$A:$U,9,FALSE),0),"")</f>
        <v>0</v>
      </c>
      <c r="AT128" s="3">
        <f t="shared" si="48"/>
        <v>-768.5</v>
      </c>
      <c r="AU128" s="3">
        <f t="shared" si="49"/>
        <v>-273.5</v>
      </c>
      <c r="AV128" s="3">
        <f t="shared" si="50"/>
        <v>-161</v>
      </c>
      <c r="AW128" s="3">
        <f t="shared" si="51"/>
        <v>-145</v>
      </c>
      <c r="AX128" s="3">
        <f t="shared" si="52"/>
        <v>-174.5</v>
      </c>
      <c r="AY128" s="9">
        <f t="shared" si="53"/>
        <v>-14.5</v>
      </c>
      <c r="AZ128" s="3">
        <f t="shared" si="54"/>
        <v>590592.25</v>
      </c>
      <c r="BA128" s="3">
        <f t="shared" si="55"/>
        <v>74802.25</v>
      </c>
      <c r="BB128" s="3">
        <f t="shared" si="56"/>
        <v>25921</v>
      </c>
      <c r="BC128" s="3">
        <f t="shared" si="57"/>
        <v>21025</v>
      </c>
      <c r="BD128" s="3">
        <f t="shared" si="58"/>
        <v>30450.25</v>
      </c>
      <c r="BE128" s="9">
        <f t="shared" si="59"/>
        <v>210.25</v>
      </c>
      <c r="BF128" s="51">
        <f t="shared" si="67"/>
        <v>-0.53910908453174322</v>
      </c>
      <c r="BG128" s="51">
        <f t="shared" si="68"/>
        <v>-0.63678696158323633</v>
      </c>
      <c r="BH128" s="51">
        <f t="shared" si="69"/>
        <v>-0.36261261261261263</v>
      </c>
      <c r="BI128" s="51">
        <f t="shared" si="70"/>
        <v>-0.50347222222222221</v>
      </c>
      <c r="BJ128" s="51">
        <f t="shared" si="71"/>
        <v>-0.69939879759519041</v>
      </c>
      <c r="BK128" s="52">
        <f t="shared" si="72"/>
        <v>-1</v>
      </c>
    </row>
    <row r="129" spans="1:63" x14ac:dyDescent="0.25">
      <c r="A129">
        <v>161</v>
      </c>
      <c r="B129" t="s">
        <v>75</v>
      </c>
      <c r="C129" t="s">
        <v>214</v>
      </c>
      <c r="D129" t="str">
        <f t="shared" si="84"/>
        <v>10TH AVE between LAWTON and MORAGA</v>
      </c>
      <c r="E129" t="s">
        <v>215</v>
      </c>
      <c r="F129" t="s">
        <v>366</v>
      </c>
      <c r="G129" t="s">
        <v>367</v>
      </c>
      <c r="H129" t="s">
        <v>38</v>
      </c>
      <c r="I129" t="s">
        <v>621</v>
      </c>
      <c r="J129" s="11" t="s">
        <v>695</v>
      </c>
      <c r="K129">
        <v>27110</v>
      </c>
      <c r="L129" s="11">
        <v>27108</v>
      </c>
      <c r="M129">
        <f>IFERROR(ROUND(VLOOKUP($A129,est_vols!$A:$U,2,FALSE),0),"")</f>
        <v>3</v>
      </c>
      <c r="N129">
        <f>IFERROR(ROUND(VLOOKUP($A129,est_vols!$A:$U,3,FALSE),0),"")</f>
        <v>11</v>
      </c>
      <c r="O129" t="str">
        <f>VLOOKUP(M129,'AT FT Lookup'!$A$3:$D$8,4,FALSE)</f>
        <v>Urb</v>
      </c>
      <c r="P129" s="11" t="str">
        <f>VLOOKUP(N129,'AT FT Lookup'!$A$12:$C$26,3,FALSE)</f>
        <v>Loc</v>
      </c>
      <c r="Q129">
        <f t="shared" si="80"/>
        <v>1</v>
      </c>
      <c r="R129">
        <f t="shared" si="81"/>
        <v>0</v>
      </c>
      <c r="S129">
        <f t="shared" si="82"/>
        <v>0</v>
      </c>
      <c r="T129">
        <f t="shared" si="83"/>
        <v>0</v>
      </c>
      <c r="U129" s="11" t="str">
        <f t="shared" si="47"/>
        <v>Under 10k</v>
      </c>
      <c r="V129" s="3">
        <v>884.5</v>
      </c>
      <c r="W129" s="3">
        <v>89</v>
      </c>
      <c r="X129" s="3">
        <v>269</v>
      </c>
      <c r="Y129" s="3">
        <v>331.5</v>
      </c>
      <c r="Z129" s="3">
        <v>193</v>
      </c>
      <c r="AA129" s="9">
        <v>2</v>
      </c>
      <c r="AN129" s="3">
        <f>IFERROR(ROUND(VLOOKUP($A129,est_vols!$A:$U,4,FALSE),0),"")</f>
        <v>562</v>
      </c>
      <c r="AO129" s="3">
        <f>IFERROR(ROUND(VLOOKUP($A129,est_vols!$A:$U,5,FALSE),0),"")</f>
        <v>94</v>
      </c>
      <c r="AP129" s="3">
        <f>IFERROR(ROUND(VLOOKUP($A129,est_vols!$A:$U,6,FALSE),0),"")</f>
        <v>253</v>
      </c>
      <c r="AQ129" s="3">
        <f>IFERROR(ROUND(VLOOKUP($A129,est_vols!$A:$U,7,FALSE),0),"")</f>
        <v>148</v>
      </c>
      <c r="AR129" s="3">
        <f>IFERROR(ROUND(VLOOKUP($A129,est_vols!$A:$U,8,FALSE),0),"")</f>
        <v>62</v>
      </c>
      <c r="AS129" s="9">
        <f>IFERROR(ROUND(VLOOKUP($A129,est_vols!$A:$U,9,FALSE),0),"")</f>
        <v>5</v>
      </c>
      <c r="AT129" s="3">
        <f t="shared" si="48"/>
        <v>-322.5</v>
      </c>
      <c r="AU129" s="3">
        <f t="shared" si="49"/>
        <v>5</v>
      </c>
      <c r="AV129" s="3">
        <f t="shared" si="50"/>
        <v>-16</v>
      </c>
      <c r="AW129" s="3">
        <f t="shared" si="51"/>
        <v>-183.5</v>
      </c>
      <c r="AX129" s="3">
        <f t="shared" si="52"/>
        <v>-131</v>
      </c>
      <c r="AY129" s="9">
        <f t="shared" si="53"/>
        <v>3</v>
      </c>
      <c r="AZ129" s="3">
        <f t="shared" si="54"/>
        <v>104006.25</v>
      </c>
      <c r="BA129" s="3">
        <f t="shared" si="55"/>
        <v>25</v>
      </c>
      <c r="BB129" s="3">
        <f t="shared" si="56"/>
        <v>256</v>
      </c>
      <c r="BC129" s="3">
        <f t="shared" si="57"/>
        <v>33672.25</v>
      </c>
      <c r="BD129" s="3">
        <f t="shared" si="58"/>
        <v>17161</v>
      </c>
      <c r="BE129" s="9">
        <f t="shared" si="59"/>
        <v>9</v>
      </c>
      <c r="BF129" s="51">
        <f t="shared" si="67"/>
        <v>-0.3646127755794234</v>
      </c>
      <c r="BG129" s="51">
        <f t="shared" si="68"/>
        <v>5.6179775280898875E-2</v>
      </c>
      <c r="BH129" s="51">
        <f t="shared" si="69"/>
        <v>-5.9479553903345722E-2</v>
      </c>
      <c r="BI129" s="51">
        <f t="shared" si="70"/>
        <v>-0.55354449472096534</v>
      </c>
      <c r="BJ129" s="51">
        <f t="shared" si="71"/>
        <v>-0.67875647668393779</v>
      </c>
      <c r="BK129" s="52">
        <f t="shared" si="72"/>
        <v>1.5</v>
      </c>
    </row>
    <row r="130" spans="1:63" x14ac:dyDescent="0.25">
      <c r="A130">
        <v>162</v>
      </c>
      <c r="B130" t="s">
        <v>75</v>
      </c>
      <c r="C130" t="s">
        <v>214</v>
      </c>
      <c r="D130" t="str">
        <f t="shared" si="84"/>
        <v>12TH AVE between BALBOA and CABRILLO</v>
      </c>
      <c r="E130" t="s">
        <v>216</v>
      </c>
      <c r="F130" t="s">
        <v>368</v>
      </c>
      <c r="G130" t="s">
        <v>369</v>
      </c>
      <c r="H130" t="s">
        <v>36</v>
      </c>
      <c r="I130" t="s">
        <v>621</v>
      </c>
      <c r="J130" s="11" t="s">
        <v>696</v>
      </c>
      <c r="K130">
        <v>27267</v>
      </c>
      <c r="L130" s="11">
        <v>27297</v>
      </c>
      <c r="M130">
        <f>IFERROR(ROUND(VLOOKUP($A130,est_vols!$A:$U,2,FALSE),0),"")</f>
        <v>2</v>
      </c>
      <c r="N130">
        <f>IFERROR(ROUND(VLOOKUP($A130,est_vols!$A:$U,3,FALSE),0),"")</f>
        <v>11</v>
      </c>
      <c r="O130" t="str">
        <f>VLOOKUP(M130,'AT FT Lookup'!$A$3:$D$8,4,FALSE)</f>
        <v>UrbBiz</v>
      </c>
      <c r="P130" s="11" t="str">
        <f>VLOOKUP(N130,'AT FT Lookup'!$A$12:$C$26,3,FALSE)</f>
        <v>Loc</v>
      </c>
      <c r="Q130">
        <f t="shared" si="80"/>
        <v>1</v>
      </c>
      <c r="R130">
        <f t="shared" si="81"/>
        <v>0</v>
      </c>
      <c r="S130">
        <f t="shared" si="82"/>
        <v>0</v>
      </c>
      <c r="T130">
        <f t="shared" si="83"/>
        <v>0</v>
      </c>
      <c r="U130" s="11" t="str">
        <f t="shared" si="47"/>
        <v>Under 10k</v>
      </c>
      <c r="V130" s="3">
        <v>1054</v>
      </c>
      <c r="W130" s="3">
        <v>230</v>
      </c>
      <c r="X130" s="3">
        <v>417</v>
      </c>
      <c r="Y130" s="3">
        <v>223</v>
      </c>
      <c r="Z130" s="3">
        <v>172</v>
      </c>
      <c r="AA130" s="9">
        <v>12</v>
      </c>
      <c r="AN130" s="3">
        <f>IFERROR(ROUND(VLOOKUP($A130,est_vols!$A:$U,4,FALSE),0),"")</f>
        <v>0</v>
      </c>
      <c r="AO130" s="3">
        <f>IFERROR(ROUND(VLOOKUP($A130,est_vols!$A:$U,5,FALSE),0),"")</f>
        <v>0</v>
      </c>
      <c r="AP130" s="3">
        <f>IFERROR(ROUND(VLOOKUP($A130,est_vols!$A:$U,6,FALSE),0),"")</f>
        <v>0</v>
      </c>
      <c r="AQ130" s="3">
        <f>IFERROR(ROUND(VLOOKUP($A130,est_vols!$A:$U,7,FALSE),0),"")</f>
        <v>0</v>
      </c>
      <c r="AR130" s="3">
        <f>IFERROR(ROUND(VLOOKUP($A130,est_vols!$A:$U,8,FALSE),0),"")</f>
        <v>0</v>
      </c>
      <c r="AS130" s="9">
        <f>IFERROR(ROUND(VLOOKUP($A130,est_vols!$A:$U,9,FALSE),0),"")</f>
        <v>0</v>
      </c>
      <c r="AT130" s="3">
        <f t="shared" si="48"/>
        <v>-1054</v>
      </c>
      <c r="AU130" s="3">
        <f t="shared" si="49"/>
        <v>-230</v>
      </c>
      <c r="AV130" s="3">
        <f t="shared" si="50"/>
        <v>-417</v>
      </c>
      <c r="AW130" s="3">
        <f t="shared" si="51"/>
        <v>-223</v>
      </c>
      <c r="AX130" s="3">
        <f t="shared" si="52"/>
        <v>-172</v>
      </c>
      <c r="AY130" s="9">
        <f t="shared" si="53"/>
        <v>-12</v>
      </c>
      <c r="AZ130" s="3">
        <f t="shared" si="54"/>
        <v>1110916</v>
      </c>
      <c r="BA130" s="3">
        <f t="shared" si="55"/>
        <v>52900</v>
      </c>
      <c r="BB130" s="3">
        <f t="shared" si="56"/>
        <v>173889</v>
      </c>
      <c r="BC130" s="3">
        <f t="shared" si="57"/>
        <v>49729</v>
      </c>
      <c r="BD130" s="3">
        <f t="shared" si="58"/>
        <v>29584</v>
      </c>
      <c r="BE130" s="9">
        <f t="shared" si="59"/>
        <v>144</v>
      </c>
      <c r="BF130" s="51">
        <f t="shared" si="67"/>
        <v>-1</v>
      </c>
      <c r="BG130" s="51">
        <f t="shared" si="68"/>
        <v>-1</v>
      </c>
      <c r="BH130" s="51">
        <f t="shared" si="69"/>
        <v>-1</v>
      </c>
      <c r="BI130" s="51">
        <f t="shared" si="70"/>
        <v>-1</v>
      </c>
      <c r="BJ130" s="51">
        <f t="shared" si="71"/>
        <v>-1</v>
      </c>
      <c r="BK130" s="52">
        <f t="shared" si="72"/>
        <v>-1</v>
      </c>
    </row>
    <row r="131" spans="1:63" x14ac:dyDescent="0.25">
      <c r="A131">
        <v>163</v>
      </c>
      <c r="B131" t="s">
        <v>75</v>
      </c>
      <c r="C131" t="s">
        <v>214</v>
      </c>
      <c r="D131" t="str">
        <f t="shared" si="84"/>
        <v>12TH AVE between BALBOA and CABRILLO</v>
      </c>
      <c r="E131" t="s">
        <v>216</v>
      </c>
      <c r="F131" t="s">
        <v>368</v>
      </c>
      <c r="G131" t="s">
        <v>369</v>
      </c>
      <c r="H131" t="s">
        <v>38</v>
      </c>
      <c r="I131" t="s">
        <v>621</v>
      </c>
      <c r="J131" s="11" t="s">
        <v>697</v>
      </c>
      <c r="K131">
        <v>27297</v>
      </c>
      <c r="L131" s="11">
        <v>27267</v>
      </c>
      <c r="M131">
        <f>IFERROR(ROUND(VLOOKUP($A131,est_vols!$A:$U,2,FALSE),0),"")</f>
        <v>2</v>
      </c>
      <c r="N131">
        <f>IFERROR(ROUND(VLOOKUP($A131,est_vols!$A:$U,3,FALSE),0),"")</f>
        <v>11</v>
      </c>
      <c r="O131" t="str">
        <f>VLOOKUP(M131,'AT FT Lookup'!$A$3:$D$8,4,FALSE)</f>
        <v>UrbBiz</v>
      </c>
      <c r="P131" s="11" t="str">
        <f>VLOOKUP(N131,'AT FT Lookup'!$A$12:$C$26,3,FALSE)</f>
        <v>Loc</v>
      </c>
      <c r="Q131">
        <f t="shared" si="80"/>
        <v>1</v>
      </c>
      <c r="R131">
        <f t="shared" si="81"/>
        <v>0</v>
      </c>
      <c r="S131">
        <f t="shared" si="82"/>
        <v>0</v>
      </c>
      <c r="T131">
        <f t="shared" si="83"/>
        <v>0</v>
      </c>
      <c r="U131" s="11" t="str">
        <f t="shared" ref="U131:U194" si="85">IF(Q131=1,"Under 10k",IF(R131=1,"10-20k",IF(S131=1,"20-50k",IF(T131=1,"Over 50k","NA"))))</f>
        <v>Under 10k</v>
      </c>
      <c r="V131" s="3">
        <v>637.5</v>
      </c>
      <c r="W131" s="3">
        <v>103.5</v>
      </c>
      <c r="X131" s="3">
        <v>215</v>
      </c>
      <c r="Y131" s="3">
        <v>173.5</v>
      </c>
      <c r="Z131" s="3">
        <v>137</v>
      </c>
      <c r="AA131" s="9">
        <v>8.5</v>
      </c>
      <c r="AN131" s="3">
        <f>IFERROR(ROUND(VLOOKUP($A131,est_vols!$A:$U,4,FALSE),0),"")</f>
        <v>0</v>
      </c>
      <c r="AO131" s="3">
        <f>IFERROR(ROUND(VLOOKUP($A131,est_vols!$A:$U,5,FALSE),0),"")</f>
        <v>0</v>
      </c>
      <c r="AP131" s="3">
        <f>IFERROR(ROUND(VLOOKUP($A131,est_vols!$A:$U,6,FALSE),0),"")</f>
        <v>0</v>
      </c>
      <c r="AQ131" s="3">
        <f>IFERROR(ROUND(VLOOKUP($A131,est_vols!$A:$U,7,FALSE),0),"")</f>
        <v>0</v>
      </c>
      <c r="AR131" s="3">
        <f>IFERROR(ROUND(VLOOKUP($A131,est_vols!$A:$U,8,FALSE),0),"")</f>
        <v>0</v>
      </c>
      <c r="AS131" s="9">
        <f>IFERROR(ROUND(VLOOKUP($A131,est_vols!$A:$U,9,FALSE),0),"")</f>
        <v>0</v>
      </c>
      <c r="AT131" s="3">
        <f t="shared" si="48"/>
        <v>-637.5</v>
      </c>
      <c r="AU131" s="3">
        <f t="shared" si="49"/>
        <v>-103.5</v>
      </c>
      <c r="AV131" s="3">
        <f t="shared" si="50"/>
        <v>-215</v>
      </c>
      <c r="AW131" s="3">
        <f t="shared" si="51"/>
        <v>-173.5</v>
      </c>
      <c r="AX131" s="3">
        <f t="shared" si="52"/>
        <v>-137</v>
      </c>
      <c r="AY131" s="9">
        <f t="shared" si="53"/>
        <v>-8.5</v>
      </c>
      <c r="AZ131" s="3">
        <f t="shared" si="54"/>
        <v>406406.25</v>
      </c>
      <c r="BA131" s="3">
        <f t="shared" si="55"/>
        <v>10712.25</v>
      </c>
      <c r="BB131" s="3">
        <f t="shared" si="56"/>
        <v>46225</v>
      </c>
      <c r="BC131" s="3">
        <f t="shared" si="57"/>
        <v>30102.25</v>
      </c>
      <c r="BD131" s="3">
        <f t="shared" si="58"/>
        <v>18769</v>
      </c>
      <c r="BE131" s="9">
        <f t="shared" si="59"/>
        <v>72.25</v>
      </c>
      <c r="BF131" s="51">
        <f t="shared" si="67"/>
        <v>-1</v>
      </c>
      <c r="BG131" s="51">
        <f t="shared" si="68"/>
        <v>-1</v>
      </c>
      <c r="BH131" s="51">
        <f t="shared" si="69"/>
        <v>-1</v>
      </c>
      <c r="BI131" s="51">
        <f t="shared" si="70"/>
        <v>-1</v>
      </c>
      <c r="BJ131" s="51">
        <f t="shared" si="71"/>
        <v>-1</v>
      </c>
      <c r="BK131" s="52">
        <f t="shared" si="72"/>
        <v>-1</v>
      </c>
    </row>
    <row r="132" spans="1:63" x14ac:dyDescent="0.25">
      <c r="A132">
        <v>164</v>
      </c>
      <c r="B132" t="s">
        <v>75</v>
      </c>
      <c r="C132" t="s">
        <v>214</v>
      </c>
      <c r="D132" t="str">
        <f t="shared" si="84"/>
        <v>12TH AVE between FUNSTON and PACHECO</v>
      </c>
      <c r="E132" t="s">
        <v>216</v>
      </c>
      <c r="F132" t="s">
        <v>370</v>
      </c>
      <c r="G132" t="s">
        <v>371</v>
      </c>
      <c r="H132" t="s">
        <v>36</v>
      </c>
      <c r="I132" t="s">
        <v>621</v>
      </c>
      <c r="J132" s="11" t="s">
        <v>698</v>
      </c>
      <c r="K132">
        <v>27111</v>
      </c>
      <c r="L132" s="11">
        <v>27116</v>
      </c>
      <c r="M132">
        <f>IFERROR(ROUND(VLOOKUP($A132,est_vols!$A:$U,2,FALSE),0),"")</f>
        <v>3</v>
      </c>
      <c r="N132">
        <f>IFERROR(ROUND(VLOOKUP($A132,est_vols!$A:$U,3,FALSE),0),"")</f>
        <v>11</v>
      </c>
      <c r="O132" t="str">
        <f>VLOOKUP(M132,'AT FT Lookup'!$A$3:$D$8,4,FALSE)</f>
        <v>Urb</v>
      </c>
      <c r="P132" s="11" t="str">
        <f>VLOOKUP(N132,'AT FT Lookup'!$A$12:$C$26,3,FALSE)</f>
        <v>Loc</v>
      </c>
      <c r="Q132">
        <f t="shared" si="80"/>
        <v>1</v>
      </c>
      <c r="R132">
        <f t="shared" si="81"/>
        <v>0</v>
      </c>
      <c r="S132">
        <f t="shared" si="82"/>
        <v>0</v>
      </c>
      <c r="T132">
        <f t="shared" si="83"/>
        <v>0</v>
      </c>
      <c r="U132" s="11" t="str">
        <f t="shared" si="85"/>
        <v>Under 10k</v>
      </c>
      <c r="V132" s="3">
        <v>264</v>
      </c>
      <c r="W132" s="3">
        <v>55.5</v>
      </c>
      <c r="X132" s="3">
        <v>110.5</v>
      </c>
      <c r="Y132" s="3">
        <v>61.5</v>
      </c>
      <c r="Z132" s="3">
        <v>33.5</v>
      </c>
      <c r="AA132" s="9">
        <v>3</v>
      </c>
      <c r="AN132" s="3">
        <f>IFERROR(ROUND(VLOOKUP($A132,est_vols!$A:$U,4,FALSE),0),"")</f>
        <v>34</v>
      </c>
      <c r="AO132" s="3">
        <f>IFERROR(ROUND(VLOOKUP($A132,est_vols!$A:$U,5,FALSE),0),"")</f>
        <v>6</v>
      </c>
      <c r="AP132" s="3">
        <f>IFERROR(ROUND(VLOOKUP($A132,est_vols!$A:$U,6,FALSE),0),"")</f>
        <v>13</v>
      </c>
      <c r="AQ132" s="3">
        <f>IFERROR(ROUND(VLOOKUP($A132,est_vols!$A:$U,7,FALSE),0),"")</f>
        <v>15</v>
      </c>
      <c r="AR132" s="3">
        <f>IFERROR(ROUND(VLOOKUP($A132,est_vols!$A:$U,8,FALSE),0),"")</f>
        <v>0</v>
      </c>
      <c r="AS132" s="9">
        <f>IFERROR(ROUND(VLOOKUP($A132,est_vols!$A:$U,9,FALSE),0),"")</f>
        <v>0</v>
      </c>
      <c r="AT132" s="3">
        <f t="shared" ref="AT132:AT195" si="86">AN132-V132</f>
        <v>-230</v>
      </c>
      <c r="AU132" s="3">
        <f t="shared" ref="AU132:AU195" si="87">AO132-W132</f>
        <v>-49.5</v>
      </c>
      <c r="AV132" s="3">
        <f t="shared" ref="AV132:AV195" si="88">AP132-X132</f>
        <v>-97.5</v>
      </c>
      <c r="AW132" s="3">
        <f t="shared" ref="AW132:AW195" si="89">AQ132-Y132</f>
        <v>-46.5</v>
      </c>
      <c r="AX132" s="3">
        <f t="shared" ref="AX132:AX195" si="90">AR132-Z132</f>
        <v>-33.5</v>
      </c>
      <c r="AY132" s="9">
        <f t="shared" ref="AY132:AY195" si="91">AS132-AA132</f>
        <v>-3</v>
      </c>
      <c r="AZ132" s="3">
        <f t="shared" ref="AZ132:AZ195" si="92">AT132^2</f>
        <v>52900</v>
      </c>
      <c r="BA132" s="3">
        <f t="shared" ref="BA132:BA195" si="93">AU132^2</f>
        <v>2450.25</v>
      </c>
      <c r="BB132" s="3">
        <f t="shared" ref="BB132:BB195" si="94">AV132^2</f>
        <v>9506.25</v>
      </c>
      <c r="BC132" s="3">
        <f t="shared" ref="BC132:BC195" si="95">AW132^2</f>
        <v>2162.25</v>
      </c>
      <c r="BD132" s="3">
        <f t="shared" ref="BD132:BD195" si="96">AX132^2</f>
        <v>1122.25</v>
      </c>
      <c r="BE132" s="9">
        <f t="shared" ref="BE132:BE195" si="97">AY132^2</f>
        <v>9</v>
      </c>
      <c r="BF132" s="51">
        <f t="shared" si="67"/>
        <v>-0.87121212121212122</v>
      </c>
      <c r="BG132" s="51">
        <f t="shared" si="68"/>
        <v>-0.89189189189189189</v>
      </c>
      <c r="BH132" s="51">
        <f t="shared" si="69"/>
        <v>-0.88235294117647056</v>
      </c>
      <c r="BI132" s="51">
        <f t="shared" si="70"/>
        <v>-0.75609756097560976</v>
      </c>
      <c r="BJ132" s="51">
        <f t="shared" si="71"/>
        <v>-1</v>
      </c>
      <c r="BK132" s="52">
        <f t="shared" si="72"/>
        <v>-1</v>
      </c>
    </row>
    <row r="133" spans="1:63" x14ac:dyDescent="0.25">
      <c r="A133">
        <v>165</v>
      </c>
      <c r="B133" t="s">
        <v>75</v>
      </c>
      <c r="C133" t="s">
        <v>214</v>
      </c>
      <c r="D133" t="str">
        <f t="shared" si="84"/>
        <v>12TH AVE between FUNSTON and PACHECO</v>
      </c>
      <c r="E133" t="s">
        <v>216</v>
      </c>
      <c r="F133" t="s">
        <v>370</v>
      </c>
      <c r="G133" t="s">
        <v>371</v>
      </c>
      <c r="H133" t="s">
        <v>38</v>
      </c>
      <c r="I133" t="s">
        <v>621</v>
      </c>
      <c r="J133" s="11" t="s">
        <v>699</v>
      </c>
      <c r="K133">
        <v>27116</v>
      </c>
      <c r="L133" s="11">
        <v>27111</v>
      </c>
      <c r="M133">
        <f>IFERROR(ROUND(VLOOKUP($A133,est_vols!$A:$U,2,FALSE),0),"")</f>
        <v>3</v>
      </c>
      <c r="N133">
        <f>IFERROR(ROUND(VLOOKUP($A133,est_vols!$A:$U,3,FALSE),0),"")</f>
        <v>11</v>
      </c>
      <c r="O133" t="str">
        <f>VLOOKUP(M133,'AT FT Lookup'!$A$3:$D$8,4,FALSE)</f>
        <v>Urb</v>
      </c>
      <c r="P133" s="11" t="str">
        <f>VLOOKUP(N133,'AT FT Lookup'!$A$12:$C$26,3,FALSE)</f>
        <v>Loc</v>
      </c>
      <c r="Q133">
        <f t="shared" si="80"/>
        <v>1</v>
      </c>
      <c r="R133">
        <f t="shared" si="81"/>
        <v>0</v>
      </c>
      <c r="S133">
        <f t="shared" si="82"/>
        <v>0</v>
      </c>
      <c r="T133">
        <f t="shared" si="83"/>
        <v>0</v>
      </c>
      <c r="U133" s="11" t="str">
        <f t="shared" si="85"/>
        <v>Under 10k</v>
      </c>
      <c r="V133" s="3">
        <v>294.5</v>
      </c>
      <c r="W133" s="3">
        <v>60.5</v>
      </c>
      <c r="X133" s="3">
        <v>96.5</v>
      </c>
      <c r="Y133" s="3">
        <v>83</v>
      </c>
      <c r="Z133" s="3">
        <v>52.5</v>
      </c>
      <c r="AA133" s="9">
        <v>2</v>
      </c>
      <c r="AN133" s="3">
        <f>IFERROR(ROUND(VLOOKUP($A133,est_vols!$A:$U,4,FALSE),0),"")</f>
        <v>158</v>
      </c>
      <c r="AO133" s="3">
        <f>IFERROR(ROUND(VLOOKUP($A133,est_vols!$A:$U,5,FALSE),0),"")</f>
        <v>19</v>
      </c>
      <c r="AP133" s="3">
        <f>IFERROR(ROUND(VLOOKUP($A133,est_vols!$A:$U,6,FALSE),0),"")</f>
        <v>60</v>
      </c>
      <c r="AQ133" s="3">
        <f>IFERROR(ROUND(VLOOKUP($A133,est_vols!$A:$U,7,FALSE),0),"")</f>
        <v>32</v>
      </c>
      <c r="AR133" s="3">
        <f>IFERROR(ROUND(VLOOKUP($A133,est_vols!$A:$U,8,FALSE),0),"")</f>
        <v>45</v>
      </c>
      <c r="AS133" s="9">
        <f>IFERROR(ROUND(VLOOKUP($A133,est_vols!$A:$U,9,FALSE),0),"")</f>
        <v>2</v>
      </c>
      <c r="AT133" s="3">
        <f t="shared" si="86"/>
        <v>-136.5</v>
      </c>
      <c r="AU133" s="3">
        <f t="shared" si="87"/>
        <v>-41.5</v>
      </c>
      <c r="AV133" s="3">
        <f t="shared" si="88"/>
        <v>-36.5</v>
      </c>
      <c r="AW133" s="3">
        <f t="shared" si="89"/>
        <v>-51</v>
      </c>
      <c r="AX133" s="3">
        <f t="shared" si="90"/>
        <v>-7.5</v>
      </c>
      <c r="AY133" s="9">
        <f t="shared" si="91"/>
        <v>0</v>
      </c>
      <c r="AZ133" s="3">
        <f t="shared" si="92"/>
        <v>18632.25</v>
      </c>
      <c r="BA133" s="3">
        <f t="shared" si="93"/>
        <v>1722.25</v>
      </c>
      <c r="BB133" s="3">
        <f t="shared" si="94"/>
        <v>1332.25</v>
      </c>
      <c r="BC133" s="3">
        <f t="shared" si="95"/>
        <v>2601</v>
      </c>
      <c r="BD133" s="3">
        <f t="shared" si="96"/>
        <v>56.25</v>
      </c>
      <c r="BE133" s="9">
        <f t="shared" si="97"/>
        <v>0</v>
      </c>
      <c r="BF133" s="51">
        <f t="shared" si="67"/>
        <v>-0.46349745331069608</v>
      </c>
      <c r="BG133" s="51">
        <f t="shared" si="68"/>
        <v>-0.68595041322314054</v>
      </c>
      <c r="BH133" s="51">
        <f t="shared" si="69"/>
        <v>-0.37823834196891193</v>
      </c>
      <c r="BI133" s="51">
        <f t="shared" si="70"/>
        <v>-0.61445783132530118</v>
      </c>
      <c r="BJ133" s="51">
        <f t="shared" si="71"/>
        <v>-0.14285714285714285</v>
      </c>
      <c r="BK133" s="52">
        <f t="shared" si="72"/>
        <v>0</v>
      </c>
    </row>
    <row r="134" spans="1:63" x14ac:dyDescent="0.25">
      <c r="A134">
        <v>166</v>
      </c>
      <c r="B134" t="s">
        <v>75</v>
      </c>
      <c r="C134" t="s">
        <v>214</v>
      </c>
      <c r="D134" t="str">
        <f t="shared" si="84"/>
        <v>12TH AVE between MAGELLAN and TARAVAL</v>
      </c>
      <c r="E134" t="s">
        <v>216</v>
      </c>
      <c r="F134" t="s">
        <v>372</v>
      </c>
      <c r="G134" t="s">
        <v>373</v>
      </c>
      <c r="H134" t="s">
        <v>36</v>
      </c>
      <c r="I134" t="s">
        <v>621</v>
      </c>
      <c r="J134" s="11" t="s">
        <v>700</v>
      </c>
      <c r="K134">
        <v>22988</v>
      </c>
      <c r="L134" s="11">
        <v>22968</v>
      </c>
      <c r="M134">
        <f>IFERROR(ROUND(VLOOKUP($A134,est_vols!$A:$U,2,FALSE),0),"")</f>
        <v>3</v>
      </c>
      <c r="N134">
        <f>IFERROR(ROUND(VLOOKUP($A134,est_vols!$A:$U,3,FALSE),0),"")</f>
        <v>11</v>
      </c>
      <c r="O134" t="str">
        <f>VLOOKUP(M134,'AT FT Lookup'!$A$3:$D$8,4,FALSE)</f>
        <v>Urb</v>
      </c>
      <c r="P134" s="11" t="str">
        <f>VLOOKUP(N134,'AT FT Lookup'!$A$12:$C$26,3,FALSE)</f>
        <v>Loc</v>
      </c>
      <c r="Q134">
        <f t="shared" si="80"/>
        <v>1</v>
      </c>
      <c r="R134">
        <f t="shared" si="81"/>
        <v>0</v>
      </c>
      <c r="S134">
        <f t="shared" si="82"/>
        <v>0</v>
      </c>
      <c r="T134">
        <f t="shared" si="83"/>
        <v>0</v>
      </c>
      <c r="U134" s="11" t="str">
        <f t="shared" si="85"/>
        <v>Under 10k</v>
      </c>
      <c r="V134" s="3">
        <v>165.5</v>
      </c>
      <c r="W134" s="3">
        <v>36.5</v>
      </c>
      <c r="X134" s="3">
        <v>58.5</v>
      </c>
      <c r="Y134" s="3">
        <v>40</v>
      </c>
      <c r="Z134" s="3">
        <v>29</v>
      </c>
      <c r="AA134" s="9">
        <v>1.5</v>
      </c>
      <c r="AN134" s="3">
        <f>IFERROR(ROUND(VLOOKUP($A134,est_vols!$A:$U,4,FALSE),0),"")</f>
        <v>573</v>
      </c>
      <c r="AO134" s="3">
        <f>IFERROR(ROUND(VLOOKUP($A134,est_vols!$A:$U,5,FALSE),0),"")</f>
        <v>115</v>
      </c>
      <c r="AP134" s="3">
        <f>IFERROR(ROUND(VLOOKUP($A134,est_vols!$A:$U,6,FALSE),0),"")</f>
        <v>262</v>
      </c>
      <c r="AQ134" s="3">
        <f>IFERROR(ROUND(VLOOKUP($A134,est_vols!$A:$U,7,FALSE),0),"")</f>
        <v>113</v>
      </c>
      <c r="AR134" s="3">
        <f>IFERROR(ROUND(VLOOKUP($A134,est_vols!$A:$U,8,FALSE),0),"")</f>
        <v>73</v>
      </c>
      <c r="AS134" s="9">
        <f>IFERROR(ROUND(VLOOKUP($A134,est_vols!$A:$U,9,FALSE),0),"")</f>
        <v>10</v>
      </c>
      <c r="AT134" s="3">
        <f t="shared" si="86"/>
        <v>407.5</v>
      </c>
      <c r="AU134" s="3">
        <f t="shared" si="87"/>
        <v>78.5</v>
      </c>
      <c r="AV134" s="3">
        <f t="shared" si="88"/>
        <v>203.5</v>
      </c>
      <c r="AW134" s="3">
        <f t="shared" si="89"/>
        <v>73</v>
      </c>
      <c r="AX134" s="3">
        <f t="shared" si="90"/>
        <v>44</v>
      </c>
      <c r="AY134" s="9">
        <f t="shared" si="91"/>
        <v>8.5</v>
      </c>
      <c r="AZ134" s="3">
        <f t="shared" si="92"/>
        <v>166056.25</v>
      </c>
      <c r="BA134" s="3">
        <f t="shared" si="93"/>
        <v>6162.25</v>
      </c>
      <c r="BB134" s="3">
        <f t="shared" si="94"/>
        <v>41412.25</v>
      </c>
      <c r="BC134" s="3">
        <f t="shared" si="95"/>
        <v>5329</v>
      </c>
      <c r="BD134" s="3">
        <f t="shared" si="96"/>
        <v>1936</v>
      </c>
      <c r="BE134" s="9">
        <f t="shared" si="97"/>
        <v>72.25</v>
      </c>
      <c r="BF134" s="51">
        <f t="shared" si="67"/>
        <v>2.4622356495468276</v>
      </c>
      <c r="BG134" s="51">
        <f t="shared" si="68"/>
        <v>2.1506849315068495</v>
      </c>
      <c r="BH134" s="51">
        <f t="shared" si="69"/>
        <v>3.4786324786324787</v>
      </c>
      <c r="BI134" s="51">
        <f t="shared" si="70"/>
        <v>1.825</v>
      </c>
      <c r="BJ134" s="51">
        <f t="shared" si="71"/>
        <v>1.5172413793103448</v>
      </c>
      <c r="BK134" s="52">
        <f t="shared" si="72"/>
        <v>5.666666666666667</v>
      </c>
    </row>
    <row r="135" spans="1:63" x14ac:dyDescent="0.25">
      <c r="A135">
        <v>167</v>
      </c>
      <c r="B135" t="s">
        <v>75</v>
      </c>
      <c r="C135" t="s">
        <v>214</v>
      </c>
      <c r="D135" t="str">
        <f t="shared" si="84"/>
        <v>12TH AVE between MAGELLAN and TARAVAL</v>
      </c>
      <c r="E135" t="s">
        <v>216</v>
      </c>
      <c r="F135" t="s">
        <v>372</v>
      </c>
      <c r="G135" t="s">
        <v>373</v>
      </c>
      <c r="H135" t="s">
        <v>38</v>
      </c>
      <c r="I135" t="s">
        <v>621</v>
      </c>
      <c r="J135" s="11" t="s">
        <v>701</v>
      </c>
      <c r="K135">
        <v>22968</v>
      </c>
      <c r="L135" s="11">
        <v>22988</v>
      </c>
      <c r="M135">
        <f>IFERROR(ROUND(VLOOKUP($A135,est_vols!$A:$U,2,FALSE),0),"")</f>
        <v>3</v>
      </c>
      <c r="N135">
        <f>IFERROR(ROUND(VLOOKUP($A135,est_vols!$A:$U,3,FALSE),0),"")</f>
        <v>11</v>
      </c>
      <c r="O135" t="str">
        <f>VLOOKUP(M135,'AT FT Lookup'!$A$3:$D$8,4,FALSE)</f>
        <v>Urb</v>
      </c>
      <c r="P135" s="11" t="str">
        <f>VLOOKUP(N135,'AT FT Lookup'!$A$12:$C$26,3,FALSE)</f>
        <v>Loc</v>
      </c>
      <c r="Q135">
        <f t="shared" si="80"/>
        <v>1</v>
      </c>
      <c r="R135">
        <f t="shared" si="81"/>
        <v>0</v>
      </c>
      <c r="S135">
        <f t="shared" si="82"/>
        <v>0</v>
      </c>
      <c r="T135">
        <f t="shared" si="83"/>
        <v>0</v>
      </c>
      <c r="U135" s="11" t="str">
        <f t="shared" si="85"/>
        <v>Under 10k</v>
      </c>
      <c r="V135" s="3">
        <v>189</v>
      </c>
      <c r="W135" s="3">
        <v>40</v>
      </c>
      <c r="X135" s="3">
        <v>72</v>
      </c>
      <c r="Y135" s="3">
        <v>53.5</v>
      </c>
      <c r="Z135" s="3">
        <v>22</v>
      </c>
      <c r="AA135" s="9">
        <v>1.5</v>
      </c>
      <c r="AN135" s="3">
        <f>IFERROR(ROUND(VLOOKUP($A135,est_vols!$A:$U,4,FALSE),0),"")</f>
        <v>691</v>
      </c>
      <c r="AO135" s="3">
        <f>IFERROR(ROUND(VLOOKUP($A135,est_vols!$A:$U,5,FALSE),0),"")</f>
        <v>112</v>
      </c>
      <c r="AP135" s="3">
        <f>IFERROR(ROUND(VLOOKUP($A135,est_vols!$A:$U,6,FALSE),0),"")</f>
        <v>291</v>
      </c>
      <c r="AQ135" s="3">
        <f>IFERROR(ROUND(VLOOKUP($A135,est_vols!$A:$U,7,FALSE),0),"")</f>
        <v>133</v>
      </c>
      <c r="AR135" s="3">
        <f>IFERROR(ROUND(VLOOKUP($A135,est_vols!$A:$U,8,FALSE),0),"")</f>
        <v>143</v>
      </c>
      <c r="AS135" s="9">
        <f>IFERROR(ROUND(VLOOKUP($A135,est_vols!$A:$U,9,FALSE),0),"")</f>
        <v>12</v>
      </c>
      <c r="AT135" s="3">
        <f t="shared" si="86"/>
        <v>502</v>
      </c>
      <c r="AU135" s="3">
        <f t="shared" si="87"/>
        <v>72</v>
      </c>
      <c r="AV135" s="3">
        <f t="shared" si="88"/>
        <v>219</v>
      </c>
      <c r="AW135" s="3">
        <f t="shared" si="89"/>
        <v>79.5</v>
      </c>
      <c r="AX135" s="3">
        <f t="shared" si="90"/>
        <v>121</v>
      </c>
      <c r="AY135" s="9">
        <f t="shared" si="91"/>
        <v>10.5</v>
      </c>
      <c r="AZ135" s="3">
        <f t="shared" si="92"/>
        <v>252004</v>
      </c>
      <c r="BA135" s="3">
        <f t="shared" si="93"/>
        <v>5184</v>
      </c>
      <c r="BB135" s="3">
        <f t="shared" si="94"/>
        <v>47961</v>
      </c>
      <c r="BC135" s="3">
        <f t="shared" si="95"/>
        <v>6320.25</v>
      </c>
      <c r="BD135" s="3">
        <f t="shared" si="96"/>
        <v>14641</v>
      </c>
      <c r="BE135" s="9">
        <f t="shared" si="97"/>
        <v>110.25</v>
      </c>
      <c r="BF135" s="51">
        <f t="shared" si="67"/>
        <v>2.6560846560846563</v>
      </c>
      <c r="BG135" s="51">
        <f t="shared" si="68"/>
        <v>1.8</v>
      </c>
      <c r="BH135" s="51">
        <f t="shared" si="69"/>
        <v>3.0416666666666665</v>
      </c>
      <c r="BI135" s="51">
        <f t="shared" si="70"/>
        <v>1.485981308411215</v>
      </c>
      <c r="BJ135" s="51">
        <f t="shared" si="71"/>
        <v>5.5</v>
      </c>
      <c r="BK135" s="52">
        <f t="shared" si="72"/>
        <v>7</v>
      </c>
    </row>
    <row r="136" spans="1:63" x14ac:dyDescent="0.25">
      <c r="A136">
        <v>168</v>
      </c>
      <c r="B136" t="s">
        <v>75</v>
      </c>
      <c r="C136" t="s">
        <v>214</v>
      </c>
      <c r="D136" t="str">
        <f t="shared" si="84"/>
        <v>14TH  ST between CASTRO and DIVISADERO</v>
      </c>
      <c r="E136" t="s">
        <v>217</v>
      </c>
      <c r="F136" t="s">
        <v>374</v>
      </c>
      <c r="G136" t="s">
        <v>375</v>
      </c>
      <c r="H136" t="s">
        <v>40</v>
      </c>
      <c r="I136" t="s">
        <v>621</v>
      </c>
      <c r="J136" s="11" t="s">
        <v>702</v>
      </c>
      <c r="K136">
        <v>26007</v>
      </c>
      <c r="L136" s="11">
        <v>26004</v>
      </c>
      <c r="M136">
        <f>IFERROR(ROUND(VLOOKUP($A136,est_vols!$A:$U,2,FALSE),0),"")</f>
        <v>2</v>
      </c>
      <c r="N136">
        <f>IFERROR(ROUND(VLOOKUP($A136,est_vols!$A:$U,3,FALSE),0),"")</f>
        <v>4</v>
      </c>
      <c r="O136" t="str">
        <f>VLOOKUP(M136,'AT FT Lookup'!$A$3:$D$8,4,FALSE)</f>
        <v>UrbBiz</v>
      </c>
      <c r="P136" s="11" t="str">
        <f>VLOOKUP(N136,'AT FT Lookup'!$A$12:$C$26,3,FALSE)</f>
        <v>Col</v>
      </c>
      <c r="Q136">
        <f t="shared" si="80"/>
        <v>1</v>
      </c>
      <c r="R136">
        <f t="shared" si="81"/>
        <v>0</v>
      </c>
      <c r="S136">
        <f t="shared" si="82"/>
        <v>0</v>
      </c>
      <c r="T136">
        <f t="shared" si="83"/>
        <v>0</v>
      </c>
      <c r="U136" s="11" t="str">
        <f t="shared" si="85"/>
        <v>Under 10k</v>
      </c>
      <c r="V136" s="3">
        <v>4413.5</v>
      </c>
      <c r="W136" s="3">
        <v>828</v>
      </c>
      <c r="X136" s="3">
        <v>1794.5</v>
      </c>
      <c r="Y136" s="3">
        <v>960</v>
      </c>
      <c r="Z136" s="3">
        <v>777.5</v>
      </c>
      <c r="AA136" s="9">
        <v>53.5</v>
      </c>
      <c r="AN136" s="3">
        <f>IFERROR(ROUND(VLOOKUP($A136,est_vols!$A:$U,4,FALSE),0),"")</f>
        <v>7944</v>
      </c>
      <c r="AO136" s="3">
        <f>IFERROR(ROUND(VLOOKUP($A136,est_vols!$A:$U,5,FALSE),0),"")</f>
        <v>1662</v>
      </c>
      <c r="AP136" s="3">
        <f>IFERROR(ROUND(VLOOKUP($A136,est_vols!$A:$U,6,FALSE),0),"")</f>
        <v>3224</v>
      </c>
      <c r="AQ136" s="3">
        <f>IFERROR(ROUND(VLOOKUP($A136,est_vols!$A:$U,7,FALSE),0),"")</f>
        <v>1589</v>
      </c>
      <c r="AR136" s="3">
        <f>IFERROR(ROUND(VLOOKUP($A136,est_vols!$A:$U,8,FALSE),0),"")</f>
        <v>1326</v>
      </c>
      <c r="AS136" s="9">
        <f>IFERROR(ROUND(VLOOKUP($A136,est_vols!$A:$U,9,FALSE),0),"")</f>
        <v>142</v>
      </c>
      <c r="AT136" s="3">
        <f t="shared" si="86"/>
        <v>3530.5</v>
      </c>
      <c r="AU136" s="3">
        <f t="shared" si="87"/>
        <v>834</v>
      </c>
      <c r="AV136" s="3">
        <f t="shared" si="88"/>
        <v>1429.5</v>
      </c>
      <c r="AW136" s="3">
        <f t="shared" si="89"/>
        <v>629</v>
      </c>
      <c r="AX136" s="3">
        <f t="shared" si="90"/>
        <v>548.5</v>
      </c>
      <c r="AY136" s="9">
        <f t="shared" si="91"/>
        <v>88.5</v>
      </c>
      <c r="AZ136" s="3">
        <f t="shared" si="92"/>
        <v>12464430.25</v>
      </c>
      <c r="BA136" s="3">
        <f t="shared" si="93"/>
        <v>695556</v>
      </c>
      <c r="BB136" s="3">
        <f t="shared" si="94"/>
        <v>2043470.25</v>
      </c>
      <c r="BC136" s="3">
        <f t="shared" si="95"/>
        <v>395641</v>
      </c>
      <c r="BD136" s="3">
        <f t="shared" si="96"/>
        <v>300852.25</v>
      </c>
      <c r="BE136" s="9">
        <f t="shared" si="97"/>
        <v>7832.25</v>
      </c>
      <c r="BF136" s="51">
        <f t="shared" si="67"/>
        <v>0.79993202673615049</v>
      </c>
      <c r="BG136" s="51">
        <f t="shared" si="68"/>
        <v>1.0072463768115942</v>
      </c>
      <c r="BH136" s="51">
        <f t="shared" si="69"/>
        <v>0.79660072443577601</v>
      </c>
      <c r="BI136" s="51">
        <f t="shared" si="70"/>
        <v>0.65520833333333328</v>
      </c>
      <c r="BJ136" s="51">
        <f t="shared" si="71"/>
        <v>0.70546623794212215</v>
      </c>
      <c r="BK136" s="52">
        <f t="shared" si="72"/>
        <v>1.6542056074766356</v>
      </c>
    </row>
    <row r="137" spans="1:63" x14ac:dyDescent="0.25">
      <c r="A137">
        <v>169</v>
      </c>
      <c r="B137" t="s">
        <v>75</v>
      </c>
      <c r="C137" t="s">
        <v>214</v>
      </c>
      <c r="D137" t="str">
        <f t="shared" si="84"/>
        <v>14TH  ST between CASTRO and DIVISADERO</v>
      </c>
      <c r="E137" t="s">
        <v>217</v>
      </c>
      <c r="F137" t="s">
        <v>374</v>
      </c>
      <c r="G137" t="s">
        <v>375</v>
      </c>
      <c r="H137" t="s">
        <v>42</v>
      </c>
      <c r="I137" t="s">
        <v>621</v>
      </c>
      <c r="J137" s="11" t="s">
        <v>703</v>
      </c>
      <c r="K137">
        <v>26004</v>
      </c>
      <c r="L137" s="11">
        <v>26007</v>
      </c>
      <c r="M137">
        <f>IFERROR(ROUND(VLOOKUP($A137,est_vols!$A:$U,2,FALSE),0),"")</f>
        <v>2</v>
      </c>
      <c r="N137">
        <f>IFERROR(ROUND(VLOOKUP($A137,est_vols!$A:$U,3,FALSE),0),"")</f>
        <v>4</v>
      </c>
      <c r="O137" t="str">
        <f>VLOOKUP(M137,'AT FT Lookup'!$A$3:$D$8,4,FALSE)</f>
        <v>UrbBiz</v>
      </c>
      <c r="P137" s="11" t="str">
        <f>VLOOKUP(N137,'AT FT Lookup'!$A$12:$C$26,3,FALSE)</f>
        <v>Col</v>
      </c>
      <c r="Q137">
        <f t="shared" si="80"/>
        <v>1</v>
      </c>
      <c r="R137">
        <f t="shared" si="81"/>
        <v>0</v>
      </c>
      <c r="S137">
        <f t="shared" si="82"/>
        <v>0</v>
      </c>
      <c r="T137">
        <f t="shared" si="83"/>
        <v>0</v>
      </c>
      <c r="U137" s="11" t="str">
        <f t="shared" si="85"/>
        <v>Under 10k</v>
      </c>
      <c r="V137" s="3">
        <v>3303.5</v>
      </c>
      <c r="W137" s="3">
        <v>481</v>
      </c>
      <c r="X137" s="3">
        <v>1146.5</v>
      </c>
      <c r="Y137" s="3">
        <v>795</v>
      </c>
      <c r="Z137" s="3">
        <v>853.5</v>
      </c>
      <c r="AA137" s="9">
        <v>27.5</v>
      </c>
      <c r="AN137" s="3">
        <f>IFERROR(ROUND(VLOOKUP($A137,est_vols!$A:$U,4,FALSE),0),"")</f>
        <v>5805</v>
      </c>
      <c r="AO137" s="3">
        <f>IFERROR(ROUND(VLOOKUP($A137,est_vols!$A:$U,5,FALSE),0),"")</f>
        <v>732</v>
      </c>
      <c r="AP137" s="3">
        <f>IFERROR(ROUND(VLOOKUP($A137,est_vols!$A:$U,6,FALSE),0),"")</f>
        <v>2194</v>
      </c>
      <c r="AQ137" s="3">
        <f>IFERROR(ROUND(VLOOKUP($A137,est_vols!$A:$U,7,FALSE),0),"")</f>
        <v>1258</v>
      </c>
      <c r="AR137" s="3">
        <f>IFERROR(ROUND(VLOOKUP($A137,est_vols!$A:$U,8,FALSE),0),"")</f>
        <v>1396</v>
      </c>
      <c r="AS137" s="9">
        <f>IFERROR(ROUND(VLOOKUP($A137,est_vols!$A:$U,9,FALSE),0),"")</f>
        <v>225</v>
      </c>
      <c r="AT137" s="3">
        <f t="shared" si="86"/>
        <v>2501.5</v>
      </c>
      <c r="AU137" s="3">
        <f t="shared" si="87"/>
        <v>251</v>
      </c>
      <c r="AV137" s="3">
        <f t="shared" si="88"/>
        <v>1047.5</v>
      </c>
      <c r="AW137" s="3">
        <f t="shared" si="89"/>
        <v>463</v>
      </c>
      <c r="AX137" s="3">
        <f t="shared" si="90"/>
        <v>542.5</v>
      </c>
      <c r="AY137" s="9">
        <f t="shared" si="91"/>
        <v>197.5</v>
      </c>
      <c r="AZ137" s="3">
        <f t="shared" si="92"/>
        <v>6257502.25</v>
      </c>
      <c r="BA137" s="3">
        <f t="shared" si="93"/>
        <v>63001</v>
      </c>
      <c r="BB137" s="3">
        <f t="shared" si="94"/>
        <v>1097256.25</v>
      </c>
      <c r="BC137" s="3">
        <f t="shared" si="95"/>
        <v>214369</v>
      </c>
      <c r="BD137" s="3">
        <f t="shared" si="96"/>
        <v>294306.25</v>
      </c>
      <c r="BE137" s="9">
        <f t="shared" si="97"/>
        <v>39006.25</v>
      </c>
      <c r="BF137" s="51">
        <f t="shared" si="67"/>
        <v>0.75722718329044947</v>
      </c>
      <c r="BG137" s="51">
        <f t="shared" si="68"/>
        <v>0.5218295218295218</v>
      </c>
      <c r="BH137" s="51">
        <f t="shared" si="69"/>
        <v>0.9136502398604448</v>
      </c>
      <c r="BI137" s="51">
        <f t="shared" si="70"/>
        <v>0.58238993710691822</v>
      </c>
      <c r="BJ137" s="51">
        <f t="shared" si="71"/>
        <v>0.63561804335090799</v>
      </c>
      <c r="BK137" s="52">
        <f t="shared" si="72"/>
        <v>7.1818181818181817</v>
      </c>
    </row>
    <row r="138" spans="1:63" x14ac:dyDescent="0.25">
      <c r="A138">
        <v>170</v>
      </c>
      <c r="B138" t="s">
        <v>75</v>
      </c>
      <c r="C138" t="s">
        <v>214</v>
      </c>
      <c r="D138" t="str">
        <f t="shared" si="84"/>
        <v>14TH ST between CASTRO and DIVISADERO</v>
      </c>
      <c r="E138" t="s">
        <v>218</v>
      </c>
      <c r="F138" t="s">
        <v>374</v>
      </c>
      <c r="G138" t="s">
        <v>375</v>
      </c>
      <c r="H138" t="s">
        <v>40</v>
      </c>
      <c r="I138" t="s">
        <v>621</v>
      </c>
      <c r="J138" s="11" t="s">
        <v>704</v>
      </c>
      <c r="K138">
        <v>26007</v>
      </c>
      <c r="L138" s="11">
        <v>26004</v>
      </c>
      <c r="M138">
        <f>IFERROR(ROUND(VLOOKUP($A138,est_vols!$A:$U,2,FALSE),0),"")</f>
        <v>2</v>
      </c>
      <c r="N138">
        <f>IFERROR(ROUND(VLOOKUP($A138,est_vols!$A:$U,3,FALSE),0),"")</f>
        <v>4</v>
      </c>
      <c r="O138" t="str">
        <f>VLOOKUP(M138,'AT FT Lookup'!$A$3:$D$8,4,FALSE)</f>
        <v>UrbBiz</v>
      </c>
      <c r="P138" s="11" t="str">
        <f>VLOOKUP(N138,'AT FT Lookup'!$A$12:$C$26,3,FALSE)</f>
        <v>Col</v>
      </c>
      <c r="Q138">
        <f t="shared" si="80"/>
        <v>1</v>
      </c>
      <c r="R138">
        <f t="shared" si="81"/>
        <v>0</v>
      </c>
      <c r="S138">
        <f t="shared" si="82"/>
        <v>0</v>
      </c>
      <c r="T138">
        <f t="shared" si="83"/>
        <v>0</v>
      </c>
      <c r="U138" s="11" t="str">
        <f t="shared" si="85"/>
        <v>Under 10k</v>
      </c>
      <c r="V138" s="3">
        <v>3232</v>
      </c>
      <c r="W138" s="3">
        <v>485</v>
      </c>
      <c r="X138" s="3">
        <v>1127</v>
      </c>
      <c r="Y138" s="3">
        <v>795.5</v>
      </c>
      <c r="Z138" s="3">
        <v>790.5</v>
      </c>
      <c r="AA138" s="9">
        <v>34</v>
      </c>
      <c r="AN138" s="3">
        <f>IFERROR(ROUND(VLOOKUP($A138,est_vols!$A:$U,4,FALSE),0),"")</f>
        <v>7944</v>
      </c>
      <c r="AO138" s="3">
        <f>IFERROR(ROUND(VLOOKUP($A138,est_vols!$A:$U,5,FALSE),0),"")</f>
        <v>1662</v>
      </c>
      <c r="AP138" s="3">
        <f>IFERROR(ROUND(VLOOKUP($A138,est_vols!$A:$U,6,FALSE),0),"")</f>
        <v>3224</v>
      </c>
      <c r="AQ138" s="3">
        <f>IFERROR(ROUND(VLOOKUP($A138,est_vols!$A:$U,7,FALSE),0),"")</f>
        <v>1589</v>
      </c>
      <c r="AR138" s="3">
        <f>IFERROR(ROUND(VLOOKUP($A138,est_vols!$A:$U,8,FALSE),0),"")</f>
        <v>1326</v>
      </c>
      <c r="AS138" s="9">
        <f>IFERROR(ROUND(VLOOKUP($A138,est_vols!$A:$U,9,FALSE),0),"")</f>
        <v>142</v>
      </c>
      <c r="AT138" s="3">
        <f t="shared" si="86"/>
        <v>4712</v>
      </c>
      <c r="AU138" s="3">
        <f t="shared" si="87"/>
        <v>1177</v>
      </c>
      <c r="AV138" s="3">
        <f t="shared" si="88"/>
        <v>2097</v>
      </c>
      <c r="AW138" s="3">
        <f t="shared" si="89"/>
        <v>793.5</v>
      </c>
      <c r="AX138" s="3">
        <f t="shared" si="90"/>
        <v>535.5</v>
      </c>
      <c r="AY138" s="9">
        <f t="shared" si="91"/>
        <v>108</v>
      </c>
      <c r="AZ138" s="3">
        <f t="shared" si="92"/>
        <v>22202944</v>
      </c>
      <c r="BA138" s="3">
        <f t="shared" si="93"/>
        <v>1385329</v>
      </c>
      <c r="BB138" s="3">
        <f t="shared" si="94"/>
        <v>4397409</v>
      </c>
      <c r="BC138" s="3">
        <f t="shared" si="95"/>
        <v>629642.25</v>
      </c>
      <c r="BD138" s="3">
        <f t="shared" si="96"/>
        <v>286760.25</v>
      </c>
      <c r="BE138" s="9">
        <f t="shared" si="97"/>
        <v>11664</v>
      </c>
      <c r="BF138" s="51">
        <f t="shared" si="67"/>
        <v>1.4579207920792079</v>
      </c>
      <c r="BG138" s="51">
        <f t="shared" si="68"/>
        <v>2.42680412371134</v>
      </c>
      <c r="BH138" s="51">
        <f t="shared" si="69"/>
        <v>1.8606921029281278</v>
      </c>
      <c r="BI138" s="51">
        <f t="shared" si="70"/>
        <v>0.99748585795097422</v>
      </c>
      <c r="BJ138" s="51">
        <f t="shared" si="71"/>
        <v>0.67741935483870963</v>
      </c>
      <c r="BK138" s="52">
        <f t="shared" si="72"/>
        <v>3.1764705882352939</v>
      </c>
    </row>
    <row r="139" spans="1:63" x14ac:dyDescent="0.25">
      <c r="A139">
        <v>171</v>
      </c>
      <c r="B139" t="s">
        <v>75</v>
      </c>
      <c r="C139" t="s">
        <v>214</v>
      </c>
      <c r="D139" t="str">
        <f t="shared" si="84"/>
        <v>14TH ST between CASTRO and DIVISADERO</v>
      </c>
      <c r="E139" t="s">
        <v>218</v>
      </c>
      <c r="F139" t="s">
        <v>374</v>
      </c>
      <c r="G139" t="s">
        <v>375</v>
      </c>
      <c r="H139" t="s">
        <v>42</v>
      </c>
      <c r="I139" t="s">
        <v>621</v>
      </c>
      <c r="J139" s="11" t="s">
        <v>705</v>
      </c>
      <c r="K139">
        <v>26004</v>
      </c>
      <c r="L139" s="11">
        <v>26007</v>
      </c>
      <c r="M139">
        <f>IFERROR(ROUND(VLOOKUP($A139,est_vols!$A:$U,2,FALSE),0),"")</f>
        <v>2</v>
      </c>
      <c r="N139">
        <f>IFERROR(ROUND(VLOOKUP($A139,est_vols!$A:$U,3,FALSE),0),"")</f>
        <v>4</v>
      </c>
      <c r="O139" t="str">
        <f>VLOOKUP(M139,'AT FT Lookup'!$A$3:$D$8,4,FALSE)</f>
        <v>UrbBiz</v>
      </c>
      <c r="P139" s="11" t="str">
        <f>VLOOKUP(N139,'AT FT Lookup'!$A$12:$C$26,3,FALSE)</f>
        <v>Col</v>
      </c>
      <c r="Q139">
        <f t="shared" si="80"/>
        <v>1</v>
      </c>
      <c r="R139">
        <f t="shared" si="81"/>
        <v>0</v>
      </c>
      <c r="S139">
        <f t="shared" si="82"/>
        <v>0</v>
      </c>
      <c r="T139">
        <f t="shared" si="83"/>
        <v>0</v>
      </c>
      <c r="U139" s="11" t="str">
        <f t="shared" si="85"/>
        <v>Under 10k</v>
      </c>
      <c r="V139" s="3">
        <v>3569</v>
      </c>
      <c r="W139" s="3">
        <v>723.5</v>
      </c>
      <c r="X139" s="3">
        <v>1425.5</v>
      </c>
      <c r="Y139" s="3">
        <v>770.5</v>
      </c>
      <c r="Z139" s="3">
        <v>595</v>
      </c>
      <c r="AA139" s="9">
        <v>54.5</v>
      </c>
      <c r="AN139" s="3">
        <f>IFERROR(ROUND(VLOOKUP($A139,est_vols!$A:$U,4,FALSE),0),"")</f>
        <v>5805</v>
      </c>
      <c r="AO139" s="3">
        <f>IFERROR(ROUND(VLOOKUP($A139,est_vols!$A:$U,5,FALSE),0),"")</f>
        <v>732</v>
      </c>
      <c r="AP139" s="3">
        <f>IFERROR(ROUND(VLOOKUP($A139,est_vols!$A:$U,6,FALSE),0),"")</f>
        <v>2194</v>
      </c>
      <c r="AQ139" s="3">
        <f>IFERROR(ROUND(VLOOKUP($A139,est_vols!$A:$U,7,FALSE),0),"")</f>
        <v>1258</v>
      </c>
      <c r="AR139" s="3">
        <f>IFERROR(ROUND(VLOOKUP($A139,est_vols!$A:$U,8,FALSE),0),"")</f>
        <v>1396</v>
      </c>
      <c r="AS139" s="9">
        <f>IFERROR(ROUND(VLOOKUP($A139,est_vols!$A:$U,9,FALSE),0),"")</f>
        <v>225</v>
      </c>
      <c r="AT139" s="3">
        <f t="shared" si="86"/>
        <v>2236</v>
      </c>
      <c r="AU139" s="3">
        <f t="shared" si="87"/>
        <v>8.5</v>
      </c>
      <c r="AV139" s="3">
        <f t="shared" si="88"/>
        <v>768.5</v>
      </c>
      <c r="AW139" s="3">
        <f t="shared" si="89"/>
        <v>487.5</v>
      </c>
      <c r="AX139" s="3">
        <f t="shared" si="90"/>
        <v>801</v>
      </c>
      <c r="AY139" s="9">
        <f t="shared" si="91"/>
        <v>170.5</v>
      </c>
      <c r="AZ139" s="3">
        <f t="shared" si="92"/>
        <v>4999696</v>
      </c>
      <c r="BA139" s="3">
        <f t="shared" si="93"/>
        <v>72.25</v>
      </c>
      <c r="BB139" s="3">
        <f t="shared" si="94"/>
        <v>590592.25</v>
      </c>
      <c r="BC139" s="3">
        <f t="shared" si="95"/>
        <v>237656.25</v>
      </c>
      <c r="BD139" s="3">
        <f t="shared" si="96"/>
        <v>641601</v>
      </c>
      <c r="BE139" s="9">
        <f t="shared" si="97"/>
        <v>29070.25</v>
      </c>
      <c r="BF139" s="51">
        <f t="shared" si="67"/>
        <v>0.62650602409638556</v>
      </c>
      <c r="BG139" s="51">
        <f t="shared" si="68"/>
        <v>1.1748445058742226E-2</v>
      </c>
      <c r="BH139" s="51">
        <f t="shared" si="69"/>
        <v>0.53910908453174322</v>
      </c>
      <c r="BI139" s="51">
        <f t="shared" si="70"/>
        <v>0.63270603504218037</v>
      </c>
      <c r="BJ139" s="51">
        <f t="shared" si="71"/>
        <v>1.3462184873949581</v>
      </c>
      <c r="BK139" s="52">
        <f t="shared" si="72"/>
        <v>3.1284403669724772</v>
      </c>
    </row>
    <row r="140" spans="1:63" x14ac:dyDescent="0.25">
      <c r="A140">
        <v>172</v>
      </c>
      <c r="B140" t="s">
        <v>75</v>
      </c>
      <c r="C140" t="s">
        <v>214</v>
      </c>
      <c r="D140" t="str">
        <f t="shared" si="84"/>
        <v>15TH AVE between ANZA and GEARY</v>
      </c>
      <c r="E140" t="s">
        <v>219</v>
      </c>
      <c r="F140" t="s">
        <v>376</v>
      </c>
      <c r="G140" t="s">
        <v>377</v>
      </c>
      <c r="H140" t="s">
        <v>36</v>
      </c>
      <c r="I140" t="s">
        <v>621</v>
      </c>
      <c r="J140" s="11" t="s">
        <v>706</v>
      </c>
      <c r="K140">
        <v>27478</v>
      </c>
      <c r="L140" s="11">
        <v>27486</v>
      </c>
      <c r="M140">
        <f>IFERROR(ROUND(VLOOKUP($A140,est_vols!$A:$U,2,FALSE),0),"")</f>
        <v>3</v>
      </c>
      <c r="N140">
        <f>IFERROR(ROUND(VLOOKUP($A140,est_vols!$A:$U,3,FALSE),0),"")</f>
        <v>11</v>
      </c>
      <c r="O140" t="str">
        <f>VLOOKUP(M140,'AT FT Lookup'!$A$3:$D$8,4,FALSE)</f>
        <v>Urb</v>
      </c>
      <c r="P140" s="11" t="str">
        <f>VLOOKUP(N140,'AT FT Lookup'!$A$12:$C$26,3,FALSE)</f>
        <v>Loc</v>
      </c>
      <c r="Q140">
        <f t="shared" si="80"/>
        <v>1</v>
      </c>
      <c r="R140">
        <f t="shared" si="81"/>
        <v>0</v>
      </c>
      <c r="S140">
        <f t="shared" si="82"/>
        <v>0</v>
      </c>
      <c r="T140">
        <f t="shared" si="83"/>
        <v>0</v>
      </c>
      <c r="U140" s="11" t="str">
        <f t="shared" si="85"/>
        <v>Under 10k</v>
      </c>
      <c r="V140" s="3">
        <v>1132</v>
      </c>
      <c r="W140" s="3">
        <v>192</v>
      </c>
      <c r="X140" s="3">
        <v>448</v>
      </c>
      <c r="Y140" s="3">
        <v>244</v>
      </c>
      <c r="Z140" s="3">
        <v>235</v>
      </c>
      <c r="AA140" s="9">
        <v>13</v>
      </c>
      <c r="AN140" s="3">
        <f>IFERROR(ROUND(VLOOKUP($A140,est_vols!$A:$U,4,FALSE),0),"")</f>
        <v>582</v>
      </c>
      <c r="AO140" s="3">
        <f>IFERROR(ROUND(VLOOKUP($A140,est_vols!$A:$U,5,FALSE),0),"")</f>
        <v>106</v>
      </c>
      <c r="AP140" s="3">
        <f>IFERROR(ROUND(VLOOKUP($A140,est_vols!$A:$U,6,FALSE),0),"")</f>
        <v>267</v>
      </c>
      <c r="AQ140" s="3">
        <f>IFERROR(ROUND(VLOOKUP($A140,est_vols!$A:$U,7,FALSE),0),"")</f>
        <v>101</v>
      </c>
      <c r="AR140" s="3">
        <f>IFERROR(ROUND(VLOOKUP($A140,est_vols!$A:$U,8,FALSE),0),"")</f>
        <v>108</v>
      </c>
      <c r="AS140" s="9">
        <f>IFERROR(ROUND(VLOOKUP($A140,est_vols!$A:$U,9,FALSE),0),"")</f>
        <v>0</v>
      </c>
      <c r="AT140" s="3">
        <f t="shared" si="86"/>
        <v>-550</v>
      </c>
      <c r="AU140" s="3">
        <f t="shared" si="87"/>
        <v>-86</v>
      </c>
      <c r="AV140" s="3">
        <f t="shared" si="88"/>
        <v>-181</v>
      </c>
      <c r="AW140" s="3">
        <f t="shared" si="89"/>
        <v>-143</v>
      </c>
      <c r="AX140" s="3">
        <f t="shared" si="90"/>
        <v>-127</v>
      </c>
      <c r="AY140" s="9">
        <f t="shared" si="91"/>
        <v>-13</v>
      </c>
      <c r="AZ140" s="3">
        <f t="shared" si="92"/>
        <v>302500</v>
      </c>
      <c r="BA140" s="3">
        <f t="shared" si="93"/>
        <v>7396</v>
      </c>
      <c r="BB140" s="3">
        <f t="shared" si="94"/>
        <v>32761</v>
      </c>
      <c r="BC140" s="3">
        <f t="shared" si="95"/>
        <v>20449</v>
      </c>
      <c r="BD140" s="3">
        <f t="shared" si="96"/>
        <v>16129</v>
      </c>
      <c r="BE140" s="9">
        <f t="shared" si="97"/>
        <v>169</v>
      </c>
      <c r="BF140" s="51">
        <f t="shared" si="67"/>
        <v>-0.48586572438162545</v>
      </c>
      <c r="BG140" s="51">
        <f t="shared" si="68"/>
        <v>-0.44791666666666669</v>
      </c>
      <c r="BH140" s="51">
        <f t="shared" si="69"/>
        <v>-0.40401785714285715</v>
      </c>
      <c r="BI140" s="51">
        <f t="shared" si="70"/>
        <v>-0.58606557377049184</v>
      </c>
      <c r="BJ140" s="51">
        <f t="shared" si="71"/>
        <v>-0.54042553191489362</v>
      </c>
      <c r="BK140" s="52">
        <f t="shared" si="72"/>
        <v>-1</v>
      </c>
    </row>
    <row r="141" spans="1:63" x14ac:dyDescent="0.25">
      <c r="A141">
        <v>173</v>
      </c>
      <c r="B141" t="s">
        <v>75</v>
      </c>
      <c r="C141" t="s">
        <v>214</v>
      </c>
      <c r="D141" t="str">
        <f t="shared" si="84"/>
        <v>15TH AVE between ANZA and GEARY</v>
      </c>
      <c r="E141" t="s">
        <v>219</v>
      </c>
      <c r="F141" t="s">
        <v>376</v>
      </c>
      <c r="G141" t="s">
        <v>377</v>
      </c>
      <c r="H141" t="s">
        <v>38</v>
      </c>
      <c r="I141" t="s">
        <v>621</v>
      </c>
      <c r="J141" s="11" t="s">
        <v>707</v>
      </c>
      <c r="K141">
        <v>27486</v>
      </c>
      <c r="L141" s="11">
        <v>27478</v>
      </c>
      <c r="M141">
        <f>IFERROR(ROUND(VLOOKUP($A141,est_vols!$A:$U,2,FALSE),0),"")</f>
        <v>3</v>
      </c>
      <c r="N141">
        <f>IFERROR(ROUND(VLOOKUP($A141,est_vols!$A:$U,3,FALSE),0),"")</f>
        <v>11</v>
      </c>
      <c r="O141" t="str">
        <f>VLOOKUP(M141,'AT FT Lookup'!$A$3:$D$8,4,FALSE)</f>
        <v>Urb</v>
      </c>
      <c r="P141" s="11" t="str">
        <f>VLOOKUP(N141,'AT FT Lookup'!$A$12:$C$26,3,FALSE)</f>
        <v>Loc</v>
      </c>
      <c r="Q141">
        <f t="shared" si="80"/>
        <v>1</v>
      </c>
      <c r="R141">
        <f t="shared" si="81"/>
        <v>0</v>
      </c>
      <c r="S141">
        <f t="shared" si="82"/>
        <v>0</v>
      </c>
      <c r="T141">
        <f t="shared" si="83"/>
        <v>0</v>
      </c>
      <c r="U141" s="11" t="str">
        <f t="shared" si="85"/>
        <v>Under 10k</v>
      </c>
      <c r="V141" s="3">
        <v>1244</v>
      </c>
      <c r="W141" s="3">
        <v>175</v>
      </c>
      <c r="X141" s="3">
        <v>509</v>
      </c>
      <c r="Y141" s="3">
        <v>307</v>
      </c>
      <c r="Z141" s="3">
        <v>244</v>
      </c>
      <c r="AA141" s="9">
        <v>9</v>
      </c>
      <c r="AN141" s="3">
        <f>IFERROR(ROUND(VLOOKUP($A141,est_vols!$A:$U,4,FALSE),0),"")</f>
        <v>168</v>
      </c>
      <c r="AO141" s="3">
        <f>IFERROR(ROUND(VLOOKUP($A141,est_vols!$A:$U,5,FALSE),0),"")</f>
        <v>12</v>
      </c>
      <c r="AP141" s="3">
        <f>IFERROR(ROUND(VLOOKUP($A141,est_vols!$A:$U,6,FALSE),0),"")</f>
        <v>77</v>
      </c>
      <c r="AQ141" s="3">
        <f>IFERROR(ROUND(VLOOKUP($A141,est_vols!$A:$U,7,FALSE),0),"")</f>
        <v>53</v>
      </c>
      <c r="AR141" s="3">
        <f>IFERROR(ROUND(VLOOKUP($A141,est_vols!$A:$U,8,FALSE),0),"")</f>
        <v>26</v>
      </c>
      <c r="AS141" s="9">
        <f>IFERROR(ROUND(VLOOKUP($A141,est_vols!$A:$U,9,FALSE),0),"")</f>
        <v>0</v>
      </c>
      <c r="AT141" s="3">
        <f t="shared" si="86"/>
        <v>-1076</v>
      </c>
      <c r="AU141" s="3">
        <f t="shared" si="87"/>
        <v>-163</v>
      </c>
      <c r="AV141" s="3">
        <f t="shared" si="88"/>
        <v>-432</v>
      </c>
      <c r="AW141" s="3">
        <f t="shared" si="89"/>
        <v>-254</v>
      </c>
      <c r="AX141" s="3">
        <f t="shared" si="90"/>
        <v>-218</v>
      </c>
      <c r="AY141" s="9">
        <f t="shared" si="91"/>
        <v>-9</v>
      </c>
      <c r="AZ141" s="3">
        <f t="shared" si="92"/>
        <v>1157776</v>
      </c>
      <c r="BA141" s="3">
        <f t="shared" si="93"/>
        <v>26569</v>
      </c>
      <c r="BB141" s="3">
        <f t="shared" si="94"/>
        <v>186624</v>
      </c>
      <c r="BC141" s="3">
        <f t="shared" si="95"/>
        <v>64516</v>
      </c>
      <c r="BD141" s="3">
        <f t="shared" si="96"/>
        <v>47524</v>
      </c>
      <c r="BE141" s="9">
        <f t="shared" si="97"/>
        <v>81</v>
      </c>
      <c r="BF141" s="51">
        <f t="shared" si="67"/>
        <v>-0.864951768488746</v>
      </c>
      <c r="BG141" s="51">
        <f t="shared" si="68"/>
        <v>-0.93142857142857138</v>
      </c>
      <c r="BH141" s="51">
        <f t="shared" si="69"/>
        <v>-0.84872298624754416</v>
      </c>
      <c r="BI141" s="51">
        <f t="shared" si="70"/>
        <v>-0.82736156351791534</v>
      </c>
      <c r="BJ141" s="51">
        <f t="shared" si="71"/>
        <v>-0.89344262295081966</v>
      </c>
      <c r="BK141" s="52">
        <f t="shared" si="72"/>
        <v>-1</v>
      </c>
    </row>
    <row r="142" spans="1:63" x14ac:dyDescent="0.25">
      <c r="A142">
        <v>174</v>
      </c>
      <c r="B142" t="s">
        <v>75</v>
      </c>
      <c r="C142" t="s">
        <v>214</v>
      </c>
      <c r="D142" t="str">
        <f t="shared" si="84"/>
        <v>15TH AVE between CALIFORNIA and LAKE</v>
      </c>
      <c r="E142" t="s">
        <v>219</v>
      </c>
      <c r="F142" t="s">
        <v>378</v>
      </c>
      <c r="G142" t="s">
        <v>379</v>
      </c>
      <c r="H142" t="s">
        <v>36</v>
      </c>
      <c r="I142" t="s">
        <v>621</v>
      </c>
      <c r="J142" s="11" t="s">
        <v>708</v>
      </c>
      <c r="K142">
        <v>27623</v>
      </c>
      <c r="L142" s="11">
        <v>27625</v>
      </c>
      <c r="M142">
        <f>IFERROR(ROUND(VLOOKUP($A142,est_vols!$A:$U,2,FALSE),0),"")</f>
        <v>3</v>
      </c>
      <c r="N142">
        <f>IFERROR(ROUND(VLOOKUP($A142,est_vols!$A:$U,3,FALSE),0),"")</f>
        <v>11</v>
      </c>
      <c r="O142" t="str">
        <f>VLOOKUP(M142,'AT FT Lookup'!$A$3:$D$8,4,FALSE)</f>
        <v>Urb</v>
      </c>
      <c r="P142" s="11" t="str">
        <f>VLOOKUP(N142,'AT FT Lookup'!$A$12:$C$26,3,FALSE)</f>
        <v>Loc</v>
      </c>
      <c r="Q142">
        <f t="shared" si="80"/>
        <v>1</v>
      </c>
      <c r="R142">
        <f t="shared" si="81"/>
        <v>0</v>
      </c>
      <c r="S142">
        <f t="shared" si="82"/>
        <v>0</v>
      </c>
      <c r="T142">
        <f t="shared" si="83"/>
        <v>0</v>
      </c>
      <c r="U142" s="11" t="str">
        <f t="shared" si="85"/>
        <v>Under 10k</v>
      </c>
      <c r="V142" s="3">
        <v>432</v>
      </c>
      <c r="W142" s="3">
        <v>10</v>
      </c>
      <c r="X142" s="3">
        <v>160</v>
      </c>
      <c r="Y142" s="3">
        <v>75</v>
      </c>
      <c r="Z142" s="3">
        <v>181</v>
      </c>
      <c r="AA142" s="9">
        <v>6</v>
      </c>
      <c r="AN142" s="3">
        <f>IFERROR(ROUND(VLOOKUP($A142,est_vols!$A:$U,4,FALSE),0),"")</f>
        <v>30</v>
      </c>
      <c r="AO142" s="3">
        <f>IFERROR(ROUND(VLOOKUP($A142,est_vols!$A:$U,5,FALSE),0),"")</f>
        <v>4</v>
      </c>
      <c r="AP142" s="3">
        <f>IFERROR(ROUND(VLOOKUP($A142,est_vols!$A:$U,6,FALSE),0),"")</f>
        <v>13</v>
      </c>
      <c r="AQ142" s="3">
        <f>IFERROR(ROUND(VLOOKUP($A142,est_vols!$A:$U,7,FALSE),0),"")</f>
        <v>6</v>
      </c>
      <c r="AR142" s="3">
        <f>IFERROR(ROUND(VLOOKUP($A142,est_vols!$A:$U,8,FALSE),0),"")</f>
        <v>7</v>
      </c>
      <c r="AS142" s="9">
        <f>IFERROR(ROUND(VLOOKUP($A142,est_vols!$A:$U,9,FALSE),0),"")</f>
        <v>1</v>
      </c>
      <c r="AT142" s="3">
        <f t="shared" si="86"/>
        <v>-402</v>
      </c>
      <c r="AU142" s="3">
        <f t="shared" si="87"/>
        <v>-6</v>
      </c>
      <c r="AV142" s="3">
        <f t="shared" si="88"/>
        <v>-147</v>
      </c>
      <c r="AW142" s="3">
        <f t="shared" si="89"/>
        <v>-69</v>
      </c>
      <c r="AX142" s="3">
        <f t="shared" si="90"/>
        <v>-174</v>
      </c>
      <c r="AY142" s="9">
        <f t="shared" si="91"/>
        <v>-5</v>
      </c>
      <c r="AZ142" s="3">
        <f t="shared" si="92"/>
        <v>161604</v>
      </c>
      <c r="BA142" s="3">
        <f t="shared" si="93"/>
        <v>36</v>
      </c>
      <c r="BB142" s="3">
        <f t="shared" si="94"/>
        <v>21609</v>
      </c>
      <c r="BC142" s="3">
        <f t="shared" si="95"/>
        <v>4761</v>
      </c>
      <c r="BD142" s="3">
        <f t="shared" si="96"/>
        <v>30276</v>
      </c>
      <c r="BE142" s="9">
        <f t="shared" si="97"/>
        <v>25</v>
      </c>
      <c r="BF142" s="51">
        <f t="shared" si="67"/>
        <v>-0.93055555555555558</v>
      </c>
      <c r="BG142" s="51">
        <f t="shared" si="68"/>
        <v>-0.6</v>
      </c>
      <c r="BH142" s="51">
        <f t="shared" si="69"/>
        <v>-0.91874999999999996</v>
      </c>
      <c r="BI142" s="51">
        <f t="shared" si="70"/>
        <v>-0.92</v>
      </c>
      <c r="BJ142" s="51">
        <f t="shared" si="71"/>
        <v>-0.96132596685082872</v>
      </c>
      <c r="BK142" s="52">
        <f t="shared" si="72"/>
        <v>-0.83333333333333337</v>
      </c>
    </row>
    <row r="143" spans="1:63" x14ac:dyDescent="0.25">
      <c r="A143">
        <v>175</v>
      </c>
      <c r="B143" t="s">
        <v>75</v>
      </c>
      <c r="C143" t="s">
        <v>214</v>
      </c>
      <c r="D143" t="str">
        <f t="shared" si="84"/>
        <v>15TH AVE between CALIFORNIA and LAKE</v>
      </c>
      <c r="E143" t="s">
        <v>219</v>
      </c>
      <c r="F143" t="s">
        <v>378</v>
      </c>
      <c r="G143" t="s">
        <v>379</v>
      </c>
      <c r="H143" t="s">
        <v>38</v>
      </c>
      <c r="I143" t="s">
        <v>621</v>
      </c>
      <c r="J143" s="11" t="s">
        <v>709</v>
      </c>
      <c r="K143">
        <v>27625</v>
      </c>
      <c r="L143" s="11">
        <v>27623</v>
      </c>
      <c r="M143">
        <f>IFERROR(ROUND(VLOOKUP($A143,est_vols!$A:$U,2,FALSE),0),"")</f>
        <v>3</v>
      </c>
      <c r="N143">
        <f>IFERROR(ROUND(VLOOKUP($A143,est_vols!$A:$U,3,FALSE),0),"")</f>
        <v>11</v>
      </c>
      <c r="O143" t="str">
        <f>VLOOKUP(M143,'AT FT Lookup'!$A$3:$D$8,4,FALSE)</f>
        <v>Urb</v>
      </c>
      <c r="P143" s="11" t="str">
        <f>VLOOKUP(N143,'AT FT Lookup'!$A$12:$C$26,3,FALSE)</f>
        <v>Loc</v>
      </c>
      <c r="Q143">
        <f t="shared" si="80"/>
        <v>1</v>
      </c>
      <c r="R143">
        <f t="shared" si="81"/>
        <v>0</v>
      </c>
      <c r="S143">
        <f t="shared" si="82"/>
        <v>0</v>
      </c>
      <c r="T143">
        <f t="shared" si="83"/>
        <v>0</v>
      </c>
      <c r="U143" s="11" t="str">
        <f t="shared" si="85"/>
        <v>Under 10k</v>
      </c>
      <c r="V143" s="3">
        <v>761</v>
      </c>
      <c r="W143" s="3">
        <v>7</v>
      </c>
      <c r="X143" s="3">
        <v>281</v>
      </c>
      <c r="Y143" s="3">
        <v>137</v>
      </c>
      <c r="Z143" s="3">
        <v>330</v>
      </c>
      <c r="AA143" s="9">
        <v>6</v>
      </c>
      <c r="AN143" s="3">
        <f>IFERROR(ROUND(VLOOKUP($A143,est_vols!$A:$U,4,FALSE),0),"")</f>
        <v>31</v>
      </c>
      <c r="AO143" s="3">
        <f>IFERROR(ROUND(VLOOKUP($A143,est_vols!$A:$U,5,FALSE),0),"")</f>
        <v>6</v>
      </c>
      <c r="AP143" s="3">
        <f>IFERROR(ROUND(VLOOKUP($A143,est_vols!$A:$U,6,FALSE),0),"")</f>
        <v>7</v>
      </c>
      <c r="AQ143" s="3">
        <f>IFERROR(ROUND(VLOOKUP($A143,est_vols!$A:$U,7,FALSE),0),"")</f>
        <v>2</v>
      </c>
      <c r="AR143" s="3">
        <f>IFERROR(ROUND(VLOOKUP($A143,est_vols!$A:$U,8,FALSE),0),"")</f>
        <v>14</v>
      </c>
      <c r="AS143" s="9">
        <f>IFERROR(ROUND(VLOOKUP($A143,est_vols!$A:$U,9,FALSE),0),"")</f>
        <v>1</v>
      </c>
      <c r="AT143" s="3">
        <f t="shared" si="86"/>
        <v>-730</v>
      </c>
      <c r="AU143" s="3">
        <f t="shared" si="87"/>
        <v>-1</v>
      </c>
      <c r="AV143" s="3">
        <f t="shared" si="88"/>
        <v>-274</v>
      </c>
      <c r="AW143" s="3">
        <f t="shared" si="89"/>
        <v>-135</v>
      </c>
      <c r="AX143" s="3">
        <f t="shared" si="90"/>
        <v>-316</v>
      </c>
      <c r="AY143" s="9">
        <f t="shared" si="91"/>
        <v>-5</v>
      </c>
      <c r="AZ143" s="3">
        <f t="shared" si="92"/>
        <v>532900</v>
      </c>
      <c r="BA143" s="3">
        <f t="shared" si="93"/>
        <v>1</v>
      </c>
      <c r="BB143" s="3">
        <f t="shared" si="94"/>
        <v>75076</v>
      </c>
      <c r="BC143" s="3">
        <f t="shared" si="95"/>
        <v>18225</v>
      </c>
      <c r="BD143" s="3">
        <f t="shared" si="96"/>
        <v>99856</v>
      </c>
      <c r="BE143" s="9">
        <f t="shared" si="97"/>
        <v>25</v>
      </c>
      <c r="BF143" s="51">
        <f t="shared" ref="BF143:BF206" si="98">AT143/V143</f>
        <v>-0.95926412614980294</v>
      </c>
      <c r="BG143" s="51">
        <f t="shared" ref="BG143:BG206" si="99">AU143/W143</f>
        <v>-0.14285714285714285</v>
      </c>
      <c r="BH143" s="51">
        <f t="shared" ref="BH143:BH206" si="100">AV143/X143</f>
        <v>-0.97508896797153022</v>
      </c>
      <c r="BI143" s="51">
        <f t="shared" ref="BI143:BI206" si="101">AW143/Y143</f>
        <v>-0.98540145985401462</v>
      </c>
      <c r="BJ143" s="51">
        <f t="shared" ref="BJ143:BJ206" si="102">AX143/Z143</f>
        <v>-0.95757575757575752</v>
      </c>
      <c r="BK143" s="52">
        <f t="shared" ref="BK143:BK206" si="103">AY143/AA143</f>
        <v>-0.83333333333333337</v>
      </c>
    </row>
    <row r="144" spans="1:63" x14ac:dyDescent="0.25">
      <c r="A144">
        <v>176</v>
      </c>
      <c r="B144" t="s">
        <v>75</v>
      </c>
      <c r="C144" t="s">
        <v>214</v>
      </c>
      <c r="D144" t="str">
        <f t="shared" si="84"/>
        <v>17TH ST between MISSISSIPPI and TEXAS</v>
      </c>
      <c r="E144" t="s">
        <v>220</v>
      </c>
      <c r="F144" t="s">
        <v>380</v>
      </c>
      <c r="G144" t="s">
        <v>381</v>
      </c>
      <c r="H144" t="s">
        <v>40</v>
      </c>
      <c r="I144" t="s">
        <v>621</v>
      </c>
      <c r="J144" s="11" t="s">
        <v>710</v>
      </c>
      <c r="K144">
        <v>23677</v>
      </c>
      <c r="L144" s="11">
        <v>23675</v>
      </c>
      <c r="M144">
        <f>IFERROR(ROUND(VLOOKUP($A144,est_vols!$A:$U,2,FALSE),0),"")</f>
        <v>2</v>
      </c>
      <c r="N144">
        <f>IFERROR(ROUND(VLOOKUP($A144,est_vols!$A:$U,3,FALSE),0),"")</f>
        <v>11</v>
      </c>
      <c r="O144" t="str">
        <f>VLOOKUP(M144,'AT FT Lookup'!$A$3:$D$8,4,FALSE)</f>
        <v>UrbBiz</v>
      </c>
      <c r="P144" s="11" t="str">
        <f>VLOOKUP(N144,'AT FT Lookup'!$A$12:$C$26,3,FALSE)</f>
        <v>Loc</v>
      </c>
      <c r="Q144">
        <f t="shared" si="80"/>
        <v>1</v>
      </c>
      <c r="R144">
        <f t="shared" si="81"/>
        <v>0</v>
      </c>
      <c r="S144">
        <f t="shared" si="82"/>
        <v>0</v>
      </c>
      <c r="T144">
        <f t="shared" si="83"/>
        <v>0</v>
      </c>
      <c r="U144" s="11" t="str">
        <f t="shared" si="85"/>
        <v>Under 10k</v>
      </c>
      <c r="V144" s="3">
        <v>2630</v>
      </c>
      <c r="W144" s="3">
        <v>401</v>
      </c>
      <c r="X144" s="3">
        <v>959</v>
      </c>
      <c r="Y144" s="3">
        <v>489</v>
      </c>
      <c r="Z144" s="3">
        <v>713</v>
      </c>
      <c r="AA144" s="9">
        <v>68</v>
      </c>
      <c r="AN144" s="3">
        <f>IFERROR(ROUND(VLOOKUP($A144,est_vols!$A:$U,4,FALSE),0),"")</f>
        <v>0</v>
      </c>
      <c r="AO144" s="3">
        <f>IFERROR(ROUND(VLOOKUP($A144,est_vols!$A:$U,5,FALSE),0),"")</f>
        <v>0</v>
      </c>
      <c r="AP144" s="3">
        <f>IFERROR(ROUND(VLOOKUP($A144,est_vols!$A:$U,6,FALSE),0),"")</f>
        <v>0</v>
      </c>
      <c r="AQ144" s="3">
        <f>IFERROR(ROUND(VLOOKUP($A144,est_vols!$A:$U,7,FALSE),0),"")</f>
        <v>0</v>
      </c>
      <c r="AR144" s="3">
        <f>IFERROR(ROUND(VLOOKUP($A144,est_vols!$A:$U,8,FALSE),0),"")</f>
        <v>0</v>
      </c>
      <c r="AS144" s="9">
        <f>IFERROR(ROUND(VLOOKUP($A144,est_vols!$A:$U,9,FALSE),0),"")</f>
        <v>0</v>
      </c>
      <c r="AT144" s="3">
        <f t="shared" si="86"/>
        <v>-2630</v>
      </c>
      <c r="AU144" s="3">
        <f t="shared" si="87"/>
        <v>-401</v>
      </c>
      <c r="AV144" s="3">
        <f t="shared" si="88"/>
        <v>-959</v>
      </c>
      <c r="AW144" s="3">
        <f t="shared" si="89"/>
        <v>-489</v>
      </c>
      <c r="AX144" s="3">
        <f t="shared" si="90"/>
        <v>-713</v>
      </c>
      <c r="AY144" s="9">
        <f t="shared" si="91"/>
        <v>-68</v>
      </c>
      <c r="AZ144" s="3">
        <f t="shared" si="92"/>
        <v>6916900</v>
      </c>
      <c r="BA144" s="3">
        <f t="shared" si="93"/>
        <v>160801</v>
      </c>
      <c r="BB144" s="3">
        <f t="shared" si="94"/>
        <v>919681</v>
      </c>
      <c r="BC144" s="3">
        <f t="shared" si="95"/>
        <v>239121</v>
      </c>
      <c r="BD144" s="3">
        <f t="shared" si="96"/>
        <v>508369</v>
      </c>
      <c r="BE144" s="9">
        <f t="shared" si="97"/>
        <v>4624</v>
      </c>
      <c r="BF144" s="51">
        <f t="shared" si="98"/>
        <v>-1</v>
      </c>
      <c r="BG144" s="51">
        <f t="shared" si="99"/>
        <v>-1</v>
      </c>
      <c r="BH144" s="51">
        <f t="shared" si="100"/>
        <v>-1</v>
      </c>
      <c r="BI144" s="51">
        <f t="shared" si="101"/>
        <v>-1</v>
      </c>
      <c r="BJ144" s="51">
        <f t="shared" si="102"/>
        <v>-1</v>
      </c>
      <c r="BK144" s="52">
        <f t="shared" si="103"/>
        <v>-1</v>
      </c>
    </row>
    <row r="145" spans="1:63" x14ac:dyDescent="0.25">
      <c r="A145">
        <v>177</v>
      </c>
      <c r="B145" t="s">
        <v>75</v>
      </c>
      <c r="C145" t="s">
        <v>214</v>
      </c>
      <c r="D145" t="str">
        <f t="shared" si="84"/>
        <v>17TH ST between MISSISSIPPI and TEXAS</v>
      </c>
      <c r="E145" t="s">
        <v>220</v>
      </c>
      <c r="F145" t="s">
        <v>380</v>
      </c>
      <c r="G145" t="s">
        <v>381</v>
      </c>
      <c r="H145" t="s">
        <v>42</v>
      </c>
      <c r="I145" t="s">
        <v>621</v>
      </c>
      <c r="J145" s="11" t="s">
        <v>711</v>
      </c>
      <c r="K145">
        <v>23675</v>
      </c>
      <c r="L145" s="11">
        <v>23677</v>
      </c>
      <c r="M145">
        <f>IFERROR(ROUND(VLOOKUP($A145,est_vols!$A:$U,2,FALSE),0),"")</f>
        <v>2</v>
      </c>
      <c r="N145">
        <f>IFERROR(ROUND(VLOOKUP($A145,est_vols!$A:$U,3,FALSE),0),"")</f>
        <v>11</v>
      </c>
      <c r="O145" t="str">
        <f>VLOOKUP(M145,'AT FT Lookup'!$A$3:$D$8,4,FALSE)</f>
        <v>UrbBiz</v>
      </c>
      <c r="P145" s="11" t="str">
        <f>VLOOKUP(N145,'AT FT Lookup'!$A$12:$C$26,3,FALSE)</f>
        <v>Loc</v>
      </c>
      <c r="Q145">
        <f t="shared" si="80"/>
        <v>1</v>
      </c>
      <c r="R145">
        <f t="shared" si="81"/>
        <v>0</v>
      </c>
      <c r="S145">
        <f t="shared" si="82"/>
        <v>0</v>
      </c>
      <c r="T145">
        <f t="shared" si="83"/>
        <v>0</v>
      </c>
      <c r="U145" s="11" t="str">
        <f t="shared" si="85"/>
        <v>Under 10k</v>
      </c>
      <c r="V145" s="3">
        <v>2620</v>
      </c>
      <c r="W145" s="3">
        <v>482</v>
      </c>
      <c r="X145" s="3">
        <v>894</v>
      </c>
      <c r="Y145" s="3">
        <v>587</v>
      </c>
      <c r="Z145" s="3">
        <v>562</v>
      </c>
      <c r="AA145" s="9">
        <v>95</v>
      </c>
      <c r="AN145" s="3">
        <f>IFERROR(ROUND(VLOOKUP($A145,est_vols!$A:$U,4,FALSE),0),"")</f>
        <v>0</v>
      </c>
      <c r="AO145" s="3">
        <f>IFERROR(ROUND(VLOOKUP($A145,est_vols!$A:$U,5,FALSE),0),"")</f>
        <v>0</v>
      </c>
      <c r="AP145" s="3">
        <f>IFERROR(ROUND(VLOOKUP($A145,est_vols!$A:$U,6,FALSE),0),"")</f>
        <v>0</v>
      </c>
      <c r="AQ145" s="3">
        <f>IFERROR(ROUND(VLOOKUP($A145,est_vols!$A:$U,7,FALSE),0),"")</f>
        <v>0</v>
      </c>
      <c r="AR145" s="3">
        <f>IFERROR(ROUND(VLOOKUP($A145,est_vols!$A:$U,8,FALSE),0),"")</f>
        <v>0</v>
      </c>
      <c r="AS145" s="9">
        <f>IFERROR(ROUND(VLOOKUP($A145,est_vols!$A:$U,9,FALSE),0),"")</f>
        <v>0</v>
      </c>
      <c r="AT145" s="3">
        <f t="shared" si="86"/>
        <v>-2620</v>
      </c>
      <c r="AU145" s="3">
        <f t="shared" si="87"/>
        <v>-482</v>
      </c>
      <c r="AV145" s="3">
        <f t="shared" si="88"/>
        <v>-894</v>
      </c>
      <c r="AW145" s="3">
        <f t="shared" si="89"/>
        <v>-587</v>
      </c>
      <c r="AX145" s="3">
        <f t="shared" si="90"/>
        <v>-562</v>
      </c>
      <c r="AY145" s="9">
        <f t="shared" si="91"/>
        <v>-95</v>
      </c>
      <c r="AZ145" s="3">
        <f t="shared" si="92"/>
        <v>6864400</v>
      </c>
      <c r="BA145" s="3">
        <f t="shared" si="93"/>
        <v>232324</v>
      </c>
      <c r="BB145" s="3">
        <f t="shared" si="94"/>
        <v>799236</v>
      </c>
      <c r="BC145" s="3">
        <f t="shared" si="95"/>
        <v>344569</v>
      </c>
      <c r="BD145" s="3">
        <f t="shared" si="96"/>
        <v>315844</v>
      </c>
      <c r="BE145" s="9">
        <f t="shared" si="97"/>
        <v>9025</v>
      </c>
      <c r="BF145" s="51">
        <f t="shared" si="98"/>
        <v>-1</v>
      </c>
      <c r="BG145" s="51">
        <f t="shared" si="99"/>
        <v>-1</v>
      </c>
      <c r="BH145" s="51">
        <f t="shared" si="100"/>
        <v>-1</v>
      </c>
      <c r="BI145" s="51">
        <f t="shared" si="101"/>
        <v>-1</v>
      </c>
      <c r="BJ145" s="51">
        <f t="shared" si="102"/>
        <v>-1</v>
      </c>
      <c r="BK145" s="52">
        <f t="shared" si="103"/>
        <v>-1</v>
      </c>
    </row>
    <row r="146" spans="1:63" x14ac:dyDescent="0.25">
      <c r="A146">
        <v>178</v>
      </c>
      <c r="B146" t="s">
        <v>75</v>
      </c>
      <c r="C146" t="s">
        <v>214</v>
      </c>
      <c r="D146" t="str">
        <f t="shared" si="84"/>
        <v>17TH ST between CASTRO and DIAMOND</v>
      </c>
      <c r="E146" t="s">
        <v>220</v>
      </c>
      <c r="F146" t="s">
        <v>374</v>
      </c>
      <c r="G146" t="s">
        <v>382</v>
      </c>
      <c r="H146" t="s">
        <v>42</v>
      </c>
      <c r="I146" t="s">
        <v>621</v>
      </c>
      <c r="J146" s="11" t="s">
        <v>712</v>
      </c>
      <c r="K146">
        <v>25814</v>
      </c>
      <c r="L146" s="11">
        <v>25821</v>
      </c>
      <c r="M146">
        <f>IFERROR(ROUND(VLOOKUP($A146,est_vols!$A:$U,2,FALSE),0),"")</f>
        <v>1</v>
      </c>
      <c r="N146">
        <f>IFERROR(ROUND(VLOOKUP($A146,est_vols!$A:$U,3,FALSE),0),"")</f>
        <v>12</v>
      </c>
      <c r="O146" t="str">
        <f>VLOOKUP(M146,'AT FT Lookup'!$A$3:$D$8,4,FALSE)</f>
        <v>Core/CBD</v>
      </c>
      <c r="P146" s="11" t="str">
        <f>VLOOKUP(N146,'AT FT Lookup'!$A$12:$C$26,3,FALSE)</f>
        <v>Art</v>
      </c>
      <c r="Q146">
        <f t="shared" si="80"/>
        <v>1</v>
      </c>
      <c r="R146">
        <f t="shared" si="81"/>
        <v>0</v>
      </c>
      <c r="S146">
        <f t="shared" si="82"/>
        <v>0</v>
      </c>
      <c r="T146">
        <f t="shared" si="83"/>
        <v>0</v>
      </c>
      <c r="U146" s="11" t="str">
        <f t="shared" si="85"/>
        <v>Under 10k</v>
      </c>
      <c r="V146" s="3">
        <v>4792.5</v>
      </c>
      <c r="W146" s="3">
        <v>565</v>
      </c>
      <c r="X146" s="3">
        <v>1845</v>
      </c>
      <c r="Y146" s="3">
        <v>939.5</v>
      </c>
      <c r="Z146" s="3">
        <v>1365</v>
      </c>
      <c r="AA146" s="9">
        <v>78</v>
      </c>
      <c r="AN146" s="3">
        <f>IFERROR(ROUND(VLOOKUP($A146,est_vols!$A:$U,4,FALSE),0),"")</f>
        <v>2207</v>
      </c>
      <c r="AO146" s="3">
        <f>IFERROR(ROUND(VLOOKUP($A146,est_vols!$A:$U,5,FALSE),0),"")</f>
        <v>242</v>
      </c>
      <c r="AP146" s="3">
        <f>IFERROR(ROUND(VLOOKUP($A146,est_vols!$A:$U,6,FALSE),0),"")</f>
        <v>931</v>
      </c>
      <c r="AQ146" s="3">
        <f>IFERROR(ROUND(VLOOKUP($A146,est_vols!$A:$U,7,FALSE),0),"")</f>
        <v>482</v>
      </c>
      <c r="AR146" s="3">
        <f>IFERROR(ROUND(VLOOKUP($A146,est_vols!$A:$U,8,FALSE),0),"")</f>
        <v>540</v>
      </c>
      <c r="AS146" s="9">
        <f>IFERROR(ROUND(VLOOKUP($A146,est_vols!$A:$U,9,FALSE),0),"")</f>
        <v>12</v>
      </c>
      <c r="AT146" s="3">
        <f t="shared" si="86"/>
        <v>-2585.5</v>
      </c>
      <c r="AU146" s="3">
        <f t="shared" si="87"/>
        <v>-323</v>
      </c>
      <c r="AV146" s="3">
        <f t="shared" si="88"/>
        <v>-914</v>
      </c>
      <c r="AW146" s="3">
        <f t="shared" si="89"/>
        <v>-457.5</v>
      </c>
      <c r="AX146" s="3">
        <f t="shared" si="90"/>
        <v>-825</v>
      </c>
      <c r="AY146" s="9">
        <f t="shared" si="91"/>
        <v>-66</v>
      </c>
      <c r="AZ146" s="3">
        <f t="shared" si="92"/>
        <v>6684810.25</v>
      </c>
      <c r="BA146" s="3">
        <f t="shared" si="93"/>
        <v>104329</v>
      </c>
      <c r="BB146" s="3">
        <f t="shared" si="94"/>
        <v>835396</v>
      </c>
      <c r="BC146" s="3">
        <f t="shared" si="95"/>
        <v>209306.25</v>
      </c>
      <c r="BD146" s="3">
        <f t="shared" si="96"/>
        <v>680625</v>
      </c>
      <c r="BE146" s="9">
        <f t="shared" si="97"/>
        <v>4356</v>
      </c>
      <c r="BF146" s="51">
        <f t="shared" si="98"/>
        <v>-0.53948878455920712</v>
      </c>
      <c r="BG146" s="51">
        <f t="shared" si="99"/>
        <v>-0.57168141592920352</v>
      </c>
      <c r="BH146" s="51">
        <f t="shared" si="100"/>
        <v>-0.4953929539295393</v>
      </c>
      <c r="BI146" s="51">
        <f t="shared" si="101"/>
        <v>-0.4869611495476317</v>
      </c>
      <c r="BJ146" s="51">
        <f t="shared" si="102"/>
        <v>-0.60439560439560436</v>
      </c>
      <c r="BK146" s="52">
        <f t="shared" si="103"/>
        <v>-0.84615384615384615</v>
      </c>
    </row>
    <row r="147" spans="1:63" x14ac:dyDescent="0.25">
      <c r="A147">
        <v>179</v>
      </c>
      <c r="B147" t="s">
        <v>75</v>
      </c>
      <c r="C147" t="s">
        <v>214</v>
      </c>
      <c r="D147" t="str">
        <f t="shared" si="84"/>
        <v>17TH ST between CASTRO and DIAMOND</v>
      </c>
      <c r="E147" t="s">
        <v>220</v>
      </c>
      <c r="F147" t="s">
        <v>374</v>
      </c>
      <c r="G147" t="s">
        <v>382</v>
      </c>
      <c r="H147" t="s">
        <v>42</v>
      </c>
      <c r="I147" t="s">
        <v>621</v>
      </c>
      <c r="J147" s="11" t="s">
        <v>713</v>
      </c>
      <c r="K147">
        <v>25821</v>
      </c>
      <c r="L147" s="11">
        <v>25828</v>
      </c>
      <c r="M147">
        <f>IFERROR(ROUND(VLOOKUP($A147,est_vols!$A:$U,2,FALSE),0),"")</f>
        <v>1</v>
      </c>
      <c r="N147">
        <f>IFERROR(ROUND(VLOOKUP($A147,est_vols!$A:$U,3,FALSE),0),"")</f>
        <v>12</v>
      </c>
      <c r="O147" t="str">
        <f>VLOOKUP(M147,'AT FT Lookup'!$A$3:$D$8,4,FALSE)</f>
        <v>Core/CBD</v>
      </c>
      <c r="P147" s="11" t="str">
        <f>VLOOKUP(N147,'AT FT Lookup'!$A$12:$C$26,3,FALSE)</f>
        <v>Art</v>
      </c>
      <c r="Q147">
        <f t="shared" si="80"/>
        <v>1</v>
      </c>
      <c r="R147">
        <f t="shared" si="81"/>
        <v>0</v>
      </c>
      <c r="S147">
        <f t="shared" si="82"/>
        <v>0</v>
      </c>
      <c r="T147">
        <f t="shared" si="83"/>
        <v>0</v>
      </c>
      <c r="U147" s="11" t="str">
        <f t="shared" si="85"/>
        <v>Under 10k</v>
      </c>
      <c r="V147" s="3">
        <v>4792.5</v>
      </c>
      <c r="W147" s="3">
        <v>565</v>
      </c>
      <c r="X147" s="3">
        <v>1845</v>
      </c>
      <c r="Y147" s="3">
        <v>939.5</v>
      </c>
      <c r="Z147" s="3">
        <v>1365</v>
      </c>
      <c r="AA147" s="9">
        <v>78</v>
      </c>
      <c r="AN147" s="3">
        <f>IFERROR(ROUND(VLOOKUP($A147,est_vols!$A:$U,4,FALSE),0),"")</f>
        <v>2207</v>
      </c>
      <c r="AO147" s="3">
        <f>IFERROR(ROUND(VLOOKUP($A147,est_vols!$A:$U,5,FALSE),0),"")</f>
        <v>242</v>
      </c>
      <c r="AP147" s="3">
        <f>IFERROR(ROUND(VLOOKUP($A147,est_vols!$A:$U,6,FALSE),0),"")</f>
        <v>931</v>
      </c>
      <c r="AQ147" s="3">
        <f>IFERROR(ROUND(VLOOKUP($A147,est_vols!$A:$U,7,FALSE),0),"")</f>
        <v>482</v>
      </c>
      <c r="AR147" s="3">
        <f>IFERROR(ROUND(VLOOKUP($A147,est_vols!$A:$U,8,FALSE),0),"")</f>
        <v>540</v>
      </c>
      <c r="AS147" s="9">
        <f>IFERROR(ROUND(VLOOKUP($A147,est_vols!$A:$U,9,FALSE),0),"")</f>
        <v>12</v>
      </c>
      <c r="AT147" s="3">
        <f t="shared" si="86"/>
        <v>-2585.5</v>
      </c>
      <c r="AU147" s="3">
        <f t="shared" si="87"/>
        <v>-323</v>
      </c>
      <c r="AV147" s="3">
        <f t="shared" si="88"/>
        <v>-914</v>
      </c>
      <c r="AW147" s="3">
        <f t="shared" si="89"/>
        <v>-457.5</v>
      </c>
      <c r="AX147" s="3">
        <f t="shared" si="90"/>
        <v>-825</v>
      </c>
      <c r="AY147" s="9">
        <f t="shared" si="91"/>
        <v>-66</v>
      </c>
      <c r="AZ147" s="3">
        <f t="shared" si="92"/>
        <v>6684810.25</v>
      </c>
      <c r="BA147" s="3">
        <f t="shared" si="93"/>
        <v>104329</v>
      </c>
      <c r="BB147" s="3">
        <f t="shared" si="94"/>
        <v>835396</v>
      </c>
      <c r="BC147" s="3">
        <f t="shared" si="95"/>
        <v>209306.25</v>
      </c>
      <c r="BD147" s="3">
        <f t="shared" si="96"/>
        <v>680625</v>
      </c>
      <c r="BE147" s="9">
        <f t="shared" si="97"/>
        <v>4356</v>
      </c>
      <c r="BF147" s="51">
        <f t="shared" si="98"/>
        <v>-0.53948878455920712</v>
      </c>
      <c r="BG147" s="51">
        <f t="shared" si="99"/>
        <v>-0.57168141592920352</v>
      </c>
      <c r="BH147" s="51">
        <f t="shared" si="100"/>
        <v>-0.4953929539295393</v>
      </c>
      <c r="BI147" s="51">
        <f t="shared" si="101"/>
        <v>-0.4869611495476317</v>
      </c>
      <c r="BJ147" s="51">
        <f t="shared" si="102"/>
        <v>-0.60439560439560436</v>
      </c>
      <c r="BK147" s="52">
        <f t="shared" si="103"/>
        <v>-0.84615384615384615</v>
      </c>
    </row>
    <row r="148" spans="1:63" x14ac:dyDescent="0.25">
      <c r="A148">
        <v>180</v>
      </c>
      <c r="B148" t="s">
        <v>75</v>
      </c>
      <c r="C148" t="s">
        <v>214</v>
      </c>
      <c r="D148" t="str">
        <f t="shared" si="84"/>
        <v>18TH ST between ARKANSAS and CAROLINA</v>
      </c>
      <c r="E148" t="s">
        <v>221</v>
      </c>
      <c r="F148" t="s">
        <v>383</v>
      </c>
      <c r="G148" t="s">
        <v>384</v>
      </c>
      <c r="H148" t="s">
        <v>40</v>
      </c>
      <c r="I148" t="s">
        <v>621</v>
      </c>
      <c r="J148" s="11" t="s">
        <v>714</v>
      </c>
      <c r="K148">
        <v>23748</v>
      </c>
      <c r="L148" s="11">
        <v>23744</v>
      </c>
      <c r="M148">
        <f>IFERROR(ROUND(VLOOKUP($A148,est_vols!$A:$U,2,FALSE),0),"")</f>
        <v>2</v>
      </c>
      <c r="N148">
        <f>IFERROR(ROUND(VLOOKUP($A148,est_vols!$A:$U,3,FALSE),0),"")</f>
        <v>11</v>
      </c>
      <c r="O148" t="str">
        <f>VLOOKUP(M148,'AT FT Lookup'!$A$3:$D$8,4,FALSE)</f>
        <v>UrbBiz</v>
      </c>
      <c r="P148" s="11" t="str">
        <f>VLOOKUP(N148,'AT FT Lookup'!$A$12:$C$26,3,FALSE)</f>
        <v>Loc</v>
      </c>
      <c r="Q148">
        <f t="shared" si="80"/>
        <v>1</v>
      </c>
      <c r="R148">
        <f t="shared" si="81"/>
        <v>0</v>
      </c>
      <c r="S148">
        <f t="shared" si="82"/>
        <v>0</v>
      </c>
      <c r="T148">
        <f t="shared" si="83"/>
        <v>0</v>
      </c>
      <c r="U148" s="11" t="str">
        <f t="shared" si="85"/>
        <v>Under 10k</v>
      </c>
      <c r="V148" s="3">
        <v>973</v>
      </c>
      <c r="W148" s="3">
        <v>150.5</v>
      </c>
      <c r="X148" s="3">
        <v>398.5</v>
      </c>
      <c r="Y148" s="3">
        <v>225</v>
      </c>
      <c r="Z148" s="3">
        <v>184.5</v>
      </c>
      <c r="AA148" s="9">
        <v>14.5</v>
      </c>
      <c r="AN148" s="3">
        <f>IFERROR(ROUND(VLOOKUP($A148,est_vols!$A:$U,4,FALSE),0),"")</f>
        <v>235</v>
      </c>
      <c r="AO148" s="3">
        <f>IFERROR(ROUND(VLOOKUP($A148,est_vols!$A:$U,5,FALSE),0),"")</f>
        <v>11</v>
      </c>
      <c r="AP148" s="3">
        <f>IFERROR(ROUND(VLOOKUP($A148,est_vols!$A:$U,6,FALSE),0),"")</f>
        <v>114</v>
      </c>
      <c r="AQ148" s="3">
        <f>IFERROR(ROUND(VLOOKUP($A148,est_vols!$A:$U,7,FALSE),0),"")</f>
        <v>56</v>
      </c>
      <c r="AR148" s="3">
        <f>IFERROR(ROUND(VLOOKUP($A148,est_vols!$A:$U,8,FALSE),0),"")</f>
        <v>54</v>
      </c>
      <c r="AS148" s="9">
        <f>IFERROR(ROUND(VLOOKUP($A148,est_vols!$A:$U,9,FALSE),0),"")</f>
        <v>1</v>
      </c>
      <c r="AT148" s="3">
        <f t="shared" si="86"/>
        <v>-738</v>
      </c>
      <c r="AU148" s="3">
        <f t="shared" si="87"/>
        <v>-139.5</v>
      </c>
      <c r="AV148" s="3">
        <f t="shared" si="88"/>
        <v>-284.5</v>
      </c>
      <c r="AW148" s="3">
        <f t="shared" si="89"/>
        <v>-169</v>
      </c>
      <c r="AX148" s="3">
        <f t="shared" si="90"/>
        <v>-130.5</v>
      </c>
      <c r="AY148" s="9">
        <f t="shared" si="91"/>
        <v>-13.5</v>
      </c>
      <c r="AZ148" s="3">
        <f t="shared" si="92"/>
        <v>544644</v>
      </c>
      <c r="BA148" s="3">
        <f t="shared" si="93"/>
        <v>19460.25</v>
      </c>
      <c r="BB148" s="3">
        <f t="shared" si="94"/>
        <v>80940.25</v>
      </c>
      <c r="BC148" s="3">
        <f t="shared" si="95"/>
        <v>28561</v>
      </c>
      <c r="BD148" s="3">
        <f t="shared" si="96"/>
        <v>17030.25</v>
      </c>
      <c r="BE148" s="9">
        <f t="shared" si="97"/>
        <v>182.25</v>
      </c>
      <c r="BF148" s="51">
        <f t="shared" si="98"/>
        <v>-0.75847893114080167</v>
      </c>
      <c r="BG148" s="51">
        <f t="shared" si="99"/>
        <v>-0.92691029900332222</v>
      </c>
      <c r="BH148" s="51">
        <f t="shared" si="100"/>
        <v>-0.71392722710163115</v>
      </c>
      <c r="BI148" s="51">
        <f t="shared" si="101"/>
        <v>-0.75111111111111106</v>
      </c>
      <c r="BJ148" s="51">
        <f t="shared" si="102"/>
        <v>-0.70731707317073167</v>
      </c>
      <c r="BK148" s="52">
        <f t="shared" si="103"/>
        <v>-0.93103448275862066</v>
      </c>
    </row>
    <row r="149" spans="1:63" x14ac:dyDescent="0.25">
      <c r="A149">
        <v>181</v>
      </c>
      <c r="B149" t="s">
        <v>75</v>
      </c>
      <c r="C149" t="s">
        <v>214</v>
      </c>
      <c r="D149" t="str">
        <f t="shared" si="84"/>
        <v>18TH ST between ARKANSAS and CAROLINA</v>
      </c>
      <c r="E149" t="s">
        <v>221</v>
      </c>
      <c r="F149" t="s">
        <v>383</v>
      </c>
      <c r="G149" t="s">
        <v>384</v>
      </c>
      <c r="H149" t="s">
        <v>42</v>
      </c>
      <c r="I149" t="s">
        <v>621</v>
      </c>
      <c r="J149" s="11" t="s">
        <v>715</v>
      </c>
      <c r="K149">
        <v>23744</v>
      </c>
      <c r="L149" s="11">
        <v>23748</v>
      </c>
      <c r="M149">
        <f>IFERROR(ROUND(VLOOKUP($A149,est_vols!$A:$U,2,FALSE),0),"")</f>
        <v>2</v>
      </c>
      <c r="N149">
        <f>IFERROR(ROUND(VLOOKUP($A149,est_vols!$A:$U,3,FALSE),0),"")</f>
        <v>11</v>
      </c>
      <c r="O149" t="str">
        <f>VLOOKUP(M149,'AT FT Lookup'!$A$3:$D$8,4,FALSE)</f>
        <v>UrbBiz</v>
      </c>
      <c r="P149" s="11" t="str">
        <f>VLOOKUP(N149,'AT FT Lookup'!$A$12:$C$26,3,FALSE)</f>
        <v>Loc</v>
      </c>
      <c r="Q149">
        <f t="shared" si="80"/>
        <v>1</v>
      </c>
      <c r="R149">
        <f t="shared" si="81"/>
        <v>0</v>
      </c>
      <c r="S149">
        <f t="shared" si="82"/>
        <v>0</v>
      </c>
      <c r="T149">
        <f t="shared" si="83"/>
        <v>0</v>
      </c>
      <c r="U149" s="11" t="str">
        <f t="shared" si="85"/>
        <v>Under 10k</v>
      </c>
      <c r="V149" s="3">
        <v>1243</v>
      </c>
      <c r="W149" s="3">
        <v>223.5</v>
      </c>
      <c r="X149" s="3">
        <v>437.5</v>
      </c>
      <c r="Y149" s="3">
        <v>339.5</v>
      </c>
      <c r="Z149" s="3">
        <v>226.5</v>
      </c>
      <c r="AA149" s="9">
        <v>16</v>
      </c>
      <c r="AN149" s="3">
        <f>IFERROR(ROUND(VLOOKUP($A149,est_vols!$A:$U,4,FALSE),0),"")</f>
        <v>73</v>
      </c>
      <c r="AO149" s="3">
        <f>IFERROR(ROUND(VLOOKUP($A149,est_vols!$A:$U,5,FALSE),0),"")</f>
        <v>6</v>
      </c>
      <c r="AP149" s="3">
        <f>IFERROR(ROUND(VLOOKUP($A149,est_vols!$A:$U,6,FALSE),0),"")</f>
        <v>40</v>
      </c>
      <c r="AQ149" s="3">
        <f>IFERROR(ROUND(VLOOKUP($A149,est_vols!$A:$U,7,FALSE),0),"")</f>
        <v>17</v>
      </c>
      <c r="AR149" s="3">
        <f>IFERROR(ROUND(VLOOKUP($A149,est_vols!$A:$U,8,FALSE),0),"")</f>
        <v>10</v>
      </c>
      <c r="AS149" s="9">
        <f>IFERROR(ROUND(VLOOKUP($A149,est_vols!$A:$U,9,FALSE),0),"")</f>
        <v>0</v>
      </c>
      <c r="AT149" s="3">
        <f t="shared" si="86"/>
        <v>-1170</v>
      </c>
      <c r="AU149" s="3">
        <f t="shared" si="87"/>
        <v>-217.5</v>
      </c>
      <c r="AV149" s="3">
        <f t="shared" si="88"/>
        <v>-397.5</v>
      </c>
      <c r="AW149" s="3">
        <f t="shared" si="89"/>
        <v>-322.5</v>
      </c>
      <c r="AX149" s="3">
        <f t="shared" si="90"/>
        <v>-216.5</v>
      </c>
      <c r="AY149" s="9">
        <f t="shared" si="91"/>
        <v>-16</v>
      </c>
      <c r="AZ149" s="3">
        <f t="shared" si="92"/>
        <v>1368900</v>
      </c>
      <c r="BA149" s="3">
        <f t="shared" si="93"/>
        <v>47306.25</v>
      </c>
      <c r="BB149" s="3">
        <f t="shared" si="94"/>
        <v>158006.25</v>
      </c>
      <c r="BC149" s="3">
        <f t="shared" si="95"/>
        <v>104006.25</v>
      </c>
      <c r="BD149" s="3">
        <f t="shared" si="96"/>
        <v>46872.25</v>
      </c>
      <c r="BE149" s="9">
        <f t="shared" si="97"/>
        <v>256</v>
      </c>
      <c r="BF149" s="51">
        <f t="shared" si="98"/>
        <v>-0.94127111826226872</v>
      </c>
      <c r="BG149" s="51">
        <f t="shared" si="99"/>
        <v>-0.97315436241610742</v>
      </c>
      <c r="BH149" s="51">
        <f t="shared" si="100"/>
        <v>-0.90857142857142859</v>
      </c>
      <c r="BI149" s="51">
        <f t="shared" si="101"/>
        <v>-0.94992636229749627</v>
      </c>
      <c r="BJ149" s="51">
        <f t="shared" si="102"/>
        <v>-0.95584988962472406</v>
      </c>
      <c r="BK149" s="52">
        <f t="shared" si="103"/>
        <v>-1</v>
      </c>
    </row>
    <row r="150" spans="1:63" x14ac:dyDescent="0.25">
      <c r="A150">
        <v>182</v>
      </c>
      <c r="B150" t="s">
        <v>75</v>
      </c>
      <c r="C150" t="s">
        <v>214</v>
      </c>
      <c r="D150" t="str">
        <f t="shared" si="84"/>
        <v>18TH ST between DOUGLASS and EUREKA</v>
      </c>
      <c r="E150" t="s">
        <v>221</v>
      </c>
      <c r="F150" t="s">
        <v>385</v>
      </c>
      <c r="G150" t="s">
        <v>386</v>
      </c>
      <c r="H150" t="s">
        <v>40</v>
      </c>
      <c r="I150" t="s">
        <v>621</v>
      </c>
      <c r="J150" s="11" t="s">
        <v>716</v>
      </c>
      <c r="K150">
        <v>26144</v>
      </c>
      <c r="L150" s="11">
        <v>25819</v>
      </c>
      <c r="M150">
        <f>IFERROR(ROUND(VLOOKUP($A150,est_vols!$A:$U,2,FALSE),0),"")</f>
        <v>1</v>
      </c>
      <c r="N150">
        <f>IFERROR(ROUND(VLOOKUP($A150,est_vols!$A:$U,3,FALSE),0),"")</f>
        <v>4</v>
      </c>
      <c r="O150" t="str">
        <f>VLOOKUP(M150,'AT FT Lookup'!$A$3:$D$8,4,FALSE)</f>
        <v>Core/CBD</v>
      </c>
      <c r="P150" s="11" t="str">
        <f>VLOOKUP(N150,'AT FT Lookup'!$A$12:$C$26,3,FALSE)</f>
        <v>Col</v>
      </c>
      <c r="Q150">
        <f t="shared" si="80"/>
        <v>1</v>
      </c>
      <c r="R150">
        <f t="shared" si="81"/>
        <v>0</v>
      </c>
      <c r="S150">
        <f t="shared" si="82"/>
        <v>0</v>
      </c>
      <c r="T150">
        <f t="shared" si="83"/>
        <v>0</v>
      </c>
      <c r="U150" s="11" t="str">
        <f t="shared" si="85"/>
        <v>Under 10k</v>
      </c>
      <c r="V150" s="3">
        <v>2290</v>
      </c>
      <c r="W150" s="3">
        <v>494</v>
      </c>
      <c r="X150" s="3">
        <v>796</v>
      </c>
      <c r="Y150" s="3">
        <v>522</v>
      </c>
      <c r="Z150" s="3">
        <v>432</v>
      </c>
      <c r="AA150" s="9">
        <v>46</v>
      </c>
      <c r="AN150" s="3">
        <f>IFERROR(ROUND(VLOOKUP($A150,est_vols!$A:$U,4,FALSE),0),"")</f>
        <v>3094</v>
      </c>
      <c r="AO150" s="3">
        <f>IFERROR(ROUND(VLOOKUP($A150,est_vols!$A:$U,5,FALSE),0),"")</f>
        <v>643</v>
      </c>
      <c r="AP150" s="3">
        <f>IFERROR(ROUND(VLOOKUP($A150,est_vols!$A:$U,6,FALSE),0),"")</f>
        <v>1264</v>
      </c>
      <c r="AQ150" s="3">
        <f>IFERROR(ROUND(VLOOKUP($A150,est_vols!$A:$U,7,FALSE),0),"")</f>
        <v>614</v>
      </c>
      <c r="AR150" s="3">
        <f>IFERROR(ROUND(VLOOKUP($A150,est_vols!$A:$U,8,FALSE),0),"")</f>
        <v>533</v>
      </c>
      <c r="AS150" s="9">
        <f>IFERROR(ROUND(VLOOKUP($A150,est_vols!$A:$U,9,FALSE),0),"")</f>
        <v>40</v>
      </c>
      <c r="AT150" s="3">
        <f t="shared" si="86"/>
        <v>804</v>
      </c>
      <c r="AU150" s="3">
        <f t="shared" si="87"/>
        <v>149</v>
      </c>
      <c r="AV150" s="3">
        <f t="shared" si="88"/>
        <v>468</v>
      </c>
      <c r="AW150" s="3">
        <f t="shared" si="89"/>
        <v>92</v>
      </c>
      <c r="AX150" s="3">
        <f t="shared" si="90"/>
        <v>101</v>
      </c>
      <c r="AY150" s="9">
        <f t="shared" si="91"/>
        <v>-6</v>
      </c>
      <c r="AZ150" s="3">
        <f t="shared" si="92"/>
        <v>646416</v>
      </c>
      <c r="BA150" s="3">
        <f t="shared" si="93"/>
        <v>22201</v>
      </c>
      <c r="BB150" s="3">
        <f t="shared" si="94"/>
        <v>219024</v>
      </c>
      <c r="BC150" s="3">
        <f t="shared" si="95"/>
        <v>8464</v>
      </c>
      <c r="BD150" s="3">
        <f t="shared" si="96"/>
        <v>10201</v>
      </c>
      <c r="BE150" s="9">
        <f t="shared" si="97"/>
        <v>36</v>
      </c>
      <c r="BF150" s="51">
        <f t="shared" si="98"/>
        <v>0.35109170305676857</v>
      </c>
      <c r="BG150" s="51">
        <f t="shared" si="99"/>
        <v>0.30161943319838058</v>
      </c>
      <c r="BH150" s="51">
        <f t="shared" si="100"/>
        <v>0.5879396984924623</v>
      </c>
      <c r="BI150" s="51">
        <f t="shared" si="101"/>
        <v>0.17624521072796934</v>
      </c>
      <c r="BJ150" s="51">
        <f t="shared" si="102"/>
        <v>0.23379629629629631</v>
      </c>
      <c r="BK150" s="52">
        <f t="shared" si="103"/>
        <v>-0.13043478260869565</v>
      </c>
    </row>
    <row r="151" spans="1:63" x14ac:dyDescent="0.25">
      <c r="A151">
        <v>183</v>
      </c>
      <c r="B151" t="s">
        <v>75</v>
      </c>
      <c r="C151" t="s">
        <v>214</v>
      </c>
      <c r="D151" t="str">
        <f t="shared" si="84"/>
        <v>18TH ST between DOUGLASS and EUREKA</v>
      </c>
      <c r="E151" t="s">
        <v>221</v>
      </c>
      <c r="F151" t="s">
        <v>385</v>
      </c>
      <c r="G151" t="s">
        <v>386</v>
      </c>
      <c r="H151" t="s">
        <v>42</v>
      </c>
      <c r="I151" t="s">
        <v>621</v>
      </c>
      <c r="J151" s="11" t="s">
        <v>717</v>
      </c>
      <c r="K151">
        <v>25819</v>
      </c>
      <c r="L151" s="11">
        <v>26144</v>
      </c>
      <c r="M151">
        <f>IFERROR(ROUND(VLOOKUP($A151,est_vols!$A:$U,2,FALSE),0),"")</f>
        <v>1</v>
      </c>
      <c r="N151">
        <f>IFERROR(ROUND(VLOOKUP($A151,est_vols!$A:$U,3,FALSE),0),"")</f>
        <v>4</v>
      </c>
      <c r="O151" t="str">
        <f>VLOOKUP(M151,'AT FT Lookup'!$A$3:$D$8,4,FALSE)</f>
        <v>Core/CBD</v>
      </c>
      <c r="P151" s="11" t="str">
        <f>VLOOKUP(N151,'AT FT Lookup'!$A$12:$C$26,3,FALSE)</f>
        <v>Col</v>
      </c>
      <c r="Q151">
        <f t="shared" si="80"/>
        <v>1</v>
      </c>
      <c r="R151">
        <f t="shared" si="81"/>
        <v>0</v>
      </c>
      <c r="S151">
        <f t="shared" si="82"/>
        <v>0</v>
      </c>
      <c r="T151">
        <f t="shared" si="83"/>
        <v>0</v>
      </c>
      <c r="U151" s="11" t="str">
        <f t="shared" si="85"/>
        <v>Under 10k</v>
      </c>
      <c r="V151" s="3">
        <v>2079</v>
      </c>
      <c r="W151" s="3">
        <v>340</v>
      </c>
      <c r="X151" s="3">
        <v>678</v>
      </c>
      <c r="Y151" s="3">
        <v>488</v>
      </c>
      <c r="Z151" s="3">
        <v>542</v>
      </c>
      <c r="AA151" s="9">
        <v>31</v>
      </c>
      <c r="AN151" s="3">
        <f>IFERROR(ROUND(VLOOKUP($A151,est_vols!$A:$U,4,FALSE),0),"")</f>
        <v>743</v>
      </c>
      <c r="AO151" s="3">
        <f>IFERROR(ROUND(VLOOKUP($A151,est_vols!$A:$U,5,FALSE),0),"")</f>
        <v>32</v>
      </c>
      <c r="AP151" s="3">
        <f>IFERROR(ROUND(VLOOKUP($A151,est_vols!$A:$U,6,FALSE),0),"")</f>
        <v>72</v>
      </c>
      <c r="AQ151" s="3">
        <f>IFERROR(ROUND(VLOOKUP($A151,est_vols!$A:$U,7,FALSE),0),"")</f>
        <v>580</v>
      </c>
      <c r="AR151" s="3">
        <f>IFERROR(ROUND(VLOOKUP($A151,est_vols!$A:$U,8,FALSE),0),"")</f>
        <v>59</v>
      </c>
      <c r="AS151" s="9">
        <f>IFERROR(ROUND(VLOOKUP($A151,est_vols!$A:$U,9,FALSE),0),"")</f>
        <v>0</v>
      </c>
      <c r="AT151" s="3">
        <f t="shared" si="86"/>
        <v>-1336</v>
      </c>
      <c r="AU151" s="3">
        <f t="shared" si="87"/>
        <v>-308</v>
      </c>
      <c r="AV151" s="3">
        <f t="shared" si="88"/>
        <v>-606</v>
      </c>
      <c r="AW151" s="3">
        <f t="shared" si="89"/>
        <v>92</v>
      </c>
      <c r="AX151" s="3">
        <f t="shared" si="90"/>
        <v>-483</v>
      </c>
      <c r="AY151" s="9">
        <f t="shared" si="91"/>
        <v>-31</v>
      </c>
      <c r="AZ151" s="3">
        <f t="shared" si="92"/>
        <v>1784896</v>
      </c>
      <c r="BA151" s="3">
        <f t="shared" si="93"/>
        <v>94864</v>
      </c>
      <c r="BB151" s="3">
        <f t="shared" si="94"/>
        <v>367236</v>
      </c>
      <c r="BC151" s="3">
        <f t="shared" si="95"/>
        <v>8464</v>
      </c>
      <c r="BD151" s="3">
        <f t="shared" si="96"/>
        <v>233289</v>
      </c>
      <c r="BE151" s="9">
        <f t="shared" si="97"/>
        <v>961</v>
      </c>
      <c r="BF151" s="51">
        <f t="shared" si="98"/>
        <v>-0.64261664261664264</v>
      </c>
      <c r="BG151" s="51">
        <f t="shared" si="99"/>
        <v>-0.90588235294117647</v>
      </c>
      <c r="BH151" s="51">
        <f t="shared" si="100"/>
        <v>-0.89380530973451322</v>
      </c>
      <c r="BI151" s="51">
        <f t="shared" si="101"/>
        <v>0.18852459016393441</v>
      </c>
      <c r="BJ151" s="51">
        <f t="shared" si="102"/>
        <v>-0.89114391143911442</v>
      </c>
      <c r="BK151" s="52">
        <f t="shared" si="103"/>
        <v>-1</v>
      </c>
    </row>
    <row r="152" spans="1:63" x14ac:dyDescent="0.25">
      <c r="A152">
        <v>184</v>
      </c>
      <c r="B152" t="s">
        <v>75</v>
      </c>
      <c r="C152" t="s">
        <v>214</v>
      </c>
      <c r="D152" t="str">
        <f t="shared" si="84"/>
        <v>19TH AVE between RANDOLPH and SAINT CHARLES</v>
      </c>
      <c r="E152" t="s">
        <v>222</v>
      </c>
      <c r="F152" t="s">
        <v>387</v>
      </c>
      <c r="G152" t="s">
        <v>388</v>
      </c>
      <c r="H152" t="s">
        <v>40</v>
      </c>
      <c r="I152" t="s">
        <v>621</v>
      </c>
      <c r="J152" s="11" t="s">
        <v>718</v>
      </c>
      <c r="K152">
        <v>22543</v>
      </c>
      <c r="L152" s="11">
        <v>33462</v>
      </c>
      <c r="M152">
        <f>IFERROR(ROUND(VLOOKUP($A152,est_vols!$A:$U,2,FALSE),0),"")</f>
        <v>3</v>
      </c>
      <c r="N152">
        <f>IFERROR(ROUND(VLOOKUP($A152,est_vols!$A:$U,3,FALSE),0),"")</f>
        <v>11</v>
      </c>
      <c r="O152" t="str">
        <f>VLOOKUP(M152,'AT FT Lookup'!$A$3:$D$8,4,FALSE)</f>
        <v>Urb</v>
      </c>
      <c r="P152" s="11" t="str">
        <f>VLOOKUP(N152,'AT FT Lookup'!$A$12:$C$26,3,FALSE)</f>
        <v>Loc</v>
      </c>
      <c r="Q152">
        <f t="shared" si="80"/>
        <v>1</v>
      </c>
      <c r="R152">
        <f t="shared" si="81"/>
        <v>0</v>
      </c>
      <c r="S152">
        <f t="shared" si="82"/>
        <v>0</v>
      </c>
      <c r="T152">
        <f t="shared" si="83"/>
        <v>0</v>
      </c>
      <c r="U152" s="11" t="str">
        <f t="shared" si="85"/>
        <v>Under 10k</v>
      </c>
      <c r="V152" s="3">
        <v>138</v>
      </c>
      <c r="W152" s="3">
        <v>6</v>
      </c>
      <c r="X152" s="3">
        <v>44</v>
      </c>
      <c r="Y152" s="3">
        <v>30</v>
      </c>
      <c r="Z152" s="3">
        <v>48</v>
      </c>
      <c r="AA152" s="9">
        <v>10</v>
      </c>
      <c r="AN152" s="3">
        <f>IFERROR(ROUND(VLOOKUP($A152,est_vols!$A:$U,4,FALSE),0),"")</f>
        <v>0</v>
      </c>
      <c r="AO152" s="3">
        <f>IFERROR(ROUND(VLOOKUP($A152,est_vols!$A:$U,5,FALSE),0),"")</f>
        <v>0</v>
      </c>
      <c r="AP152" s="3">
        <f>IFERROR(ROUND(VLOOKUP($A152,est_vols!$A:$U,6,FALSE),0),"")</f>
        <v>0</v>
      </c>
      <c r="AQ152" s="3">
        <f>IFERROR(ROUND(VLOOKUP($A152,est_vols!$A:$U,7,FALSE),0),"")</f>
        <v>0</v>
      </c>
      <c r="AR152" s="3">
        <f>IFERROR(ROUND(VLOOKUP($A152,est_vols!$A:$U,8,FALSE),0),"")</f>
        <v>0</v>
      </c>
      <c r="AS152" s="9">
        <f>IFERROR(ROUND(VLOOKUP($A152,est_vols!$A:$U,9,FALSE),0),"")</f>
        <v>0</v>
      </c>
      <c r="AT152" s="3">
        <f t="shared" si="86"/>
        <v>-138</v>
      </c>
      <c r="AU152" s="3">
        <f t="shared" si="87"/>
        <v>-6</v>
      </c>
      <c r="AV152" s="3">
        <f t="shared" si="88"/>
        <v>-44</v>
      </c>
      <c r="AW152" s="3">
        <f t="shared" si="89"/>
        <v>-30</v>
      </c>
      <c r="AX152" s="3">
        <f t="shared" si="90"/>
        <v>-48</v>
      </c>
      <c r="AY152" s="9">
        <f t="shared" si="91"/>
        <v>-10</v>
      </c>
      <c r="AZ152" s="3">
        <f t="shared" si="92"/>
        <v>19044</v>
      </c>
      <c r="BA152" s="3">
        <f t="shared" si="93"/>
        <v>36</v>
      </c>
      <c r="BB152" s="3">
        <f t="shared" si="94"/>
        <v>1936</v>
      </c>
      <c r="BC152" s="3">
        <f t="shared" si="95"/>
        <v>900</v>
      </c>
      <c r="BD152" s="3">
        <f t="shared" si="96"/>
        <v>2304</v>
      </c>
      <c r="BE152" s="9">
        <f t="shared" si="97"/>
        <v>100</v>
      </c>
      <c r="BF152" s="51">
        <f t="shared" si="98"/>
        <v>-1</v>
      </c>
      <c r="BG152" s="51">
        <f t="shared" si="99"/>
        <v>-1</v>
      </c>
      <c r="BH152" s="51">
        <f t="shared" si="100"/>
        <v>-1</v>
      </c>
      <c r="BI152" s="51">
        <f t="shared" si="101"/>
        <v>-1</v>
      </c>
      <c r="BJ152" s="51">
        <f t="shared" si="102"/>
        <v>-1</v>
      </c>
      <c r="BK152" s="52">
        <f t="shared" si="103"/>
        <v>-1</v>
      </c>
    </row>
    <row r="153" spans="1:63" x14ac:dyDescent="0.25">
      <c r="A153">
        <v>185</v>
      </c>
      <c r="B153" t="s">
        <v>75</v>
      </c>
      <c r="C153" t="s">
        <v>214</v>
      </c>
      <c r="D153" t="str">
        <f t="shared" si="84"/>
        <v>19TH AVE between RANDOLPH and SAINT CHARLES</v>
      </c>
      <c r="E153" t="s">
        <v>222</v>
      </c>
      <c r="F153" t="s">
        <v>387</v>
      </c>
      <c r="G153" t="s">
        <v>388</v>
      </c>
      <c r="H153" t="s">
        <v>42</v>
      </c>
      <c r="I153" t="s">
        <v>621</v>
      </c>
      <c r="J153" s="11" t="s">
        <v>719</v>
      </c>
      <c r="K153">
        <v>33462</v>
      </c>
      <c r="L153" s="11">
        <v>22543</v>
      </c>
      <c r="M153">
        <f>IFERROR(ROUND(VLOOKUP($A153,est_vols!$A:$U,2,FALSE),0),"")</f>
        <v>3</v>
      </c>
      <c r="N153">
        <f>IFERROR(ROUND(VLOOKUP($A153,est_vols!$A:$U,3,FALSE),0),"")</f>
        <v>11</v>
      </c>
      <c r="O153" t="str">
        <f>VLOOKUP(M153,'AT FT Lookup'!$A$3:$D$8,4,FALSE)</f>
        <v>Urb</v>
      </c>
      <c r="P153" s="11" t="str">
        <f>VLOOKUP(N153,'AT FT Lookup'!$A$12:$C$26,3,FALSE)</f>
        <v>Loc</v>
      </c>
      <c r="Q153">
        <f t="shared" si="80"/>
        <v>1</v>
      </c>
      <c r="R153">
        <f t="shared" si="81"/>
        <v>0</v>
      </c>
      <c r="S153">
        <f t="shared" si="82"/>
        <v>0</v>
      </c>
      <c r="T153">
        <f t="shared" si="83"/>
        <v>0</v>
      </c>
      <c r="U153" s="11" t="str">
        <f t="shared" si="85"/>
        <v>Under 10k</v>
      </c>
      <c r="V153" s="3">
        <v>145</v>
      </c>
      <c r="W153" s="3">
        <v>23</v>
      </c>
      <c r="X153" s="3">
        <v>52</v>
      </c>
      <c r="Y153" s="3">
        <v>26</v>
      </c>
      <c r="Z153" s="3">
        <v>40</v>
      </c>
      <c r="AA153" s="9">
        <v>4</v>
      </c>
      <c r="AN153" s="3">
        <f>IFERROR(ROUND(VLOOKUP($A153,est_vols!$A:$U,4,FALSE),0),"")</f>
        <v>0</v>
      </c>
      <c r="AO153" s="3">
        <f>IFERROR(ROUND(VLOOKUP($A153,est_vols!$A:$U,5,FALSE),0),"")</f>
        <v>0</v>
      </c>
      <c r="AP153" s="3">
        <f>IFERROR(ROUND(VLOOKUP($A153,est_vols!$A:$U,6,FALSE),0),"")</f>
        <v>0</v>
      </c>
      <c r="AQ153" s="3">
        <f>IFERROR(ROUND(VLOOKUP($A153,est_vols!$A:$U,7,FALSE),0),"")</f>
        <v>0</v>
      </c>
      <c r="AR153" s="3">
        <f>IFERROR(ROUND(VLOOKUP($A153,est_vols!$A:$U,8,FALSE),0),"")</f>
        <v>0</v>
      </c>
      <c r="AS153" s="9">
        <f>IFERROR(ROUND(VLOOKUP($A153,est_vols!$A:$U,9,FALSE),0),"")</f>
        <v>0</v>
      </c>
      <c r="AT153" s="3">
        <f t="shared" si="86"/>
        <v>-145</v>
      </c>
      <c r="AU153" s="3">
        <f t="shared" si="87"/>
        <v>-23</v>
      </c>
      <c r="AV153" s="3">
        <f t="shared" si="88"/>
        <v>-52</v>
      </c>
      <c r="AW153" s="3">
        <f t="shared" si="89"/>
        <v>-26</v>
      </c>
      <c r="AX153" s="3">
        <f t="shared" si="90"/>
        <v>-40</v>
      </c>
      <c r="AY153" s="9">
        <f t="shared" si="91"/>
        <v>-4</v>
      </c>
      <c r="AZ153" s="3">
        <f t="shared" si="92"/>
        <v>21025</v>
      </c>
      <c r="BA153" s="3">
        <f t="shared" si="93"/>
        <v>529</v>
      </c>
      <c r="BB153" s="3">
        <f t="shared" si="94"/>
        <v>2704</v>
      </c>
      <c r="BC153" s="3">
        <f t="shared" si="95"/>
        <v>676</v>
      </c>
      <c r="BD153" s="3">
        <f t="shared" si="96"/>
        <v>1600</v>
      </c>
      <c r="BE153" s="9">
        <f t="shared" si="97"/>
        <v>16</v>
      </c>
      <c r="BF153" s="51">
        <f t="shared" si="98"/>
        <v>-1</v>
      </c>
      <c r="BG153" s="51">
        <f t="shared" si="99"/>
        <v>-1</v>
      </c>
      <c r="BH153" s="51">
        <f t="shared" si="100"/>
        <v>-1</v>
      </c>
      <c r="BI153" s="51">
        <f t="shared" si="101"/>
        <v>-1</v>
      </c>
      <c r="BJ153" s="51">
        <f t="shared" si="102"/>
        <v>-1</v>
      </c>
      <c r="BK153" s="52">
        <f t="shared" si="103"/>
        <v>-1</v>
      </c>
    </row>
    <row r="154" spans="1:63" x14ac:dyDescent="0.25">
      <c r="A154">
        <v>186</v>
      </c>
      <c r="B154" t="s">
        <v>75</v>
      </c>
      <c r="C154" t="s">
        <v>214</v>
      </c>
      <c r="D154" t="str">
        <f t="shared" si="84"/>
        <v>19TH AVE between ANZA and GEARY</v>
      </c>
      <c r="E154" t="s">
        <v>222</v>
      </c>
      <c r="F154" t="s">
        <v>376</v>
      </c>
      <c r="G154" t="s">
        <v>377</v>
      </c>
      <c r="H154" t="s">
        <v>36</v>
      </c>
      <c r="I154" t="s">
        <v>621</v>
      </c>
      <c r="J154" s="11" t="s">
        <v>720</v>
      </c>
      <c r="K154">
        <v>27498</v>
      </c>
      <c r="L154" s="11">
        <v>27504</v>
      </c>
      <c r="M154">
        <f>IFERROR(ROUND(VLOOKUP($A154,est_vols!$A:$U,2,FALSE),0),"")</f>
        <v>3</v>
      </c>
      <c r="N154">
        <f>IFERROR(ROUND(VLOOKUP($A154,est_vols!$A:$U,3,FALSE),0),"")</f>
        <v>11</v>
      </c>
      <c r="O154" t="str">
        <f>VLOOKUP(M154,'AT FT Lookup'!$A$3:$D$8,4,FALSE)</f>
        <v>Urb</v>
      </c>
      <c r="P154" s="11" t="str">
        <f>VLOOKUP(N154,'AT FT Lookup'!$A$12:$C$26,3,FALSE)</f>
        <v>Loc</v>
      </c>
      <c r="Q154">
        <f t="shared" si="80"/>
        <v>1</v>
      </c>
      <c r="R154">
        <f t="shared" si="81"/>
        <v>0</v>
      </c>
      <c r="S154">
        <f t="shared" si="82"/>
        <v>0</v>
      </c>
      <c r="T154">
        <f t="shared" si="83"/>
        <v>0</v>
      </c>
      <c r="U154" s="11" t="str">
        <f t="shared" si="85"/>
        <v>Under 10k</v>
      </c>
      <c r="V154" s="3">
        <v>1367.5</v>
      </c>
      <c r="W154" s="3">
        <v>260.5</v>
      </c>
      <c r="X154" s="3">
        <v>510</v>
      </c>
      <c r="Y154" s="3">
        <v>312.5</v>
      </c>
      <c r="Z154" s="3">
        <v>261</v>
      </c>
      <c r="AA154" s="9">
        <v>23.5</v>
      </c>
      <c r="AN154" s="3">
        <f>IFERROR(ROUND(VLOOKUP($A154,est_vols!$A:$U,4,FALSE),0),"")</f>
        <v>142</v>
      </c>
      <c r="AO154" s="3">
        <f>IFERROR(ROUND(VLOOKUP($A154,est_vols!$A:$U,5,FALSE),0),"")</f>
        <v>22</v>
      </c>
      <c r="AP154" s="3">
        <f>IFERROR(ROUND(VLOOKUP($A154,est_vols!$A:$U,6,FALSE),0),"")</f>
        <v>57</v>
      </c>
      <c r="AQ154" s="3">
        <f>IFERROR(ROUND(VLOOKUP($A154,est_vols!$A:$U,7,FALSE),0),"")</f>
        <v>26</v>
      </c>
      <c r="AR154" s="3">
        <f>IFERROR(ROUND(VLOOKUP($A154,est_vols!$A:$U,8,FALSE),0),"")</f>
        <v>35</v>
      </c>
      <c r="AS154" s="9">
        <f>IFERROR(ROUND(VLOOKUP($A154,est_vols!$A:$U,9,FALSE),0),"")</f>
        <v>2</v>
      </c>
      <c r="AT154" s="3">
        <f t="shared" si="86"/>
        <v>-1225.5</v>
      </c>
      <c r="AU154" s="3">
        <f t="shared" si="87"/>
        <v>-238.5</v>
      </c>
      <c r="AV154" s="3">
        <f t="shared" si="88"/>
        <v>-453</v>
      </c>
      <c r="AW154" s="3">
        <f t="shared" si="89"/>
        <v>-286.5</v>
      </c>
      <c r="AX154" s="3">
        <f t="shared" si="90"/>
        <v>-226</v>
      </c>
      <c r="AY154" s="9">
        <f t="shared" si="91"/>
        <v>-21.5</v>
      </c>
      <c r="AZ154" s="3">
        <f t="shared" si="92"/>
        <v>1501850.25</v>
      </c>
      <c r="BA154" s="3">
        <f t="shared" si="93"/>
        <v>56882.25</v>
      </c>
      <c r="BB154" s="3">
        <f t="shared" si="94"/>
        <v>205209</v>
      </c>
      <c r="BC154" s="3">
        <f t="shared" si="95"/>
        <v>82082.25</v>
      </c>
      <c r="BD154" s="3">
        <f t="shared" si="96"/>
        <v>51076</v>
      </c>
      <c r="BE154" s="9">
        <f t="shared" si="97"/>
        <v>462.25</v>
      </c>
      <c r="BF154" s="51">
        <f t="shared" si="98"/>
        <v>-0.89616087751371121</v>
      </c>
      <c r="BG154" s="51">
        <f t="shared" si="99"/>
        <v>-0.91554702495201534</v>
      </c>
      <c r="BH154" s="51">
        <f t="shared" si="100"/>
        <v>-0.88823529411764701</v>
      </c>
      <c r="BI154" s="51">
        <f t="shared" si="101"/>
        <v>-0.91679999999999995</v>
      </c>
      <c r="BJ154" s="51">
        <f t="shared" si="102"/>
        <v>-0.86590038314176243</v>
      </c>
      <c r="BK154" s="52">
        <f t="shared" si="103"/>
        <v>-0.91489361702127658</v>
      </c>
    </row>
    <row r="155" spans="1:63" x14ac:dyDescent="0.25">
      <c r="A155">
        <v>187</v>
      </c>
      <c r="B155" t="s">
        <v>75</v>
      </c>
      <c r="C155" t="s">
        <v>214</v>
      </c>
      <c r="D155" t="str">
        <f t="shared" si="84"/>
        <v>19TH AVE between ANZA and GEARY</v>
      </c>
      <c r="E155" t="s">
        <v>222</v>
      </c>
      <c r="F155" t="s">
        <v>376</v>
      </c>
      <c r="G155" t="s">
        <v>377</v>
      </c>
      <c r="H155" t="s">
        <v>38</v>
      </c>
      <c r="I155" t="s">
        <v>621</v>
      </c>
      <c r="J155" s="11" t="s">
        <v>721</v>
      </c>
      <c r="K155">
        <v>27504</v>
      </c>
      <c r="L155" s="11">
        <v>27498</v>
      </c>
      <c r="M155">
        <f>IFERROR(ROUND(VLOOKUP($A155,est_vols!$A:$U,2,FALSE),0),"")</f>
        <v>3</v>
      </c>
      <c r="N155">
        <f>IFERROR(ROUND(VLOOKUP($A155,est_vols!$A:$U,3,FALSE),0),"")</f>
        <v>11</v>
      </c>
      <c r="O155" t="str">
        <f>VLOOKUP(M155,'AT FT Lookup'!$A$3:$D$8,4,FALSE)</f>
        <v>Urb</v>
      </c>
      <c r="P155" s="11" t="str">
        <f>VLOOKUP(N155,'AT FT Lookup'!$A$12:$C$26,3,FALSE)</f>
        <v>Loc</v>
      </c>
      <c r="Q155">
        <f t="shared" si="80"/>
        <v>1</v>
      </c>
      <c r="R155">
        <f t="shared" si="81"/>
        <v>0</v>
      </c>
      <c r="S155">
        <f t="shared" si="82"/>
        <v>0</v>
      </c>
      <c r="T155">
        <f t="shared" si="83"/>
        <v>0</v>
      </c>
      <c r="U155" s="11" t="str">
        <f t="shared" si="85"/>
        <v>Under 10k</v>
      </c>
      <c r="V155" s="3">
        <v>1524</v>
      </c>
      <c r="W155" s="3">
        <v>198.5</v>
      </c>
      <c r="X155" s="3">
        <v>620.5</v>
      </c>
      <c r="Y155" s="3">
        <v>368</v>
      </c>
      <c r="Z155" s="3">
        <v>311</v>
      </c>
      <c r="AA155" s="9">
        <v>26</v>
      </c>
      <c r="AN155" s="3">
        <f>IFERROR(ROUND(VLOOKUP($A155,est_vols!$A:$U,4,FALSE),0),"")</f>
        <v>150</v>
      </c>
      <c r="AO155" s="3">
        <f>IFERROR(ROUND(VLOOKUP($A155,est_vols!$A:$U,5,FALSE),0),"")</f>
        <v>21</v>
      </c>
      <c r="AP155" s="3">
        <f>IFERROR(ROUND(VLOOKUP($A155,est_vols!$A:$U,6,FALSE),0),"")</f>
        <v>61</v>
      </c>
      <c r="AQ155" s="3">
        <f>IFERROR(ROUND(VLOOKUP($A155,est_vols!$A:$U,7,FALSE),0),"")</f>
        <v>27</v>
      </c>
      <c r="AR155" s="3">
        <f>IFERROR(ROUND(VLOOKUP($A155,est_vols!$A:$U,8,FALSE),0),"")</f>
        <v>39</v>
      </c>
      <c r="AS155" s="9">
        <f>IFERROR(ROUND(VLOOKUP($A155,est_vols!$A:$U,9,FALSE),0),"")</f>
        <v>3</v>
      </c>
      <c r="AT155" s="3">
        <f t="shared" si="86"/>
        <v>-1374</v>
      </c>
      <c r="AU155" s="3">
        <f t="shared" si="87"/>
        <v>-177.5</v>
      </c>
      <c r="AV155" s="3">
        <f t="shared" si="88"/>
        <v>-559.5</v>
      </c>
      <c r="AW155" s="3">
        <f t="shared" si="89"/>
        <v>-341</v>
      </c>
      <c r="AX155" s="3">
        <f t="shared" si="90"/>
        <v>-272</v>
      </c>
      <c r="AY155" s="9">
        <f t="shared" si="91"/>
        <v>-23</v>
      </c>
      <c r="AZ155" s="3">
        <f t="shared" si="92"/>
        <v>1887876</v>
      </c>
      <c r="BA155" s="3">
        <f t="shared" si="93"/>
        <v>31506.25</v>
      </c>
      <c r="BB155" s="3">
        <f t="shared" si="94"/>
        <v>313040.25</v>
      </c>
      <c r="BC155" s="3">
        <f t="shared" si="95"/>
        <v>116281</v>
      </c>
      <c r="BD155" s="3">
        <f t="shared" si="96"/>
        <v>73984</v>
      </c>
      <c r="BE155" s="9">
        <f t="shared" si="97"/>
        <v>529</v>
      </c>
      <c r="BF155" s="51">
        <f t="shared" si="98"/>
        <v>-0.90157480314960625</v>
      </c>
      <c r="BG155" s="51">
        <f t="shared" si="99"/>
        <v>-0.89420654911838793</v>
      </c>
      <c r="BH155" s="51">
        <f t="shared" si="100"/>
        <v>-0.90169218372280424</v>
      </c>
      <c r="BI155" s="51">
        <f t="shared" si="101"/>
        <v>-0.92663043478260865</v>
      </c>
      <c r="BJ155" s="51">
        <f t="shared" si="102"/>
        <v>-0.87459807073954987</v>
      </c>
      <c r="BK155" s="52">
        <f t="shared" si="103"/>
        <v>-0.88461538461538458</v>
      </c>
    </row>
    <row r="156" spans="1:63" x14ac:dyDescent="0.25">
      <c r="A156">
        <v>188</v>
      </c>
      <c r="B156" t="s">
        <v>75</v>
      </c>
      <c r="C156" t="s">
        <v>214</v>
      </c>
      <c r="D156" t="str">
        <f t="shared" si="84"/>
        <v>19TH AVE between CABRILLO and FULTON</v>
      </c>
      <c r="E156" t="s">
        <v>222</v>
      </c>
      <c r="F156" t="s">
        <v>369</v>
      </c>
      <c r="G156" t="s">
        <v>389</v>
      </c>
      <c r="H156" t="s">
        <v>36</v>
      </c>
      <c r="I156" t="s">
        <v>621</v>
      </c>
      <c r="J156" s="11" t="s">
        <v>722</v>
      </c>
      <c r="K156">
        <v>27468</v>
      </c>
      <c r="L156" s="11">
        <v>27469</v>
      </c>
      <c r="M156">
        <f>IFERROR(ROUND(VLOOKUP($A156,est_vols!$A:$U,2,FALSE),0),"")</f>
        <v>3</v>
      </c>
      <c r="N156">
        <f>IFERROR(ROUND(VLOOKUP($A156,est_vols!$A:$U,3,FALSE),0),"")</f>
        <v>11</v>
      </c>
      <c r="O156" t="str">
        <f>VLOOKUP(M156,'AT FT Lookup'!$A$3:$D$8,4,FALSE)</f>
        <v>Urb</v>
      </c>
      <c r="P156" s="11" t="str">
        <f>VLOOKUP(N156,'AT FT Lookup'!$A$12:$C$26,3,FALSE)</f>
        <v>Loc</v>
      </c>
      <c r="Q156">
        <f t="shared" si="80"/>
        <v>1</v>
      </c>
      <c r="R156">
        <f t="shared" si="81"/>
        <v>0</v>
      </c>
      <c r="S156">
        <f t="shared" si="82"/>
        <v>0</v>
      </c>
      <c r="T156">
        <f t="shared" si="83"/>
        <v>0</v>
      </c>
      <c r="U156" s="11" t="str">
        <f t="shared" si="85"/>
        <v>Under 10k</v>
      </c>
      <c r="V156" s="3">
        <v>696</v>
      </c>
      <c r="W156" s="3">
        <v>112</v>
      </c>
      <c r="X156" s="3">
        <v>268</v>
      </c>
      <c r="Y156" s="3">
        <v>174</v>
      </c>
      <c r="Z156" s="3">
        <v>135.5</v>
      </c>
      <c r="AA156" s="9">
        <v>6.5</v>
      </c>
      <c r="AN156" s="3">
        <f>IFERROR(ROUND(VLOOKUP($A156,est_vols!$A:$U,4,FALSE),0),"")</f>
        <v>0</v>
      </c>
      <c r="AO156" s="3">
        <f>IFERROR(ROUND(VLOOKUP($A156,est_vols!$A:$U,5,FALSE),0),"")</f>
        <v>0</v>
      </c>
      <c r="AP156" s="3">
        <f>IFERROR(ROUND(VLOOKUP($A156,est_vols!$A:$U,6,FALSE),0),"")</f>
        <v>0</v>
      </c>
      <c r="AQ156" s="3">
        <f>IFERROR(ROUND(VLOOKUP($A156,est_vols!$A:$U,7,FALSE),0),"")</f>
        <v>0</v>
      </c>
      <c r="AR156" s="3">
        <f>IFERROR(ROUND(VLOOKUP($A156,est_vols!$A:$U,8,FALSE),0),"")</f>
        <v>0</v>
      </c>
      <c r="AS156" s="9">
        <f>IFERROR(ROUND(VLOOKUP($A156,est_vols!$A:$U,9,FALSE),0),"")</f>
        <v>0</v>
      </c>
      <c r="AT156" s="3">
        <f t="shared" si="86"/>
        <v>-696</v>
      </c>
      <c r="AU156" s="3">
        <f t="shared" si="87"/>
        <v>-112</v>
      </c>
      <c r="AV156" s="3">
        <f t="shared" si="88"/>
        <v>-268</v>
      </c>
      <c r="AW156" s="3">
        <f t="shared" si="89"/>
        <v>-174</v>
      </c>
      <c r="AX156" s="3">
        <f t="shared" si="90"/>
        <v>-135.5</v>
      </c>
      <c r="AY156" s="9">
        <f t="shared" si="91"/>
        <v>-6.5</v>
      </c>
      <c r="AZ156" s="3">
        <f t="shared" si="92"/>
        <v>484416</v>
      </c>
      <c r="BA156" s="3">
        <f t="shared" si="93"/>
        <v>12544</v>
      </c>
      <c r="BB156" s="3">
        <f t="shared" si="94"/>
        <v>71824</v>
      </c>
      <c r="BC156" s="3">
        <f t="shared" si="95"/>
        <v>30276</v>
      </c>
      <c r="BD156" s="3">
        <f t="shared" si="96"/>
        <v>18360.25</v>
      </c>
      <c r="BE156" s="9">
        <f t="shared" si="97"/>
        <v>42.25</v>
      </c>
      <c r="BF156" s="51">
        <f t="shared" si="98"/>
        <v>-1</v>
      </c>
      <c r="BG156" s="51">
        <f t="shared" si="99"/>
        <v>-1</v>
      </c>
      <c r="BH156" s="51">
        <f t="shared" si="100"/>
        <v>-1</v>
      </c>
      <c r="BI156" s="51">
        <f t="shared" si="101"/>
        <v>-1</v>
      </c>
      <c r="BJ156" s="51">
        <f t="shared" si="102"/>
        <v>-1</v>
      </c>
      <c r="BK156" s="52">
        <f t="shared" si="103"/>
        <v>-1</v>
      </c>
    </row>
    <row r="157" spans="1:63" x14ac:dyDescent="0.25">
      <c r="A157">
        <v>189</v>
      </c>
      <c r="B157" t="s">
        <v>75</v>
      </c>
      <c r="C157" t="s">
        <v>214</v>
      </c>
      <c r="D157" t="str">
        <f t="shared" si="84"/>
        <v>19TH AVE between CABRILLO and FULTON</v>
      </c>
      <c r="E157" t="s">
        <v>222</v>
      </c>
      <c r="F157" t="s">
        <v>369</v>
      </c>
      <c r="G157" t="s">
        <v>389</v>
      </c>
      <c r="H157" t="s">
        <v>38</v>
      </c>
      <c r="I157" t="s">
        <v>621</v>
      </c>
      <c r="J157" s="11" t="s">
        <v>723</v>
      </c>
      <c r="K157">
        <v>27469</v>
      </c>
      <c r="L157" s="11">
        <v>27468</v>
      </c>
      <c r="M157">
        <f>IFERROR(ROUND(VLOOKUP($A157,est_vols!$A:$U,2,FALSE),0),"")</f>
        <v>3</v>
      </c>
      <c r="N157">
        <f>IFERROR(ROUND(VLOOKUP($A157,est_vols!$A:$U,3,FALSE),0),"")</f>
        <v>11</v>
      </c>
      <c r="O157" t="str">
        <f>VLOOKUP(M157,'AT FT Lookup'!$A$3:$D$8,4,FALSE)</f>
        <v>Urb</v>
      </c>
      <c r="P157" s="11" t="str">
        <f>VLOOKUP(N157,'AT FT Lookup'!$A$12:$C$26,3,FALSE)</f>
        <v>Loc</v>
      </c>
      <c r="Q157">
        <f t="shared" si="80"/>
        <v>1</v>
      </c>
      <c r="R157">
        <f t="shared" si="81"/>
        <v>0</v>
      </c>
      <c r="S157">
        <f t="shared" si="82"/>
        <v>0</v>
      </c>
      <c r="T157">
        <f t="shared" si="83"/>
        <v>0</v>
      </c>
      <c r="U157" s="11" t="str">
        <f t="shared" si="85"/>
        <v>Under 10k</v>
      </c>
      <c r="V157" s="3">
        <v>380.5</v>
      </c>
      <c r="W157" s="3">
        <v>55.5</v>
      </c>
      <c r="X157" s="3">
        <v>153</v>
      </c>
      <c r="Y157" s="3">
        <v>92.5</v>
      </c>
      <c r="Z157" s="3">
        <v>71</v>
      </c>
      <c r="AA157" s="9">
        <v>8.5</v>
      </c>
      <c r="AN157" s="3">
        <f>IFERROR(ROUND(VLOOKUP($A157,est_vols!$A:$U,4,FALSE),0),"")</f>
        <v>0</v>
      </c>
      <c r="AO157" s="3">
        <f>IFERROR(ROUND(VLOOKUP($A157,est_vols!$A:$U,5,FALSE),0),"")</f>
        <v>0</v>
      </c>
      <c r="AP157" s="3">
        <f>IFERROR(ROUND(VLOOKUP($A157,est_vols!$A:$U,6,FALSE),0),"")</f>
        <v>0</v>
      </c>
      <c r="AQ157" s="3">
        <f>IFERROR(ROUND(VLOOKUP($A157,est_vols!$A:$U,7,FALSE),0),"")</f>
        <v>0</v>
      </c>
      <c r="AR157" s="3">
        <f>IFERROR(ROUND(VLOOKUP($A157,est_vols!$A:$U,8,FALSE),0),"")</f>
        <v>0</v>
      </c>
      <c r="AS157" s="9">
        <f>IFERROR(ROUND(VLOOKUP($A157,est_vols!$A:$U,9,FALSE),0),"")</f>
        <v>0</v>
      </c>
      <c r="AT157" s="3">
        <f t="shared" si="86"/>
        <v>-380.5</v>
      </c>
      <c r="AU157" s="3">
        <f t="shared" si="87"/>
        <v>-55.5</v>
      </c>
      <c r="AV157" s="3">
        <f t="shared" si="88"/>
        <v>-153</v>
      </c>
      <c r="AW157" s="3">
        <f t="shared" si="89"/>
        <v>-92.5</v>
      </c>
      <c r="AX157" s="3">
        <f t="shared" si="90"/>
        <v>-71</v>
      </c>
      <c r="AY157" s="9">
        <f t="shared" si="91"/>
        <v>-8.5</v>
      </c>
      <c r="AZ157" s="3">
        <f t="shared" si="92"/>
        <v>144780.25</v>
      </c>
      <c r="BA157" s="3">
        <f t="shared" si="93"/>
        <v>3080.25</v>
      </c>
      <c r="BB157" s="3">
        <f t="shared" si="94"/>
        <v>23409</v>
      </c>
      <c r="BC157" s="3">
        <f t="shared" si="95"/>
        <v>8556.25</v>
      </c>
      <c r="BD157" s="3">
        <f t="shared" si="96"/>
        <v>5041</v>
      </c>
      <c r="BE157" s="9">
        <f t="shared" si="97"/>
        <v>72.25</v>
      </c>
      <c r="BF157" s="51">
        <f t="shared" si="98"/>
        <v>-1</v>
      </c>
      <c r="BG157" s="51">
        <f t="shared" si="99"/>
        <v>-1</v>
      </c>
      <c r="BH157" s="51">
        <f t="shared" si="100"/>
        <v>-1</v>
      </c>
      <c r="BI157" s="51">
        <f t="shared" si="101"/>
        <v>-1</v>
      </c>
      <c r="BJ157" s="51">
        <f t="shared" si="102"/>
        <v>-1</v>
      </c>
      <c r="BK157" s="52">
        <f t="shared" si="103"/>
        <v>-1</v>
      </c>
    </row>
    <row r="158" spans="1:63" x14ac:dyDescent="0.25">
      <c r="A158">
        <v>190</v>
      </c>
      <c r="B158" t="s">
        <v>75</v>
      </c>
      <c r="C158" t="s">
        <v>214</v>
      </c>
      <c r="D158" t="str">
        <f t="shared" si="84"/>
        <v>20TH AVE between CALIFORNIA and LAKE</v>
      </c>
      <c r="E158" t="s">
        <v>223</v>
      </c>
      <c r="F158" t="s">
        <v>378</v>
      </c>
      <c r="G158" t="s">
        <v>379</v>
      </c>
      <c r="H158" t="s">
        <v>36</v>
      </c>
      <c r="I158" t="s">
        <v>621</v>
      </c>
      <c r="J158" s="11" t="s">
        <v>724</v>
      </c>
      <c r="K158">
        <v>27636</v>
      </c>
      <c r="L158" s="11">
        <v>27638</v>
      </c>
      <c r="M158">
        <f>IFERROR(ROUND(VLOOKUP($A158,est_vols!$A:$U,2,FALSE),0),"")</f>
        <v>3</v>
      </c>
      <c r="N158">
        <f>IFERROR(ROUND(VLOOKUP($A158,est_vols!$A:$U,3,FALSE),0),"")</f>
        <v>11</v>
      </c>
      <c r="O158" t="str">
        <f>VLOOKUP(M158,'AT FT Lookup'!$A$3:$D$8,4,FALSE)</f>
        <v>Urb</v>
      </c>
      <c r="P158" s="11" t="str">
        <f>VLOOKUP(N158,'AT FT Lookup'!$A$12:$C$26,3,FALSE)</f>
        <v>Loc</v>
      </c>
      <c r="Q158">
        <f t="shared" si="80"/>
        <v>1</v>
      </c>
      <c r="R158">
        <f t="shared" si="81"/>
        <v>0</v>
      </c>
      <c r="S158">
        <f t="shared" si="82"/>
        <v>0</v>
      </c>
      <c r="T158">
        <f t="shared" si="83"/>
        <v>0</v>
      </c>
      <c r="U158" s="11" t="str">
        <f t="shared" si="85"/>
        <v>Under 10k</v>
      </c>
      <c r="V158" s="3">
        <v>283</v>
      </c>
      <c r="W158" s="3">
        <v>44.5</v>
      </c>
      <c r="X158" s="3">
        <v>120.5</v>
      </c>
      <c r="Y158" s="3">
        <v>50.5</v>
      </c>
      <c r="Z158" s="3">
        <v>65</v>
      </c>
      <c r="AA158" s="9">
        <v>2.5</v>
      </c>
      <c r="AN158" s="3">
        <f>IFERROR(ROUND(VLOOKUP($A158,est_vols!$A:$U,4,FALSE),0),"")</f>
        <v>0</v>
      </c>
      <c r="AO158" s="3">
        <f>IFERROR(ROUND(VLOOKUP($A158,est_vols!$A:$U,5,FALSE),0),"")</f>
        <v>0</v>
      </c>
      <c r="AP158" s="3">
        <f>IFERROR(ROUND(VLOOKUP($A158,est_vols!$A:$U,6,FALSE),0),"")</f>
        <v>0</v>
      </c>
      <c r="AQ158" s="3">
        <f>IFERROR(ROUND(VLOOKUP($A158,est_vols!$A:$U,7,FALSE),0),"")</f>
        <v>0</v>
      </c>
      <c r="AR158" s="3">
        <f>IFERROR(ROUND(VLOOKUP($A158,est_vols!$A:$U,8,FALSE),0),"")</f>
        <v>0</v>
      </c>
      <c r="AS158" s="9">
        <f>IFERROR(ROUND(VLOOKUP($A158,est_vols!$A:$U,9,FALSE),0),"")</f>
        <v>0</v>
      </c>
      <c r="AT158" s="3">
        <f t="shared" si="86"/>
        <v>-283</v>
      </c>
      <c r="AU158" s="3">
        <f t="shared" si="87"/>
        <v>-44.5</v>
      </c>
      <c r="AV158" s="3">
        <f t="shared" si="88"/>
        <v>-120.5</v>
      </c>
      <c r="AW158" s="3">
        <f t="shared" si="89"/>
        <v>-50.5</v>
      </c>
      <c r="AX158" s="3">
        <f t="shared" si="90"/>
        <v>-65</v>
      </c>
      <c r="AY158" s="9">
        <f t="shared" si="91"/>
        <v>-2.5</v>
      </c>
      <c r="AZ158" s="3">
        <f t="shared" si="92"/>
        <v>80089</v>
      </c>
      <c r="BA158" s="3">
        <f t="shared" si="93"/>
        <v>1980.25</v>
      </c>
      <c r="BB158" s="3">
        <f t="shared" si="94"/>
        <v>14520.25</v>
      </c>
      <c r="BC158" s="3">
        <f t="shared" si="95"/>
        <v>2550.25</v>
      </c>
      <c r="BD158" s="3">
        <f t="shared" si="96"/>
        <v>4225</v>
      </c>
      <c r="BE158" s="9">
        <f t="shared" si="97"/>
        <v>6.25</v>
      </c>
      <c r="BF158" s="51">
        <f t="shared" si="98"/>
        <v>-1</v>
      </c>
      <c r="BG158" s="51">
        <f t="shared" si="99"/>
        <v>-1</v>
      </c>
      <c r="BH158" s="51">
        <f t="shared" si="100"/>
        <v>-1</v>
      </c>
      <c r="BI158" s="51">
        <f t="shared" si="101"/>
        <v>-1</v>
      </c>
      <c r="BJ158" s="51">
        <f t="shared" si="102"/>
        <v>-1</v>
      </c>
      <c r="BK158" s="52">
        <f t="shared" si="103"/>
        <v>-1</v>
      </c>
    </row>
    <row r="159" spans="1:63" x14ac:dyDescent="0.25">
      <c r="A159">
        <v>191</v>
      </c>
      <c r="B159" t="s">
        <v>75</v>
      </c>
      <c r="C159" t="s">
        <v>214</v>
      </c>
      <c r="D159" t="str">
        <f t="shared" si="84"/>
        <v>20TH AVE between CALIFORNIA and LAKE</v>
      </c>
      <c r="E159" t="s">
        <v>223</v>
      </c>
      <c r="F159" t="s">
        <v>378</v>
      </c>
      <c r="G159" t="s">
        <v>379</v>
      </c>
      <c r="H159" t="s">
        <v>38</v>
      </c>
      <c r="I159" t="s">
        <v>621</v>
      </c>
      <c r="J159" s="11" t="s">
        <v>725</v>
      </c>
      <c r="K159">
        <v>27638</v>
      </c>
      <c r="L159" s="11">
        <v>27636</v>
      </c>
      <c r="M159">
        <f>IFERROR(ROUND(VLOOKUP($A159,est_vols!$A:$U,2,FALSE),0),"")</f>
        <v>3</v>
      </c>
      <c r="N159">
        <f>IFERROR(ROUND(VLOOKUP($A159,est_vols!$A:$U,3,FALSE),0),"")</f>
        <v>11</v>
      </c>
      <c r="O159" t="str">
        <f>VLOOKUP(M159,'AT FT Lookup'!$A$3:$D$8,4,FALSE)</f>
        <v>Urb</v>
      </c>
      <c r="P159" s="11" t="str">
        <f>VLOOKUP(N159,'AT FT Lookup'!$A$12:$C$26,3,FALSE)</f>
        <v>Loc</v>
      </c>
      <c r="Q159">
        <f t="shared" si="80"/>
        <v>1</v>
      </c>
      <c r="R159">
        <f t="shared" si="81"/>
        <v>0</v>
      </c>
      <c r="S159">
        <f t="shared" si="82"/>
        <v>0</v>
      </c>
      <c r="T159">
        <f t="shared" si="83"/>
        <v>0</v>
      </c>
      <c r="U159" s="11" t="str">
        <f t="shared" si="85"/>
        <v>Under 10k</v>
      </c>
      <c r="V159" s="3">
        <v>261</v>
      </c>
      <c r="W159" s="3">
        <v>48</v>
      </c>
      <c r="X159" s="3">
        <v>100.5</v>
      </c>
      <c r="Y159" s="3">
        <v>53.5</v>
      </c>
      <c r="Z159" s="3">
        <v>56</v>
      </c>
      <c r="AA159" s="9">
        <v>3</v>
      </c>
      <c r="AN159" s="3">
        <f>IFERROR(ROUND(VLOOKUP($A159,est_vols!$A:$U,4,FALSE),0),"")</f>
        <v>0</v>
      </c>
      <c r="AO159" s="3">
        <f>IFERROR(ROUND(VLOOKUP($A159,est_vols!$A:$U,5,FALSE),0),"")</f>
        <v>0</v>
      </c>
      <c r="AP159" s="3">
        <f>IFERROR(ROUND(VLOOKUP($A159,est_vols!$A:$U,6,FALSE),0),"")</f>
        <v>0</v>
      </c>
      <c r="AQ159" s="3">
        <f>IFERROR(ROUND(VLOOKUP($A159,est_vols!$A:$U,7,FALSE),0),"")</f>
        <v>0</v>
      </c>
      <c r="AR159" s="3">
        <f>IFERROR(ROUND(VLOOKUP($A159,est_vols!$A:$U,8,FALSE),0),"")</f>
        <v>0</v>
      </c>
      <c r="AS159" s="9">
        <f>IFERROR(ROUND(VLOOKUP($A159,est_vols!$A:$U,9,FALSE),0),"")</f>
        <v>0</v>
      </c>
      <c r="AT159" s="3">
        <f t="shared" si="86"/>
        <v>-261</v>
      </c>
      <c r="AU159" s="3">
        <f t="shared" si="87"/>
        <v>-48</v>
      </c>
      <c r="AV159" s="3">
        <f t="shared" si="88"/>
        <v>-100.5</v>
      </c>
      <c r="AW159" s="3">
        <f t="shared" si="89"/>
        <v>-53.5</v>
      </c>
      <c r="AX159" s="3">
        <f t="shared" si="90"/>
        <v>-56</v>
      </c>
      <c r="AY159" s="9">
        <f t="shared" si="91"/>
        <v>-3</v>
      </c>
      <c r="AZ159" s="3">
        <f t="shared" si="92"/>
        <v>68121</v>
      </c>
      <c r="BA159" s="3">
        <f t="shared" si="93"/>
        <v>2304</v>
      </c>
      <c r="BB159" s="3">
        <f t="shared" si="94"/>
        <v>10100.25</v>
      </c>
      <c r="BC159" s="3">
        <f t="shared" si="95"/>
        <v>2862.25</v>
      </c>
      <c r="BD159" s="3">
        <f t="shared" si="96"/>
        <v>3136</v>
      </c>
      <c r="BE159" s="9">
        <f t="shared" si="97"/>
        <v>9</v>
      </c>
      <c r="BF159" s="51">
        <f t="shared" si="98"/>
        <v>-1</v>
      </c>
      <c r="BG159" s="51">
        <f t="shared" si="99"/>
        <v>-1</v>
      </c>
      <c r="BH159" s="51">
        <f t="shared" si="100"/>
        <v>-1</v>
      </c>
      <c r="BI159" s="51">
        <f t="shared" si="101"/>
        <v>-1</v>
      </c>
      <c r="BJ159" s="51">
        <f t="shared" si="102"/>
        <v>-1</v>
      </c>
      <c r="BK159" s="52">
        <f t="shared" si="103"/>
        <v>-1</v>
      </c>
    </row>
    <row r="160" spans="1:63" x14ac:dyDescent="0.25">
      <c r="A160">
        <v>192</v>
      </c>
      <c r="B160" t="s">
        <v>75</v>
      </c>
      <c r="C160" t="s">
        <v>214</v>
      </c>
      <c r="D160" t="str">
        <f t="shared" si="84"/>
        <v>20TH AVE between EUCALYPTUS and OCEAN</v>
      </c>
      <c r="E160" t="s">
        <v>223</v>
      </c>
      <c r="F160" t="s">
        <v>390</v>
      </c>
      <c r="G160" t="s">
        <v>391</v>
      </c>
      <c r="H160" t="s">
        <v>36</v>
      </c>
      <c r="I160" t="s">
        <v>621</v>
      </c>
      <c r="J160" s="11" t="s">
        <v>726</v>
      </c>
      <c r="K160">
        <v>23082</v>
      </c>
      <c r="L160" s="11">
        <v>23083</v>
      </c>
      <c r="M160">
        <f>IFERROR(ROUND(VLOOKUP($A160,est_vols!$A:$U,2,FALSE),0),"")</f>
        <v>3</v>
      </c>
      <c r="N160">
        <f>IFERROR(ROUND(VLOOKUP($A160,est_vols!$A:$U,3,FALSE),0),"")</f>
        <v>11</v>
      </c>
      <c r="O160" t="str">
        <f>VLOOKUP(M160,'AT FT Lookup'!$A$3:$D$8,4,FALSE)</f>
        <v>Urb</v>
      </c>
      <c r="P160" s="11" t="str">
        <f>VLOOKUP(N160,'AT FT Lookup'!$A$12:$C$26,3,FALSE)</f>
        <v>Loc</v>
      </c>
      <c r="Q160">
        <f t="shared" si="80"/>
        <v>1</v>
      </c>
      <c r="R160">
        <f t="shared" si="81"/>
        <v>0</v>
      </c>
      <c r="S160">
        <f t="shared" si="82"/>
        <v>0</v>
      </c>
      <c r="T160">
        <f t="shared" si="83"/>
        <v>0</v>
      </c>
      <c r="U160" s="11" t="str">
        <f t="shared" si="85"/>
        <v>Under 10k</v>
      </c>
      <c r="V160" s="3">
        <v>2185</v>
      </c>
      <c r="W160" s="3">
        <v>335</v>
      </c>
      <c r="X160" s="3">
        <v>969</v>
      </c>
      <c r="Y160" s="3">
        <v>539</v>
      </c>
      <c r="Z160" s="3">
        <v>296</v>
      </c>
      <c r="AA160" s="9">
        <v>46</v>
      </c>
      <c r="AN160" s="3">
        <f>IFERROR(ROUND(VLOOKUP($A160,est_vols!$A:$U,4,FALSE),0),"")</f>
        <v>0</v>
      </c>
      <c r="AO160" s="3">
        <f>IFERROR(ROUND(VLOOKUP($A160,est_vols!$A:$U,5,FALSE),0),"")</f>
        <v>0</v>
      </c>
      <c r="AP160" s="3">
        <f>IFERROR(ROUND(VLOOKUP($A160,est_vols!$A:$U,6,FALSE),0),"")</f>
        <v>0</v>
      </c>
      <c r="AQ160" s="3">
        <f>IFERROR(ROUND(VLOOKUP($A160,est_vols!$A:$U,7,FALSE),0),"")</f>
        <v>0</v>
      </c>
      <c r="AR160" s="3">
        <f>IFERROR(ROUND(VLOOKUP($A160,est_vols!$A:$U,8,FALSE),0),"")</f>
        <v>0</v>
      </c>
      <c r="AS160" s="9">
        <f>IFERROR(ROUND(VLOOKUP($A160,est_vols!$A:$U,9,FALSE),0),"")</f>
        <v>0</v>
      </c>
      <c r="AT160" s="3">
        <f t="shared" si="86"/>
        <v>-2185</v>
      </c>
      <c r="AU160" s="3">
        <f t="shared" si="87"/>
        <v>-335</v>
      </c>
      <c r="AV160" s="3">
        <f t="shared" si="88"/>
        <v>-969</v>
      </c>
      <c r="AW160" s="3">
        <f t="shared" si="89"/>
        <v>-539</v>
      </c>
      <c r="AX160" s="3">
        <f t="shared" si="90"/>
        <v>-296</v>
      </c>
      <c r="AY160" s="9">
        <f t="shared" si="91"/>
        <v>-46</v>
      </c>
      <c r="AZ160" s="3">
        <f t="shared" si="92"/>
        <v>4774225</v>
      </c>
      <c r="BA160" s="3">
        <f t="shared" si="93"/>
        <v>112225</v>
      </c>
      <c r="BB160" s="3">
        <f t="shared" si="94"/>
        <v>938961</v>
      </c>
      <c r="BC160" s="3">
        <f t="shared" si="95"/>
        <v>290521</v>
      </c>
      <c r="BD160" s="3">
        <f t="shared" si="96"/>
        <v>87616</v>
      </c>
      <c r="BE160" s="9">
        <f t="shared" si="97"/>
        <v>2116</v>
      </c>
      <c r="BF160" s="51">
        <f t="shared" si="98"/>
        <v>-1</v>
      </c>
      <c r="BG160" s="51">
        <f t="shared" si="99"/>
        <v>-1</v>
      </c>
      <c r="BH160" s="51">
        <f t="shared" si="100"/>
        <v>-1</v>
      </c>
      <c r="BI160" s="51">
        <f t="shared" si="101"/>
        <v>-1</v>
      </c>
      <c r="BJ160" s="51">
        <f t="shared" si="102"/>
        <v>-1</v>
      </c>
      <c r="BK160" s="52">
        <f t="shared" si="103"/>
        <v>-1</v>
      </c>
    </row>
    <row r="161" spans="1:63" x14ac:dyDescent="0.25">
      <c r="A161">
        <v>193</v>
      </c>
      <c r="B161" t="s">
        <v>75</v>
      </c>
      <c r="C161" t="s">
        <v>214</v>
      </c>
      <c r="D161" t="str">
        <f t="shared" si="84"/>
        <v>20TH AVE between EUCALYPTUS and OCEAN</v>
      </c>
      <c r="E161" t="s">
        <v>223</v>
      </c>
      <c r="F161" t="s">
        <v>390</v>
      </c>
      <c r="G161" t="s">
        <v>391</v>
      </c>
      <c r="H161" t="s">
        <v>38</v>
      </c>
      <c r="I161" t="s">
        <v>621</v>
      </c>
      <c r="J161" s="11" t="s">
        <v>727</v>
      </c>
      <c r="K161">
        <v>23083</v>
      </c>
      <c r="L161" s="11">
        <v>23082</v>
      </c>
      <c r="M161">
        <f>IFERROR(ROUND(VLOOKUP($A161,est_vols!$A:$U,2,FALSE),0),"")</f>
        <v>3</v>
      </c>
      <c r="N161">
        <f>IFERROR(ROUND(VLOOKUP($A161,est_vols!$A:$U,3,FALSE),0),"")</f>
        <v>11</v>
      </c>
      <c r="O161" t="str">
        <f>VLOOKUP(M161,'AT FT Lookup'!$A$3:$D$8,4,FALSE)</f>
        <v>Urb</v>
      </c>
      <c r="P161" s="11" t="str">
        <f>VLOOKUP(N161,'AT FT Lookup'!$A$12:$C$26,3,FALSE)</f>
        <v>Loc</v>
      </c>
      <c r="Q161">
        <f t="shared" si="80"/>
        <v>1</v>
      </c>
      <c r="R161">
        <f t="shared" si="81"/>
        <v>0</v>
      </c>
      <c r="S161">
        <f t="shared" si="82"/>
        <v>0</v>
      </c>
      <c r="T161">
        <f t="shared" si="83"/>
        <v>0</v>
      </c>
      <c r="U161" s="11" t="str">
        <f t="shared" si="85"/>
        <v>Under 10k</v>
      </c>
      <c r="V161" s="3">
        <v>2438</v>
      </c>
      <c r="W161" s="3">
        <v>213</v>
      </c>
      <c r="X161" s="3">
        <v>1002</v>
      </c>
      <c r="Y161" s="3">
        <v>662</v>
      </c>
      <c r="Z161" s="3">
        <v>552</v>
      </c>
      <c r="AA161" s="9">
        <v>9</v>
      </c>
      <c r="AN161" s="3">
        <f>IFERROR(ROUND(VLOOKUP($A161,est_vols!$A:$U,4,FALSE),0),"")</f>
        <v>0</v>
      </c>
      <c r="AO161" s="3">
        <f>IFERROR(ROUND(VLOOKUP($A161,est_vols!$A:$U,5,FALSE),0),"")</f>
        <v>0</v>
      </c>
      <c r="AP161" s="3">
        <f>IFERROR(ROUND(VLOOKUP($A161,est_vols!$A:$U,6,FALSE),0),"")</f>
        <v>0</v>
      </c>
      <c r="AQ161" s="3">
        <f>IFERROR(ROUND(VLOOKUP($A161,est_vols!$A:$U,7,FALSE),0),"")</f>
        <v>0</v>
      </c>
      <c r="AR161" s="3">
        <f>IFERROR(ROUND(VLOOKUP($A161,est_vols!$A:$U,8,FALSE),0),"")</f>
        <v>0</v>
      </c>
      <c r="AS161" s="9">
        <f>IFERROR(ROUND(VLOOKUP($A161,est_vols!$A:$U,9,FALSE),0),"")</f>
        <v>0</v>
      </c>
      <c r="AT161" s="3">
        <f t="shared" si="86"/>
        <v>-2438</v>
      </c>
      <c r="AU161" s="3">
        <f t="shared" si="87"/>
        <v>-213</v>
      </c>
      <c r="AV161" s="3">
        <f t="shared" si="88"/>
        <v>-1002</v>
      </c>
      <c r="AW161" s="3">
        <f t="shared" si="89"/>
        <v>-662</v>
      </c>
      <c r="AX161" s="3">
        <f t="shared" si="90"/>
        <v>-552</v>
      </c>
      <c r="AY161" s="9">
        <f t="shared" si="91"/>
        <v>-9</v>
      </c>
      <c r="AZ161" s="3">
        <f t="shared" si="92"/>
        <v>5943844</v>
      </c>
      <c r="BA161" s="3">
        <f t="shared" si="93"/>
        <v>45369</v>
      </c>
      <c r="BB161" s="3">
        <f t="shared" si="94"/>
        <v>1004004</v>
      </c>
      <c r="BC161" s="3">
        <f t="shared" si="95"/>
        <v>438244</v>
      </c>
      <c r="BD161" s="3">
        <f t="shared" si="96"/>
        <v>304704</v>
      </c>
      <c r="BE161" s="9">
        <f t="shared" si="97"/>
        <v>81</v>
      </c>
      <c r="BF161" s="51">
        <f t="shared" si="98"/>
        <v>-1</v>
      </c>
      <c r="BG161" s="51">
        <f t="shared" si="99"/>
        <v>-1</v>
      </c>
      <c r="BH161" s="51">
        <f t="shared" si="100"/>
        <v>-1</v>
      </c>
      <c r="BI161" s="51">
        <f t="shared" si="101"/>
        <v>-1</v>
      </c>
      <c r="BJ161" s="51">
        <f t="shared" si="102"/>
        <v>-1</v>
      </c>
      <c r="BK161" s="52">
        <f t="shared" si="103"/>
        <v>-1</v>
      </c>
    </row>
    <row r="162" spans="1:63" x14ac:dyDescent="0.25">
      <c r="A162">
        <v>194</v>
      </c>
      <c r="B162" t="s">
        <v>75</v>
      </c>
      <c r="C162" t="s">
        <v>214</v>
      </c>
      <c r="D162" t="str">
        <f t="shared" si="84"/>
        <v>20TH AVE between OCEAN and SLOAT</v>
      </c>
      <c r="E162" t="s">
        <v>223</v>
      </c>
      <c r="F162" t="s">
        <v>391</v>
      </c>
      <c r="G162" t="s">
        <v>392</v>
      </c>
      <c r="H162" t="s">
        <v>36</v>
      </c>
      <c r="I162" t="s">
        <v>621</v>
      </c>
      <c r="J162" s="11" t="s">
        <v>728</v>
      </c>
      <c r="K162">
        <v>23083</v>
      </c>
      <c r="L162" s="11">
        <v>23162</v>
      </c>
      <c r="M162">
        <f>IFERROR(ROUND(VLOOKUP($A162,est_vols!$A:$U,2,FALSE),0),"")</f>
        <v>3</v>
      </c>
      <c r="N162">
        <f>IFERROR(ROUND(VLOOKUP($A162,est_vols!$A:$U,3,FALSE),0),"")</f>
        <v>11</v>
      </c>
      <c r="O162" t="str">
        <f>VLOOKUP(M162,'AT FT Lookup'!$A$3:$D$8,4,FALSE)</f>
        <v>Urb</v>
      </c>
      <c r="P162" s="11" t="str">
        <f>VLOOKUP(N162,'AT FT Lookup'!$A$12:$C$26,3,FALSE)</f>
        <v>Loc</v>
      </c>
      <c r="Q162">
        <f t="shared" ref="Q162:Q225" si="104">IF(V162&lt;10000,IF(V162&lt;1,0,1),0)</f>
        <v>1</v>
      </c>
      <c r="R162">
        <f t="shared" ref="R162:R225" si="105">IF(V162&lt;20000,IF(V162&lt;10000,0,1),0)</f>
        <v>0</v>
      </c>
      <c r="S162">
        <f t="shared" ref="S162:S225" si="106">IF(V162&lt;50000,IF(V162&lt;20000,0,1),0)</f>
        <v>0</v>
      </c>
      <c r="T162">
        <f t="shared" ref="T162:T225" si="107">IF(V162&gt;=50000,1,0)</f>
        <v>0</v>
      </c>
      <c r="U162" s="11" t="str">
        <f t="shared" si="85"/>
        <v>Under 10k</v>
      </c>
      <c r="V162" s="3">
        <v>1166</v>
      </c>
      <c r="W162" s="3">
        <v>95</v>
      </c>
      <c r="X162" s="3">
        <v>506</v>
      </c>
      <c r="Y162" s="3">
        <v>329</v>
      </c>
      <c r="Z162" s="3">
        <v>231</v>
      </c>
      <c r="AA162" s="9">
        <v>5</v>
      </c>
      <c r="AN162" s="3">
        <f>IFERROR(ROUND(VLOOKUP($A162,est_vols!$A:$U,4,FALSE),0),"")</f>
        <v>0</v>
      </c>
      <c r="AO162" s="3">
        <f>IFERROR(ROUND(VLOOKUP($A162,est_vols!$A:$U,5,FALSE),0),"")</f>
        <v>0</v>
      </c>
      <c r="AP162" s="3">
        <f>IFERROR(ROUND(VLOOKUP($A162,est_vols!$A:$U,6,FALSE),0),"")</f>
        <v>0</v>
      </c>
      <c r="AQ162" s="3">
        <f>IFERROR(ROUND(VLOOKUP($A162,est_vols!$A:$U,7,FALSE),0),"")</f>
        <v>0</v>
      </c>
      <c r="AR162" s="3">
        <f>IFERROR(ROUND(VLOOKUP($A162,est_vols!$A:$U,8,FALSE),0),"")</f>
        <v>0</v>
      </c>
      <c r="AS162" s="9">
        <f>IFERROR(ROUND(VLOOKUP($A162,est_vols!$A:$U,9,FALSE),0),"")</f>
        <v>0</v>
      </c>
      <c r="AT162" s="3">
        <f t="shared" si="86"/>
        <v>-1166</v>
      </c>
      <c r="AU162" s="3">
        <f t="shared" si="87"/>
        <v>-95</v>
      </c>
      <c r="AV162" s="3">
        <f t="shared" si="88"/>
        <v>-506</v>
      </c>
      <c r="AW162" s="3">
        <f t="shared" si="89"/>
        <v>-329</v>
      </c>
      <c r="AX162" s="3">
        <f t="shared" si="90"/>
        <v>-231</v>
      </c>
      <c r="AY162" s="9">
        <f t="shared" si="91"/>
        <v>-5</v>
      </c>
      <c r="AZ162" s="3">
        <f t="shared" si="92"/>
        <v>1359556</v>
      </c>
      <c r="BA162" s="3">
        <f t="shared" si="93"/>
        <v>9025</v>
      </c>
      <c r="BB162" s="3">
        <f t="shared" si="94"/>
        <v>256036</v>
      </c>
      <c r="BC162" s="3">
        <f t="shared" si="95"/>
        <v>108241</v>
      </c>
      <c r="BD162" s="3">
        <f t="shared" si="96"/>
        <v>53361</v>
      </c>
      <c r="BE162" s="9">
        <f t="shared" si="97"/>
        <v>25</v>
      </c>
      <c r="BF162" s="51">
        <f t="shared" si="98"/>
        <v>-1</v>
      </c>
      <c r="BG162" s="51">
        <f t="shared" si="99"/>
        <v>-1</v>
      </c>
      <c r="BH162" s="51">
        <f t="shared" si="100"/>
        <v>-1</v>
      </c>
      <c r="BI162" s="51">
        <f t="shared" si="101"/>
        <v>-1</v>
      </c>
      <c r="BJ162" s="51">
        <f t="shared" si="102"/>
        <v>-1</v>
      </c>
      <c r="BK162" s="52">
        <f t="shared" si="103"/>
        <v>-1</v>
      </c>
    </row>
    <row r="163" spans="1:63" x14ac:dyDescent="0.25">
      <c r="A163">
        <v>195</v>
      </c>
      <c r="B163" t="s">
        <v>75</v>
      </c>
      <c r="C163" t="s">
        <v>214</v>
      </c>
      <c r="D163" t="str">
        <f t="shared" si="84"/>
        <v>20TH AVE between OCEAN and SLOAT</v>
      </c>
      <c r="E163" t="s">
        <v>223</v>
      </c>
      <c r="F163" t="s">
        <v>391</v>
      </c>
      <c r="G163" t="s">
        <v>392</v>
      </c>
      <c r="H163" t="s">
        <v>38</v>
      </c>
      <c r="I163" t="s">
        <v>621</v>
      </c>
      <c r="J163" s="11" t="s">
        <v>729</v>
      </c>
      <c r="K163">
        <v>23162</v>
      </c>
      <c r="L163" s="11">
        <v>23083</v>
      </c>
      <c r="M163">
        <f>IFERROR(ROUND(VLOOKUP($A163,est_vols!$A:$U,2,FALSE),0),"")</f>
        <v>3</v>
      </c>
      <c r="N163">
        <f>IFERROR(ROUND(VLOOKUP($A163,est_vols!$A:$U,3,FALSE),0),"")</f>
        <v>11</v>
      </c>
      <c r="O163" t="str">
        <f>VLOOKUP(M163,'AT FT Lookup'!$A$3:$D$8,4,FALSE)</f>
        <v>Urb</v>
      </c>
      <c r="P163" s="11" t="str">
        <f>VLOOKUP(N163,'AT FT Lookup'!$A$12:$C$26,3,FALSE)</f>
        <v>Loc</v>
      </c>
      <c r="Q163">
        <f t="shared" si="104"/>
        <v>1</v>
      </c>
      <c r="R163">
        <f t="shared" si="105"/>
        <v>0</v>
      </c>
      <c r="S163">
        <f t="shared" si="106"/>
        <v>0</v>
      </c>
      <c r="T163">
        <f t="shared" si="107"/>
        <v>0</v>
      </c>
      <c r="U163" s="11" t="str">
        <f t="shared" si="85"/>
        <v>Under 10k</v>
      </c>
      <c r="V163" s="3">
        <v>998</v>
      </c>
      <c r="W163" s="3">
        <v>167</v>
      </c>
      <c r="X163" s="3">
        <v>418</v>
      </c>
      <c r="Y163" s="3">
        <v>230</v>
      </c>
      <c r="Z163" s="3">
        <v>145</v>
      </c>
      <c r="AA163" s="9">
        <v>38</v>
      </c>
      <c r="AN163" s="3">
        <f>IFERROR(ROUND(VLOOKUP($A163,est_vols!$A:$U,4,FALSE),0),"")</f>
        <v>445</v>
      </c>
      <c r="AO163" s="3">
        <f>IFERROR(ROUND(VLOOKUP($A163,est_vols!$A:$U,5,FALSE),0),"")</f>
        <v>292</v>
      </c>
      <c r="AP163" s="3">
        <f>IFERROR(ROUND(VLOOKUP($A163,est_vols!$A:$U,6,FALSE),0),"")</f>
        <v>100</v>
      </c>
      <c r="AQ163" s="3">
        <f>IFERROR(ROUND(VLOOKUP($A163,est_vols!$A:$U,7,FALSE),0),"")</f>
        <v>54</v>
      </c>
      <c r="AR163" s="3">
        <f>IFERROR(ROUND(VLOOKUP($A163,est_vols!$A:$U,8,FALSE),0),"")</f>
        <v>0</v>
      </c>
      <c r="AS163" s="9">
        <f>IFERROR(ROUND(VLOOKUP($A163,est_vols!$A:$U,9,FALSE),0),"")</f>
        <v>0</v>
      </c>
      <c r="AT163" s="3">
        <f t="shared" si="86"/>
        <v>-553</v>
      </c>
      <c r="AU163" s="3">
        <f t="shared" si="87"/>
        <v>125</v>
      </c>
      <c r="AV163" s="3">
        <f t="shared" si="88"/>
        <v>-318</v>
      </c>
      <c r="AW163" s="3">
        <f t="shared" si="89"/>
        <v>-176</v>
      </c>
      <c r="AX163" s="3">
        <f t="shared" si="90"/>
        <v>-145</v>
      </c>
      <c r="AY163" s="9">
        <f t="shared" si="91"/>
        <v>-38</v>
      </c>
      <c r="AZ163" s="3">
        <f t="shared" si="92"/>
        <v>305809</v>
      </c>
      <c r="BA163" s="3">
        <f t="shared" si="93"/>
        <v>15625</v>
      </c>
      <c r="BB163" s="3">
        <f t="shared" si="94"/>
        <v>101124</v>
      </c>
      <c r="BC163" s="3">
        <f t="shared" si="95"/>
        <v>30976</v>
      </c>
      <c r="BD163" s="3">
        <f t="shared" si="96"/>
        <v>21025</v>
      </c>
      <c r="BE163" s="9">
        <f t="shared" si="97"/>
        <v>1444</v>
      </c>
      <c r="BF163" s="51">
        <f t="shared" si="98"/>
        <v>-0.55410821643286579</v>
      </c>
      <c r="BG163" s="51">
        <f t="shared" si="99"/>
        <v>0.74850299401197606</v>
      </c>
      <c r="BH163" s="51">
        <f t="shared" si="100"/>
        <v>-0.76076555023923442</v>
      </c>
      <c r="BI163" s="51">
        <f t="shared" si="101"/>
        <v>-0.76521739130434785</v>
      </c>
      <c r="BJ163" s="51">
        <f t="shared" si="102"/>
        <v>-1</v>
      </c>
      <c r="BK163" s="52">
        <f t="shared" si="103"/>
        <v>-1</v>
      </c>
    </row>
    <row r="164" spans="1:63" x14ac:dyDescent="0.25">
      <c r="A164">
        <v>196</v>
      </c>
      <c r="B164" t="s">
        <v>75</v>
      </c>
      <c r="C164" t="s">
        <v>214</v>
      </c>
      <c r="D164" t="str">
        <f t="shared" si="84"/>
        <v>21ST ST between CASTRO and NOE</v>
      </c>
      <c r="E164" t="s">
        <v>224</v>
      </c>
      <c r="F164" t="s">
        <v>374</v>
      </c>
      <c r="G164" t="s">
        <v>393</v>
      </c>
      <c r="H164" t="s">
        <v>40</v>
      </c>
      <c r="I164" t="s">
        <v>621</v>
      </c>
      <c r="J164" s="11" t="s">
        <v>730</v>
      </c>
      <c r="K164">
        <v>25754</v>
      </c>
      <c r="L164" s="11">
        <v>25749</v>
      </c>
      <c r="M164">
        <f>IFERROR(ROUND(VLOOKUP($A164,est_vols!$A:$U,2,FALSE),0),"")</f>
        <v>1</v>
      </c>
      <c r="N164">
        <f>IFERROR(ROUND(VLOOKUP($A164,est_vols!$A:$U,3,FALSE),0),"")</f>
        <v>4</v>
      </c>
      <c r="O164" t="str">
        <f>VLOOKUP(M164,'AT FT Lookup'!$A$3:$D$8,4,FALSE)</f>
        <v>Core/CBD</v>
      </c>
      <c r="P164" s="11" t="str">
        <f>VLOOKUP(N164,'AT FT Lookup'!$A$12:$C$26,3,FALSE)</f>
        <v>Col</v>
      </c>
      <c r="Q164">
        <f t="shared" si="104"/>
        <v>1</v>
      </c>
      <c r="R164">
        <f t="shared" si="105"/>
        <v>0</v>
      </c>
      <c r="S164">
        <f t="shared" si="106"/>
        <v>0</v>
      </c>
      <c r="T164">
        <f t="shared" si="107"/>
        <v>0</v>
      </c>
      <c r="U164" s="11" t="str">
        <f t="shared" si="85"/>
        <v>Under 10k</v>
      </c>
      <c r="V164" s="3">
        <v>691</v>
      </c>
      <c r="W164" s="3">
        <v>132.5</v>
      </c>
      <c r="X164" s="3">
        <v>256</v>
      </c>
      <c r="Y164" s="3">
        <v>147.5</v>
      </c>
      <c r="Z164" s="3">
        <v>147.5</v>
      </c>
      <c r="AA164" s="9">
        <v>7.5</v>
      </c>
      <c r="AN164" s="3">
        <f>IFERROR(ROUND(VLOOKUP($A164,est_vols!$A:$U,4,FALSE),0),"")</f>
        <v>1256</v>
      </c>
      <c r="AO164" s="3">
        <f>IFERROR(ROUND(VLOOKUP($A164,est_vols!$A:$U,5,FALSE),0),"")</f>
        <v>300</v>
      </c>
      <c r="AP164" s="3">
        <f>IFERROR(ROUND(VLOOKUP($A164,est_vols!$A:$U,6,FALSE),0),"")</f>
        <v>518</v>
      </c>
      <c r="AQ164" s="3">
        <f>IFERROR(ROUND(VLOOKUP($A164,est_vols!$A:$U,7,FALSE),0),"")</f>
        <v>215</v>
      </c>
      <c r="AR164" s="3">
        <f>IFERROR(ROUND(VLOOKUP($A164,est_vols!$A:$U,8,FALSE),0),"")</f>
        <v>208</v>
      </c>
      <c r="AS164" s="9">
        <f>IFERROR(ROUND(VLOOKUP($A164,est_vols!$A:$U,9,FALSE),0),"")</f>
        <v>16</v>
      </c>
      <c r="AT164" s="3">
        <f t="shared" si="86"/>
        <v>565</v>
      </c>
      <c r="AU164" s="3">
        <f t="shared" si="87"/>
        <v>167.5</v>
      </c>
      <c r="AV164" s="3">
        <f t="shared" si="88"/>
        <v>262</v>
      </c>
      <c r="AW164" s="3">
        <f t="shared" si="89"/>
        <v>67.5</v>
      </c>
      <c r="AX164" s="3">
        <f t="shared" si="90"/>
        <v>60.5</v>
      </c>
      <c r="AY164" s="9">
        <f t="shared" si="91"/>
        <v>8.5</v>
      </c>
      <c r="AZ164" s="3">
        <f t="shared" si="92"/>
        <v>319225</v>
      </c>
      <c r="BA164" s="3">
        <f t="shared" si="93"/>
        <v>28056.25</v>
      </c>
      <c r="BB164" s="3">
        <f t="shared" si="94"/>
        <v>68644</v>
      </c>
      <c r="BC164" s="3">
        <f t="shared" si="95"/>
        <v>4556.25</v>
      </c>
      <c r="BD164" s="3">
        <f t="shared" si="96"/>
        <v>3660.25</v>
      </c>
      <c r="BE164" s="9">
        <f t="shared" si="97"/>
        <v>72.25</v>
      </c>
      <c r="BF164" s="51">
        <f t="shared" si="98"/>
        <v>0.81765557163531111</v>
      </c>
      <c r="BG164" s="51">
        <f t="shared" si="99"/>
        <v>1.2641509433962264</v>
      </c>
      <c r="BH164" s="51">
        <f t="shared" si="100"/>
        <v>1.0234375</v>
      </c>
      <c r="BI164" s="51">
        <f t="shared" si="101"/>
        <v>0.4576271186440678</v>
      </c>
      <c r="BJ164" s="51">
        <f t="shared" si="102"/>
        <v>0.4101694915254237</v>
      </c>
      <c r="BK164" s="52">
        <f t="shared" si="103"/>
        <v>1.1333333333333333</v>
      </c>
    </row>
    <row r="165" spans="1:63" x14ac:dyDescent="0.25">
      <c r="A165">
        <v>197</v>
      </c>
      <c r="B165" t="s">
        <v>75</v>
      </c>
      <c r="C165" t="s">
        <v>214</v>
      </c>
      <c r="D165" t="str">
        <f t="shared" si="84"/>
        <v>21ST ST between CASTRO and NOE</v>
      </c>
      <c r="E165" t="s">
        <v>224</v>
      </c>
      <c r="F165" t="s">
        <v>374</v>
      </c>
      <c r="G165" t="s">
        <v>393</v>
      </c>
      <c r="H165" t="s">
        <v>42</v>
      </c>
      <c r="I165" t="s">
        <v>621</v>
      </c>
      <c r="J165" s="11" t="s">
        <v>731</v>
      </c>
      <c r="K165">
        <v>25749</v>
      </c>
      <c r="L165" s="11">
        <v>25754</v>
      </c>
      <c r="M165">
        <f>IFERROR(ROUND(VLOOKUP($A165,est_vols!$A:$U,2,FALSE),0),"")</f>
        <v>1</v>
      </c>
      <c r="N165">
        <f>IFERROR(ROUND(VLOOKUP($A165,est_vols!$A:$U,3,FALSE),0),"")</f>
        <v>4</v>
      </c>
      <c r="O165" t="str">
        <f>VLOOKUP(M165,'AT FT Lookup'!$A$3:$D$8,4,FALSE)</f>
        <v>Core/CBD</v>
      </c>
      <c r="P165" s="11" t="str">
        <f>VLOOKUP(N165,'AT FT Lookup'!$A$12:$C$26,3,FALSE)</f>
        <v>Col</v>
      </c>
      <c r="Q165">
        <f t="shared" si="104"/>
        <v>1</v>
      </c>
      <c r="R165">
        <f t="shared" si="105"/>
        <v>0</v>
      </c>
      <c r="S165">
        <f t="shared" si="106"/>
        <v>0</v>
      </c>
      <c r="T165">
        <f t="shared" si="107"/>
        <v>0</v>
      </c>
      <c r="U165" s="11" t="str">
        <f t="shared" si="85"/>
        <v>Under 10k</v>
      </c>
      <c r="V165" s="3">
        <v>936.5</v>
      </c>
      <c r="W165" s="3">
        <v>120</v>
      </c>
      <c r="X165" s="3">
        <v>408.5</v>
      </c>
      <c r="Y165" s="3">
        <v>219.5</v>
      </c>
      <c r="Z165" s="3">
        <v>182.5</v>
      </c>
      <c r="AA165" s="9">
        <v>6</v>
      </c>
      <c r="AN165" s="3">
        <f>IFERROR(ROUND(VLOOKUP($A165,est_vols!$A:$U,4,FALSE),0),"")</f>
        <v>759</v>
      </c>
      <c r="AO165" s="3">
        <f>IFERROR(ROUND(VLOOKUP($A165,est_vols!$A:$U,5,FALSE),0),"")</f>
        <v>42</v>
      </c>
      <c r="AP165" s="3">
        <f>IFERROR(ROUND(VLOOKUP($A165,est_vols!$A:$U,6,FALSE),0),"")</f>
        <v>258</v>
      </c>
      <c r="AQ165" s="3">
        <f>IFERROR(ROUND(VLOOKUP($A165,est_vols!$A:$U,7,FALSE),0),"")</f>
        <v>312</v>
      </c>
      <c r="AR165" s="3">
        <f>IFERROR(ROUND(VLOOKUP($A165,est_vols!$A:$U,8,FALSE),0),"")</f>
        <v>143</v>
      </c>
      <c r="AS165" s="9">
        <f>IFERROR(ROUND(VLOOKUP($A165,est_vols!$A:$U,9,FALSE),0),"")</f>
        <v>5</v>
      </c>
      <c r="AT165" s="3">
        <f t="shared" si="86"/>
        <v>-177.5</v>
      </c>
      <c r="AU165" s="3">
        <f t="shared" si="87"/>
        <v>-78</v>
      </c>
      <c r="AV165" s="3">
        <f t="shared" si="88"/>
        <v>-150.5</v>
      </c>
      <c r="AW165" s="3">
        <f t="shared" si="89"/>
        <v>92.5</v>
      </c>
      <c r="AX165" s="3">
        <f t="shared" si="90"/>
        <v>-39.5</v>
      </c>
      <c r="AY165" s="9">
        <f t="shared" si="91"/>
        <v>-1</v>
      </c>
      <c r="AZ165" s="3">
        <f t="shared" si="92"/>
        <v>31506.25</v>
      </c>
      <c r="BA165" s="3">
        <f t="shared" si="93"/>
        <v>6084</v>
      </c>
      <c r="BB165" s="3">
        <f t="shared" si="94"/>
        <v>22650.25</v>
      </c>
      <c r="BC165" s="3">
        <f t="shared" si="95"/>
        <v>8556.25</v>
      </c>
      <c r="BD165" s="3">
        <f t="shared" si="96"/>
        <v>1560.25</v>
      </c>
      <c r="BE165" s="9">
        <f t="shared" si="97"/>
        <v>1</v>
      </c>
      <c r="BF165" s="51">
        <f t="shared" si="98"/>
        <v>-0.18953550453817405</v>
      </c>
      <c r="BG165" s="51">
        <f t="shared" si="99"/>
        <v>-0.65</v>
      </c>
      <c r="BH165" s="51">
        <f t="shared" si="100"/>
        <v>-0.36842105263157893</v>
      </c>
      <c r="BI165" s="51">
        <f t="shared" si="101"/>
        <v>0.42141230068337132</v>
      </c>
      <c r="BJ165" s="51">
        <f t="shared" si="102"/>
        <v>-0.21643835616438356</v>
      </c>
      <c r="BK165" s="52">
        <f t="shared" si="103"/>
        <v>-0.16666666666666666</v>
      </c>
    </row>
    <row r="166" spans="1:63" x14ac:dyDescent="0.25">
      <c r="A166">
        <v>198</v>
      </c>
      <c r="B166" t="s">
        <v>75</v>
      </c>
      <c r="C166" t="s">
        <v>214</v>
      </c>
      <c r="D166" t="str">
        <f t="shared" si="84"/>
        <v>21ST ST between DOUGLASS and WORTH</v>
      </c>
      <c r="E166" t="s">
        <v>224</v>
      </c>
      <c r="F166" t="s">
        <v>385</v>
      </c>
      <c r="G166" t="s">
        <v>394</v>
      </c>
      <c r="H166" t="s">
        <v>40</v>
      </c>
      <c r="I166" t="s">
        <v>621</v>
      </c>
      <c r="J166" s="11" t="s">
        <v>732</v>
      </c>
      <c r="K166">
        <v>26091</v>
      </c>
      <c r="L166" s="11">
        <v>26090</v>
      </c>
      <c r="M166">
        <f>IFERROR(ROUND(VLOOKUP($A166,est_vols!$A:$U,2,FALSE),0),"")</f>
        <v>2</v>
      </c>
      <c r="N166">
        <f>IFERROR(ROUND(VLOOKUP($A166,est_vols!$A:$U,3,FALSE),0),"")</f>
        <v>11</v>
      </c>
      <c r="O166" t="str">
        <f>VLOOKUP(M166,'AT FT Lookup'!$A$3:$D$8,4,FALSE)</f>
        <v>UrbBiz</v>
      </c>
      <c r="P166" s="11" t="str">
        <f>VLOOKUP(N166,'AT FT Lookup'!$A$12:$C$26,3,FALSE)</f>
        <v>Loc</v>
      </c>
      <c r="Q166">
        <f t="shared" si="104"/>
        <v>1</v>
      </c>
      <c r="R166">
        <f t="shared" si="105"/>
        <v>0</v>
      </c>
      <c r="S166">
        <f t="shared" si="106"/>
        <v>0</v>
      </c>
      <c r="T166">
        <f t="shared" si="107"/>
        <v>0</v>
      </c>
      <c r="U166" s="11" t="str">
        <f t="shared" si="85"/>
        <v>Under 10k</v>
      </c>
      <c r="V166" s="3">
        <v>356</v>
      </c>
      <c r="W166" s="3">
        <v>88</v>
      </c>
      <c r="X166" s="3">
        <v>125</v>
      </c>
      <c r="Y166" s="3">
        <v>73</v>
      </c>
      <c r="Z166" s="3">
        <v>65</v>
      </c>
      <c r="AA166" s="9">
        <v>5</v>
      </c>
      <c r="AN166" s="3">
        <f>IFERROR(ROUND(VLOOKUP($A166,est_vols!$A:$U,4,FALSE),0),"")</f>
        <v>111</v>
      </c>
      <c r="AO166" s="3">
        <f>IFERROR(ROUND(VLOOKUP($A166,est_vols!$A:$U,5,FALSE),0),"")</f>
        <v>21</v>
      </c>
      <c r="AP166" s="3">
        <f>IFERROR(ROUND(VLOOKUP($A166,est_vols!$A:$U,6,FALSE),0),"")</f>
        <v>33</v>
      </c>
      <c r="AQ166" s="3">
        <f>IFERROR(ROUND(VLOOKUP($A166,est_vols!$A:$U,7,FALSE),0),"")</f>
        <v>18</v>
      </c>
      <c r="AR166" s="3">
        <f>IFERROR(ROUND(VLOOKUP($A166,est_vols!$A:$U,8,FALSE),0),"")</f>
        <v>27</v>
      </c>
      <c r="AS166" s="9">
        <f>IFERROR(ROUND(VLOOKUP($A166,est_vols!$A:$U,9,FALSE),0),"")</f>
        <v>12</v>
      </c>
      <c r="AT166" s="3">
        <f t="shared" si="86"/>
        <v>-245</v>
      </c>
      <c r="AU166" s="3">
        <f t="shared" si="87"/>
        <v>-67</v>
      </c>
      <c r="AV166" s="3">
        <f t="shared" si="88"/>
        <v>-92</v>
      </c>
      <c r="AW166" s="3">
        <f t="shared" si="89"/>
        <v>-55</v>
      </c>
      <c r="AX166" s="3">
        <f t="shared" si="90"/>
        <v>-38</v>
      </c>
      <c r="AY166" s="9">
        <f t="shared" si="91"/>
        <v>7</v>
      </c>
      <c r="AZ166" s="3">
        <f t="shared" si="92"/>
        <v>60025</v>
      </c>
      <c r="BA166" s="3">
        <f t="shared" si="93"/>
        <v>4489</v>
      </c>
      <c r="BB166" s="3">
        <f t="shared" si="94"/>
        <v>8464</v>
      </c>
      <c r="BC166" s="3">
        <f t="shared" si="95"/>
        <v>3025</v>
      </c>
      <c r="BD166" s="3">
        <f t="shared" si="96"/>
        <v>1444</v>
      </c>
      <c r="BE166" s="9">
        <f t="shared" si="97"/>
        <v>49</v>
      </c>
      <c r="BF166" s="51">
        <f t="shared" si="98"/>
        <v>-0.6882022471910112</v>
      </c>
      <c r="BG166" s="51">
        <f t="shared" si="99"/>
        <v>-0.76136363636363635</v>
      </c>
      <c r="BH166" s="51">
        <f t="shared" si="100"/>
        <v>-0.73599999999999999</v>
      </c>
      <c r="BI166" s="51">
        <f t="shared" si="101"/>
        <v>-0.75342465753424659</v>
      </c>
      <c r="BJ166" s="51">
        <f t="shared" si="102"/>
        <v>-0.58461538461538465</v>
      </c>
      <c r="BK166" s="52">
        <f t="shared" si="103"/>
        <v>1.4</v>
      </c>
    </row>
    <row r="167" spans="1:63" x14ac:dyDescent="0.25">
      <c r="A167">
        <v>199</v>
      </c>
      <c r="B167" t="s">
        <v>75</v>
      </c>
      <c r="C167" t="s">
        <v>214</v>
      </c>
      <c r="D167" t="str">
        <f t="shared" si="84"/>
        <v>21ST ST between DOUGLASS and WORTH</v>
      </c>
      <c r="E167" t="s">
        <v>224</v>
      </c>
      <c r="F167" t="s">
        <v>385</v>
      </c>
      <c r="G167" t="s">
        <v>394</v>
      </c>
      <c r="H167" t="s">
        <v>42</v>
      </c>
      <c r="I167" t="s">
        <v>621</v>
      </c>
      <c r="J167" s="11" t="s">
        <v>733</v>
      </c>
      <c r="K167">
        <v>26090</v>
      </c>
      <c r="L167" s="11">
        <v>26091</v>
      </c>
      <c r="M167">
        <f>IFERROR(ROUND(VLOOKUP($A167,est_vols!$A:$U,2,FALSE),0),"")</f>
        <v>2</v>
      </c>
      <c r="N167">
        <f>IFERROR(ROUND(VLOOKUP($A167,est_vols!$A:$U,3,FALSE),0),"")</f>
        <v>11</v>
      </c>
      <c r="O167" t="str">
        <f>VLOOKUP(M167,'AT FT Lookup'!$A$3:$D$8,4,FALSE)</f>
        <v>UrbBiz</v>
      </c>
      <c r="P167" s="11" t="str">
        <f>VLOOKUP(N167,'AT FT Lookup'!$A$12:$C$26,3,FALSE)</f>
        <v>Loc</v>
      </c>
      <c r="Q167">
        <f t="shared" si="104"/>
        <v>1</v>
      </c>
      <c r="R167">
        <f t="shared" si="105"/>
        <v>0</v>
      </c>
      <c r="S167">
        <f t="shared" si="106"/>
        <v>0</v>
      </c>
      <c r="T167">
        <f t="shared" si="107"/>
        <v>0</v>
      </c>
      <c r="U167" s="11" t="str">
        <f t="shared" si="85"/>
        <v>Under 10k</v>
      </c>
      <c r="V167" s="3">
        <v>603</v>
      </c>
      <c r="W167" s="3">
        <v>104</v>
      </c>
      <c r="X167" s="3">
        <v>190</v>
      </c>
      <c r="Y167" s="3">
        <v>145</v>
      </c>
      <c r="Z167" s="3">
        <v>154</v>
      </c>
      <c r="AA167" s="9">
        <v>10</v>
      </c>
      <c r="AN167" s="3">
        <f>IFERROR(ROUND(VLOOKUP($A167,est_vols!$A:$U,4,FALSE),0),"")</f>
        <v>895</v>
      </c>
      <c r="AO167" s="3">
        <f>IFERROR(ROUND(VLOOKUP($A167,est_vols!$A:$U,5,FALSE),0),"")</f>
        <v>70</v>
      </c>
      <c r="AP167" s="3">
        <f>IFERROR(ROUND(VLOOKUP($A167,est_vols!$A:$U,6,FALSE),0),"")</f>
        <v>489</v>
      </c>
      <c r="AQ167" s="3">
        <f>IFERROR(ROUND(VLOOKUP($A167,est_vols!$A:$U,7,FALSE),0),"")</f>
        <v>309</v>
      </c>
      <c r="AR167" s="3">
        <f>IFERROR(ROUND(VLOOKUP($A167,est_vols!$A:$U,8,FALSE),0),"")</f>
        <v>27</v>
      </c>
      <c r="AS167" s="9">
        <f>IFERROR(ROUND(VLOOKUP($A167,est_vols!$A:$U,9,FALSE),0),"")</f>
        <v>0</v>
      </c>
      <c r="AT167" s="3">
        <f t="shared" si="86"/>
        <v>292</v>
      </c>
      <c r="AU167" s="3">
        <f t="shared" si="87"/>
        <v>-34</v>
      </c>
      <c r="AV167" s="3">
        <f t="shared" si="88"/>
        <v>299</v>
      </c>
      <c r="AW167" s="3">
        <f t="shared" si="89"/>
        <v>164</v>
      </c>
      <c r="AX167" s="3">
        <f t="shared" si="90"/>
        <v>-127</v>
      </c>
      <c r="AY167" s="9">
        <f t="shared" si="91"/>
        <v>-10</v>
      </c>
      <c r="AZ167" s="3">
        <f t="shared" si="92"/>
        <v>85264</v>
      </c>
      <c r="BA167" s="3">
        <f t="shared" si="93"/>
        <v>1156</v>
      </c>
      <c r="BB167" s="3">
        <f t="shared" si="94"/>
        <v>89401</v>
      </c>
      <c r="BC167" s="3">
        <f t="shared" si="95"/>
        <v>26896</v>
      </c>
      <c r="BD167" s="3">
        <f t="shared" si="96"/>
        <v>16129</v>
      </c>
      <c r="BE167" s="9">
        <f t="shared" si="97"/>
        <v>100</v>
      </c>
      <c r="BF167" s="51">
        <f t="shared" si="98"/>
        <v>0.48424543946932008</v>
      </c>
      <c r="BG167" s="51">
        <f t="shared" si="99"/>
        <v>-0.32692307692307693</v>
      </c>
      <c r="BH167" s="51">
        <f t="shared" si="100"/>
        <v>1.5736842105263158</v>
      </c>
      <c r="BI167" s="51">
        <f t="shared" si="101"/>
        <v>1.1310344827586207</v>
      </c>
      <c r="BJ167" s="51">
        <f t="shared" si="102"/>
        <v>-0.82467532467532467</v>
      </c>
      <c r="BK167" s="52">
        <f t="shared" si="103"/>
        <v>-1</v>
      </c>
    </row>
    <row r="168" spans="1:63" x14ac:dyDescent="0.25">
      <c r="A168">
        <v>200</v>
      </c>
      <c r="B168" t="s">
        <v>75</v>
      </c>
      <c r="C168" t="s">
        <v>214</v>
      </c>
      <c r="D168" t="str">
        <f t="shared" si="84"/>
        <v>22ND ST between BARTLETT and VALENCIA</v>
      </c>
      <c r="E168" t="s">
        <v>225</v>
      </c>
      <c r="F168" t="s">
        <v>395</v>
      </c>
      <c r="G168" t="s">
        <v>396</v>
      </c>
      <c r="H168" t="s">
        <v>40</v>
      </c>
      <c r="I168" t="s">
        <v>621</v>
      </c>
      <c r="J168" s="11" t="s">
        <v>734</v>
      </c>
      <c r="K168">
        <v>24115</v>
      </c>
      <c r="L168" s="11">
        <v>24112</v>
      </c>
      <c r="M168">
        <f>IFERROR(ROUND(VLOOKUP($A168,est_vols!$A:$U,2,FALSE),0),"")</f>
        <v>1</v>
      </c>
      <c r="N168">
        <f>IFERROR(ROUND(VLOOKUP($A168,est_vols!$A:$U,3,FALSE),0),"")</f>
        <v>4</v>
      </c>
      <c r="O168" t="str">
        <f>VLOOKUP(M168,'AT FT Lookup'!$A$3:$D$8,4,FALSE)</f>
        <v>Core/CBD</v>
      </c>
      <c r="P168" s="11" t="str">
        <f>VLOOKUP(N168,'AT FT Lookup'!$A$12:$C$26,3,FALSE)</f>
        <v>Col</v>
      </c>
      <c r="Q168">
        <f t="shared" si="104"/>
        <v>1</v>
      </c>
      <c r="R168">
        <f t="shared" si="105"/>
        <v>0</v>
      </c>
      <c r="S168">
        <f t="shared" si="106"/>
        <v>0</v>
      </c>
      <c r="T168">
        <f t="shared" si="107"/>
        <v>0</v>
      </c>
      <c r="U168" s="11" t="str">
        <f t="shared" si="85"/>
        <v>Under 10k</v>
      </c>
      <c r="V168" s="3">
        <v>2715</v>
      </c>
      <c r="W168" s="3">
        <v>396</v>
      </c>
      <c r="X168" s="3">
        <v>911</v>
      </c>
      <c r="Y168" s="3">
        <v>624</v>
      </c>
      <c r="Z168" s="3">
        <v>755</v>
      </c>
      <c r="AA168" s="9">
        <v>29</v>
      </c>
      <c r="AN168" s="3">
        <f>IFERROR(ROUND(VLOOKUP($A168,est_vols!$A:$U,4,FALSE),0),"")</f>
        <v>1385</v>
      </c>
      <c r="AO168" s="3">
        <f>IFERROR(ROUND(VLOOKUP($A168,est_vols!$A:$U,5,FALSE),0),"")</f>
        <v>386</v>
      </c>
      <c r="AP168" s="3">
        <f>IFERROR(ROUND(VLOOKUP($A168,est_vols!$A:$U,6,FALSE),0),"")</f>
        <v>551</v>
      </c>
      <c r="AQ168" s="3">
        <f>IFERROR(ROUND(VLOOKUP($A168,est_vols!$A:$U,7,FALSE),0),"")</f>
        <v>291</v>
      </c>
      <c r="AR168" s="3">
        <f>IFERROR(ROUND(VLOOKUP($A168,est_vols!$A:$U,8,FALSE),0),"")</f>
        <v>136</v>
      </c>
      <c r="AS168" s="9">
        <f>IFERROR(ROUND(VLOOKUP($A168,est_vols!$A:$U,9,FALSE),0),"")</f>
        <v>20</v>
      </c>
      <c r="AT168" s="3">
        <f t="shared" si="86"/>
        <v>-1330</v>
      </c>
      <c r="AU168" s="3">
        <f t="shared" si="87"/>
        <v>-10</v>
      </c>
      <c r="AV168" s="3">
        <f t="shared" si="88"/>
        <v>-360</v>
      </c>
      <c r="AW168" s="3">
        <f t="shared" si="89"/>
        <v>-333</v>
      </c>
      <c r="AX168" s="3">
        <f t="shared" si="90"/>
        <v>-619</v>
      </c>
      <c r="AY168" s="9">
        <f t="shared" si="91"/>
        <v>-9</v>
      </c>
      <c r="AZ168" s="3">
        <f t="shared" si="92"/>
        <v>1768900</v>
      </c>
      <c r="BA168" s="3">
        <f t="shared" si="93"/>
        <v>100</v>
      </c>
      <c r="BB168" s="3">
        <f t="shared" si="94"/>
        <v>129600</v>
      </c>
      <c r="BC168" s="3">
        <f t="shared" si="95"/>
        <v>110889</v>
      </c>
      <c r="BD168" s="3">
        <f t="shared" si="96"/>
        <v>383161</v>
      </c>
      <c r="BE168" s="9">
        <f t="shared" si="97"/>
        <v>81</v>
      </c>
      <c r="BF168" s="51">
        <f t="shared" si="98"/>
        <v>-0.48987108655616945</v>
      </c>
      <c r="BG168" s="51">
        <f t="shared" si="99"/>
        <v>-2.5252525252525252E-2</v>
      </c>
      <c r="BH168" s="51">
        <f t="shared" si="100"/>
        <v>-0.3951701427003293</v>
      </c>
      <c r="BI168" s="51">
        <f t="shared" si="101"/>
        <v>-0.53365384615384615</v>
      </c>
      <c r="BJ168" s="51">
        <f t="shared" si="102"/>
        <v>-0.81986754966887421</v>
      </c>
      <c r="BK168" s="52">
        <f t="shared" si="103"/>
        <v>-0.31034482758620691</v>
      </c>
    </row>
    <row r="169" spans="1:63" x14ac:dyDescent="0.25">
      <c r="A169">
        <v>201</v>
      </c>
      <c r="B169" t="s">
        <v>75</v>
      </c>
      <c r="C169" t="s">
        <v>214</v>
      </c>
      <c r="D169" t="str">
        <f t="shared" si="84"/>
        <v>22ND ST between BARTLETT and VALENCIA</v>
      </c>
      <c r="E169" t="s">
        <v>225</v>
      </c>
      <c r="F169" t="s">
        <v>395</v>
      </c>
      <c r="G169" t="s">
        <v>396</v>
      </c>
      <c r="H169" t="s">
        <v>42</v>
      </c>
      <c r="I169" t="s">
        <v>621</v>
      </c>
      <c r="J169" s="11" t="s">
        <v>735</v>
      </c>
      <c r="K169">
        <v>24112</v>
      </c>
      <c r="L169" s="11">
        <v>24115</v>
      </c>
      <c r="M169">
        <f>IFERROR(ROUND(VLOOKUP($A169,est_vols!$A:$U,2,FALSE),0),"")</f>
        <v>1</v>
      </c>
      <c r="N169">
        <f>IFERROR(ROUND(VLOOKUP($A169,est_vols!$A:$U,3,FALSE),0),"")</f>
        <v>4</v>
      </c>
      <c r="O169" t="str">
        <f>VLOOKUP(M169,'AT FT Lookup'!$A$3:$D$8,4,FALSE)</f>
        <v>Core/CBD</v>
      </c>
      <c r="P169" s="11" t="str">
        <f>VLOOKUP(N169,'AT FT Lookup'!$A$12:$C$26,3,FALSE)</f>
        <v>Col</v>
      </c>
      <c r="Q169">
        <f t="shared" si="104"/>
        <v>1</v>
      </c>
      <c r="R169">
        <f t="shared" si="105"/>
        <v>0</v>
      </c>
      <c r="S169">
        <f t="shared" si="106"/>
        <v>0</v>
      </c>
      <c r="T169">
        <f t="shared" si="107"/>
        <v>0</v>
      </c>
      <c r="U169" s="11" t="str">
        <f t="shared" si="85"/>
        <v>Under 10k</v>
      </c>
      <c r="V169" s="3">
        <v>3000</v>
      </c>
      <c r="W169" s="3">
        <v>328</v>
      </c>
      <c r="X169" s="3">
        <v>955</v>
      </c>
      <c r="Y169" s="3">
        <v>772</v>
      </c>
      <c r="Z169" s="3">
        <v>921</v>
      </c>
      <c r="AA169" s="9">
        <v>24</v>
      </c>
      <c r="AN169" s="3">
        <f>IFERROR(ROUND(VLOOKUP($A169,est_vols!$A:$U,4,FALSE),0),"")</f>
        <v>1241</v>
      </c>
      <c r="AO169" s="3">
        <f>IFERROR(ROUND(VLOOKUP($A169,est_vols!$A:$U,5,FALSE),0),"")</f>
        <v>76</v>
      </c>
      <c r="AP169" s="3">
        <f>IFERROR(ROUND(VLOOKUP($A169,est_vols!$A:$U,6,FALSE),0),"")</f>
        <v>376</v>
      </c>
      <c r="AQ169" s="3">
        <f>IFERROR(ROUND(VLOOKUP($A169,est_vols!$A:$U,7,FALSE),0),"")</f>
        <v>569</v>
      </c>
      <c r="AR169" s="3">
        <f>IFERROR(ROUND(VLOOKUP($A169,est_vols!$A:$U,8,FALSE),0),"")</f>
        <v>204</v>
      </c>
      <c r="AS169" s="9">
        <f>IFERROR(ROUND(VLOOKUP($A169,est_vols!$A:$U,9,FALSE),0),"")</f>
        <v>17</v>
      </c>
      <c r="AT169" s="3">
        <f t="shared" si="86"/>
        <v>-1759</v>
      </c>
      <c r="AU169" s="3">
        <f t="shared" si="87"/>
        <v>-252</v>
      </c>
      <c r="AV169" s="3">
        <f t="shared" si="88"/>
        <v>-579</v>
      </c>
      <c r="AW169" s="3">
        <f t="shared" si="89"/>
        <v>-203</v>
      </c>
      <c r="AX169" s="3">
        <f t="shared" si="90"/>
        <v>-717</v>
      </c>
      <c r="AY169" s="9">
        <f t="shared" si="91"/>
        <v>-7</v>
      </c>
      <c r="AZ169" s="3">
        <f t="shared" si="92"/>
        <v>3094081</v>
      </c>
      <c r="BA169" s="3">
        <f t="shared" si="93"/>
        <v>63504</v>
      </c>
      <c r="BB169" s="3">
        <f t="shared" si="94"/>
        <v>335241</v>
      </c>
      <c r="BC169" s="3">
        <f t="shared" si="95"/>
        <v>41209</v>
      </c>
      <c r="BD169" s="3">
        <f t="shared" si="96"/>
        <v>514089</v>
      </c>
      <c r="BE169" s="9">
        <f t="shared" si="97"/>
        <v>49</v>
      </c>
      <c r="BF169" s="51">
        <f t="shared" si="98"/>
        <v>-0.58633333333333337</v>
      </c>
      <c r="BG169" s="51">
        <f t="shared" si="99"/>
        <v>-0.76829268292682928</v>
      </c>
      <c r="BH169" s="51">
        <f t="shared" si="100"/>
        <v>-0.60628272251308901</v>
      </c>
      <c r="BI169" s="51">
        <f t="shared" si="101"/>
        <v>-0.26295336787564766</v>
      </c>
      <c r="BJ169" s="51">
        <f t="shared" si="102"/>
        <v>-0.77850162866449513</v>
      </c>
      <c r="BK169" s="52">
        <f t="shared" si="103"/>
        <v>-0.29166666666666669</v>
      </c>
    </row>
    <row r="170" spans="1:63" x14ac:dyDescent="0.25">
      <c r="A170">
        <v>202</v>
      </c>
      <c r="B170" t="s">
        <v>75</v>
      </c>
      <c r="C170" t="s">
        <v>214</v>
      </c>
      <c r="D170" t="str">
        <f t="shared" si="84"/>
        <v>22ND ST between CAPP and MISSION</v>
      </c>
      <c r="E170" t="s">
        <v>225</v>
      </c>
      <c r="F170" t="s">
        <v>397</v>
      </c>
      <c r="G170" t="s">
        <v>398</v>
      </c>
      <c r="H170" t="s">
        <v>40</v>
      </c>
      <c r="I170" t="s">
        <v>621</v>
      </c>
      <c r="J170" s="11" t="s">
        <v>736</v>
      </c>
      <c r="K170">
        <v>24111</v>
      </c>
      <c r="L170" s="11">
        <v>24082</v>
      </c>
      <c r="M170">
        <f>IFERROR(ROUND(VLOOKUP($A170,est_vols!$A:$U,2,FALSE),0),"")</f>
        <v>1</v>
      </c>
      <c r="N170">
        <f>IFERROR(ROUND(VLOOKUP($A170,est_vols!$A:$U,3,FALSE),0),"")</f>
        <v>4</v>
      </c>
      <c r="O170" t="str">
        <f>VLOOKUP(M170,'AT FT Lookup'!$A$3:$D$8,4,FALSE)</f>
        <v>Core/CBD</v>
      </c>
      <c r="P170" s="11" t="str">
        <f>VLOOKUP(N170,'AT FT Lookup'!$A$12:$C$26,3,FALSE)</f>
        <v>Col</v>
      </c>
      <c r="Q170">
        <f t="shared" si="104"/>
        <v>1</v>
      </c>
      <c r="R170">
        <f t="shared" si="105"/>
        <v>0</v>
      </c>
      <c r="S170">
        <f t="shared" si="106"/>
        <v>0</v>
      </c>
      <c r="T170">
        <f t="shared" si="107"/>
        <v>0</v>
      </c>
      <c r="U170" s="11" t="str">
        <f t="shared" si="85"/>
        <v>Under 10k</v>
      </c>
      <c r="V170" s="3">
        <v>2716</v>
      </c>
      <c r="W170" s="3">
        <v>363</v>
      </c>
      <c r="X170" s="3">
        <v>1023</v>
      </c>
      <c r="Y170" s="3">
        <v>539</v>
      </c>
      <c r="Z170" s="3">
        <v>745</v>
      </c>
      <c r="AA170" s="9">
        <v>46</v>
      </c>
      <c r="AN170" s="3">
        <f>IFERROR(ROUND(VLOOKUP($A170,est_vols!$A:$U,4,FALSE),0),"")</f>
        <v>722</v>
      </c>
      <c r="AO170" s="3">
        <f>IFERROR(ROUND(VLOOKUP($A170,est_vols!$A:$U,5,FALSE),0),"")</f>
        <v>199</v>
      </c>
      <c r="AP170" s="3">
        <f>IFERROR(ROUND(VLOOKUP($A170,est_vols!$A:$U,6,FALSE),0),"")</f>
        <v>254</v>
      </c>
      <c r="AQ170" s="3">
        <f>IFERROR(ROUND(VLOOKUP($A170,est_vols!$A:$U,7,FALSE),0),"")</f>
        <v>120</v>
      </c>
      <c r="AR170" s="3">
        <f>IFERROR(ROUND(VLOOKUP($A170,est_vols!$A:$U,8,FALSE),0),"")</f>
        <v>128</v>
      </c>
      <c r="AS170" s="9">
        <f>IFERROR(ROUND(VLOOKUP($A170,est_vols!$A:$U,9,FALSE),0),"")</f>
        <v>20</v>
      </c>
      <c r="AT170" s="3">
        <f t="shared" si="86"/>
        <v>-1994</v>
      </c>
      <c r="AU170" s="3">
        <f t="shared" si="87"/>
        <v>-164</v>
      </c>
      <c r="AV170" s="3">
        <f t="shared" si="88"/>
        <v>-769</v>
      </c>
      <c r="AW170" s="3">
        <f t="shared" si="89"/>
        <v>-419</v>
      </c>
      <c r="AX170" s="3">
        <f t="shared" si="90"/>
        <v>-617</v>
      </c>
      <c r="AY170" s="9">
        <f t="shared" si="91"/>
        <v>-26</v>
      </c>
      <c r="AZ170" s="3">
        <f t="shared" si="92"/>
        <v>3976036</v>
      </c>
      <c r="BA170" s="3">
        <f t="shared" si="93"/>
        <v>26896</v>
      </c>
      <c r="BB170" s="3">
        <f t="shared" si="94"/>
        <v>591361</v>
      </c>
      <c r="BC170" s="3">
        <f t="shared" si="95"/>
        <v>175561</v>
      </c>
      <c r="BD170" s="3">
        <f t="shared" si="96"/>
        <v>380689</v>
      </c>
      <c r="BE170" s="9">
        <f t="shared" si="97"/>
        <v>676</v>
      </c>
      <c r="BF170" s="51">
        <f t="shared" si="98"/>
        <v>-0.73416789396170834</v>
      </c>
      <c r="BG170" s="51">
        <f t="shared" si="99"/>
        <v>-0.45179063360881544</v>
      </c>
      <c r="BH170" s="51">
        <f t="shared" si="100"/>
        <v>-0.75171065493646139</v>
      </c>
      <c r="BI170" s="51">
        <f t="shared" si="101"/>
        <v>-0.77736549165120594</v>
      </c>
      <c r="BJ170" s="51">
        <f t="shared" si="102"/>
        <v>-0.82818791946308723</v>
      </c>
      <c r="BK170" s="52">
        <f t="shared" si="103"/>
        <v>-0.56521739130434778</v>
      </c>
    </row>
    <row r="171" spans="1:63" x14ac:dyDescent="0.25">
      <c r="A171">
        <v>203</v>
      </c>
      <c r="B171" t="s">
        <v>75</v>
      </c>
      <c r="C171" t="s">
        <v>214</v>
      </c>
      <c r="D171" t="str">
        <f t="shared" si="84"/>
        <v>22ND ST between CAPP and MISSION</v>
      </c>
      <c r="E171" t="s">
        <v>225</v>
      </c>
      <c r="F171" t="s">
        <v>397</v>
      </c>
      <c r="G171" t="s">
        <v>398</v>
      </c>
      <c r="H171" t="s">
        <v>42</v>
      </c>
      <c r="I171" t="s">
        <v>621</v>
      </c>
      <c r="J171" s="11" t="s">
        <v>737</v>
      </c>
      <c r="K171">
        <v>24082</v>
      </c>
      <c r="L171" s="11">
        <v>24111</v>
      </c>
      <c r="M171">
        <f>IFERROR(ROUND(VLOOKUP($A171,est_vols!$A:$U,2,FALSE),0),"")</f>
        <v>1</v>
      </c>
      <c r="N171">
        <f>IFERROR(ROUND(VLOOKUP($A171,est_vols!$A:$U,3,FALSE),0),"")</f>
        <v>4</v>
      </c>
      <c r="O171" t="str">
        <f>VLOOKUP(M171,'AT FT Lookup'!$A$3:$D$8,4,FALSE)</f>
        <v>Core/CBD</v>
      </c>
      <c r="P171" s="11" t="str">
        <f>VLOOKUP(N171,'AT FT Lookup'!$A$12:$C$26,3,FALSE)</f>
        <v>Col</v>
      </c>
      <c r="Q171">
        <f t="shared" si="104"/>
        <v>1</v>
      </c>
      <c r="R171">
        <f t="shared" si="105"/>
        <v>0</v>
      </c>
      <c r="S171">
        <f t="shared" si="106"/>
        <v>0</v>
      </c>
      <c r="T171">
        <f t="shared" si="107"/>
        <v>0</v>
      </c>
      <c r="U171" s="11" t="str">
        <f t="shared" si="85"/>
        <v>Under 10k</v>
      </c>
      <c r="V171" s="3">
        <v>2403</v>
      </c>
      <c r="W171" s="3">
        <v>258</v>
      </c>
      <c r="X171" s="3">
        <v>883</v>
      </c>
      <c r="Y171" s="3">
        <v>507</v>
      </c>
      <c r="Z171" s="3">
        <v>704</v>
      </c>
      <c r="AA171" s="9">
        <v>51</v>
      </c>
      <c r="AN171" s="3">
        <f>IFERROR(ROUND(VLOOKUP($A171,est_vols!$A:$U,4,FALSE),0),"")</f>
        <v>971</v>
      </c>
      <c r="AO171" s="3">
        <f>IFERROR(ROUND(VLOOKUP($A171,est_vols!$A:$U,5,FALSE),0),"")</f>
        <v>86</v>
      </c>
      <c r="AP171" s="3">
        <f>IFERROR(ROUND(VLOOKUP($A171,est_vols!$A:$U,6,FALSE),0),"")</f>
        <v>333</v>
      </c>
      <c r="AQ171" s="3">
        <f>IFERROR(ROUND(VLOOKUP($A171,est_vols!$A:$U,7,FALSE),0),"")</f>
        <v>344</v>
      </c>
      <c r="AR171" s="3">
        <f>IFERROR(ROUND(VLOOKUP($A171,est_vols!$A:$U,8,FALSE),0),"")</f>
        <v>191</v>
      </c>
      <c r="AS171" s="9">
        <f>IFERROR(ROUND(VLOOKUP($A171,est_vols!$A:$U,9,FALSE),0),"")</f>
        <v>17</v>
      </c>
      <c r="AT171" s="3">
        <f t="shared" si="86"/>
        <v>-1432</v>
      </c>
      <c r="AU171" s="3">
        <f t="shared" si="87"/>
        <v>-172</v>
      </c>
      <c r="AV171" s="3">
        <f t="shared" si="88"/>
        <v>-550</v>
      </c>
      <c r="AW171" s="3">
        <f t="shared" si="89"/>
        <v>-163</v>
      </c>
      <c r="AX171" s="3">
        <f t="shared" si="90"/>
        <v>-513</v>
      </c>
      <c r="AY171" s="9">
        <f t="shared" si="91"/>
        <v>-34</v>
      </c>
      <c r="AZ171" s="3">
        <f t="shared" si="92"/>
        <v>2050624</v>
      </c>
      <c r="BA171" s="3">
        <f t="shared" si="93"/>
        <v>29584</v>
      </c>
      <c r="BB171" s="3">
        <f t="shared" si="94"/>
        <v>302500</v>
      </c>
      <c r="BC171" s="3">
        <f t="shared" si="95"/>
        <v>26569</v>
      </c>
      <c r="BD171" s="3">
        <f t="shared" si="96"/>
        <v>263169</v>
      </c>
      <c r="BE171" s="9">
        <f t="shared" si="97"/>
        <v>1156</v>
      </c>
      <c r="BF171" s="51">
        <f t="shared" si="98"/>
        <v>-0.59592176446109035</v>
      </c>
      <c r="BG171" s="51">
        <f t="shared" si="99"/>
        <v>-0.66666666666666663</v>
      </c>
      <c r="BH171" s="51">
        <f t="shared" si="100"/>
        <v>-0.62287655719139301</v>
      </c>
      <c r="BI171" s="51">
        <f t="shared" si="101"/>
        <v>-0.32149901380670609</v>
      </c>
      <c r="BJ171" s="51">
        <f t="shared" si="102"/>
        <v>-0.72869318181818177</v>
      </c>
      <c r="BK171" s="52">
        <f t="shared" si="103"/>
        <v>-0.66666666666666663</v>
      </c>
    </row>
    <row r="172" spans="1:63" x14ac:dyDescent="0.25">
      <c r="A172">
        <v>204</v>
      </c>
      <c r="B172" t="s">
        <v>75</v>
      </c>
      <c r="C172" t="s">
        <v>214</v>
      </c>
      <c r="D172" t="str">
        <f t="shared" si="84"/>
        <v>22ND ST between DOLORES and QUANE</v>
      </c>
      <c r="E172" t="s">
        <v>225</v>
      </c>
      <c r="F172" t="s">
        <v>399</v>
      </c>
      <c r="G172" t="s">
        <v>400</v>
      </c>
      <c r="H172" t="s">
        <v>40</v>
      </c>
      <c r="I172" t="s">
        <v>621</v>
      </c>
      <c r="J172" s="11" t="s">
        <v>738</v>
      </c>
      <c r="K172">
        <v>25631</v>
      </c>
      <c r="L172" s="11">
        <v>25630</v>
      </c>
      <c r="M172">
        <f>IFERROR(ROUND(VLOOKUP($A172,est_vols!$A:$U,2,FALSE),0),"")</f>
        <v>1</v>
      </c>
      <c r="N172">
        <f>IFERROR(ROUND(VLOOKUP($A172,est_vols!$A:$U,3,FALSE),0),"")</f>
        <v>4</v>
      </c>
      <c r="O172" t="str">
        <f>VLOOKUP(M172,'AT FT Lookup'!$A$3:$D$8,4,FALSE)</f>
        <v>Core/CBD</v>
      </c>
      <c r="P172" s="11" t="str">
        <f>VLOOKUP(N172,'AT FT Lookup'!$A$12:$C$26,3,FALSE)</f>
        <v>Col</v>
      </c>
      <c r="Q172">
        <f t="shared" si="104"/>
        <v>1</v>
      </c>
      <c r="R172">
        <f t="shared" si="105"/>
        <v>0</v>
      </c>
      <c r="S172">
        <f t="shared" si="106"/>
        <v>0</v>
      </c>
      <c r="T172">
        <f t="shared" si="107"/>
        <v>0</v>
      </c>
      <c r="U172" s="11" t="str">
        <f t="shared" si="85"/>
        <v>Under 10k</v>
      </c>
      <c r="V172" s="3">
        <v>1611</v>
      </c>
      <c r="W172" s="3">
        <v>342</v>
      </c>
      <c r="X172" s="3">
        <v>525</v>
      </c>
      <c r="Y172" s="3">
        <v>397</v>
      </c>
      <c r="Z172" s="3">
        <v>329</v>
      </c>
      <c r="AA172" s="9">
        <v>18</v>
      </c>
      <c r="AN172" s="3">
        <f>IFERROR(ROUND(VLOOKUP($A172,est_vols!$A:$U,4,FALSE),0),"")</f>
        <v>515</v>
      </c>
      <c r="AO172" s="3">
        <f>IFERROR(ROUND(VLOOKUP($A172,est_vols!$A:$U,5,FALSE),0),"")</f>
        <v>151</v>
      </c>
      <c r="AP172" s="3">
        <f>IFERROR(ROUND(VLOOKUP($A172,est_vols!$A:$U,6,FALSE),0),"")</f>
        <v>194</v>
      </c>
      <c r="AQ172" s="3">
        <f>IFERROR(ROUND(VLOOKUP($A172,est_vols!$A:$U,7,FALSE),0),"")</f>
        <v>103</v>
      </c>
      <c r="AR172" s="3">
        <f>IFERROR(ROUND(VLOOKUP($A172,est_vols!$A:$U,8,FALSE),0),"")</f>
        <v>63</v>
      </c>
      <c r="AS172" s="9">
        <f>IFERROR(ROUND(VLOOKUP($A172,est_vols!$A:$U,9,FALSE),0),"")</f>
        <v>4</v>
      </c>
      <c r="AT172" s="3">
        <f t="shared" si="86"/>
        <v>-1096</v>
      </c>
      <c r="AU172" s="3">
        <f t="shared" si="87"/>
        <v>-191</v>
      </c>
      <c r="AV172" s="3">
        <f t="shared" si="88"/>
        <v>-331</v>
      </c>
      <c r="AW172" s="3">
        <f t="shared" si="89"/>
        <v>-294</v>
      </c>
      <c r="AX172" s="3">
        <f t="shared" si="90"/>
        <v>-266</v>
      </c>
      <c r="AY172" s="9">
        <f t="shared" si="91"/>
        <v>-14</v>
      </c>
      <c r="AZ172" s="3">
        <f t="shared" si="92"/>
        <v>1201216</v>
      </c>
      <c r="BA172" s="3">
        <f t="shared" si="93"/>
        <v>36481</v>
      </c>
      <c r="BB172" s="3">
        <f t="shared" si="94"/>
        <v>109561</v>
      </c>
      <c r="BC172" s="3">
        <f t="shared" si="95"/>
        <v>86436</v>
      </c>
      <c r="BD172" s="3">
        <f t="shared" si="96"/>
        <v>70756</v>
      </c>
      <c r="BE172" s="9">
        <f t="shared" si="97"/>
        <v>196</v>
      </c>
      <c r="BF172" s="51">
        <f t="shared" si="98"/>
        <v>-0.68032278088144005</v>
      </c>
      <c r="BG172" s="51">
        <f t="shared" si="99"/>
        <v>-0.55847953216374269</v>
      </c>
      <c r="BH172" s="51">
        <f t="shared" si="100"/>
        <v>-0.63047619047619052</v>
      </c>
      <c r="BI172" s="51">
        <f t="shared" si="101"/>
        <v>-0.74055415617128462</v>
      </c>
      <c r="BJ172" s="51">
        <f t="shared" si="102"/>
        <v>-0.80851063829787229</v>
      </c>
      <c r="BK172" s="52">
        <f t="shared" si="103"/>
        <v>-0.77777777777777779</v>
      </c>
    </row>
    <row r="173" spans="1:63" x14ac:dyDescent="0.25">
      <c r="A173">
        <v>205</v>
      </c>
      <c r="B173" t="s">
        <v>75</v>
      </c>
      <c r="C173" t="s">
        <v>214</v>
      </c>
      <c r="D173" t="str">
        <f t="shared" si="84"/>
        <v>22ND ST between DOLORES and QUANE</v>
      </c>
      <c r="E173" t="s">
        <v>225</v>
      </c>
      <c r="F173" t="s">
        <v>399</v>
      </c>
      <c r="G173" t="s">
        <v>400</v>
      </c>
      <c r="H173" t="s">
        <v>42</v>
      </c>
      <c r="I173" t="s">
        <v>621</v>
      </c>
      <c r="J173" s="11" t="s">
        <v>739</v>
      </c>
      <c r="K173">
        <v>25630</v>
      </c>
      <c r="L173" s="11">
        <v>25631</v>
      </c>
      <c r="M173">
        <f>IFERROR(ROUND(VLOOKUP($A173,est_vols!$A:$U,2,FALSE),0),"")</f>
        <v>1</v>
      </c>
      <c r="N173">
        <f>IFERROR(ROUND(VLOOKUP($A173,est_vols!$A:$U,3,FALSE),0),"")</f>
        <v>4</v>
      </c>
      <c r="O173" t="str">
        <f>VLOOKUP(M173,'AT FT Lookup'!$A$3:$D$8,4,FALSE)</f>
        <v>Core/CBD</v>
      </c>
      <c r="P173" s="11" t="str">
        <f>VLOOKUP(N173,'AT FT Lookup'!$A$12:$C$26,3,FALSE)</f>
        <v>Col</v>
      </c>
      <c r="Q173">
        <f t="shared" si="104"/>
        <v>1</v>
      </c>
      <c r="R173">
        <f t="shared" si="105"/>
        <v>0</v>
      </c>
      <c r="S173">
        <f t="shared" si="106"/>
        <v>0</v>
      </c>
      <c r="T173">
        <f t="shared" si="107"/>
        <v>0</v>
      </c>
      <c r="U173" s="11" t="str">
        <f t="shared" si="85"/>
        <v>Under 10k</v>
      </c>
      <c r="V173" s="3">
        <v>1793</v>
      </c>
      <c r="W173" s="3">
        <v>317</v>
      </c>
      <c r="X173" s="3">
        <v>525</v>
      </c>
      <c r="Y173" s="3">
        <v>481</v>
      </c>
      <c r="Z173" s="3">
        <v>450</v>
      </c>
      <c r="AA173" s="9">
        <v>20</v>
      </c>
      <c r="AN173" s="3">
        <f>IFERROR(ROUND(VLOOKUP($A173,est_vols!$A:$U,4,FALSE),0),"")</f>
        <v>658</v>
      </c>
      <c r="AO173" s="3">
        <f>IFERROR(ROUND(VLOOKUP($A173,est_vols!$A:$U,5,FALSE),0),"")</f>
        <v>40</v>
      </c>
      <c r="AP173" s="3">
        <f>IFERROR(ROUND(VLOOKUP($A173,est_vols!$A:$U,6,FALSE),0),"")</f>
        <v>222</v>
      </c>
      <c r="AQ173" s="3">
        <f>IFERROR(ROUND(VLOOKUP($A173,est_vols!$A:$U,7,FALSE),0),"")</f>
        <v>253</v>
      </c>
      <c r="AR173" s="3">
        <f>IFERROR(ROUND(VLOOKUP($A173,est_vols!$A:$U,8,FALSE),0),"")</f>
        <v>128</v>
      </c>
      <c r="AS173" s="9">
        <f>IFERROR(ROUND(VLOOKUP($A173,est_vols!$A:$U,9,FALSE),0),"")</f>
        <v>16</v>
      </c>
      <c r="AT173" s="3">
        <f t="shared" si="86"/>
        <v>-1135</v>
      </c>
      <c r="AU173" s="3">
        <f t="shared" si="87"/>
        <v>-277</v>
      </c>
      <c r="AV173" s="3">
        <f t="shared" si="88"/>
        <v>-303</v>
      </c>
      <c r="AW173" s="3">
        <f t="shared" si="89"/>
        <v>-228</v>
      </c>
      <c r="AX173" s="3">
        <f t="shared" si="90"/>
        <v>-322</v>
      </c>
      <c r="AY173" s="9">
        <f t="shared" si="91"/>
        <v>-4</v>
      </c>
      <c r="AZ173" s="3">
        <f t="shared" si="92"/>
        <v>1288225</v>
      </c>
      <c r="BA173" s="3">
        <f t="shared" si="93"/>
        <v>76729</v>
      </c>
      <c r="BB173" s="3">
        <f t="shared" si="94"/>
        <v>91809</v>
      </c>
      <c r="BC173" s="3">
        <f t="shared" si="95"/>
        <v>51984</v>
      </c>
      <c r="BD173" s="3">
        <f t="shared" si="96"/>
        <v>103684</v>
      </c>
      <c r="BE173" s="9">
        <f t="shared" si="97"/>
        <v>16</v>
      </c>
      <c r="BF173" s="51">
        <f t="shared" si="98"/>
        <v>-0.63301728945900726</v>
      </c>
      <c r="BG173" s="51">
        <f t="shared" si="99"/>
        <v>-0.87381703470031546</v>
      </c>
      <c r="BH173" s="51">
        <f t="shared" si="100"/>
        <v>-0.57714285714285718</v>
      </c>
      <c r="BI173" s="51">
        <f t="shared" si="101"/>
        <v>-0.47401247401247404</v>
      </c>
      <c r="BJ173" s="51">
        <f t="shared" si="102"/>
        <v>-0.7155555555555555</v>
      </c>
      <c r="BK173" s="52">
        <f t="shared" si="103"/>
        <v>-0.2</v>
      </c>
    </row>
    <row r="174" spans="1:63" x14ac:dyDescent="0.25">
      <c r="A174">
        <v>206</v>
      </c>
      <c r="B174" t="s">
        <v>75</v>
      </c>
      <c r="C174" t="s">
        <v>214</v>
      </c>
      <c r="D174" t="str">
        <f t="shared" si="84"/>
        <v>22ND ST between GUERRERO and DOLORES</v>
      </c>
      <c r="E174" t="s">
        <v>225</v>
      </c>
      <c r="F174" t="s">
        <v>401</v>
      </c>
      <c r="G174" t="s">
        <v>399</v>
      </c>
      <c r="H174" t="s">
        <v>40</v>
      </c>
      <c r="I174" t="s">
        <v>621</v>
      </c>
      <c r="J174" s="11" t="s">
        <v>740</v>
      </c>
      <c r="K174">
        <v>25631</v>
      </c>
      <c r="L174" s="11">
        <v>25630</v>
      </c>
      <c r="M174">
        <f>IFERROR(ROUND(VLOOKUP($A174,est_vols!$A:$U,2,FALSE),0),"")</f>
        <v>1</v>
      </c>
      <c r="N174">
        <f>IFERROR(ROUND(VLOOKUP($A174,est_vols!$A:$U,3,FALSE),0),"")</f>
        <v>4</v>
      </c>
      <c r="O174" t="str">
        <f>VLOOKUP(M174,'AT FT Lookup'!$A$3:$D$8,4,FALSE)</f>
        <v>Core/CBD</v>
      </c>
      <c r="P174" s="11" t="str">
        <f>VLOOKUP(N174,'AT FT Lookup'!$A$12:$C$26,3,FALSE)</f>
        <v>Col</v>
      </c>
      <c r="Q174">
        <f t="shared" si="104"/>
        <v>1</v>
      </c>
      <c r="R174">
        <f t="shared" si="105"/>
        <v>0</v>
      </c>
      <c r="S174">
        <f t="shared" si="106"/>
        <v>0</v>
      </c>
      <c r="T174">
        <f t="shared" si="107"/>
        <v>0</v>
      </c>
      <c r="U174" s="11" t="str">
        <f t="shared" si="85"/>
        <v>Under 10k</v>
      </c>
      <c r="V174" s="3">
        <v>1738.5</v>
      </c>
      <c r="W174" s="3">
        <v>388.5</v>
      </c>
      <c r="X174" s="3">
        <v>623</v>
      </c>
      <c r="Y174" s="3">
        <v>378.5</v>
      </c>
      <c r="Z174" s="3">
        <v>334.5</v>
      </c>
      <c r="AA174" s="9">
        <v>14</v>
      </c>
      <c r="AN174" s="3">
        <f>IFERROR(ROUND(VLOOKUP($A174,est_vols!$A:$U,4,FALSE),0),"")</f>
        <v>515</v>
      </c>
      <c r="AO174" s="3">
        <f>IFERROR(ROUND(VLOOKUP($A174,est_vols!$A:$U,5,FALSE),0),"")</f>
        <v>151</v>
      </c>
      <c r="AP174" s="3">
        <f>IFERROR(ROUND(VLOOKUP($A174,est_vols!$A:$U,6,FALSE),0),"")</f>
        <v>194</v>
      </c>
      <c r="AQ174" s="3">
        <f>IFERROR(ROUND(VLOOKUP($A174,est_vols!$A:$U,7,FALSE),0),"")</f>
        <v>103</v>
      </c>
      <c r="AR174" s="3">
        <f>IFERROR(ROUND(VLOOKUP($A174,est_vols!$A:$U,8,FALSE),0),"")</f>
        <v>63</v>
      </c>
      <c r="AS174" s="9">
        <f>IFERROR(ROUND(VLOOKUP($A174,est_vols!$A:$U,9,FALSE),0),"")</f>
        <v>4</v>
      </c>
      <c r="AT174" s="3">
        <f t="shared" si="86"/>
        <v>-1223.5</v>
      </c>
      <c r="AU174" s="3">
        <f t="shared" si="87"/>
        <v>-237.5</v>
      </c>
      <c r="AV174" s="3">
        <f t="shared" si="88"/>
        <v>-429</v>
      </c>
      <c r="AW174" s="3">
        <f t="shared" si="89"/>
        <v>-275.5</v>
      </c>
      <c r="AX174" s="3">
        <f t="shared" si="90"/>
        <v>-271.5</v>
      </c>
      <c r="AY174" s="9">
        <f t="shared" si="91"/>
        <v>-10</v>
      </c>
      <c r="AZ174" s="3">
        <f t="shared" si="92"/>
        <v>1496952.25</v>
      </c>
      <c r="BA174" s="3">
        <f t="shared" si="93"/>
        <v>56406.25</v>
      </c>
      <c r="BB174" s="3">
        <f t="shared" si="94"/>
        <v>184041</v>
      </c>
      <c r="BC174" s="3">
        <f t="shared" si="95"/>
        <v>75900.25</v>
      </c>
      <c r="BD174" s="3">
        <f t="shared" si="96"/>
        <v>73712.25</v>
      </c>
      <c r="BE174" s="9">
        <f t="shared" si="97"/>
        <v>100</v>
      </c>
      <c r="BF174" s="51">
        <f t="shared" si="98"/>
        <v>-0.70376761576071323</v>
      </c>
      <c r="BG174" s="51">
        <f t="shared" si="99"/>
        <v>-0.61132561132561136</v>
      </c>
      <c r="BH174" s="51">
        <f t="shared" si="100"/>
        <v>-0.6886035313001605</v>
      </c>
      <c r="BI174" s="51">
        <f t="shared" si="101"/>
        <v>-0.72787318361955089</v>
      </c>
      <c r="BJ174" s="51">
        <f t="shared" si="102"/>
        <v>-0.81165919282511212</v>
      </c>
      <c r="BK174" s="52">
        <f t="shared" si="103"/>
        <v>-0.7142857142857143</v>
      </c>
    </row>
    <row r="175" spans="1:63" x14ac:dyDescent="0.25">
      <c r="A175">
        <v>207</v>
      </c>
      <c r="B175" t="s">
        <v>75</v>
      </c>
      <c r="C175" t="s">
        <v>214</v>
      </c>
      <c r="D175" t="str">
        <f t="shared" si="84"/>
        <v>22ND ST between GUERRERO and DOLORES</v>
      </c>
      <c r="E175" t="s">
        <v>225</v>
      </c>
      <c r="F175" t="s">
        <v>401</v>
      </c>
      <c r="G175" t="s">
        <v>399</v>
      </c>
      <c r="H175" t="s">
        <v>40</v>
      </c>
      <c r="I175" t="s">
        <v>621</v>
      </c>
      <c r="J175" s="11" t="s">
        <v>741</v>
      </c>
      <c r="K175">
        <v>25630</v>
      </c>
      <c r="L175" s="11">
        <v>25626</v>
      </c>
      <c r="M175">
        <f>IFERROR(ROUND(VLOOKUP($A175,est_vols!$A:$U,2,FALSE),0),"")</f>
        <v>1</v>
      </c>
      <c r="N175">
        <f>IFERROR(ROUND(VLOOKUP($A175,est_vols!$A:$U,3,FALSE),0),"")</f>
        <v>4</v>
      </c>
      <c r="O175" t="str">
        <f>VLOOKUP(M175,'AT FT Lookup'!$A$3:$D$8,4,FALSE)</f>
        <v>Core/CBD</v>
      </c>
      <c r="P175" s="11" t="str">
        <f>VLOOKUP(N175,'AT FT Lookup'!$A$12:$C$26,3,FALSE)</f>
        <v>Col</v>
      </c>
      <c r="Q175">
        <f t="shared" si="104"/>
        <v>1</v>
      </c>
      <c r="R175">
        <f t="shared" si="105"/>
        <v>0</v>
      </c>
      <c r="S175">
        <f t="shared" si="106"/>
        <v>0</v>
      </c>
      <c r="T175">
        <f t="shared" si="107"/>
        <v>0</v>
      </c>
      <c r="U175" s="11" t="str">
        <f t="shared" si="85"/>
        <v>Under 10k</v>
      </c>
      <c r="V175" s="3">
        <v>1738.5</v>
      </c>
      <c r="W175" s="3">
        <v>388.5</v>
      </c>
      <c r="X175" s="3">
        <v>623</v>
      </c>
      <c r="Y175" s="3">
        <v>378.5</v>
      </c>
      <c r="Z175" s="3">
        <v>334.5</v>
      </c>
      <c r="AA175" s="9">
        <v>14</v>
      </c>
      <c r="AN175" s="3">
        <f>IFERROR(ROUND(VLOOKUP($A175,est_vols!$A:$U,4,FALSE),0),"")</f>
        <v>432</v>
      </c>
      <c r="AO175" s="3">
        <f>IFERROR(ROUND(VLOOKUP($A175,est_vols!$A:$U,5,FALSE),0),"")</f>
        <v>143</v>
      </c>
      <c r="AP175" s="3">
        <f>IFERROR(ROUND(VLOOKUP($A175,est_vols!$A:$U,6,FALSE),0),"")</f>
        <v>135</v>
      </c>
      <c r="AQ175" s="3">
        <f>IFERROR(ROUND(VLOOKUP($A175,est_vols!$A:$U,7,FALSE),0),"")</f>
        <v>64</v>
      </c>
      <c r="AR175" s="3">
        <f>IFERROR(ROUND(VLOOKUP($A175,est_vols!$A:$U,8,FALSE),0),"")</f>
        <v>80</v>
      </c>
      <c r="AS175" s="9">
        <f>IFERROR(ROUND(VLOOKUP($A175,est_vols!$A:$U,9,FALSE),0),"")</f>
        <v>10</v>
      </c>
      <c r="AT175" s="3">
        <f t="shared" si="86"/>
        <v>-1306.5</v>
      </c>
      <c r="AU175" s="3">
        <f t="shared" si="87"/>
        <v>-245.5</v>
      </c>
      <c r="AV175" s="3">
        <f t="shared" si="88"/>
        <v>-488</v>
      </c>
      <c r="AW175" s="3">
        <f t="shared" si="89"/>
        <v>-314.5</v>
      </c>
      <c r="AX175" s="3">
        <f t="shared" si="90"/>
        <v>-254.5</v>
      </c>
      <c r="AY175" s="9">
        <f t="shared" si="91"/>
        <v>-4</v>
      </c>
      <c r="AZ175" s="3">
        <f t="shared" si="92"/>
        <v>1706942.25</v>
      </c>
      <c r="BA175" s="3">
        <f t="shared" si="93"/>
        <v>60270.25</v>
      </c>
      <c r="BB175" s="3">
        <f t="shared" si="94"/>
        <v>238144</v>
      </c>
      <c r="BC175" s="3">
        <f t="shared" si="95"/>
        <v>98910.25</v>
      </c>
      <c r="BD175" s="3">
        <f t="shared" si="96"/>
        <v>64770.25</v>
      </c>
      <c r="BE175" s="9">
        <f t="shared" si="97"/>
        <v>16</v>
      </c>
      <c r="BF175" s="51">
        <f t="shared" si="98"/>
        <v>-0.75150992234685077</v>
      </c>
      <c r="BG175" s="51">
        <f t="shared" si="99"/>
        <v>-0.63191763191763195</v>
      </c>
      <c r="BH175" s="51">
        <f t="shared" si="100"/>
        <v>-0.78330658105938999</v>
      </c>
      <c r="BI175" s="51">
        <f t="shared" si="101"/>
        <v>-0.83091149273447817</v>
      </c>
      <c r="BJ175" s="51">
        <f t="shared" si="102"/>
        <v>-0.76083707025411063</v>
      </c>
      <c r="BK175" s="52">
        <f t="shared" si="103"/>
        <v>-0.2857142857142857</v>
      </c>
    </row>
    <row r="176" spans="1:63" x14ac:dyDescent="0.25">
      <c r="A176">
        <v>208</v>
      </c>
      <c r="B176" t="s">
        <v>75</v>
      </c>
      <c r="C176" t="s">
        <v>214</v>
      </c>
      <c r="D176" t="str">
        <f t="shared" si="84"/>
        <v>22ND ST between GUERRERO and DOLORES</v>
      </c>
      <c r="E176" t="s">
        <v>225</v>
      </c>
      <c r="F176" t="s">
        <v>401</v>
      </c>
      <c r="G176" t="s">
        <v>399</v>
      </c>
      <c r="H176" t="s">
        <v>40</v>
      </c>
      <c r="I176" t="s">
        <v>621</v>
      </c>
      <c r="J176" s="11" t="s">
        <v>742</v>
      </c>
      <c r="K176">
        <v>25626</v>
      </c>
      <c r="L176" s="11">
        <v>25624</v>
      </c>
      <c r="M176">
        <f>IFERROR(ROUND(VLOOKUP($A176,est_vols!$A:$U,2,FALSE),0),"")</f>
        <v>1</v>
      </c>
      <c r="N176">
        <f>IFERROR(ROUND(VLOOKUP($A176,est_vols!$A:$U,3,FALSE),0),"")</f>
        <v>4</v>
      </c>
      <c r="O176" t="str">
        <f>VLOOKUP(M176,'AT FT Lookup'!$A$3:$D$8,4,FALSE)</f>
        <v>Core/CBD</v>
      </c>
      <c r="P176" s="11" t="str">
        <f>VLOOKUP(N176,'AT FT Lookup'!$A$12:$C$26,3,FALSE)</f>
        <v>Col</v>
      </c>
      <c r="Q176">
        <f t="shared" si="104"/>
        <v>1</v>
      </c>
      <c r="R176">
        <f t="shared" si="105"/>
        <v>0</v>
      </c>
      <c r="S176">
        <f t="shared" si="106"/>
        <v>0</v>
      </c>
      <c r="T176">
        <f t="shared" si="107"/>
        <v>0</v>
      </c>
      <c r="U176" s="11" t="str">
        <f t="shared" si="85"/>
        <v>Under 10k</v>
      </c>
      <c r="V176" s="3">
        <v>1738.5</v>
      </c>
      <c r="W176" s="3">
        <v>388.5</v>
      </c>
      <c r="X176" s="3">
        <v>623</v>
      </c>
      <c r="Y176" s="3">
        <v>378.5</v>
      </c>
      <c r="Z176" s="3">
        <v>334.5</v>
      </c>
      <c r="AA176" s="9">
        <v>14</v>
      </c>
      <c r="AN176" s="3">
        <f>IFERROR(ROUND(VLOOKUP($A176,est_vols!$A:$U,4,FALSE),0),"")</f>
        <v>547</v>
      </c>
      <c r="AO176" s="3">
        <f>IFERROR(ROUND(VLOOKUP($A176,est_vols!$A:$U,5,FALSE),0),"")</f>
        <v>173</v>
      </c>
      <c r="AP176" s="3">
        <f>IFERROR(ROUND(VLOOKUP($A176,est_vols!$A:$U,6,FALSE),0),"")</f>
        <v>162</v>
      </c>
      <c r="AQ176" s="3">
        <f>IFERROR(ROUND(VLOOKUP($A176,est_vols!$A:$U,7,FALSE),0),"")</f>
        <v>84</v>
      </c>
      <c r="AR176" s="3">
        <f>IFERROR(ROUND(VLOOKUP($A176,est_vols!$A:$U,8,FALSE),0),"")</f>
        <v>115</v>
      </c>
      <c r="AS176" s="9">
        <f>IFERROR(ROUND(VLOOKUP($A176,est_vols!$A:$U,9,FALSE),0),"")</f>
        <v>13</v>
      </c>
      <c r="AT176" s="3">
        <f t="shared" si="86"/>
        <v>-1191.5</v>
      </c>
      <c r="AU176" s="3">
        <f t="shared" si="87"/>
        <v>-215.5</v>
      </c>
      <c r="AV176" s="3">
        <f t="shared" si="88"/>
        <v>-461</v>
      </c>
      <c r="AW176" s="3">
        <f t="shared" si="89"/>
        <v>-294.5</v>
      </c>
      <c r="AX176" s="3">
        <f t="shared" si="90"/>
        <v>-219.5</v>
      </c>
      <c r="AY176" s="9">
        <f t="shared" si="91"/>
        <v>-1</v>
      </c>
      <c r="AZ176" s="3">
        <f t="shared" si="92"/>
        <v>1419672.25</v>
      </c>
      <c r="BA176" s="3">
        <f t="shared" si="93"/>
        <v>46440.25</v>
      </c>
      <c r="BB176" s="3">
        <f t="shared" si="94"/>
        <v>212521</v>
      </c>
      <c r="BC176" s="3">
        <f t="shared" si="95"/>
        <v>86730.25</v>
      </c>
      <c r="BD176" s="3">
        <f t="shared" si="96"/>
        <v>48180.25</v>
      </c>
      <c r="BE176" s="9">
        <f t="shared" si="97"/>
        <v>1</v>
      </c>
      <c r="BF176" s="51">
        <f t="shared" si="98"/>
        <v>-0.68536094334196151</v>
      </c>
      <c r="BG176" s="51">
        <f t="shared" si="99"/>
        <v>-0.55469755469755466</v>
      </c>
      <c r="BH176" s="51">
        <f t="shared" si="100"/>
        <v>-0.7399678972712681</v>
      </c>
      <c r="BI176" s="51">
        <f t="shared" si="101"/>
        <v>-0.77807133421400265</v>
      </c>
      <c r="BJ176" s="51">
        <f t="shared" si="102"/>
        <v>-0.65620328849028398</v>
      </c>
      <c r="BK176" s="52">
        <f t="shared" si="103"/>
        <v>-7.1428571428571425E-2</v>
      </c>
    </row>
    <row r="177" spans="1:63" x14ac:dyDescent="0.25">
      <c r="A177">
        <v>209</v>
      </c>
      <c r="B177" t="s">
        <v>75</v>
      </c>
      <c r="C177" t="s">
        <v>214</v>
      </c>
      <c r="D177" t="str">
        <f t="shared" si="84"/>
        <v>22ND ST between GUERRERO and DOLORES</v>
      </c>
      <c r="E177" t="s">
        <v>225</v>
      </c>
      <c r="F177" t="s">
        <v>401</v>
      </c>
      <c r="G177" t="s">
        <v>399</v>
      </c>
      <c r="H177" t="s">
        <v>40</v>
      </c>
      <c r="I177" t="s">
        <v>621</v>
      </c>
      <c r="J177" s="11" t="s">
        <v>743</v>
      </c>
      <c r="K177">
        <v>25624</v>
      </c>
      <c r="L177" s="11">
        <v>25623</v>
      </c>
      <c r="M177">
        <f>IFERROR(ROUND(VLOOKUP($A177,est_vols!$A:$U,2,FALSE),0),"")</f>
        <v>1</v>
      </c>
      <c r="N177">
        <f>IFERROR(ROUND(VLOOKUP($A177,est_vols!$A:$U,3,FALSE),0),"")</f>
        <v>4</v>
      </c>
      <c r="O177" t="str">
        <f>VLOOKUP(M177,'AT FT Lookup'!$A$3:$D$8,4,FALSE)</f>
        <v>Core/CBD</v>
      </c>
      <c r="P177" s="11" t="str">
        <f>VLOOKUP(N177,'AT FT Lookup'!$A$12:$C$26,3,FALSE)</f>
        <v>Col</v>
      </c>
      <c r="Q177">
        <f t="shared" si="104"/>
        <v>1</v>
      </c>
      <c r="R177">
        <f t="shared" si="105"/>
        <v>0</v>
      </c>
      <c r="S177">
        <f t="shared" si="106"/>
        <v>0</v>
      </c>
      <c r="T177">
        <f t="shared" si="107"/>
        <v>0</v>
      </c>
      <c r="U177" s="11" t="str">
        <f t="shared" si="85"/>
        <v>Under 10k</v>
      </c>
      <c r="V177" s="3">
        <v>1738.5</v>
      </c>
      <c r="W177" s="3">
        <v>388.5</v>
      </c>
      <c r="X177" s="3">
        <v>623</v>
      </c>
      <c r="Y177" s="3">
        <v>378.5</v>
      </c>
      <c r="Z177" s="3">
        <v>334.5</v>
      </c>
      <c r="AA177" s="9">
        <v>14</v>
      </c>
      <c r="AN177" s="3">
        <f>IFERROR(ROUND(VLOOKUP($A177,est_vols!$A:$U,4,FALSE),0),"")</f>
        <v>547</v>
      </c>
      <c r="AO177" s="3">
        <f>IFERROR(ROUND(VLOOKUP($A177,est_vols!$A:$U,5,FALSE),0),"")</f>
        <v>173</v>
      </c>
      <c r="AP177" s="3">
        <f>IFERROR(ROUND(VLOOKUP($A177,est_vols!$A:$U,6,FALSE),0),"")</f>
        <v>162</v>
      </c>
      <c r="AQ177" s="3">
        <f>IFERROR(ROUND(VLOOKUP($A177,est_vols!$A:$U,7,FALSE),0),"")</f>
        <v>84</v>
      </c>
      <c r="AR177" s="3">
        <f>IFERROR(ROUND(VLOOKUP($A177,est_vols!$A:$U,8,FALSE),0),"")</f>
        <v>115</v>
      </c>
      <c r="AS177" s="9">
        <f>IFERROR(ROUND(VLOOKUP($A177,est_vols!$A:$U,9,FALSE),0),"")</f>
        <v>13</v>
      </c>
      <c r="AT177" s="3">
        <f t="shared" si="86"/>
        <v>-1191.5</v>
      </c>
      <c r="AU177" s="3">
        <f t="shared" si="87"/>
        <v>-215.5</v>
      </c>
      <c r="AV177" s="3">
        <f t="shared" si="88"/>
        <v>-461</v>
      </c>
      <c r="AW177" s="3">
        <f t="shared" si="89"/>
        <v>-294.5</v>
      </c>
      <c r="AX177" s="3">
        <f t="shared" si="90"/>
        <v>-219.5</v>
      </c>
      <c r="AY177" s="9">
        <f t="shared" si="91"/>
        <v>-1</v>
      </c>
      <c r="AZ177" s="3">
        <f t="shared" si="92"/>
        <v>1419672.25</v>
      </c>
      <c r="BA177" s="3">
        <f t="shared" si="93"/>
        <v>46440.25</v>
      </c>
      <c r="BB177" s="3">
        <f t="shared" si="94"/>
        <v>212521</v>
      </c>
      <c r="BC177" s="3">
        <f t="shared" si="95"/>
        <v>86730.25</v>
      </c>
      <c r="BD177" s="3">
        <f t="shared" si="96"/>
        <v>48180.25</v>
      </c>
      <c r="BE177" s="9">
        <f t="shared" si="97"/>
        <v>1</v>
      </c>
      <c r="BF177" s="51">
        <f t="shared" si="98"/>
        <v>-0.68536094334196151</v>
      </c>
      <c r="BG177" s="51">
        <f t="shared" si="99"/>
        <v>-0.55469755469755466</v>
      </c>
      <c r="BH177" s="51">
        <f t="shared" si="100"/>
        <v>-0.7399678972712681</v>
      </c>
      <c r="BI177" s="51">
        <f t="shared" si="101"/>
        <v>-0.77807133421400265</v>
      </c>
      <c r="BJ177" s="51">
        <f t="shared" si="102"/>
        <v>-0.65620328849028398</v>
      </c>
      <c r="BK177" s="52">
        <f t="shared" si="103"/>
        <v>-7.1428571428571425E-2</v>
      </c>
    </row>
    <row r="178" spans="1:63" x14ac:dyDescent="0.25">
      <c r="A178">
        <v>210</v>
      </c>
      <c r="B178" t="s">
        <v>75</v>
      </c>
      <c r="C178" t="s">
        <v>214</v>
      </c>
      <c r="D178" t="str">
        <f t="shared" si="84"/>
        <v>22ND ST between GUERRERO and DOLORES</v>
      </c>
      <c r="E178" t="s">
        <v>225</v>
      </c>
      <c r="F178" t="s">
        <v>401</v>
      </c>
      <c r="G178" t="s">
        <v>399</v>
      </c>
      <c r="H178" t="s">
        <v>42</v>
      </c>
      <c r="I178" t="s">
        <v>621</v>
      </c>
      <c r="J178" s="11" t="s">
        <v>744</v>
      </c>
      <c r="K178">
        <v>25623</v>
      </c>
      <c r="L178" s="11">
        <v>25624</v>
      </c>
      <c r="M178">
        <f>IFERROR(ROUND(VLOOKUP($A178,est_vols!$A:$U,2,FALSE),0),"")</f>
        <v>1</v>
      </c>
      <c r="N178">
        <f>IFERROR(ROUND(VLOOKUP($A178,est_vols!$A:$U,3,FALSE),0),"")</f>
        <v>4</v>
      </c>
      <c r="O178" t="str">
        <f>VLOOKUP(M178,'AT FT Lookup'!$A$3:$D$8,4,FALSE)</f>
        <v>Core/CBD</v>
      </c>
      <c r="P178" s="11" t="str">
        <f>VLOOKUP(N178,'AT FT Lookup'!$A$12:$C$26,3,FALSE)</f>
        <v>Col</v>
      </c>
      <c r="Q178">
        <f t="shared" si="104"/>
        <v>1</v>
      </c>
      <c r="R178">
        <f t="shared" si="105"/>
        <v>0</v>
      </c>
      <c r="S178">
        <f t="shared" si="106"/>
        <v>0</v>
      </c>
      <c r="T178">
        <f t="shared" si="107"/>
        <v>0</v>
      </c>
      <c r="U178" s="11" t="str">
        <f t="shared" si="85"/>
        <v>Under 10k</v>
      </c>
      <c r="V178" s="3">
        <v>2020.5</v>
      </c>
      <c r="W178" s="3">
        <v>313.5</v>
      </c>
      <c r="X178" s="3">
        <v>657.5</v>
      </c>
      <c r="Y178" s="3">
        <v>515</v>
      </c>
      <c r="Z178" s="3">
        <v>519.5</v>
      </c>
      <c r="AA178" s="9">
        <v>15</v>
      </c>
      <c r="AN178" s="3">
        <f>IFERROR(ROUND(VLOOKUP($A178,est_vols!$A:$U,4,FALSE),0),"")</f>
        <v>687</v>
      </c>
      <c r="AO178" s="3">
        <f>IFERROR(ROUND(VLOOKUP($A178,est_vols!$A:$U,5,FALSE),0),"")</f>
        <v>26</v>
      </c>
      <c r="AP178" s="3">
        <f>IFERROR(ROUND(VLOOKUP($A178,est_vols!$A:$U,6,FALSE),0),"")</f>
        <v>208</v>
      </c>
      <c r="AQ178" s="3">
        <f>IFERROR(ROUND(VLOOKUP($A178,est_vols!$A:$U,7,FALSE),0),"")</f>
        <v>245</v>
      </c>
      <c r="AR178" s="3">
        <f>IFERROR(ROUND(VLOOKUP($A178,est_vols!$A:$U,8,FALSE),0),"")</f>
        <v>171</v>
      </c>
      <c r="AS178" s="9">
        <f>IFERROR(ROUND(VLOOKUP($A178,est_vols!$A:$U,9,FALSE),0),"")</f>
        <v>37</v>
      </c>
      <c r="AT178" s="3">
        <f t="shared" si="86"/>
        <v>-1333.5</v>
      </c>
      <c r="AU178" s="3">
        <f t="shared" si="87"/>
        <v>-287.5</v>
      </c>
      <c r="AV178" s="3">
        <f t="shared" si="88"/>
        <v>-449.5</v>
      </c>
      <c r="AW178" s="3">
        <f t="shared" si="89"/>
        <v>-270</v>
      </c>
      <c r="AX178" s="3">
        <f t="shared" si="90"/>
        <v>-348.5</v>
      </c>
      <c r="AY178" s="9">
        <f t="shared" si="91"/>
        <v>22</v>
      </c>
      <c r="AZ178" s="3">
        <f t="shared" si="92"/>
        <v>1778222.25</v>
      </c>
      <c r="BA178" s="3">
        <f t="shared" si="93"/>
        <v>82656.25</v>
      </c>
      <c r="BB178" s="3">
        <f t="shared" si="94"/>
        <v>202050.25</v>
      </c>
      <c r="BC178" s="3">
        <f t="shared" si="95"/>
        <v>72900</v>
      </c>
      <c r="BD178" s="3">
        <f t="shared" si="96"/>
        <v>121452.25</v>
      </c>
      <c r="BE178" s="9">
        <f t="shared" si="97"/>
        <v>484</v>
      </c>
      <c r="BF178" s="51">
        <f t="shared" si="98"/>
        <v>-0.65998515219005194</v>
      </c>
      <c r="BG178" s="51">
        <f t="shared" si="99"/>
        <v>-0.91706539074960125</v>
      </c>
      <c r="BH178" s="51">
        <f t="shared" si="100"/>
        <v>-0.68365019011406847</v>
      </c>
      <c r="BI178" s="51">
        <f t="shared" si="101"/>
        <v>-0.52427184466019416</v>
      </c>
      <c r="BJ178" s="51">
        <f t="shared" si="102"/>
        <v>-0.670837343599615</v>
      </c>
      <c r="BK178" s="52">
        <f t="shared" si="103"/>
        <v>1.4666666666666666</v>
      </c>
    </row>
    <row r="179" spans="1:63" x14ac:dyDescent="0.25">
      <c r="A179">
        <v>211</v>
      </c>
      <c r="B179" t="s">
        <v>75</v>
      </c>
      <c r="C179" t="s">
        <v>214</v>
      </c>
      <c r="D179" t="str">
        <f t="shared" si="84"/>
        <v>22ND ST between GUERRERO and DOLORES</v>
      </c>
      <c r="E179" t="s">
        <v>225</v>
      </c>
      <c r="F179" t="s">
        <v>401</v>
      </c>
      <c r="G179" t="s">
        <v>399</v>
      </c>
      <c r="H179" t="s">
        <v>42</v>
      </c>
      <c r="I179" t="s">
        <v>621</v>
      </c>
      <c r="J179" s="11" t="s">
        <v>745</v>
      </c>
      <c r="K179">
        <v>25624</v>
      </c>
      <c r="L179" s="11">
        <v>25626</v>
      </c>
      <c r="M179">
        <f>IFERROR(ROUND(VLOOKUP($A179,est_vols!$A:$U,2,FALSE),0),"")</f>
        <v>1</v>
      </c>
      <c r="N179">
        <f>IFERROR(ROUND(VLOOKUP($A179,est_vols!$A:$U,3,FALSE),0),"")</f>
        <v>4</v>
      </c>
      <c r="O179" t="str">
        <f>VLOOKUP(M179,'AT FT Lookup'!$A$3:$D$8,4,FALSE)</f>
        <v>Core/CBD</v>
      </c>
      <c r="P179" s="11" t="str">
        <f>VLOOKUP(N179,'AT FT Lookup'!$A$12:$C$26,3,FALSE)</f>
        <v>Col</v>
      </c>
      <c r="Q179">
        <f t="shared" si="104"/>
        <v>1</v>
      </c>
      <c r="R179">
        <f t="shared" si="105"/>
        <v>0</v>
      </c>
      <c r="S179">
        <f t="shared" si="106"/>
        <v>0</v>
      </c>
      <c r="T179">
        <f t="shared" si="107"/>
        <v>0</v>
      </c>
      <c r="U179" s="11" t="str">
        <f t="shared" si="85"/>
        <v>Under 10k</v>
      </c>
      <c r="V179" s="3">
        <v>2020.5</v>
      </c>
      <c r="W179" s="3">
        <v>313.5</v>
      </c>
      <c r="X179" s="3">
        <v>657.5</v>
      </c>
      <c r="Y179" s="3">
        <v>515</v>
      </c>
      <c r="Z179" s="3">
        <v>519.5</v>
      </c>
      <c r="AA179" s="9">
        <v>15</v>
      </c>
      <c r="AN179" s="3">
        <f>IFERROR(ROUND(VLOOKUP($A179,est_vols!$A:$U,4,FALSE),0),"")</f>
        <v>690</v>
      </c>
      <c r="AO179" s="3">
        <f>IFERROR(ROUND(VLOOKUP($A179,est_vols!$A:$U,5,FALSE),0),"")</f>
        <v>27</v>
      </c>
      <c r="AP179" s="3">
        <f>IFERROR(ROUND(VLOOKUP($A179,est_vols!$A:$U,6,FALSE),0),"")</f>
        <v>208</v>
      </c>
      <c r="AQ179" s="3">
        <f>IFERROR(ROUND(VLOOKUP($A179,est_vols!$A:$U,7,FALSE),0),"")</f>
        <v>247</v>
      </c>
      <c r="AR179" s="3">
        <f>IFERROR(ROUND(VLOOKUP($A179,est_vols!$A:$U,8,FALSE),0),"")</f>
        <v>171</v>
      </c>
      <c r="AS179" s="9">
        <f>IFERROR(ROUND(VLOOKUP($A179,est_vols!$A:$U,9,FALSE),0),"")</f>
        <v>37</v>
      </c>
      <c r="AT179" s="3">
        <f t="shared" si="86"/>
        <v>-1330.5</v>
      </c>
      <c r="AU179" s="3">
        <f t="shared" si="87"/>
        <v>-286.5</v>
      </c>
      <c r="AV179" s="3">
        <f t="shared" si="88"/>
        <v>-449.5</v>
      </c>
      <c r="AW179" s="3">
        <f t="shared" si="89"/>
        <v>-268</v>
      </c>
      <c r="AX179" s="3">
        <f t="shared" si="90"/>
        <v>-348.5</v>
      </c>
      <c r="AY179" s="9">
        <f t="shared" si="91"/>
        <v>22</v>
      </c>
      <c r="AZ179" s="3">
        <f t="shared" si="92"/>
        <v>1770230.25</v>
      </c>
      <c r="BA179" s="3">
        <f t="shared" si="93"/>
        <v>82082.25</v>
      </c>
      <c r="BB179" s="3">
        <f t="shared" si="94"/>
        <v>202050.25</v>
      </c>
      <c r="BC179" s="3">
        <f t="shared" si="95"/>
        <v>71824</v>
      </c>
      <c r="BD179" s="3">
        <f t="shared" si="96"/>
        <v>121452.25</v>
      </c>
      <c r="BE179" s="9">
        <f t="shared" si="97"/>
        <v>484</v>
      </c>
      <c r="BF179" s="51">
        <f t="shared" si="98"/>
        <v>-0.65850037119524873</v>
      </c>
      <c r="BG179" s="51">
        <f t="shared" si="99"/>
        <v>-0.9138755980861244</v>
      </c>
      <c r="BH179" s="51">
        <f t="shared" si="100"/>
        <v>-0.68365019011406847</v>
      </c>
      <c r="BI179" s="51">
        <f t="shared" si="101"/>
        <v>-0.52038834951456314</v>
      </c>
      <c r="BJ179" s="51">
        <f t="shared" si="102"/>
        <v>-0.670837343599615</v>
      </c>
      <c r="BK179" s="52">
        <f t="shared" si="103"/>
        <v>1.4666666666666666</v>
      </c>
    </row>
    <row r="180" spans="1:63" x14ac:dyDescent="0.25">
      <c r="A180">
        <v>212</v>
      </c>
      <c r="B180" t="s">
        <v>75</v>
      </c>
      <c r="C180" t="s">
        <v>214</v>
      </c>
      <c r="D180" t="str">
        <f t="shared" si="84"/>
        <v>22ND ST between GUERRERO and DOLORES</v>
      </c>
      <c r="E180" t="s">
        <v>225</v>
      </c>
      <c r="F180" t="s">
        <v>401</v>
      </c>
      <c r="G180" t="s">
        <v>399</v>
      </c>
      <c r="H180" t="s">
        <v>42</v>
      </c>
      <c r="I180" t="s">
        <v>621</v>
      </c>
      <c r="J180" s="11" t="s">
        <v>746</v>
      </c>
      <c r="K180">
        <v>25626</v>
      </c>
      <c r="L180" s="11">
        <v>25630</v>
      </c>
      <c r="M180">
        <f>IFERROR(ROUND(VLOOKUP($A180,est_vols!$A:$U,2,FALSE),0),"")</f>
        <v>1</v>
      </c>
      <c r="N180">
        <f>IFERROR(ROUND(VLOOKUP($A180,est_vols!$A:$U,3,FALSE),0),"")</f>
        <v>4</v>
      </c>
      <c r="O180" t="str">
        <f>VLOOKUP(M180,'AT FT Lookup'!$A$3:$D$8,4,FALSE)</f>
        <v>Core/CBD</v>
      </c>
      <c r="P180" s="11" t="str">
        <f>VLOOKUP(N180,'AT FT Lookup'!$A$12:$C$26,3,FALSE)</f>
        <v>Col</v>
      </c>
      <c r="Q180">
        <f t="shared" si="104"/>
        <v>1</v>
      </c>
      <c r="R180">
        <f t="shared" si="105"/>
        <v>0</v>
      </c>
      <c r="S180">
        <f t="shared" si="106"/>
        <v>0</v>
      </c>
      <c r="T180">
        <f t="shared" si="107"/>
        <v>0</v>
      </c>
      <c r="U180" s="11" t="str">
        <f t="shared" si="85"/>
        <v>Under 10k</v>
      </c>
      <c r="V180" s="3">
        <v>2020.5</v>
      </c>
      <c r="W180" s="3">
        <v>313.5</v>
      </c>
      <c r="X180" s="3">
        <v>657.5</v>
      </c>
      <c r="Y180" s="3">
        <v>515</v>
      </c>
      <c r="Z180" s="3">
        <v>519.5</v>
      </c>
      <c r="AA180" s="9">
        <v>15</v>
      </c>
      <c r="AN180" s="3">
        <f>IFERROR(ROUND(VLOOKUP($A180,est_vols!$A:$U,4,FALSE),0),"")</f>
        <v>587</v>
      </c>
      <c r="AO180" s="3">
        <f>IFERROR(ROUND(VLOOKUP($A180,est_vols!$A:$U,5,FALSE),0),"")</f>
        <v>38</v>
      </c>
      <c r="AP180" s="3">
        <f>IFERROR(ROUND(VLOOKUP($A180,est_vols!$A:$U,6,FALSE),0),"")</f>
        <v>172</v>
      </c>
      <c r="AQ180" s="3">
        <f>IFERROR(ROUND(VLOOKUP($A180,est_vols!$A:$U,7,FALSE),0),"")</f>
        <v>228</v>
      </c>
      <c r="AR180" s="3">
        <f>IFERROR(ROUND(VLOOKUP($A180,est_vols!$A:$U,8,FALSE),0),"")</f>
        <v>125</v>
      </c>
      <c r="AS180" s="9">
        <f>IFERROR(ROUND(VLOOKUP($A180,est_vols!$A:$U,9,FALSE),0),"")</f>
        <v>24</v>
      </c>
      <c r="AT180" s="3">
        <f t="shared" si="86"/>
        <v>-1433.5</v>
      </c>
      <c r="AU180" s="3">
        <f t="shared" si="87"/>
        <v>-275.5</v>
      </c>
      <c r="AV180" s="3">
        <f t="shared" si="88"/>
        <v>-485.5</v>
      </c>
      <c r="AW180" s="3">
        <f t="shared" si="89"/>
        <v>-287</v>
      </c>
      <c r="AX180" s="3">
        <f t="shared" si="90"/>
        <v>-394.5</v>
      </c>
      <c r="AY180" s="9">
        <f t="shared" si="91"/>
        <v>9</v>
      </c>
      <c r="AZ180" s="3">
        <f t="shared" si="92"/>
        <v>2054922.25</v>
      </c>
      <c r="BA180" s="3">
        <f t="shared" si="93"/>
        <v>75900.25</v>
      </c>
      <c r="BB180" s="3">
        <f t="shared" si="94"/>
        <v>235710.25</v>
      </c>
      <c r="BC180" s="3">
        <f t="shared" si="95"/>
        <v>82369</v>
      </c>
      <c r="BD180" s="3">
        <f t="shared" si="96"/>
        <v>155630.25</v>
      </c>
      <c r="BE180" s="9">
        <f t="shared" si="97"/>
        <v>81</v>
      </c>
      <c r="BF180" s="51">
        <f t="shared" si="98"/>
        <v>-0.70947785201682756</v>
      </c>
      <c r="BG180" s="51">
        <f t="shared" si="99"/>
        <v>-0.87878787878787878</v>
      </c>
      <c r="BH180" s="51">
        <f t="shared" si="100"/>
        <v>-0.73840304182509509</v>
      </c>
      <c r="BI180" s="51">
        <f t="shared" si="101"/>
        <v>-0.55728155339805829</v>
      </c>
      <c r="BJ180" s="51">
        <f t="shared" si="102"/>
        <v>-0.75938402309913378</v>
      </c>
      <c r="BK180" s="52">
        <f t="shared" si="103"/>
        <v>0.6</v>
      </c>
    </row>
    <row r="181" spans="1:63" x14ac:dyDescent="0.25">
      <c r="A181">
        <v>213</v>
      </c>
      <c r="B181" t="s">
        <v>75</v>
      </c>
      <c r="C181" t="s">
        <v>214</v>
      </c>
      <c r="D181" t="str">
        <f t="shared" si="84"/>
        <v>22ND ST between GUERRERO and DOLORES</v>
      </c>
      <c r="E181" t="s">
        <v>225</v>
      </c>
      <c r="F181" t="s">
        <v>401</v>
      </c>
      <c r="G181" t="s">
        <v>399</v>
      </c>
      <c r="H181" t="s">
        <v>42</v>
      </c>
      <c r="I181" t="s">
        <v>621</v>
      </c>
      <c r="J181" s="11" t="s">
        <v>747</v>
      </c>
      <c r="K181">
        <v>25630</v>
      </c>
      <c r="L181" s="11">
        <v>25631</v>
      </c>
      <c r="M181">
        <f>IFERROR(ROUND(VLOOKUP($A181,est_vols!$A:$U,2,FALSE),0),"")</f>
        <v>1</v>
      </c>
      <c r="N181">
        <f>IFERROR(ROUND(VLOOKUP($A181,est_vols!$A:$U,3,FALSE),0),"")</f>
        <v>4</v>
      </c>
      <c r="O181" t="str">
        <f>VLOOKUP(M181,'AT FT Lookup'!$A$3:$D$8,4,FALSE)</f>
        <v>Core/CBD</v>
      </c>
      <c r="P181" s="11" t="str">
        <f>VLOOKUP(N181,'AT FT Lookup'!$A$12:$C$26,3,FALSE)</f>
        <v>Col</v>
      </c>
      <c r="Q181">
        <f t="shared" si="104"/>
        <v>1</v>
      </c>
      <c r="R181">
        <f t="shared" si="105"/>
        <v>0</v>
      </c>
      <c r="S181">
        <f t="shared" si="106"/>
        <v>0</v>
      </c>
      <c r="T181">
        <f t="shared" si="107"/>
        <v>0</v>
      </c>
      <c r="U181" s="11" t="str">
        <f t="shared" si="85"/>
        <v>Under 10k</v>
      </c>
      <c r="V181" s="3">
        <v>2020.5</v>
      </c>
      <c r="W181" s="3">
        <v>313.5</v>
      </c>
      <c r="X181" s="3">
        <v>657.5</v>
      </c>
      <c r="Y181" s="3">
        <v>515</v>
      </c>
      <c r="Z181" s="3">
        <v>519.5</v>
      </c>
      <c r="AA181" s="9">
        <v>15</v>
      </c>
      <c r="AN181" s="3">
        <f>IFERROR(ROUND(VLOOKUP($A181,est_vols!$A:$U,4,FALSE),0),"")</f>
        <v>658</v>
      </c>
      <c r="AO181" s="3">
        <f>IFERROR(ROUND(VLOOKUP($A181,est_vols!$A:$U,5,FALSE),0),"")</f>
        <v>40</v>
      </c>
      <c r="AP181" s="3">
        <f>IFERROR(ROUND(VLOOKUP($A181,est_vols!$A:$U,6,FALSE),0),"")</f>
        <v>222</v>
      </c>
      <c r="AQ181" s="3">
        <f>IFERROR(ROUND(VLOOKUP($A181,est_vols!$A:$U,7,FALSE),0),"")</f>
        <v>253</v>
      </c>
      <c r="AR181" s="3">
        <f>IFERROR(ROUND(VLOOKUP($A181,est_vols!$A:$U,8,FALSE),0),"")</f>
        <v>128</v>
      </c>
      <c r="AS181" s="9">
        <f>IFERROR(ROUND(VLOOKUP($A181,est_vols!$A:$U,9,FALSE),0),"")</f>
        <v>16</v>
      </c>
      <c r="AT181" s="3">
        <f t="shared" si="86"/>
        <v>-1362.5</v>
      </c>
      <c r="AU181" s="3">
        <f t="shared" si="87"/>
        <v>-273.5</v>
      </c>
      <c r="AV181" s="3">
        <f t="shared" si="88"/>
        <v>-435.5</v>
      </c>
      <c r="AW181" s="3">
        <f t="shared" si="89"/>
        <v>-262</v>
      </c>
      <c r="AX181" s="3">
        <f t="shared" si="90"/>
        <v>-391.5</v>
      </c>
      <c r="AY181" s="9">
        <f t="shared" si="91"/>
        <v>1</v>
      </c>
      <c r="AZ181" s="3">
        <f t="shared" si="92"/>
        <v>1856406.25</v>
      </c>
      <c r="BA181" s="3">
        <f t="shared" si="93"/>
        <v>74802.25</v>
      </c>
      <c r="BB181" s="3">
        <f t="shared" si="94"/>
        <v>189660.25</v>
      </c>
      <c r="BC181" s="3">
        <f t="shared" si="95"/>
        <v>68644</v>
      </c>
      <c r="BD181" s="3">
        <f t="shared" si="96"/>
        <v>153272.25</v>
      </c>
      <c r="BE181" s="9">
        <f t="shared" si="97"/>
        <v>1</v>
      </c>
      <c r="BF181" s="51">
        <f t="shared" si="98"/>
        <v>-0.67433803513981683</v>
      </c>
      <c r="BG181" s="51">
        <f t="shared" si="99"/>
        <v>-0.87240829346092508</v>
      </c>
      <c r="BH181" s="51">
        <f t="shared" si="100"/>
        <v>-0.66235741444866925</v>
      </c>
      <c r="BI181" s="51">
        <f t="shared" si="101"/>
        <v>-0.50873786407766985</v>
      </c>
      <c r="BJ181" s="51">
        <f t="shared" si="102"/>
        <v>-0.75360923965351301</v>
      </c>
      <c r="BK181" s="52">
        <f t="shared" si="103"/>
        <v>6.6666666666666666E-2</v>
      </c>
    </row>
    <row r="182" spans="1:63" x14ac:dyDescent="0.25">
      <c r="A182">
        <v>214</v>
      </c>
      <c r="B182" t="s">
        <v>75</v>
      </c>
      <c r="C182" t="s">
        <v>214</v>
      </c>
      <c r="D182" t="str">
        <f t="shared" si="84"/>
        <v>22ND ST between GUERRERO and SAN JOSE</v>
      </c>
      <c r="E182" t="s">
        <v>225</v>
      </c>
      <c r="F182" t="s">
        <v>401</v>
      </c>
      <c r="G182" t="s">
        <v>402</v>
      </c>
      <c r="H182" t="s">
        <v>40</v>
      </c>
      <c r="I182" t="s">
        <v>621</v>
      </c>
      <c r="J182" s="11" t="s">
        <v>748</v>
      </c>
      <c r="K182">
        <v>25623</v>
      </c>
      <c r="L182" s="11">
        <v>24117</v>
      </c>
      <c r="M182">
        <f>IFERROR(ROUND(VLOOKUP($A182,est_vols!$A:$U,2,FALSE),0),"")</f>
        <v>1</v>
      </c>
      <c r="N182">
        <f>IFERROR(ROUND(VLOOKUP($A182,est_vols!$A:$U,3,FALSE),0),"")</f>
        <v>4</v>
      </c>
      <c r="O182" t="str">
        <f>VLOOKUP(M182,'AT FT Lookup'!$A$3:$D$8,4,FALSE)</f>
        <v>Core/CBD</v>
      </c>
      <c r="P182" s="11" t="str">
        <f>VLOOKUP(N182,'AT FT Lookup'!$A$12:$C$26,3,FALSE)</f>
        <v>Col</v>
      </c>
      <c r="Q182">
        <f t="shared" si="104"/>
        <v>1</v>
      </c>
      <c r="R182">
        <f t="shared" si="105"/>
        <v>0</v>
      </c>
      <c r="S182">
        <f t="shared" si="106"/>
        <v>0</v>
      </c>
      <c r="T182">
        <f t="shared" si="107"/>
        <v>0</v>
      </c>
      <c r="U182" s="11" t="str">
        <f t="shared" si="85"/>
        <v>Under 10k</v>
      </c>
      <c r="V182" s="3">
        <v>2572</v>
      </c>
      <c r="W182" s="3">
        <v>403</v>
      </c>
      <c r="X182" s="3">
        <v>855</v>
      </c>
      <c r="Y182" s="3">
        <v>573</v>
      </c>
      <c r="Z182" s="3">
        <v>721</v>
      </c>
      <c r="AA182" s="9">
        <v>20</v>
      </c>
      <c r="AN182" s="3">
        <f>IFERROR(ROUND(VLOOKUP($A182,est_vols!$A:$U,4,FALSE),0),"")</f>
        <v>138</v>
      </c>
      <c r="AO182" s="3">
        <f>IFERROR(ROUND(VLOOKUP($A182,est_vols!$A:$U,5,FALSE),0),"")</f>
        <v>61</v>
      </c>
      <c r="AP182" s="3">
        <f>IFERROR(ROUND(VLOOKUP($A182,est_vols!$A:$U,6,FALSE),0),"")</f>
        <v>40</v>
      </c>
      <c r="AQ182" s="3">
        <f>IFERROR(ROUND(VLOOKUP($A182,est_vols!$A:$U,7,FALSE),0),"")</f>
        <v>31</v>
      </c>
      <c r="AR182" s="3">
        <f>IFERROR(ROUND(VLOOKUP($A182,est_vols!$A:$U,8,FALSE),0),"")</f>
        <v>5</v>
      </c>
      <c r="AS182" s="9">
        <f>IFERROR(ROUND(VLOOKUP($A182,est_vols!$A:$U,9,FALSE),0),"")</f>
        <v>1</v>
      </c>
      <c r="AT182" s="3">
        <f t="shared" si="86"/>
        <v>-2434</v>
      </c>
      <c r="AU182" s="3">
        <f t="shared" si="87"/>
        <v>-342</v>
      </c>
      <c r="AV182" s="3">
        <f t="shared" si="88"/>
        <v>-815</v>
      </c>
      <c r="AW182" s="3">
        <f t="shared" si="89"/>
        <v>-542</v>
      </c>
      <c r="AX182" s="3">
        <f t="shared" si="90"/>
        <v>-716</v>
      </c>
      <c r="AY182" s="9">
        <f t="shared" si="91"/>
        <v>-19</v>
      </c>
      <c r="AZ182" s="3">
        <f t="shared" si="92"/>
        <v>5924356</v>
      </c>
      <c r="BA182" s="3">
        <f t="shared" si="93"/>
        <v>116964</v>
      </c>
      <c r="BB182" s="3">
        <f t="shared" si="94"/>
        <v>664225</v>
      </c>
      <c r="BC182" s="3">
        <f t="shared" si="95"/>
        <v>293764</v>
      </c>
      <c r="BD182" s="3">
        <f t="shared" si="96"/>
        <v>512656</v>
      </c>
      <c r="BE182" s="9">
        <f t="shared" si="97"/>
        <v>361</v>
      </c>
      <c r="BF182" s="51">
        <f t="shared" si="98"/>
        <v>-0.9463452566096423</v>
      </c>
      <c r="BG182" s="51">
        <f t="shared" si="99"/>
        <v>-0.84863523573200994</v>
      </c>
      <c r="BH182" s="51">
        <f t="shared" si="100"/>
        <v>-0.95321637426900585</v>
      </c>
      <c r="BI182" s="51">
        <f t="shared" si="101"/>
        <v>-0.94589877835951131</v>
      </c>
      <c r="BJ182" s="51">
        <f t="shared" si="102"/>
        <v>-0.99306518723994452</v>
      </c>
      <c r="BK182" s="52">
        <f t="shared" si="103"/>
        <v>-0.95</v>
      </c>
    </row>
    <row r="183" spans="1:63" x14ac:dyDescent="0.25">
      <c r="A183">
        <v>215</v>
      </c>
      <c r="B183" t="s">
        <v>75</v>
      </c>
      <c r="C183" t="s">
        <v>214</v>
      </c>
      <c r="D183" t="str">
        <f t="shared" si="84"/>
        <v>22ND ST between GUERRERO and SAN JOSE</v>
      </c>
      <c r="E183" t="s">
        <v>225</v>
      </c>
      <c r="F183" t="s">
        <v>401</v>
      </c>
      <c r="G183" t="s">
        <v>402</v>
      </c>
      <c r="H183" t="s">
        <v>42</v>
      </c>
      <c r="I183" t="s">
        <v>621</v>
      </c>
      <c r="J183" s="11" t="s">
        <v>749</v>
      </c>
      <c r="K183">
        <v>24117</v>
      </c>
      <c r="L183" s="11">
        <v>25623</v>
      </c>
      <c r="M183">
        <f>IFERROR(ROUND(VLOOKUP($A183,est_vols!$A:$U,2,FALSE),0),"")</f>
        <v>1</v>
      </c>
      <c r="N183">
        <f>IFERROR(ROUND(VLOOKUP($A183,est_vols!$A:$U,3,FALSE),0),"")</f>
        <v>4</v>
      </c>
      <c r="O183" t="str">
        <f>VLOOKUP(M183,'AT FT Lookup'!$A$3:$D$8,4,FALSE)</f>
        <v>Core/CBD</v>
      </c>
      <c r="P183" s="11" t="str">
        <f>VLOOKUP(N183,'AT FT Lookup'!$A$12:$C$26,3,FALSE)</f>
        <v>Col</v>
      </c>
      <c r="Q183">
        <f t="shared" si="104"/>
        <v>1</v>
      </c>
      <c r="R183">
        <f t="shared" si="105"/>
        <v>0</v>
      </c>
      <c r="S183">
        <f t="shared" si="106"/>
        <v>0</v>
      </c>
      <c r="T183">
        <f t="shared" si="107"/>
        <v>0</v>
      </c>
      <c r="U183" s="11" t="str">
        <f t="shared" si="85"/>
        <v>Under 10k</v>
      </c>
      <c r="V183" s="3">
        <v>1988</v>
      </c>
      <c r="W183" s="3">
        <v>272</v>
      </c>
      <c r="X183" s="3">
        <v>660</v>
      </c>
      <c r="Y183" s="3">
        <v>542</v>
      </c>
      <c r="Z183" s="3">
        <v>489</v>
      </c>
      <c r="AA183" s="9">
        <v>25</v>
      </c>
      <c r="AN183" s="3">
        <f>IFERROR(ROUND(VLOOKUP($A183,est_vols!$A:$U,4,FALSE),0),"")</f>
        <v>319</v>
      </c>
      <c r="AO183" s="3">
        <f>IFERROR(ROUND(VLOOKUP($A183,est_vols!$A:$U,5,FALSE),0),"")</f>
        <v>12</v>
      </c>
      <c r="AP183" s="3">
        <f>IFERROR(ROUND(VLOOKUP($A183,est_vols!$A:$U,6,FALSE),0),"")</f>
        <v>110</v>
      </c>
      <c r="AQ183" s="3">
        <f>IFERROR(ROUND(VLOOKUP($A183,est_vols!$A:$U,7,FALSE),0),"")</f>
        <v>178</v>
      </c>
      <c r="AR183" s="3">
        <f>IFERROR(ROUND(VLOOKUP($A183,est_vols!$A:$U,8,FALSE),0),"")</f>
        <v>19</v>
      </c>
      <c r="AS183" s="9">
        <f>IFERROR(ROUND(VLOOKUP($A183,est_vols!$A:$U,9,FALSE),0),"")</f>
        <v>0</v>
      </c>
      <c r="AT183" s="3">
        <f t="shared" si="86"/>
        <v>-1669</v>
      </c>
      <c r="AU183" s="3">
        <f t="shared" si="87"/>
        <v>-260</v>
      </c>
      <c r="AV183" s="3">
        <f t="shared" si="88"/>
        <v>-550</v>
      </c>
      <c r="AW183" s="3">
        <f t="shared" si="89"/>
        <v>-364</v>
      </c>
      <c r="AX183" s="3">
        <f t="shared" si="90"/>
        <v>-470</v>
      </c>
      <c r="AY183" s="9">
        <f t="shared" si="91"/>
        <v>-25</v>
      </c>
      <c r="AZ183" s="3">
        <f t="shared" si="92"/>
        <v>2785561</v>
      </c>
      <c r="BA183" s="3">
        <f t="shared" si="93"/>
        <v>67600</v>
      </c>
      <c r="BB183" s="3">
        <f t="shared" si="94"/>
        <v>302500</v>
      </c>
      <c r="BC183" s="3">
        <f t="shared" si="95"/>
        <v>132496</v>
      </c>
      <c r="BD183" s="3">
        <f t="shared" si="96"/>
        <v>220900</v>
      </c>
      <c r="BE183" s="9">
        <f t="shared" si="97"/>
        <v>625</v>
      </c>
      <c r="BF183" s="51">
        <f t="shared" si="98"/>
        <v>-0.83953722334004022</v>
      </c>
      <c r="BG183" s="51">
        <f t="shared" si="99"/>
        <v>-0.95588235294117652</v>
      </c>
      <c r="BH183" s="51">
        <f t="shared" si="100"/>
        <v>-0.83333333333333337</v>
      </c>
      <c r="BI183" s="51">
        <f t="shared" si="101"/>
        <v>-0.67158671586715868</v>
      </c>
      <c r="BJ183" s="51">
        <f t="shared" si="102"/>
        <v>-0.96114519427402867</v>
      </c>
      <c r="BK183" s="52">
        <f t="shared" si="103"/>
        <v>-1</v>
      </c>
    </row>
    <row r="184" spans="1:63" x14ac:dyDescent="0.25">
      <c r="A184">
        <v>216</v>
      </c>
      <c r="B184" t="s">
        <v>75</v>
      </c>
      <c r="C184" t="s">
        <v>214</v>
      </c>
      <c r="D184" t="str">
        <f t="shared" si="84"/>
        <v>22ND ST between GUERRERO and VALENCIA</v>
      </c>
      <c r="E184" t="s">
        <v>225</v>
      </c>
      <c r="F184" t="s">
        <v>401</v>
      </c>
      <c r="G184" t="s">
        <v>396</v>
      </c>
      <c r="H184" t="s">
        <v>40</v>
      </c>
      <c r="I184" t="s">
        <v>621</v>
      </c>
      <c r="J184" s="11" t="s">
        <v>750</v>
      </c>
      <c r="K184">
        <v>25623</v>
      </c>
      <c r="L184" s="11">
        <v>24117</v>
      </c>
      <c r="M184">
        <f>IFERROR(ROUND(VLOOKUP($A184,est_vols!$A:$U,2,FALSE),0),"")</f>
        <v>1</v>
      </c>
      <c r="N184">
        <f>IFERROR(ROUND(VLOOKUP($A184,est_vols!$A:$U,3,FALSE),0),"")</f>
        <v>4</v>
      </c>
      <c r="O184" t="str">
        <f>VLOOKUP(M184,'AT FT Lookup'!$A$3:$D$8,4,FALSE)</f>
        <v>Core/CBD</v>
      </c>
      <c r="P184" s="11" t="str">
        <f>VLOOKUP(N184,'AT FT Lookup'!$A$12:$C$26,3,FALSE)</f>
        <v>Col</v>
      </c>
      <c r="Q184">
        <f t="shared" si="104"/>
        <v>1</v>
      </c>
      <c r="R184">
        <f t="shared" si="105"/>
        <v>0</v>
      </c>
      <c r="S184">
        <f t="shared" si="106"/>
        <v>0</v>
      </c>
      <c r="T184">
        <f t="shared" si="107"/>
        <v>0</v>
      </c>
      <c r="U184" s="11" t="str">
        <f t="shared" si="85"/>
        <v>Under 10k</v>
      </c>
      <c r="V184" s="3">
        <v>2443.5</v>
      </c>
      <c r="W184" s="3">
        <v>408.5</v>
      </c>
      <c r="X184" s="3">
        <v>859</v>
      </c>
      <c r="Y184" s="3">
        <v>555.5</v>
      </c>
      <c r="Z184" s="3">
        <v>590</v>
      </c>
      <c r="AA184" s="9">
        <v>30.5</v>
      </c>
      <c r="AN184" s="3">
        <f>IFERROR(ROUND(VLOOKUP($A184,est_vols!$A:$U,4,FALSE),0),"")</f>
        <v>138</v>
      </c>
      <c r="AO184" s="3">
        <f>IFERROR(ROUND(VLOOKUP($A184,est_vols!$A:$U,5,FALSE),0),"")</f>
        <v>61</v>
      </c>
      <c r="AP184" s="3">
        <f>IFERROR(ROUND(VLOOKUP($A184,est_vols!$A:$U,6,FALSE),0),"")</f>
        <v>40</v>
      </c>
      <c r="AQ184" s="3">
        <f>IFERROR(ROUND(VLOOKUP($A184,est_vols!$A:$U,7,FALSE),0),"")</f>
        <v>31</v>
      </c>
      <c r="AR184" s="3">
        <f>IFERROR(ROUND(VLOOKUP($A184,est_vols!$A:$U,8,FALSE),0),"")</f>
        <v>5</v>
      </c>
      <c r="AS184" s="9">
        <f>IFERROR(ROUND(VLOOKUP($A184,est_vols!$A:$U,9,FALSE),0),"")</f>
        <v>1</v>
      </c>
      <c r="AT184" s="3">
        <f t="shared" si="86"/>
        <v>-2305.5</v>
      </c>
      <c r="AU184" s="3">
        <f t="shared" si="87"/>
        <v>-347.5</v>
      </c>
      <c r="AV184" s="3">
        <f t="shared" si="88"/>
        <v>-819</v>
      </c>
      <c r="AW184" s="3">
        <f t="shared" si="89"/>
        <v>-524.5</v>
      </c>
      <c r="AX184" s="3">
        <f t="shared" si="90"/>
        <v>-585</v>
      </c>
      <c r="AY184" s="9">
        <f t="shared" si="91"/>
        <v>-29.5</v>
      </c>
      <c r="AZ184" s="3">
        <f t="shared" si="92"/>
        <v>5315330.25</v>
      </c>
      <c r="BA184" s="3">
        <f t="shared" si="93"/>
        <v>120756.25</v>
      </c>
      <c r="BB184" s="3">
        <f t="shared" si="94"/>
        <v>670761</v>
      </c>
      <c r="BC184" s="3">
        <f t="shared" si="95"/>
        <v>275100.25</v>
      </c>
      <c r="BD184" s="3">
        <f t="shared" si="96"/>
        <v>342225</v>
      </c>
      <c r="BE184" s="9">
        <f t="shared" si="97"/>
        <v>870.25</v>
      </c>
      <c r="BF184" s="51">
        <f t="shared" si="98"/>
        <v>-0.94352363413136897</v>
      </c>
      <c r="BG184" s="51">
        <f t="shared" si="99"/>
        <v>-0.85067319461444313</v>
      </c>
      <c r="BH184" s="51">
        <f t="shared" si="100"/>
        <v>-0.95343422584400461</v>
      </c>
      <c r="BI184" s="51">
        <f t="shared" si="101"/>
        <v>-0.94419441944194415</v>
      </c>
      <c r="BJ184" s="51">
        <f t="shared" si="102"/>
        <v>-0.99152542372881358</v>
      </c>
      <c r="BK184" s="52">
        <f t="shared" si="103"/>
        <v>-0.96721311475409832</v>
      </c>
    </row>
    <row r="185" spans="1:63" x14ac:dyDescent="0.25">
      <c r="A185">
        <v>217</v>
      </c>
      <c r="B185" t="s">
        <v>75</v>
      </c>
      <c r="C185" t="s">
        <v>214</v>
      </c>
      <c r="D185" t="str">
        <f t="shared" si="84"/>
        <v>22ND ST between GUERRERO and VALENCIA</v>
      </c>
      <c r="E185" t="s">
        <v>225</v>
      </c>
      <c r="F185" t="s">
        <v>401</v>
      </c>
      <c r="G185" t="s">
        <v>396</v>
      </c>
      <c r="H185" t="s">
        <v>40</v>
      </c>
      <c r="I185" t="s">
        <v>621</v>
      </c>
      <c r="J185" s="11" t="s">
        <v>751</v>
      </c>
      <c r="K185">
        <v>24117</v>
      </c>
      <c r="L185" s="11">
        <v>24115</v>
      </c>
      <c r="M185">
        <f>IFERROR(ROUND(VLOOKUP($A185,est_vols!$A:$U,2,FALSE),0),"")</f>
        <v>1</v>
      </c>
      <c r="N185">
        <f>IFERROR(ROUND(VLOOKUP($A185,est_vols!$A:$U,3,FALSE),0),"")</f>
        <v>4</v>
      </c>
      <c r="O185" t="str">
        <f>VLOOKUP(M185,'AT FT Lookup'!$A$3:$D$8,4,FALSE)</f>
        <v>Core/CBD</v>
      </c>
      <c r="P185" s="11" t="str">
        <f>VLOOKUP(N185,'AT FT Lookup'!$A$12:$C$26,3,FALSE)</f>
        <v>Col</v>
      </c>
      <c r="Q185">
        <f t="shared" si="104"/>
        <v>1</v>
      </c>
      <c r="R185">
        <f t="shared" si="105"/>
        <v>0</v>
      </c>
      <c r="S185">
        <f t="shared" si="106"/>
        <v>0</v>
      </c>
      <c r="T185">
        <f t="shared" si="107"/>
        <v>0</v>
      </c>
      <c r="U185" s="11" t="str">
        <f t="shared" si="85"/>
        <v>Under 10k</v>
      </c>
      <c r="V185" s="3">
        <v>2443.5</v>
      </c>
      <c r="W185" s="3">
        <v>408.5</v>
      </c>
      <c r="X185" s="3">
        <v>859</v>
      </c>
      <c r="Y185" s="3">
        <v>555.5</v>
      </c>
      <c r="Z185" s="3">
        <v>590</v>
      </c>
      <c r="AA185" s="9">
        <v>30.5</v>
      </c>
      <c r="AN185" s="3">
        <f>IFERROR(ROUND(VLOOKUP($A185,est_vols!$A:$U,4,FALSE),0),"")</f>
        <v>1410</v>
      </c>
      <c r="AO185" s="3">
        <f>IFERROR(ROUND(VLOOKUP($A185,est_vols!$A:$U,5,FALSE),0),"")</f>
        <v>378</v>
      </c>
      <c r="AP185" s="3">
        <f>IFERROR(ROUND(VLOOKUP($A185,est_vols!$A:$U,6,FALSE),0),"")</f>
        <v>564</v>
      </c>
      <c r="AQ185" s="3">
        <f>IFERROR(ROUND(VLOOKUP($A185,est_vols!$A:$U,7,FALSE),0),"")</f>
        <v>302</v>
      </c>
      <c r="AR185" s="3">
        <f>IFERROR(ROUND(VLOOKUP($A185,est_vols!$A:$U,8,FALSE),0),"")</f>
        <v>147</v>
      </c>
      <c r="AS185" s="9">
        <f>IFERROR(ROUND(VLOOKUP($A185,est_vols!$A:$U,9,FALSE),0),"")</f>
        <v>20</v>
      </c>
      <c r="AT185" s="3">
        <f t="shared" si="86"/>
        <v>-1033.5</v>
      </c>
      <c r="AU185" s="3">
        <f t="shared" si="87"/>
        <v>-30.5</v>
      </c>
      <c r="AV185" s="3">
        <f t="shared" si="88"/>
        <v>-295</v>
      </c>
      <c r="AW185" s="3">
        <f t="shared" si="89"/>
        <v>-253.5</v>
      </c>
      <c r="AX185" s="3">
        <f t="shared" si="90"/>
        <v>-443</v>
      </c>
      <c r="AY185" s="9">
        <f t="shared" si="91"/>
        <v>-10.5</v>
      </c>
      <c r="AZ185" s="3">
        <f t="shared" si="92"/>
        <v>1068122.25</v>
      </c>
      <c r="BA185" s="3">
        <f t="shared" si="93"/>
        <v>930.25</v>
      </c>
      <c r="BB185" s="3">
        <f t="shared" si="94"/>
        <v>87025</v>
      </c>
      <c r="BC185" s="3">
        <f t="shared" si="95"/>
        <v>64262.25</v>
      </c>
      <c r="BD185" s="3">
        <f t="shared" si="96"/>
        <v>196249</v>
      </c>
      <c r="BE185" s="9">
        <f t="shared" si="97"/>
        <v>110.25</v>
      </c>
      <c r="BF185" s="51">
        <f t="shared" si="98"/>
        <v>-0.4229588704726826</v>
      </c>
      <c r="BG185" s="51">
        <f t="shared" si="99"/>
        <v>-7.4663402692778463E-2</v>
      </c>
      <c r="BH185" s="51">
        <f t="shared" si="100"/>
        <v>-0.34342258440046564</v>
      </c>
      <c r="BI185" s="51">
        <f t="shared" si="101"/>
        <v>-0.45634563456345634</v>
      </c>
      <c r="BJ185" s="51">
        <f t="shared" si="102"/>
        <v>-0.75084745762711869</v>
      </c>
      <c r="BK185" s="52">
        <f t="shared" si="103"/>
        <v>-0.34426229508196721</v>
      </c>
    </row>
    <row r="186" spans="1:63" x14ac:dyDescent="0.25">
      <c r="A186">
        <v>218</v>
      </c>
      <c r="B186" t="s">
        <v>75</v>
      </c>
      <c r="C186" t="s">
        <v>214</v>
      </c>
      <c r="D186" t="str">
        <f t="shared" si="84"/>
        <v>22ND ST between GUERRERO and VALENCIA</v>
      </c>
      <c r="E186" t="s">
        <v>225</v>
      </c>
      <c r="F186" t="s">
        <v>401</v>
      </c>
      <c r="G186" t="s">
        <v>396</v>
      </c>
      <c r="H186" t="s">
        <v>42</v>
      </c>
      <c r="I186" t="s">
        <v>621</v>
      </c>
      <c r="J186" s="11" t="s">
        <v>752</v>
      </c>
      <c r="K186">
        <v>24115</v>
      </c>
      <c r="L186" s="11">
        <v>24117</v>
      </c>
      <c r="M186">
        <f>IFERROR(ROUND(VLOOKUP($A186,est_vols!$A:$U,2,FALSE),0),"")</f>
        <v>1</v>
      </c>
      <c r="N186">
        <f>IFERROR(ROUND(VLOOKUP($A186,est_vols!$A:$U,3,FALSE),0),"")</f>
        <v>4</v>
      </c>
      <c r="O186" t="str">
        <f>VLOOKUP(M186,'AT FT Lookup'!$A$3:$D$8,4,FALSE)</f>
        <v>Core/CBD</v>
      </c>
      <c r="P186" s="11" t="str">
        <f>VLOOKUP(N186,'AT FT Lookup'!$A$12:$C$26,3,FALSE)</f>
        <v>Col</v>
      </c>
      <c r="Q186">
        <f t="shared" si="104"/>
        <v>1</v>
      </c>
      <c r="R186">
        <f t="shared" si="105"/>
        <v>0</v>
      </c>
      <c r="S186">
        <f t="shared" si="106"/>
        <v>0</v>
      </c>
      <c r="T186">
        <f t="shared" si="107"/>
        <v>0</v>
      </c>
      <c r="U186" s="11" t="str">
        <f t="shared" si="85"/>
        <v>Under 10k</v>
      </c>
      <c r="V186" s="3">
        <v>2420</v>
      </c>
      <c r="W186" s="3">
        <v>296</v>
      </c>
      <c r="X186" s="3">
        <v>771</v>
      </c>
      <c r="Y186" s="3">
        <v>583</v>
      </c>
      <c r="Z186" s="3">
        <v>743</v>
      </c>
      <c r="AA186" s="9">
        <v>27</v>
      </c>
      <c r="AN186" s="3">
        <f>IFERROR(ROUND(VLOOKUP($A186,est_vols!$A:$U,4,FALSE),0),"")</f>
        <v>1225</v>
      </c>
      <c r="AO186" s="3">
        <f>IFERROR(ROUND(VLOOKUP($A186,est_vols!$A:$U,5,FALSE),0),"")</f>
        <v>84</v>
      </c>
      <c r="AP186" s="3">
        <f>IFERROR(ROUND(VLOOKUP($A186,est_vols!$A:$U,6,FALSE),0),"")</f>
        <v>403</v>
      </c>
      <c r="AQ186" s="3">
        <f>IFERROR(ROUND(VLOOKUP($A186,est_vols!$A:$U,7,FALSE),0),"")</f>
        <v>512</v>
      </c>
      <c r="AR186" s="3">
        <f>IFERROR(ROUND(VLOOKUP($A186,est_vols!$A:$U,8,FALSE),0),"")</f>
        <v>208</v>
      </c>
      <c r="AS186" s="9">
        <f>IFERROR(ROUND(VLOOKUP($A186,est_vols!$A:$U,9,FALSE),0),"")</f>
        <v>17</v>
      </c>
      <c r="AT186" s="3">
        <f t="shared" si="86"/>
        <v>-1195</v>
      </c>
      <c r="AU186" s="3">
        <f t="shared" si="87"/>
        <v>-212</v>
      </c>
      <c r="AV186" s="3">
        <f t="shared" si="88"/>
        <v>-368</v>
      </c>
      <c r="AW186" s="3">
        <f t="shared" si="89"/>
        <v>-71</v>
      </c>
      <c r="AX186" s="3">
        <f t="shared" si="90"/>
        <v>-535</v>
      </c>
      <c r="AY186" s="9">
        <f t="shared" si="91"/>
        <v>-10</v>
      </c>
      <c r="AZ186" s="3">
        <f t="shared" si="92"/>
        <v>1428025</v>
      </c>
      <c r="BA186" s="3">
        <f t="shared" si="93"/>
        <v>44944</v>
      </c>
      <c r="BB186" s="3">
        <f t="shared" si="94"/>
        <v>135424</v>
      </c>
      <c r="BC186" s="3">
        <f t="shared" si="95"/>
        <v>5041</v>
      </c>
      <c r="BD186" s="3">
        <f t="shared" si="96"/>
        <v>286225</v>
      </c>
      <c r="BE186" s="9">
        <f t="shared" si="97"/>
        <v>100</v>
      </c>
      <c r="BF186" s="51">
        <f t="shared" si="98"/>
        <v>-0.493801652892562</v>
      </c>
      <c r="BG186" s="51">
        <f t="shared" si="99"/>
        <v>-0.71621621621621623</v>
      </c>
      <c r="BH186" s="51">
        <f t="shared" si="100"/>
        <v>-0.4773022049286641</v>
      </c>
      <c r="BI186" s="51">
        <f t="shared" si="101"/>
        <v>-0.12178387650085763</v>
      </c>
      <c r="BJ186" s="51">
        <f t="shared" si="102"/>
        <v>-0.72005383580080751</v>
      </c>
      <c r="BK186" s="52">
        <f t="shared" si="103"/>
        <v>-0.37037037037037035</v>
      </c>
    </row>
    <row r="187" spans="1:63" x14ac:dyDescent="0.25">
      <c r="A187">
        <v>219</v>
      </c>
      <c r="B187" t="s">
        <v>75</v>
      </c>
      <c r="C187" t="s">
        <v>214</v>
      </c>
      <c r="D187" t="str">
        <f t="shared" si="84"/>
        <v>22ND ST between GUERRERO and VALENCIA</v>
      </c>
      <c r="E187" t="s">
        <v>225</v>
      </c>
      <c r="F187" t="s">
        <v>401</v>
      </c>
      <c r="G187" t="s">
        <v>396</v>
      </c>
      <c r="H187" t="s">
        <v>42</v>
      </c>
      <c r="I187" t="s">
        <v>621</v>
      </c>
      <c r="J187" s="11" t="s">
        <v>753</v>
      </c>
      <c r="K187">
        <v>24117</v>
      </c>
      <c r="L187" s="11">
        <v>25623</v>
      </c>
      <c r="M187">
        <f>IFERROR(ROUND(VLOOKUP($A187,est_vols!$A:$U,2,FALSE),0),"")</f>
        <v>1</v>
      </c>
      <c r="N187">
        <f>IFERROR(ROUND(VLOOKUP($A187,est_vols!$A:$U,3,FALSE),0),"")</f>
        <v>4</v>
      </c>
      <c r="O187" t="str">
        <f>VLOOKUP(M187,'AT FT Lookup'!$A$3:$D$8,4,FALSE)</f>
        <v>Core/CBD</v>
      </c>
      <c r="P187" s="11" t="str">
        <f>VLOOKUP(N187,'AT FT Lookup'!$A$12:$C$26,3,FALSE)</f>
        <v>Col</v>
      </c>
      <c r="Q187">
        <f t="shared" si="104"/>
        <v>1</v>
      </c>
      <c r="R187">
        <f t="shared" si="105"/>
        <v>0</v>
      </c>
      <c r="S187">
        <f t="shared" si="106"/>
        <v>0</v>
      </c>
      <c r="T187">
        <f t="shared" si="107"/>
        <v>0</v>
      </c>
      <c r="U187" s="11" t="str">
        <f t="shared" si="85"/>
        <v>Under 10k</v>
      </c>
      <c r="V187" s="3">
        <v>2420</v>
      </c>
      <c r="W187" s="3">
        <v>296</v>
      </c>
      <c r="X187" s="3">
        <v>771</v>
      </c>
      <c r="Y187" s="3">
        <v>583</v>
      </c>
      <c r="Z187" s="3">
        <v>743</v>
      </c>
      <c r="AA187" s="9">
        <v>27</v>
      </c>
      <c r="AN187" s="3">
        <f>IFERROR(ROUND(VLOOKUP($A187,est_vols!$A:$U,4,FALSE),0),"")</f>
        <v>319</v>
      </c>
      <c r="AO187" s="3">
        <f>IFERROR(ROUND(VLOOKUP($A187,est_vols!$A:$U,5,FALSE),0),"")</f>
        <v>12</v>
      </c>
      <c r="AP187" s="3">
        <f>IFERROR(ROUND(VLOOKUP($A187,est_vols!$A:$U,6,FALSE),0),"")</f>
        <v>110</v>
      </c>
      <c r="AQ187" s="3">
        <f>IFERROR(ROUND(VLOOKUP($A187,est_vols!$A:$U,7,FALSE),0),"")</f>
        <v>178</v>
      </c>
      <c r="AR187" s="3">
        <f>IFERROR(ROUND(VLOOKUP($A187,est_vols!$A:$U,8,FALSE),0),"")</f>
        <v>19</v>
      </c>
      <c r="AS187" s="9">
        <f>IFERROR(ROUND(VLOOKUP($A187,est_vols!$A:$U,9,FALSE),0),"")</f>
        <v>0</v>
      </c>
      <c r="AT187" s="3">
        <f t="shared" si="86"/>
        <v>-2101</v>
      </c>
      <c r="AU187" s="3">
        <f t="shared" si="87"/>
        <v>-284</v>
      </c>
      <c r="AV187" s="3">
        <f t="shared" si="88"/>
        <v>-661</v>
      </c>
      <c r="AW187" s="3">
        <f t="shared" si="89"/>
        <v>-405</v>
      </c>
      <c r="AX187" s="3">
        <f t="shared" si="90"/>
        <v>-724</v>
      </c>
      <c r="AY187" s="9">
        <f t="shared" si="91"/>
        <v>-27</v>
      </c>
      <c r="AZ187" s="3">
        <f t="shared" si="92"/>
        <v>4414201</v>
      </c>
      <c r="BA187" s="3">
        <f t="shared" si="93"/>
        <v>80656</v>
      </c>
      <c r="BB187" s="3">
        <f t="shared" si="94"/>
        <v>436921</v>
      </c>
      <c r="BC187" s="3">
        <f t="shared" si="95"/>
        <v>164025</v>
      </c>
      <c r="BD187" s="3">
        <f t="shared" si="96"/>
        <v>524176</v>
      </c>
      <c r="BE187" s="9">
        <f t="shared" si="97"/>
        <v>729</v>
      </c>
      <c r="BF187" s="51">
        <f t="shared" si="98"/>
        <v>-0.86818181818181817</v>
      </c>
      <c r="BG187" s="51">
        <f t="shared" si="99"/>
        <v>-0.95945945945945943</v>
      </c>
      <c r="BH187" s="51">
        <f t="shared" si="100"/>
        <v>-0.85732814526588841</v>
      </c>
      <c r="BI187" s="51">
        <f t="shared" si="101"/>
        <v>-0.69468267581475129</v>
      </c>
      <c r="BJ187" s="51">
        <f t="shared" si="102"/>
        <v>-0.97442799461641993</v>
      </c>
      <c r="BK187" s="52">
        <f t="shared" si="103"/>
        <v>-1</v>
      </c>
    </row>
    <row r="188" spans="1:63" x14ac:dyDescent="0.25">
      <c r="A188">
        <v>220</v>
      </c>
      <c r="B188" t="s">
        <v>75</v>
      </c>
      <c r="C188" t="s">
        <v>214</v>
      </c>
      <c r="D188" t="str">
        <f t="shared" si="84"/>
        <v>22ND ST between HAMPSHIRE and POTRERO</v>
      </c>
      <c r="E188" t="s">
        <v>225</v>
      </c>
      <c r="F188" t="s">
        <v>403</v>
      </c>
      <c r="G188" t="s">
        <v>404</v>
      </c>
      <c r="H188" t="s">
        <v>40</v>
      </c>
      <c r="I188" t="s">
        <v>621</v>
      </c>
      <c r="J188" s="11" t="s">
        <v>754</v>
      </c>
      <c r="K188">
        <v>23966</v>
      </c>
      <c r="L188" s="11">
        <v>23964</v>
      </c>
      <c r="M188">
        <f>IFERROR(ROUND(VLOOKUP($A188,est_vols!$A:$U,2,FALSE),0),"")</f>
        <v>1</v>
      </c>
      <c r="N188">
        <f>IFERROR(ROUND(VLOOKUP($A188,est_vols!$A:$U,3,FALSE),0),"")</f>
        <v>11</v>
      </c>
      <c r="O188" t="str">
        <f>VLOOKUP(M188,'AT FT Lookup'!$A$3:$D$8,4,FALSE)</f>
        <v>Core/CBD</v>
      </c>
      <c r="P188" s="11" t="str">
        <f>VLOOKUP(N188,'AT FT Lookup'!$A$12:$C$26,3,FALSE)</f>
        <v>Loc</v>
      </c>
      <c r="Q188">
        <f t="shared" si="104"/>
        <v>1</v>
      </c>
      <c r="R188">
        <f t="shared" si="105"/>
        <v>0</v>
      </c>
      <c r="S188">
        <f t="shared" si="106"/>
        <v>0</v>
      </c>
      <c r="T188">
        <f t="shared" si="107"/>
        <v>0</v>
      </c>
      <c r="U188" s="11" t="str">
        <f t="shared" si="85"/>
        <v>Under 10k</v>
      </c>
      <c r="V188" s="3">
        <v>1710</v>
      </c>
      <c r="W188" s="3">
        <v>405</v>
      </c>
      <c r="X188" s="3">
        <v>566</v>
      </c>
      <c r="Y188" s="3">
        <v>362</v>
      </c>
      <c r="Z188" s="3">
        <v>344</v>
      </c>
      <c r="AA188" s="9">
        <v>33</v>
      </c>
      <c r="AN188" s="3">
        <f>IFERROR(ROUND(VLOOKUP($A188,est_vols!$A:$U,4,FALSE),0),"")</f>
        <v>2716</v>
      </c>
      <c r="AO188" s="3">
        <f>IFERROR(ROUND(VLOOKUP($A188,est_vols!$A:$U,5,FALSE),0),"")</f>
        <v>538</v>
      </c>
      <c r="AP188" s="3">
        <f>IFERROR(ROUND(VLOOKUP($A188,est_vols!$A:$U,6,FALSE),0),"")</f>
        <v>1051</v>
      </c>
      <c r="AQ188" s="3">
        <f>IFERROR(ROUND(VLOOKUP($A188,est_vols!$A:$U,7,FALSE),0),"")</f>
        <v>433</v>
      </c>
      <c r="AR188" s="3">
        <f>IFERROR(ROUND(VLOOKUP($A188,est_vols!$A:$U,8,FALSE),0),"")</f>
        <v>615</v>
      </c>
      <c r="AS188" s="9">
        <f>IFERROR(ROUND(VLOOKUP($A188,est_vols!$A:$U,9,FALSE),0),"")</f>
        <v>80</v>
      </c>
      <c r="AT188" s="3">
        <f t="shared" si="86"/>
        <v>1006</v>
      </c>
      <c r="AU188" s="3">
        <f t="shared" si="87"/>
        <v>133</v>
      </c>
      <c r="AV188" s="3">
        <f t="shared" si="88"/>
        <v>485</v>
      </c>
      <c r="AW188" s="3">
        <f t="shared" si="89"/>
        <v>71</v>
      </c>
      <c r="AX188" s="3">
        <f t="shared" si="90"/>
        <v>271</v>
      </c>
      <c r="AY188" s="9">
        <f t="shared" si="91"/>
        <v>47</v>
      </c>
      <c r="AZ188" s="3">
        <f t="shared" si="92"/>
        <v>1012036</v>
      </c>
      <c r="BA188" s="3">
        <f t="shared" si="93"/>
        <v>17689</v>
      </c>
      <c r="BB188" s="3">
        <f t="shared" si="94"/>
        <v>235225</v>
      </c>
      <c r="BC188" s="3">
        <f t="shared" si="95"/>
        <v>5041</v>
      </c>
      <c r="BD188" s="3">
        <f t="shared" si="96"/>
        <v>73441</v>
      </c>
      <c r="BE188" s="9">
        <f t="shared" si="97"/>
        <v>2209</v>
      </c>
      <c r="BF188" s="51">
        <f t="shared" si="98"/>
        <v>0.58830409356725144</v>
      </c>
      <c r="BG188" s="51">
        <f t="shared" si="99"/>
        <v>0.32839506172839505</v>
      </c>
      <c r="BH188" s="51">
        <f t="shared" si="100"/>
        <v>0.85689045936395758</v>
      </c>
      <c r="BI188" s="51">
        <f t="shared" si="101"/>
        <v>0.19613259668508287</v>
      </c>
      <c r="BJ188" s="51">
        <f t="shared" si="102"/>
        <v>0.78779069767441856</v>
      </c>
      <c r="BK188" s="52">
        <f t="shared" si="103"/>
        <v>1.4242424242424243</v>
      </c>
    </row>
    <row r="189" spans="1:63" x14ac:dyDescent="0.25">
      <c r="A189">
        <v>221</v>
      </c>
      <c r="B189" t="s">
        <v>75</v>
      </c>
      <c r="C189" t="s">
        <v>214</v>
      </c>
      <c r="D189" t="str">
        <f t="shared" si="84"/>
        <v>22ND ST between HAMPSHIRE and POTRERO</v>
      </c>
      <c r="E189" t="s">
        <v>225</v>
      </c>
      <c r="F189" t="s">
        <v>403</v>
      </c>
      <c r="G189" t="s">
        <v>404</v>
      </c>
      <c r="H189" t="s">
        <v>42</v>
      </c>
      <c r="I189" t="s">
        <v>621</v>
      </c>
      <c r="J189" s="11" t="s">
        <v>755</v>
      </c>
      <c r="K189">
        <v>23964</v>
      </c>
      <c r="L189" s="11">
        <v>23966</v>
      </c>
      <c r="M189">
        <f>IFERROR(ROUND(VLOOKUP($A189,est_vols!$A:$U,2,FALSE),0),"")</f>
        <v>1</v>
      </c>
      <c r="N189">
        <f>IFERROR(ROUND(VLOOKUP($A189,est_vols!$A:$U,3,FALSE),0),"")</f>
        <v>11</v>
      </c>
      <c r="O189" t="str">
        <f>VLOOKUP(M189,'AT FT Lookup'!$A$3:$D$8,4,FALSE)</f>
        <v>Core/CBD</v>
      </c>
      <c r="P189" s="11" t="str">
        <f>VLOOKUP(N189,'AT FT Lookup'!$A$12:$C$26,3,FALSE)</f>
        <v>Loc</v>
      </c>
      <c r="Q189">
        <f t="shared" si="104"/>
        <v>1</v>
      </c>
      <c r="R189">
        <f t="shared" si="105"/>
        <v>0</v>
      </c>
      <c r="S189">
        <f t="shared" si="106"/>
        <v>0</v>
      </c>
      <c r="T189">
        <f t="shared" si="107"/>
        <v>0</v>
      </c>
      <c r="U189" s="11" t="str">
        <f t="shared" si="85"/>
        <v>Under 10k</v>
      </c>
      <c r="V189" s="3">
        <v>619</v>
      </c>
      <c r="W189" s="3">
        <v>77</v>
      </c>
      <c r="X189" s="3">
        <v>189</v>
      </c>
      <c r="Y189" s="3">
        <v>129</v>
      </c>
      <c r="Z189" s="3">
        <v>205</v>
      </c>
      <c r="AA189" s="9">
        <v>19</v>
      </c>
      <c r="AN189" s="3">
        <f>IFERROR(ROUND(VLOOKUP($A189,est_vols!$A:$U,4,FALSE),0),"")</f>
        <v>2593</v>
      </c>
      <c r="AO189" s="3">
        <f>IFERROR(ROUND(VLOOKUP($A189,est_vols!$A:$U,5,FALSE),0),"")</f>
        <v>337</v>
      </c>
      <c r="AP189" s="3">
        <f>IFERROR(ROUND(VLOOKUP($A189,est_vols!$A:$U,6,FALSE),0),"")</f>
        <v>1002</v>
      </c>
      <c r="AQ189" s="3">
        <f>IFERROR(ROUND(VLOOKUP($A189,est_vols!$A:$U,7,FALSE),0),"")</f>
        <v>541</v>
      </c>
      <c r="AR189" s="3">
        <f>IFERROR(ROUND(VLOOKUP($A189,est_vols!$A:$U,8,FALSE),0),"")</f>
        <v>641</v>
      </c>
      <c r="AS189" s="9">
        <f>IFERROR(ROUND(VLOOKUP($A189,est_vols!$A:$U,9,FALSE),0),"")</f>
        <v>72</v>
      </c>
      <c r="AT189" s="3">
        <f t="shared" si="86"/>
        <v>1974</v>
      </c>
      <c r="AU189" s="3">
        <f t="shared" si="87"/>
        <v>260</v>
      </c>
      <c r="AV189" s="3">
        <f t="shared" si="88"/>
        <v>813</v>
      </c>
      <c r="AW189" s="3">
        <f t="shared" si="89"/>
        <v>412</v>
      </c>
      <c r="AX189" s="3">
        <f t="shared" si="90"/>
        <v>436</v>
      </c>
      <c r="AY189" s="9">
        <f t="shared" si="91"/>
        <v>53</v>
      </c>
      <c r="AZ189" s="3">
        <f t="shared" si="92"/>
        <v>3896676</v>
      </c>
      <c r="BA189" s="3">
        <f t="shared" si="93"/>
        <v>67600</v>
      </c>
      <c r="BB189" s="3">
        <f t="shared" si="94"/>
        <v>660969</v>
      </c>
      <c r="BC189" s="3">
        <f t="shared" si="95"/>
        <v>169744</v>
      </c>
      <c r="BD189" s="3">
        <f t="shared" si="96"/>
        <v>190096</v>
      </c>
      <c r="BE189" s="9">
        <f t="shared" si="97"/>
        <v>2809</v>
      </c>
      <c r="BF189" s="51">
        <f t="shared" si="98"/>
        <v>3.1890145395799676</v>
      </c>
      <c r="BG189" s="51">
        <f t="shared" si="99"/>
        <v>3.3766233766233764</v>
      </c>
      <c r="BH189" s="51">
        <f t="shared" si="100"/>
        <v>4.3015873015873014</v>
      </c>
      <c r="BI189" s="51">
        <f t="shared" si="101"/>
        <v>3.193798449612403</v>
      </c>
      <c r="BJ189" s="51">
        <f t="shared" si="102"/>
        <v>2.126829268292683</v>
      </c>
      <c r="BK189" s="52">
        <f t="shared" si="103"/>
        <v>2.7894736842105261</v>
      </c>
    </row>
    <row r="190" spans="1:63" x14ac:dyDescent="0.25">
      <c r="A190">
        <v>222</v>
      </c>
      <c r="B190" t="s">
        <v>75</v>
      </c>
      <c r="C190" t="s">
        <v>214</v>
      </c>
      <c r="D190" t="str">
        <f t="shared" si="84"/>
        <v>23RD AVE between CABRILLO and FULTON</v>
      </c>
      <c r="E190" t="s">
        <v>226</v>
      </c>
      <c r="F190" t="s">
        <v>369</v>
      </c>
      <c r="G190" t="s">
        <v>389</v>
      </c>
      <c r="H190" t="s">
        <v>36</v>
      </c>
      <c r="I190" t="s">
        <v>621</v>
      </c>
      <c r="J190" s="11" t="s">
        <v>756</v>
      </c>
      <c r="K190">
        <v>27513</v>
      </c>
      <c r="L190" s="11">
        <v>27514</v>
      </c>
      <c r="M190">
        <f>IFERROR(ROUND(VLOOKUP($A190,est_vols!$A:$U,2,FALSE),0),"")</f>
        <v>3</v>
      </c>
      <c r="N190">
        <f>IFERROR(ROUND(VLOOKUP($A190,est_vols!$A:$U,3,FALSE),0),"")</f>
        <v>11</v>
      </c>
      <c r="O190" t="str">
        <f>VLOOKUP(M190,'AT FT Lookup'!$A$3:$D$8,4,FALSE)</f>
        <v>Urb</v>
      </c>
      <c r="P190" s="11" t="str">
        <f>VLOOKUP(N190,'AT FT Lookup'!$A$12:$C$26,3,FALSE)</f>
        <v>Loc</v>
      </c>
      <c r="Q190">
        <f t="shared" si="104"/>
        <v>1</v>
      </c>
      <c r="R190">
        <f t="shared" si="105"/>
        <v>0</v>
      </c>
      <c r="S190">
        <f t="shared" si="106"/>
        <v>0</v>
      </c>
      <c r="T190">
        <f t="shared" si="107"/>
        <v>0</v>
      </c>
      <c r="U190" s="11" t="str">
        <f t="shared" si="85"/>
        <v>Under 10k</v>
      </c>
      <c r="V190" s="3">
        <v>971</v>
      </c>
      <c r="W190" s="3">
        <v>128</v>
      </c>
      <c r="X190" s="3">
        <v>347</v>
      </c>
      <c r="Y190" s="3">
        <v>238</v>
      </c>
      <c r="Z190" s="3">
        <v>246</v>
      </c>
      <c r="AA190" s="9">
        <v>12</v>
      </c>
      <c r="AN190" s="3">
        <f>IFERROR(ROUND(VLOOKUP($A190,est_vols!$A:$U,4,FALSE),0),"")</f>
        <v>5</v>
      </c>
      <c r="AO190" s="3">
        <f>IFERROR(ROUND(VLOOKUP($A190,est_vols!$A:$U,5,FALSE),0),"")</f>
        <v>0</v>
      </c>
      <c r="AP190" s="3">
        <f>IFERROR(ROUND(VLOOKUP($A190,est_vols!$A:$U,6,FALSE),0),"")</f>
        <v>0</v>
      </c>
      <c r="AQ190" s="3">
        <f>IFERROR(ROUND(VLOOKUP($A190,est_vols!$A:$U,7,FALSE),0),"")</f>
        <v>5</v>
      </c>
      <c r="AR190" s="3">
        <f>IFERROR(ROUND(VLOOKUP($A190,est_vols!$A:$U,8,FALSE),0),"")</f>
        <v>0</v>
      </c>
      <c r="AS190" s="9">
        <f>IFERROR(ROUND(VLOOKUP($A190,est_vols!$A:$U,9,FALSE),0),"")</f>
        <v>0</v>
      </c>
      <c r="AT190" s="3">
        <f t="shared" si="86"/>
        <v>-966</v>
      </c>
      <c r="AU190" s="3">
        <f t="shared" si="87"/>
        <v>-128</v>
      </c>
      <c r="AV190" s="3">
        <f t="shared" si="88"/>
        <v>-347</v>
      </c>
      <c r="AW190" s="3">
        <f t="shared" si="89"/>
        <v>-233</v>
      </c>
      <c r="AX190" s="3">
        <f t="shared" si="90"/>
        <v>-246</v>
      </c>
      <c r="AY190" s="9">
        <f t="shared" si="91"/>
        <v>-12</v>
      </c>
      <c r="AZ190" s="3">
        <f t="shared" si="92"/>
        <v>933156</v>
      </c>
      <c r="BA190" s="3">
        <f t="shared" si="93"/>
        <v>16384</v>
      </c>
      <c r="BB190" s="3">
        <f t="shared" si="94"/>
        <v>120409</v>
      </c>
      <c r="BC190" s="3">
        <f t="shared" si="95"/>
        <v>54289</v>
      </c>
      <c r="BD190" s="3">
        <f t="shared" si="96"/>
        <v>60516</v>
      </c>
      <c r="BE190" s="9">
        <f t="shared" si="97"/>
        <v>144</v>
      </c>
      <c r="BF190" s="51">
        <f t="shared" si="98"/>
        <v>-0.99485066941297629</v>
      </c>
      <c r="BG190" s="51">
        <f t="shared" si="99"/>
        <v>-1</v>
      </c>
      <c r="BH190" s="51">
        <f t="shared" si="100"/>
        <v>-1</v>
      </c>
      <c r="BI190" s="51">
        <f t="shared" si="101"/>
        <v>-0.97899159663865543</v>
      </c>
      <c r="BJ190" s="51">
        <f t="shared" si="102"/>
        <v>-1</v>
      </c>
      <c r="BK190" s="52">
        <f t="shared" si="103"/>
        <v>-1</v>
      </c>
    </row>
    <row r="191" spans="1:63" x14ac:dyDescent="0.25">
      <c r="A191">
        <v>223</v>
      </c>
      <c r="B191" t="s">
        <v>75</v>
      </c>
      <c r="C191" t="s">
        <v>214</v>
      </c>
      <c r="D191" t="str">
        <f t="shared" ref="D191:D254" si="108">CONCATENATE(E191," between ",F191," and ",G191)</f>
        <v>23RD AVE between CABRILLO and FULTON</v>
      </c>
      <c r="E191" t="s">
        <v>226</v>
      </c>
      <c r="F191" t="s">
        <v>369</v>
      </c>
      <c r="G191" t="s">
        <v>389</v>
      </c>
      <c r="H191" t="s">
        <v>38</v>
      </c>
      <c r="I191" t="s">
        <v>621</v>
      </c>
      <c r="J191" s="11" t="s">
        <v>757</v>
      </c>
      <c r="K191">
        <v>27514</v>
      </c>
      <c r="L191" s="11">
        <v>27513</v>
      </c>
      <c r="M191">
        <f>IFERROR(ROUND(VLOOKUP($A191,est_vols!$A:$U,2,FALSE),0),"")</f>
        <v>3</v>
      </c>
      <c r="N191">
        <f>IFERROR(ROUND(VLOOKUP($A191,est_vols!$A:$U,3,FALSE),0),"")</f>
        <v>11</v>
      </c>
      <c r="O191" t="str">
        <f>VLOOKUP(M191,'AT FT Lookup'!$A$3:$D$8,4,FALSE)</f>
        <v>Urb</v>
      </c>
      <c r="P191" s="11" t="str">
        <f>VLOOKUP(N191,'AT FT Lookup'!$A$12:$C$26,3,FALSE)</f>
        <v>Loc</v>
      </c>
      <c r="Q191">
        <f t="shared" si="104"/>
        <v>1</v>
      </c>
      <c r="R191">
        <f t="shared" si="105"/>
        <v>0</v>
      </c>
      <c r="S191">
        <f t="shared" si="106"/>
        <v>0</v>
      </c>
      <c r="T191">
        <f t="shared" si="107"/>
        <v>0</v>
      </c>
      <c r="U191" s="11" t="str">
        <f t="shared" si="85"/>
        <v>Under 10k</v>
      </c>
      <c r="V191" s="3">
        <v>487</v>
      </c>
      <c r="W191" s="3">
        <v>52</v>
      </c>
      <c r="X191" s="3">
        <v>167</v>
      </c>
      <c r="Y191" s="3">
        <v>90</v>
      </c>
      <c r="Z191" s="3">
        <v>161</v>
      </c>
      <c r="AA191" s="9">
        <v>17</v>
      </c>
      <c r="AN191" s="3">
        <f>IFERROR(ROUND(VLOOKUP($A191,est_vols!$A:$U,4,FALSE),0),"")</f>
        <v>0</v>
      </c>
      <c r="AO191" s="3">
        <f>IFERROR(ROUND(VLOOKUP($A191,est_vols!$A:$U,5,FALSE),0),"")</f>
        <v>0</v>
      </c>
      <c r="AP191" s="3">
        <f>IFERROR(ROUND(VLOOKUP($A191,est_vols!$A:$U,6,FALSE),0),"")</f>
        <v>0</v>
      </c>
      <c r="AQ191" s="3">
        <f>IFERROR(ROUND(VLOOKUP($A191,est_vols!$A:$U,7,FALSE),0),"")</f>
        <v>0</v>
      </c>
      <c r="AR191" s="3">
        <f>IFERROR(ROUND(VLOOKUP($A191,est_vols!$A:$U,8,FALSE),0),"")</f>
        <v>0</v>
      </c>
      <c r="AS191" s="9">
        <f>IFERROR(ROUND(VLOOKUP($A191,est_vols!$A:$U,9,FALSE),0),"")</f>
        <v>0</v>
      </c>
      <c r="AT191" s="3">
        <f t="shared" si="86"/>
        <v>-487</v>
      </c>
      <c r="AU191" s="3">
        <f t="shared" si="87"/>
        <v>-52</v>
      </c>
      <c r="AV191" s="3">
        <f t="shared" si="88"/>
        <v>-167</v>
      </c>
      <c r="AW191" s="3">
        <f t="shared" si="89"/>
        <v>-90</v>
      </c>
      <c r="AX191" s="3">
        <f t="shared" si="90"/>
        <v>-161</v>
      </c>
      <c r="AY191" s="9">
        <f t="shared" si="91"/>
        <v>-17</v>
      </c>
      <c r="AZ191" s="3">
        <f t="shared" si="92"/>
        <v>237169</v>
      </c>
      <c r="BA191" s="3">
        <f t="shared" si="93"/>
        <v>2704</v>
      </c>
      <c r="BB191" s="3">
        <f t="shared" si="94"/>
        <v>27889</v>
      </c>
      <c r="BC191" s="3">
        <f t="shared" si="95"/>
        <v>8100</v>
      </c>
      <c r="BD191" s="3">
        <f t="shared" si="96"/>
        <v>25921</v>
      </c>
      <c r="BE191" s="9">
        <f t="shared" si="97"/>
        <v>289</v>
      </c>
      <c r="BF191" s="51">
        <f t="shared" si="98"/>
        <v>-1</v>
      </c>
      <c r="BG191" s="51">
        <f t="shared" si="99"/>
        <v>-1</v>
      </c>
      <c r="BH191" s="51">
        <f t="shared" si="100"/>
        <v>-1</v>
      </c>
      <c r="BI191" s="51">
        <f t="shared" si="101"/>
        <v>-1</v>
      </c>
      <c r="BJ191" s="51">
        <f t="shared" si="102"/>
        <v>-1</v>
      </c>
      <c r="BK191" s="52">
        <f t="shared" si="103"/>
        <v>-1</v>
      </c>
    </row>
    <row r="192" spans="1:63" x14ac:dyDescent="0.25">
      <c r="A192">
        <v>224</v>
      </c>
      <c r="B192" t="s">
        <v>75</v>
      </c>
      <c r="C192" t="s">
        <v>214</v>
      </c>
      <c r="D192" t="str">
        <f t="shared" si="108"/>
        <v>23RD AVE between CLEMENT and GEARY</v>
      </c>
      <c r="E192" t="s">
        <v>226</v>
      </c>
      <c r="F192" t="s">
        <v>405</v>
      </c>
      <c r="G192" t="s">
        <v>377</v>
      </c>
      <c r="H192" t="s">
        <v>36</v>
      </c>
      <c r="I192" t="s">
        <v>621</v>
      </c>
      <c r="J192" s="11" t="s">
        <v>758</v>
      </c>
      <c r="K192">
        <v>27541</v>
      </c>
      <c r="L192" s="11">
        <v>27543</v>
      </c>
      <c r="M192">
        <f>IFERROR(ROUND(VLOOKUP($A192,est_vols!$A:$U,2,FALSE),0),"")</f>
        <v>3</v>
      </c>
      <c r="N192">
        <f>IFERROR(ROUND(VLOOKUP($A192,est_vols!$A:$U,3,FALSE),0),"")</f>
        <v>11</v>
      </c>
      <c r="O192" t="str">
        <f>VLOOKUP(M192,'AT FT Lookup'!$A$3:$D$8,4,FALSE)</f>
        <v>Urb</v>
      </c>
      <c r="P192" s="11" t="str">
        <f>VLOOKUP(N192,'AT FT Lookup'!$A$12:$C$26,3,FALSE)</f>
        <v>Loc</v>
      </c>
      <c r="Q192">
        <f t="shared" si="104"/>
        <v>1</v>
      </c>
      <c r="R192">
        <f t="shared" si="105"/>
        <v>0</v>
      </c>
      <c r="S192">
        <f t="shared" si="106"/>
        <v>0</v>
      </c>
      <c r="T192">
        <f t="shared" si="107"/>
        <v>0</v>
      </c>
      <c r="U192" s="11" t="str">
        <f t="shared" si="85"/>
        <v>Under 10k</v>
      </c>
      <c r="V192" s="3">
        <v>1290</v>
      </c>
      <c r="W192" s="3">
        <v>219</v>
      </c>
      <c r="X192" s="3">
        <v>491</v>
      </c>
      <c r="Y192" s="3">
        <v>312</v>
      </c>
      <c r="Z192" s="3">
        <v>253</v>
      </c>
      <c r="AA192" s="9">
        <v>15</v>
      </c>
      <c r="AN192" s="3">
        <f>IFERROR(ROUND(VLOOKUP($A192,est_vols!$A:$U,4,FALSE),0),"")</f>
        <v>904</v>
      </c>
      <c r="AO192" s="3">
        <f>IFERROR(ROUND(VLOOKUP($A192,est_vols!$A:$U,5,FALSE),0),"")</f>
        <v>118</v>
      </c>
      <c r="AP192" s="3">
        <f>IFERROR(ROUND(VLOOKUP($A192,est_vols!$A:$U,6,FALSE),0),"")</f>
        <v>338</v>
      </c>
      <c r="AQ192" s="3">
        <f>IFERROR(ROUND(VLOOKUP($A192,est_vols!$A:$U,7,FALSE),0),"")</f>
        <v>180</v>
      </c>
      <c r="AR192" s="3">
        <f>IFERROR(ROUND(VLOOKUP($A192,est_vols!$A:$U,8,FALSE),0),"")</f>
        <v>242</v>
      </c>
      <c r="AS192" s="9">
        <f>IFERROR(ROUND(VLOOKUP($A192,est_vols!$A:$U,9,FALSE),0),"")</f>
        <v>27</v>
      </c>
      <c r="AT192" s="3">
        <f t="shared" si="86"/>
        <v>-386</v>
      </c>
      <c r="AU192" s="3">
        <f t="shared" si="87"/>
        <v>-101</v>
      </c>
      <c r="AV192" s="3">
        <f t="shared" si="88"/>
        <v>-153</v>
      </c>
      <c r="AW192" s="3">
        <f t="shared" si="89"/>
        <v>-132</v>
      </c>
      <c r="AX192" s="3">
        <f t="shared" si="90"/>
        <v>-11</v>
      </c>
      <c r="AY192" s="9">
        <f t="shared" si="91"/>
        <v>12</v>
      </c>
      <c r="AZ192" s="3">
        <f t="shared" si="92"/>
        <v>148996</v>
      </c>
      <c r="BA192" s="3">
        <f t="shared" si="93"/>
        <v>10201</v>
      </c>
      <c r="BB192" s="3">
        <f t="shared" si="94"/>
        <v>23409</v>
      </c>
      <c r="BC192" s="3">
        <f t="shared" si="95"/>
        <v>17424</v>
      </c>
      <c r="BD192" s="3">
        <f t="shared" si="96"/>
        <v>121</v>
      </c>
      <c r="BE192" s="9">
        <f t="shared" si="97"/>
        <v>144</v>
      </c>
      <c r="BF192" s="51">
        <f t="shared" si="98"/>
        <v>-0.2992248062015504</v>
      </c>
      <c r="BG192" s="51">
        <f t="shared" si="99"/>
        <v>-0.46118721461187212</v>
      </c>
      <c r="BH192" s="51">
        <f t="shared" si="100"/>
        <v>-0.31160896130346233</v>
      </c>
      <c r="BI192" s="51">
        <f t="shared" si="101"/>
        <v>-0.42307692307692307</v>
      </c>
      <c r="BJ192" s="51">
        <f t="shared" si="102"/>
        <v>-4.3478260869565216E-2</v>
      </c>
      <c r="BK192" s="52">
        <f t="shared" si="103"/>
        <v>0.8</v>
      </c>
    </row>
    <row r="193" spans="1:63" x14ac:dyDescent="0.25">
      <c r="A193">
        <v>225</v>
      </c>
      <c r="B193" t="s">
        <v>75</v>
      </c>
      <c r="C193" t="s">
        <v>214</v>
      </c>
      <c r="D193" t="str">
        <f t="shared" si="108"/>
        <v>23RD AVE between CLEMENT and GEARY</v>
      </c>
      <c r="E193" t="s">
        <v>226</v>
      </c>
      <c r="F193" t="s">
        <v>405</v>
      </c>
      <c r="G193" t="s">
        <v>377</v>
      </c>
      <c r="H193" t="s">
        <v>38</v>
      </c>
      <c r="I193" t="s">
        <v>621</v>
      </c>
      <c r="J193" s="11" t="s">
        <v>759</v>
      </c>
      <c r="K193">
        <v>27543</v>
      </c>
      <c r="L193" s="11">
        <v>27541</v>
      </c>
      <c r="M193">
        <f>IFERROR(ROUND(VLOOKUP($A193,est_vols!$A:$U,2,FALSE),0),"")</f>
        <v>3</v>
      </c>
      <c r="N193">
        <f>IFERROR(ROUND(VLOOKUP($A193,est_vols!$A:$U,3,FALSE),0),"")</f>
        <v>11</v>
      </c>
      <c r="O193" t="str">
        <f>VLOOKUP(M193,'AT FT Lookup'!$A$3:$D$8,4,FALSE)</f>
        <v>Urb</v>
      </c>
      <c r="P193" s="11" t="str">
        <f>VLOOKUP(N193,'AT FT Lookup'!$A$12:$C$26,3,FALSE)</f>
        <v>Loc</v>
      </c>
      <c r="Q193">
        <f t="shared" si="104"/>
        <v>1</v>
      </c>
      <c r="R193">
        <f t="shared" si="105"/>
        <v>0</v>
      </c>
      <c r="S193">
        <f t="shared" si="106"/>
        <v>0</v>
      </c>
      <c r="T193">
        <f t="shared" si="107"/>
        <v>0</v>
      </c>
      <c r="U193" s="11" t="str">
        <f t="shared" si="85"/>
        <v>Under 10k</v>
      </c>
      <c r="V193" s="3">
        <v>1096</v>
      </c>
      <c r="W193" s="3">
        <v>217</v>
      </c>
      <c r="X193" s="3">
        <v>415</v>
      </c>
      <c r="Y193" s="3">
        <v>232</v>
      </c>
      <c r="Z193" s="3">
        <v>216</v>
      </c>
      <c r="AA193" s="9">
        <v>16</v>
      </c>
      <c r="AN193" s="3">
        <f>IFERROR(ROUND(VLOOKUP($A193,est_vols!$A:$U,4,FALSE),0),"")</f>
        <v>1222</v>
      </c>
      <c r="AO193" s="3">
        <f>IFERROR(ROUND(VLOOKUP($A193,est_vols!$A:$U,5,FALSE),0),"")</f>
        <v>177</v>
      </c>
      <c r="AP193" s="3">
        <f>IFERROR(ROUND(VLOOKUP($A193,est_vols!$A:$U,6,FALSE),0),"")</f>
        <v>475</v>
      </c>
      <c r="AQ193" s="3">
        <f>IFERROR(ROUND(VLOOKUP($A193,est_vols!$A:$U,7,FALSE),0),"")</f>
        <v>227</v>
      </c>
      <c r="AR193" s="3">
        <f>IFERROR(ROUND(VLOOKUP($A193,est_vols!$A:$U,8,FALSE),0),"")</f>
        <v>313</v>
      </c>
      <c r="AS193" s="9">
        <f>IFERROR(ROUND(VLOOKUP($A193,est_vols!$A:$U,9,FALSE),0),"")</f>
        <v>30</v>
      </c>
      <c r="AT193" s="3">
        <f t="shared" si="86"/>
        <v>126</v>
      </c>
      <c r="AU193" s="3">
        <f t="shared" si="87"/>
        <v>-40</v>
      </c>
      <c r="AV193" s="3">
        <f t="shared" si="88"/>
        <v>60</v>
      </c>
      <c r="AW193" s="3">
        <f t="shared" si="89"/>
        <v>-5</v>
      </c>
      <c r="AX193" s="3">
        <f t="shared" si="90"/>
        <v>97</v>
      </c>
      <c r="AY193" s="9">
        <f t="shared" si="91"/>
        <v>14</v>
      </c>
      <c r="AZ193" s="3">
        <f t="shared" si="92"/>
        <v>15876</v>
      </c>
      <c r="BA193" s="3">
        <f t="shared" si="93"/>
        <v>1600</v>
      </c>
      <c r="BB193" s="3">
        <f t="shared" si="94"/>
        <v>3600</v>
      </c>
      <c r="BC193" s="3">
        <f t="shared" si="95"/>
        <v>25</v>
      </c>
      <c r="BD193" s="3">
        <f t="shared" si="96"/>
        <v>9409</v>
      </c>
      <c r="BE193" s="9">
        <f t="shared" si="97"/>
        <v>196</v>
      </c>
      <c r="BF193" s="51">
        <f t="shared" si="98"/>
        <v>0.11496350364963503</v>
      </c>
      <c r="BG193" s="51">
        <f t="shared" si="99"/>
        <v>-0.18433179723502305</v>
      </c>
      <c r="BH193" s="51">
        <f t="shared" si="100"/>
        <v>0.14457831325301204</v>
      </c>
      <c r="BI193" s="51">
        <f t="shared" si="101"/>
        <v>-2.1551724137931036E-2</v>
      </c>
      <c r="BJ193" s="51">
        <f t="shared" si="102"/>
        <v>0.44907407407407407</v>
      </c>
      <c r="BK193" s="52">
        <f t="shared" si="103"/>
        <v>0.875</v>
      </c>
    </row>
    <row r="194" spans="1:63" x14ac:dyDescent="0.25">
      <c r="A194">
        <v>226</v>
      </c>
      <c r="B194" t="s">
        <v>75</v>
      </c>
      <c r="C194" t="s">
        <v>214</v>
      </c>
      <c r="D194" t="str">
        <f t="shared" si="108"/>
        <v>23RD ST between 3RD and ILLINOIS</v>
      </c>
      <c r="E194" t="s">
        <v>227</v>
      </c>
      <c r="F194" t="s">
        <v>406</v>
      </c>
      <c r="G194" t="s">
        <v>407</v>
      </c>
      <c r="H194" t="s">
        <v>40</v>
      </c>
      <c r="I194" t="s">
        <v>621</v>
      </c>
      <c r="J194" s="11" t="s">
        <v>760</v>
      </c>
      <c r="K194">
        <v>23551</v>
      </c>
      <c r="L194" s="11">
        <v>23549</v>
      </c>
      <c r="M194">
        <f>IFERROR(ROUND(VLOOKUP($A194,est_vols!$A:$U,2,FALSE),0),"")</f>
        <v>2</v>
      </c>
      <c r="N194">
        <f>IFERROR(ROUND(VLOOKUP($A194,est_vols!$A:$U,3,FALSE),0),"")</f>
        <v>11</v>
      </c>
      <c r="O194" t="str">
        <f>VLOOKUP(M194,'AT FT Lookup'!$A$3:$D$8,4,FALSE)</f>
        <v>UrbBiz</v>
      </c>
      <c r="P194" s="11" t="str">
        <f>VLOOKUP(N194,'AT FT Lookup'!$A$12:$C$26,3,FALSE)</f>
        <v>Loc</v>
      </c>
      <c r="Q194">
        <f t="shared" si="104"/>
        <v>1</v>
      </c>
      <c r="R194">
        <f t="shared" si="105"/>
        <v>0</v>
      </c>
      <c r="S194">
        <f t="shared" si="106"/>
        <v>0</v>
      </c>
      <c r="T194">
        <f t="shared" si="107"/>
        <v>0</v>
      </c>
      <c r="U194" s="11" t="str">
        <f t="shared" si="85"/>
        <v>Under 10k</v>
      </c>
      <c r="V194" s="3">
        <v>1056</v>
      </c>
      <c r="W194" s="3">
        <v>217</v>
      </c>
      <c r="X194" s="3">
        <v>410</v>
      </c>
      <c r="Y194" s="3">
        <v>206</v>
      </c>
      <c r="Z194" s="3">
        <v>147</v>
      </c>
      <c r="AA194" s="9">
        <v>76</v>
      </c>
      <c r="AN194" s="3">
        <f>IFERROR(ROUND(VLOOKUP($A194,est_vols!$A:$U,4,FALSE),0),"")</f>
        <v>0</v>
      </c>
      <c r="AO194" s="3">
        <f>IFERROR(ROUND(VLOOKUP($A194,est_vols!$A:$U,5,FALSE),0),"")</f>
        <v>0</v>
      </c>
      <c r="AP194" s="3">
        <f>IFERROR(ROUND(VLOOKUP($A194,est_vols!$A:$U,6,FALSE),0),"")</f>
        <v>0</v>
      </c>
      <c r="AQ194" s="3">
        <f>IFERROR(ROUND(VLOOKUP($A194,est_vols!$A:$U,7,FALSE),0),"")</f>
        <v>0</v>
      </c>
      <c r="AR194" s="3">
        <f>IFERROR(ROUND(VLOOKUP($A194,est_vols!$A:$U,8,FALSE),0),"")</f>
        <v>0</v>
      </c>
      <c r="AS194" s="9">
        <f>IFERROR(ROUND(VLOOKUP($A194,est_vols!$A:$U,9,FALSE),0),"")</f>
        <v>0</v>
      </c>
      <c r="AT194" s="3">
        <f t="shared" si="86"/>
        <v>-1056</v>
      </c>
      <c r="AU194" s="3">
        <f t="shared" si="87"/>
        <v>-217</v>
      </c>
      <c r="AV194" s="3">
        <f t="shared" si="88"/>
        <v>-410</v>
      </c>
      <c r="AW194" s="3">
        <f t="shared" si="89"/>
        <v>-206</v>
      </c>
      <c r="AX194" s="3">
        <f t="shared" si="90"/>
        <v>-147</v>
      </c>
      <c r="AY194" s="9">
        <f t="shared" si="91"/>
        <v>-76</v>
      </c>
      <c r="AZ194" s="3">
        <f t="shared" si="92"/>
        <v>1115136</v>
      </c>
      <c r="BA194" s="3">
        <f t="shared" si="93"/>
        <v>47089</v>
      </c>
      <c r="BB194" s="3">
        <f t="shared" si="94"/>
        <v>168100</v>
      </c>
      <c r="BC194" s="3">
        <f t="shared" si="95"/>
        <v>42436</v>
      </c>
      <c r="BD194" s="3">
        <f t="shared" si="96"/>
        <v>21609</v>
      </c>
      <c r="BE194" s="9">
        <f t="shared" si="97"/>
        <v>5776</v>
      </c>
      <c r="BF194" s="51">
        <f t="shared" si="98"/>
        <v>-1</v>
      </c>
      <c r="BG194" s="51">
        <f t="shared" si="99"/>
        <v>-1</v>
      </c>
      <c r="BH194" s="51">
        <f t="shared" si="100"/>
        <v>-1</v>
      </c>
      <c r="BI194" s="51">
        <f t="shared" si="101"/>
        <v>-1</v>
      </c>
      <c r="BJ194" s="51">
        <f t="shared" si="102"/>
        <v>-1</v>
      </c>
      <c r="BK194" s="52">
        <f t="shared" si="103"/>
        <v>-1</v>
      </c>
    </row>
    <row r="195" spans="1:63" x14ac:dyDescent="0.25">
      <c r="A195">
        <v>227</v>
      </c>
      <c r="B195" t="s">
        <v>75</v>
      </c>
      <c r="C195" t="s">
        <v>214</v>
      </c>
      <c r="D195" t="str">
        <f t="shared" si="108"/>
        <v>23RD ST between 3RD and ILLINOIS</v>
      </c>
      <c r="E195" t="s">
        <v>227</v>
      </c>
      <c r="F195" t="s">
        <v>406</v>
      </c>
      <c r="G195" t="s">
        <v>407</v>
      </c>
      <c r="H195" t="s">
        <v>42</v>
      </c>
      <c r="I195" t="s">
        <v>621</v>
      </c>
      <c r="J195" s="11" t="s">
        <v>761</v>
      </c>
      <c r="K195">
        <v>23549</v>
      </c>
      <c r="L195" s="11">
        <v>23551</v>
      </c>
      <c r="M195">
        <f>IFERROR(ROUND(VLOOKUP($A195,est_vols!$A:$U,2,FALSE),0),"")</f>
        <v>2</v>
      </c>
      <c r="N195">
        <f>IFERROR(ROUND(VLOOKUP($A195,est_vols!$A:$U,3,FALSE),0),"")</f>
        <v>11</v>
      </c>
      <c r="O195" t="str">
        <f>VLOOKUP(M195,'AT FT Lookup'!$A$3:$D$8,4,FALSE)</f>
        <v>UrbBiz</v>
      </c>
      <c r="P195" s="11" t="str">
        <f>VLOOKUP(N195,'AT FT Lookup'!$A$12:$C$26,3,FALSE)</f>
        <v>Loc</v>
      </c>
      <c r="Q195">
        <f t="shared" si="104"/>
        <v>1</v>
      </c>
      <c r="R195">
        <f t="shared" si="105"/>
        <v>0</v>
      </c>
      <c r="S195">
        <f t="shared" si="106"/>
        <v>0</v>
      </c>
      <c r="T195">
        <f t="shared" si="107"/>
        <v>0</v>
      </c>
      <c r="U195" s="11" t="str">
        <f t="shared" ref="U195:U258" si="109">IF(Q195=1,"Under 10k",IF(R195=1,"10-20k",IF(S195=1,"20-50k",IF(T195=1,"Over 50k","NA"))))</f>
        <v>Under 10k</v>
      </c>
      <c r="V195" s="3">
        <v>1261</v>
      </c>
      <c r="W195" s="3">
        <v>120</v>
      </c>
      <c r="X195" s="3">
        <v>528</v>
      </c>
      <c r="Y195" s="3">
        <v>277</v>
      </c>
      <c r="Z195" s="3">
        <v>302</v>
      </c>
      <c r="AA195" s="9">
        <v>34</v>
      </c>
      <c r="AN195" s="3">
        <f>IFERROR(ROUND(VLOOKUP($A195,est_vols!$A:$U,4,FALSE),0),"")</f>
        <v>0</v>
      </c>
      <c r="AO195" s="3">
        <f>IFERROR(ROUND(VLOOKUP($A195,est_vols!$A:$U,5,FALSE),0),"")</f>
        <v>0</v>
      </c>
      <c r="AP195" s="3">
        <f>IFERROR(ROUND(VLOOKUP($A195,est_vols!$A:$U,6,FALSE),0),"")</f>
        <v>0</v>
      </c>
      <c r="AQ195" s="3">
        <f>IFERROR(ROUND(VLOOKUP($A195,est_vols!$A:$U,7,FALSE),0),"")</f>
        <v>0</v>
      </c>
      <c r="AR195" s="3">
        <f>IFERROR(ROUND(VLOOKUP($A195,est_vols!$A:$U,8,FALSE),0),"")</f>
        <v>0</v>
      </c>
      <c r="AS195" s="9">
        <f>IFERROR(ROUND(VLOOKUP($A195,est_vols!$A:$U,9,FALSE),0),"")</f>
        <v>0</v>
      </c>
      <c r="AT195" s="3">
        <f t="shared" si="86"/>
        <v>-1261</v>
      </c>
      <c r="AU195" s="3">
        <f t="shared" si="87"/>
        <v>-120</v>
      </c>
      <c r="AV195" s="3">
        <f t="shared" si="88"/>
        <v>-528</v>
      </c>
      <c r="AW195" s="3">
        <f t="shared" si="89"/>
        <v>-277</v>
      </c>
      <c r="AX195" s="3">
        <f t="shared" si="90"/>
        <v>-302</v>
      </c>
      <c r="AY195" s="9">
        <f t="shared" si="91"/>
        <v>-34</v>
      </c>
      <c r="AZ195" s="3">
        <f t="shared" si="92"/>
        <v>1590121</v>
      </c>
      <c r="BA195" s="3">
        <f t="shared" si="93"/>
        <v>14400</v>
      </c>
      <c r="BB195" s="3">
        <f t="shared" si="94"/>
        <v>278784</v>
      </c>
      <c r="BC195" s="3">
        <f t="shared" si="95"/>
        <v>76729</v>
      </c>
      <c r="BD195" s="3">
        <f t="shared" si="96"/>
        <v>91204</v>
      </c>
      <c r="BE195" s="9">
        <f t="shared" si="97"/>
        <v>1156</v>
      </c>
      <c r="BF195" s="51">
        <f t="shared" si="98"/>
        <v>-1</v>
      </c>
      <c r="BG195" s="51">
        <f t="shared" si="99"/>
        <v>-1</v>
      </c>
      <c r="BH195" s="51">
        <f t="shared" si="100"/>
        <v>-1</v>
      </c>
      <c r="BI195" s="51">
        <f t="shared" si="101"/>
        <v>-1</v>
      </c>
      <c r="BJ195" s="51">
        <f t="shared" si="102"/>
        <v>-1</v>
      </c>
      <c r="BK195" s="52">
        <f t="shared" si="103"/>
        <v>-1</v>
      </c>
    </row>
    <row r="196" spans="1:63" x14ac:dyDescent="0.25">
      <c r="A196">
        <v>228</v>
      </c>
      <c r="B196" t="s">
        <v>75</v>
      </c>
      <c r="C196" t="s">
        <v>214</v>
      </c>
      <c r="D196" t="str">
        <f t="shared" si="108"/>
        <v>23RD ST between CASTRO and DIAMOND</v>
      </c>
      <c r="E196" t="s">
        <v>227</v>
      </c>
      <c r="F196" t="s">
        <v>374</v>
      </c>
      <c r="G196" t="s">
        <v>382</v>
      </c>
      <c r="H196" t="s">
        <v>40</v>
      </c>
      <c r="I196" t="s">
        <v>621</v>
      </c>
      <c r="J196" s="11" t="s">
        <v>762</v>
      </c>
      <c r="K196">
        <v>25762</v>
      </c>
      <c r="L196" s="11">
        <v>25745</v>
      </c>
      <c r="M196">
        <f>IFERROR(ROUND(VLOOKUP($A196,est_vols!$A:$U,2,FALSE),0),"")</f>
        <v>2</v>
      </c>
      <c r="N196">
        <f>IFERROR(ROUND(VLOOKUP($A196,est_vols!$A:$U,3,FALSE),0),"")</f>
        <v>11</v>
      </c>
      <c r="O196" t="str">
        <f>VLOOKUP(M196,'AT FT Lookup'!$A$3:$D$8,4,FALSE)</f>
        <v>UrbBiz</v>
      </c>
      <c r="P196" s="11" t="str">
        <f>VLOOKUP(N196,'AT FT Lookup'!$A$12:$C$26,3,FALSE)</f>
        <v>Loc</v>
      </c>
      <c r="Q196">
        <f t="shared" si="104"/>
        <v>1</v>
      </c>
      <c r="R196">
        <f t="shared" si="105"/>
        <v>0</v>
      </c>
      <c r="S196">
        <f t="shared" si="106"/>
        <v>0</v>
      </c>
      <c r="T196">
        <f t="shared" si="107"/>
        <v>0</v>
      </c>
      <c r="U196" s="11" t="str">
        <f t="shared" si="109"/>
        <v>Under 10k</v>
      </c>
      <c r="V196" s="3">
        <v>1843</v>
      </c>
      <c r="W196" s="3">
        <v>393</v>
      </c>
      <c r="X196" s="3">
        <v>682</v>
      </c>
      <c r="Y196" s="3">
        <v>444.5</v>
      </c>
      <c r="Z196" s="3">
        <v>309.5</v>
      </c>
      <c r="AA196" s="9">
        <v>14</v>
      </c>
      <c r="AN196" s="3">
        <f>IFERROR(ROUND(VLOOKUP($A196,est_vols!$A:$U,4,FALSE),0),"")</f>
        <v>160</v>
      </c>
      <c r="AO196" s="3">
        <f>IFERROR(ROUND(VLOOKUP($A196,est_vols!$A:$U,5,FALSE),0),"")</f>
        <v>43</v>
      </c>
      <c r="AP196" s="3">
        <f>IFERROR(ROUND(VLOOKUP($A196,est_vols!$A:$U,6,FALSE),0),"")</f>
        <v>43</v>
      </c>
      <c r="AQ196" s="3">
        <f>IFERROR(ROUND(VLOOKUP($A196,est_vols!$A:$U,7,FALSE),0),"")</f>
        <v>34</v>
      </c>
      <c r="AR196" s="3">
        <f>IFERROR(ROUND(VLOOKUP($A196,est_vols!$A:$U,8,FALSE),0),"")</f>
        <v>37</v>
      </c>
      <c r="AS196" s="9">
        <f>IFERROR(ROUND(VLOOKUP($A196,est_vols!$A:$U,9,FALSE),0),"")</f>
        <v>3</v>
      </c>
      <c r="AT196" s="3">
        <f t="shared" ref="AT196:AT259" si="110">AN196-V196</f>
        <v>-1683</v>
      </c>
      <c r="AU196" s="3">
        <f t="shared" ref="AU196:AU259" si="111">AO196-W196</f>
        <v>-350</v>
      </c>
      <c r="AV196" s="3">
        <f t="shared" ref="AV196:AV259" si="112">AP196-X196</f>
        <v>-639</v>
      </c>
      <c r="AW196" s="3">
        <f t="shared" ref="AW196:AW259" si="113">AQ196-Y196</f>
        <v>-410.5</v>
      </c>
      <c r="AX196" s="3">
        <f t="shared" ref="AX196:AX259" si="114">AR196-Z196</f>
        <v>-272.5</v>
      </c>
      <c r="AY196" s="9">
        <f t="shared" ref="AY196:AY259" si="115">AS196-AA196</f>
        <v>-11</v>
      </c>
      <c r="AZ196" s="3">
        <f t="shared" ref="AZ196:AZ259" si="116">AT196^2</f>
        <v>2832489</v>
      </c>
      <c r="BA196" s="3">
        <f t="shared" ref="BA196:BA259" si="117">AU196^2</f>
        <v>122500</v>
      </c>
      <c r="BB196" s="3">
        <f t="shared" ref="BB196:BB259" si="118">AV196^2</f>
        <v>408321</v>
      </c>
      <c r="BC196" s="3">
        <f t="shared" ref="BC196:BC259" si="119">AW196^2</f>
        <v>168510.25</v>
      </c>
      <c r="BD196" s="3">
        <f t="shared" ref="BD196:BD259" si="120">AX196^2</f>
        <v>74256.25</v>
      </c>
      <c r="BE196" s="9">
        <f t="shared" ref="BE196:BE259" si="121">AY196^2</f>
        <v>121</v>
      </c>
      <c r="BF196" s="51">
        <f t="shared" si="98"/>
        <v>-0.9131850244167119</v>
      </c>
      <c r="BG196" s="51">
        <f t="shared" si="99"/>
        <v>-0.89058524173027986</v>
      </c>
      <c r="BH196" s="51">
        <f t="shared" si="100"/>
        <v>-0.93695014662756593</v>
      </c>
      <c r="BI196" s="51">
        <f t="shared" si="101"/>
        <v>-0.92350956130483686</v>
      </c>
      <c r="BJ196" s="51">
        <f t="shared" si="102"/>
        <v>-0.88045234248788373</v>
      </c>
      <c r="BK196" s="52">
        <f t="shared" si="103"/>
        <v>-0.7857142857142857</v>
      </c>
    </row>
    <row r="197" spans="1:63" x14ac:dyDescent="0.25">
      <c r="A197">
        <v>229</v>
      </c>
      <c r="B197" t="s">
        <v>75</v>
      </c>
      <c r="C197" t="s">
        <v>214</v>
      </c>
      <c r="D197" t="str">
        <f t="shared" si="108"/>
        <v>23RD ST between CASTRO and DIAMOND</v>
      </c>
      <c r="E197" t="s">
        <v>227</v>
      </c>
      <c r="F197" t="s">
        <v>374</v>
      </c>
      <c r="G197" t="s">
        <v>382</v>
      </c>
      <c r="H197" t="s">
        <v>42</v>
      </c>
      <c r="I197" t="s">
        <v>621</v>
      </c>
      <c r="J197" s="11" t="s">
        <v>763</v>
      </c>
      <c r="K197">
        <v>25745</v>
      </c>
      <c r="L197" s="11">
        <v>25762</v>
      </c>
      <c r="M197">
        <f>IFERROR(ROUND(VLOOKUP($A197,est_vols!$A:$U,2,FALSE),0),"")</f>
        <v>2</v>
      </c>
      <c r="N197">
        <f>IFERROR(ROUND(VLOOKUP($A197,est_vols!$A:$U,3,FALSE),0),"")</f>
        <v>11</v>
      </c>
      <c r="O197" t="str">
        <f>VLOOKUP(M197,'AT FT Lookup'!$A$3:$D$8,4,FALSE)</f>
        <v>UrbBiz</v>
      </c>
      <c r="P197" s="11" t="str">
        <f>VLOOKUP(N197,'AT FT Lookup'!$A$12:$C$26,3,FALSE)</f>
        <v>Loc</v>
      </c>
      <c r="Q197">
        <f t="shared" si="104"/>
        <v>1</v>
      </c>
      <c r="R197">
        <f t="shared" si="105"/>
        <v>0</v>
      </c>
      <c r="S197">
        <f t="shared" si="106"/>
        <v>0</v>
      </c>
      <c r="T197">
        <f t="shared" si="107"/>
        <v>0</v>
      </c>
      <c r="U197" s="11" t="str">
        <f t="shared" si="109"/>
        <v>Under 10k</v>
      </c>
      <c r="V197" s="3">
        <v>1424</v>
      </c>
      <c r="W197" s="3">
        <v>275</v>
      </c>
      <c r="X197" s="3">
        <v>466.5</v>
      </c>
      <c r="Y197" s="3">
        <v>345</v>
      </c>
      <c r="Z197" s="3">
        <v>327.5</v>
      </c>
      <c r="AA197" s="9">
        <v>10</v>
      </c>
      <c r="AN197" s="3">
        <f>IFERROR(ROUND(VLOOKUP($A197,est_vols!$A:$U,4,FALSE),0),"")</f>
        <v>325</v>
      </c>
      <c r="AO197" s="3">
        <f>IFERROR(ROUND(VLOOKUP($A197,est_vols!$A:$U,5,FALSE),0),"")</f>
        <v>33</v>
      </c>
      <c r="AP197" s="3">
        <f>IFERROR(ROUND(VLOOKUP($A197,est_vols!$A:$U,6,FALSE),0),"")</f>
        <v>127</v>
      </c>
      <c r="AQ197" s="3">
        <f>IFERROR(ROUND(VLOOKUP($A197,est_vols!$A:$U,7,FALSE),0),"")</f>
        <v>95</v>
      </c>
      <c r="AR197" s="3">
        <f>IFERROR(ROUND(VLOOKUP($A197,est_vols!$A:$U,8,FALSE),0),"")</f>
        <v>67</v>
      </c>
      <c r="AS197" s="9">
        <f>IFERROR(ROUND(VLOOKUP($A197,est_vols!$A:$U,9,FALSE),0),"")</f>
        <v>3</v>
      </c>
      <c r="AT197" s="3">
        <f t="shared" si="110"/>
        <v>-1099</v>
      </c>
      <c r="AU197" s="3">
        <f t="shared" si="111"/>
        <v>-242</v>
      </c>
      <c r="AV197" s="3">
        <f t="shared" si="112"/>
        <v>-339.5</v>
      </c>
      <c r="AW197" s="3">
        <f t="shared" si="113"/>
        <v>-250</v>
      </c>
      <c r="AX197" s="3">
        <f t="shared" si="114"/>
        <v>-260.5</v>
      </c>
      <c r="AY197" s="9">
        <f t="shared" si="115"/>
        <v>-7</v>
      </c>
      <c r="AZ197" s="3">
        <f t="shared" si="116"/>
        <v>1207801</v>
      </c>
      <c r="BA197" s="3">
        <f t="shared" si="117"/>
        <v>58564</v>
      </c>
      <c r="BB197" s="3">
        <f t="shared" si="118"/>
        <v>115260.25</v>
      </c>
      <c r="BC197" s="3">
        <f t="shared" si="119"/>
        <v>62500</v>
      </c>
      <c r="BD197" s="3">
        <f t="shared" si="120"/>
        <v>67860.25</v>
      </c>
      <c r="BE197" s="9">
        <f t="shared" si="121"/>
        <v>49</v>
      </c>
      <c r="BF197" s="51">
        <f t="shared" si="98"/>
        <v>-0.7717696629213483</v>
      </c>
      <c r="BG197" s="51">
        <f t="shared" si="99"/>
        <v>-0.88</v>
      </c>
      <c r="BH197" s="51">
        <f t="shared" si="100"/>
        <v>-0.72775991425509112</v>
      </c>
      <c r="BI197" s="51">
        <f t="shared" si="101"/>
        <v>-0.72463768115942029</v>
      </c>
      <c r="BJ197" s="51">
        <f t="shared" si="102"/>
        <v>-0.79541984732824422</v>
      </c>
      <c r="BK197" s="52">
        <f t="shared" si="103"/>
        <v>-0.7</v>
      </c>
    </row>
    <row r="198" spans="1:63" x14ac:dyDescent="0.25">
      <c r="A198">
        <v>230</v>
      </c>
      <c r="B198" t="s">
        <v>75</v>
      </c>
      <c r="C198" t="s">
        <v>214</v>
      </c>
      <c r="D198" t="str">
        <f t="shared" si="108"/>
        <v>23RD ST between DOUGLASS and HOFFMAN</v>
      </c>
      <c r="E198" t="s">
        <v>227</v>
      </c>
      <c r="F198" t="s">
        <v>385</v>
      </c>
      <c r="G198" t="s">
        <v>408</v>
      </c>
      <c r="H198" t="s">
        <v>40</v>
      </c>
      <c r="I198" t="s">
        <v>621</v>
      </c>
      <c r="J198" s="11" t="s">
        <v>764</v>
      </c>
      <c r="K198">
        <v>26085</v>
      </c>
      <c r="L198" s="11">
        <v>25769</v>
      </c>
      <c r="M198">
        <f>IFERROR(ROUND(VLOOKUP($A198,est_vols!$A:$U,2,FALSE),0),"")</f>
        <v>2</v>
      </c>
      <c r="N198">
        <f>IFERROR(ROUND(VLOOKUP($A198,est_vols!$A:$U,3,FALSE),0),"")</f>
        <v>11</v>
      </c>
      <c r="O198" t="str">
        <f>VLOOKUP(M198,'AT FT Lookup'!$A$3:$D$8,4,FALSE)</f>
        <v>UrbBiz</v>
      </c>
      <c r="P198" s="11" t="str">
        <f>VLOOKUP(N198,'AT FT Lookup'!$A$12:$C$26,3,FALSE)</f>
        <v>Loc</v>
      </c>
      <c r="Q198">
        <f t="shared" si="104"/>
        <v>1</v>
      </c>
      <c r="R198">
        <f t="shared" si="105"/>
        <v>0</v>
      </c>
      <c r="S198">
        <f t="shared" si="106"/>
        <v>0</v>
      </c>
      <c r="T198">
        <f t="shared" si="107"/>
        <v>0</v>
      </c>
      <c r="U198" s="11" t="str">
        <f t="shared" si="109"/>
        <v>Under 10k</v>
      </c>
      <c r="V198" s="3">
        <v>358</v>
      </c>
      <c r="W198" s="3">
        <v>84</v>
      </c>
      <c r="X198" s="3">
        <v>144</v>
      </c>
      <c r="Y198" s="3">
        <v>75</v>
      </c>
      <c r="Z198" s="3">
        <v>52</v>
      </c>
      <c r="AA198" s="9">
        <v>3</v>
      </c>
      <c r="AN198" s="3">
        <f>IFERROR(ROUND(VLOOKUP($A198,est_vols!$A:$U,4,FALSE),0),"")</f>
        <v>0</v>
      </c>
      <c r="AO198" s="3">
        <f>IFERROR(ROUND(VLOOKUP($A198,est_vols!$A:$U,5,FALSE),0),"")</f>
        <v>0</v>
      </c>
      <c r="AP198" s="3">
        <f>IFERROR(ROUND(VLOOKUP($A198,est_vols!$A:$U,6,FALSE),0),"")</f>
        <v>0</v>
      </c>
      <c r="AQ198" s="3">
        <f>IFERROR(ROUND(VLOOKUP($A198,est_vols!$A:$U,7,FALSE),0),"")</f>
        <v>0</v>
      </c>
      <c r="AR198" s="3">
        <f>IFERROR(ROUND(VLOOKUP($A198,est_vols!$A:$U,8,FALSE),0),"")</f>
        <v>0</v>
      </c>
      <c r="AS198" s="9">
        <f>IFERROR(ROUND(VLOOKUP($A198,est_vols!$A:$U,9,FALSE),0),"")</f>
        <v>0</v>
      </c>
      <c r="AT198" s="3">
        <f t="shared" si="110"/>
        <v>-358</v>
      </c>
      <c r="AU198" s="3">
        <f t="shared" si="111"/>
        <v>-84</v>
      </c>
      <c r="AV198" s="3">
        <f t="shared" si="112"/>
        <v>-144</v>
      </c>
      <c r="AW198" s="3">
        <f t="shared" si="113"/>
        <v>-75</v>
      </c>
      <c r="AX198" s="3">
        <f t="shared" si="114"/>
        <v>-52</v>
      </c>
      <c r="AY198" s="9">
        <f t="shared" si="115"/>
        <v>-3</v>
      </c>
      <c r="AZ198" s="3">
        <f t="shared" si="116"/>
        <v>128164</v>
      </c>
      <c r="BA198" s="3">
        <f t="shared" si="117"/>
        <v>7056</v>
      </c>
      <c r="BB198" s="3">
        <f t="shared" si="118"/>
        <v>20736</v>
      </c>
      <c r="BC198" s="3">
        <f t="shared" si="119"/>
        <v>5625</v>
      </c>
      <c r="BD198" s="3">
        <f t="shared" si="120"/>
        <v>2704</v>
      </c>
      <c r="BE198" s="9">
        <f t="shared" si="121"/>
        <v>9</v>
      </c>
      <c r="BF198" s="51">
        <f t="shared" si="98"/>
        <v>-1</v>
      </c>
      <c r="BG198" s="51">
        <f t="shared" si="99"/>
        <v>-1</v>
      </c>
      <c r="BH198" s="51">
        <f t="shared" si="100"/>
        <v>-1</v>
      </c>
      <c r="BI198" s="51">
        <f t="shared" si="101"/>
        <v>-1</v>
      </c>
      <c r="BJ198" s="51">
        <f t="shared" si="102"/>
        <v>-1</v>
      </c>
      <c r="BK198" s="52">
        <f t="shared" si="103"/>
        <v>-1</v>
      </c>
    </row>
    <row r="199" spans="1:63" x14ac:dyDescent="0.25">
      <c r="A199">
        <v>231</v>
      </c>
      <c r="B199" t="s">
        <v>75</v>
      </c>
      <c r="C199" t="s">
        <v>214</v>
      </c>
      <c r="D199" t="str">
        <f t="shared" si="108"/>
        <v>23RD ST between DOUGLASS and HOFFMAN</v>
      </c>
      <c r="E199" t="s">
        <v>227</v>
      </c>
      <c r="F199" t="s">
        <v>385</v>
      </c>
      <c r="G199" t="s">
        <v>408</v>
      </c>
      <c r="H199" t="s">
        <v>42</v>
      </c>
      <c r="I199" t="s">
        <v>621</v>
      </c>
      <c r="J199" s="11" t="s">
        <v>765</v>
      </c>
      <c r="K199">
        <v>25769</v>
      </c>
      <c r="L199" s="11">
        <v>26085</v>
      </c>
      <c r="M199">
        <f>IFERROR(ROUND(VLOOKUP($A199,est_vols!$A:$U,2,FALSE),0),"")</f>
        <v>2</v>
      </c>
      <c r="N199">
        <f>IFERROR(ROUND(VLOOKUP($A199,est_vols!$A:$U,3,FALSE),0),"")</f>
        <v>11</v>
      </c>
      <c r="O199" t="str">
        <f>VLOOKUP(M199,'AT FT Lookup'!$A$3:$D$8,4,FALSE)</f>
        <v>UrbBiz</v>
      </c>
      <c r="P199" s="11" t="str">
        <f>VLOOKUP(N199,'AT FT Lookup'!$A$12:$C$26,3,FALSE)</f>
        <v>Loc</v>
      </c>
      <c r="Q199">
        <f t="shared" si="104"/>
        <v>1</v>
      </c>
      <c r="R199">
        <f t="shared" si="105"/>
        <v>0</v>
      </c>
      <c r="S199">
        <f t="shared" si="106"/>
        <v>0</v>
      </c>
      <c r="T199">
        <f t="shared" si="107"/>
        <v>0</v>
      </c>
      <c r="U199" s="11" t="str">
        <f t="shared" si="109"/>
        <v>Under 10k</v>
      </c>
      <c r="V199" s="3">
        <v>620</v>
      </c>
      <c r="W199" s="3">
        <v>93</v>
      </c>
      <c r="X199" s="3">
        <v>216</v>
      </c>
      <c r="Y199" s="3">
        <v>161</v>
      </c>
      <c r="Z199" s="3">
        <v>142</v>
      </c>
      <c r="AA199" s="9">
        <v>8</v>
      </c>
      <c r="AN199" s="3">
        <f>IFERROR(ROUND(VLOOKUP($A199,est_vols!$A:$U,4,FALSE),0),"")</f>
        <v>13</v>
      </c>
      <c r="AO199" s="3">
        <f>IFERROR(ROUND(VLOOKUP($A199,est_vols!$A:$U,5,FALSE),0),"")</f>
        <v>0</v>
      </c>
      <c r="AP199" s="3">
        <f>IFERROR(ROUND(VLOOKUP($A199,est_vols!$A:$U,6,FALSE),0),"")</f>
        <v>0</v>
      </c>
      <c r="AQ199" s="3">
        <f>IFERROR(ROUND(VLOOKUP($A199,est_vols!$A:$U,7,FALSE),0),"")</f>
        <v>13</v>
      </c>
      <c r="AR199" s="3">
        <f>IFERROR(ROUND(VLOOKUP($A199,est_vols!$A:$U,8,FALSE),0),"")</f>
        <v>0</v>
      </c>
      <c r="AS199" s="9">
        <f>IFERROR(ROUND(VLOOKUP($A199,est_vols!$A:$U,9,FALSE),0),"")</f>
        <v>0</v>
      </c>
      <c r="AT199" s="3">
        <f t="shared" si="110"/>
        <v>-607</v>
      </c>
      <c r="AU199" s="3">
        <f t="shared" si="111"/>
        <v>-93</v>
      </c>
      <c r="AV199" s="3">
        <f t="shared" si="112"/>
        <v>-216</v>
      </c>
      <c r="AW199" s="3">
        <f t="shared" si="113"/>
        <v>-148</v>
      </c>
      <c r="AX199" s="3">
        <f t="shared" si="114"/>
        <v>-142</v>
      </c>
      <c r="AY199" s="9">
        <f t="shared" si="115"/>
        <v>-8</v>
      </c>
      <c r="AZ199" s="3">
        <f t="shared" si="116"/>
        <v>368449</v>
      </c>
      <c r="BA199" s="3">
        <f t="shared" si="117"/>
        <v>8649</v>
      </c>
      <c r="BB199" s="3">
        <f t="shared" si="118"/>
        <v>46656</v>
      </c>
      <c r="BC199" s="3">
        <f t="shared" si="119"/>
        <v>21904</v>
      </c>
      <c r="BD199" s="3">
        <f t="shared" si="120"/>
        <v>20164</v>
      </c>
      <c r="BE199" s="9">
        <f t="shared" si="121"/>
        <v>64</v>
      </c>
      <c r="BF199" s="51">
        <f t="shared" si="98"/>
        <v>-0.9790322580645161</v>
      </c>
      <c r="BG199" s="51">
        <f t="shared" si="99"/>
        <v>-1</v>
      </c>
      <c r="BH199" s="51">
        <f t="shared" si="100"/>
        <v>-1</v>
      </c>
      <c r="BI199" s="51">
        <f t="shared" si="101"/>
        <v>-0.91925465838509313</v>
      </c>
      <c r="BJ199" s="51">
        <f t="shared" si="102"/>
        <v>-1</v>
      </c>
      <c r="BK199" s="52">
        <f t="shared" si="103"/>
        <v>-1</v>
      </c>
    </row>
    <row r="200" spans="1:63" x14ac:dyDescent="0.25">
      <c r="A200">
        <v>232</v>
      </c>
      <c r="B200" t="s">
        <v>75</v>
      </c>
      <c r="C200" t="s">
        <v>214</v>
      </c>
      <c r="D200" t="str">
        <f t="shared" si="108"/>
        <v>23RD ST between INDIANA and MINNESOTA</v>
      </c>
      <c r="E200" t="s">
        <v>227</v>
      </c>
      <c r="F200" t="s">
        <v>409</v>
      </c>
      <c r="G200" t="s">
        <v>410</v>
      </c>
      <c r="H200" t="s">
        <v>40</v>
      </c>
      <c r="I200" t="s">
        <v>621</v>
      </c>
      <c r="J200" s="11" t="s">
        <v>766</v>
      </c>
      <c r="K200">
        <v>23617</v>
      </c>
      <c r="L200" s="11">
        <v>23616</v>
      </c>
      <c r="M200">
        <f>IFERROR(ROUND(VLOOKUP($A200,est_vols!$A:$U,2,FALSE),0),"")</f>
        <v>2</v>
      </c>
      <c r="N200">
        <f>IFERROR(ROUND(VLOOKUP($A200,est_vols!$A:$U,3,FALSE),0),"")</f>
        <v>11</v>
      </c>
      <c r="O200" t="str">
        <f>VLOOKUP(M200,'AT FT Lookup'!$A$3:$D$8,4,FALSE)</f>
        <v>UrbBiz</v>
      </c>
      <c r="P200" s="11" t="str">
        <f>VLOOKUP(N200,'AT FT Lookup'!$A$12:$C$26,3,FALSE)</f>
        <v>Loc</v>
      </c>
      <c r="Q200">
        <f t="shared" si="104"/>
        <v>1</v>
      </c>
      <c r="R200">
        <f t="shared" si="105"/>
        <v>0</v>
      </c>
      <c r="S200">
        <f t="shared" si="106"/>
        <v>0</v>
      </c>
      <c r="T200">
        <f t="shared" si="107"/>
        <v>0</v>
      </c>
      <c r="U200" s="11" t="str">
        <f t="shared" si="109"/>
        <v>Under 10k</v>
      </c>
      <c r="V200" s="3">
        <v>1952</v>
      </c>
      <c r="W200" s="3">
        <v>345</v>
      </c>
      <c r="X200" s="3">
        <v>752</v>
      </c>
      <c r="Y200" s="3">
        <v>406</v>
      </c>
      <c r="Z200" s="3">
        <v>336</v>
      </c>
      <c r="AA200" s="9">
        <v>113</v>
      </c>
      <c r="AN200" s="3">
        <f>IFERROR(ROUND(VLOOKUP($A200,est_vols!$A:$U,4,FALSE),0),"")</f>
        <v>0</v>
      </c>
      <c r="AO200" s="3">
        <f>IFERROR(ROUND(VLOOKUP($A200,est_vols!$A:$U,5,FALSE),0),"")</f>
        <v>0</v>
      </c>
      <c r="AP200" s="3">
        <f>IFERROR(ROUND(VLOOKUP($A200,est_vols!$A:$U,6,FALSE),0),"")</f>
        <v>0</v>
      </c>
      <c r="AQ200" s="3">
        <f>IFERROR(ROUND(VLOOKUP($A200,est_vols!$A:$U,7,FALSE),0),"")</f>
        <v>0</v>
      </c>
      <c r="AR200" s="3">
        <f>IFERROR(ROUND(VLOOKUP($A200,est_vols!$A:$U,8,FALSE),0),"")</f>
        <v>0</v>
      </c>
      <c r="AS200" s="9">
        <f>IFERROR(ROUND(VLOOKUP($A200,est_vols!$A:$U,9,FALSE),0),"")</f>
        <v>0</v>
      </c>
      <c r="AT200" s="3">
        <f t="shared" si="110"/>
        <v>-1952</v>
      </c>
      <c r="AU200" s="3">
        <f t="shared" si="111"/>
        <v>-345</v>
      </c>
      <c r="AV200" s="3">
        <f t="shared" si="112"/>
        <v>-752</v>
      </c>
      <c r="AW200" s="3">
        <f t="shared" si="113"/>
        <v>-406</v>
      </c>
      <c r="AX200" s="3">
        <f t="shared" si="114"/>
        <v>-336</v>
      </c>
      <c r="AY200" s="9">
        <f t="shared" si="115"/>
        <v>-113</v>
      </c>
      <c r="AZ200" s="3">
        <f t="shared" si="116"/>
        <v>3810304</v>
      </c>
      <c r="BA200" s="3">
        <f t="shared" si="117"/>
        <v>119025</v>
      </c>
      <c r="BB200" s="3">
        <f t="shared" si="118"/>
        <v>565504</v>
      </c>
      <c r="BC200" s="3">
        <f t="shared" si="119"/>
        <v>164836</v>
      </c>
      <c r="BD200" s="3">
        <f t="shared" si="120"/>
        <v>112896</v>
      </c>
      <c r="BE200" s="9">
        <f t="shared" si="121"/>
        <v>12769</v>
      </c>
      <c r="BF200" s="51">
        <f t="shared" si="98"/>
        <v>-1</v>
      </c>
      <c r="BG200" s="51">
        <f t="shared" si="99"/>
        <v>-1</v>
      </c>
      <c r="BH200" s="51">
        <f t="shared" si="100"/>
        <v>-1</v>
      </c>
      <c r="BI200" s="51">
        <f t="shared" si="101"/>
        <v>-1</v>
      </c>
      <c r="BJ200" s="51">
        <f t="shared" si="102"/>
        <v>-1</v>
      </c>
      <c r="BK200" s="52">
        <f t="shared" si="103"/>
        <v>-1</v>
      </c>
    </row>
    <row r="201" spans="1:63" x14ac:dyDescent="0.25">
      <c r="A201">
        <v>233</v>
      </c>
      <c r="B201" t="s">
        <v>75</v>
      </c>
      <c r="C201" t="s">
        <v>214</v>
      </c>
      <c r="D201" t="str">
        <f t="shared" si="108"/>
        <v>23RD ST between INDIANA and MINNESOTA</v>
      </c>
      <c r="E201" t="s">
        <v>227</v>
      </c>
      <c r="F201" t="s">
        <v>409</v>
      </c>
      <c r="G201" t="s">
        <v>410</v>
      </c>
      <c r="H201" t="s">
        <v>42</v>
      </c>
      <c r="I201" t="s">
        <v>621</v>
      </c>
      <c r="J201" s="11" t="s">
        <v>767</v>
      </c>
      <c r="K201">
        <v>23616</v>
      </c>
      <c r="L201" s="11">
        <v>23617</v>
      </c>
      <c r="M201">
        <f>IFERROR(ROUND(VLOOKUP($A201,est_vols!$A:$U,2,FALSE),0),"")</f>
        <v>2</v>
      </c>
      <c r="N201">
        <f>IFERROR(ROUND(VLOOKUP($A201,est_vols!$A:$U,3,FALSE),0),"")</f>
        <v>11</v>
      </c>
      <c r="O201" t="str">
        <f>VLOOKUP(M201,'AT FT Lookup'!$A$3:$D$8,4,FALSE)</f>
        <v>UrbBiz</v>
      </c>
      <c r="P201" s="11" t="str">
        <f>VLOOKUP(N201,'AT FT Lookup'!$A$12:$C$26,3,FALSE)</f>
        <v>Loc</v>
      </c>
      <c r="Q201">
        <f t="shared" si="104"/>
        <v>1</v>
      </c>
      <c r="R201">
        <f t="shared" si="105"/>
        <v>0</v>
      </c>
      <c r="S201">
        <f t="shared" si="106"/>
        <v>0</v>
      </c>
      <c r="T201">
        <f t="shared" si="107"/>
        <v>0</v>
      </c>
      <c r="U201" s="11" t="str">
        <f t="shared" si="109"/>
        <v>Under 10k</v>
      </c>
      <c r="V201" s="3">
        <v>1595</v>
      </c>
      <c r="W201" s="3">
        <v>184</v>
      </c>
      <c r="X201" s="3">
        <v>655</v>
      </c>
      <c r="Y201" s="3">
        <v>331</v>
      </c>
      <c r="Z201" s="3">
        <v>384</v>
      </c>
      <c r="AA201" s="9">
        <v>41</v>
      </c>
      <c r="AN201" s="3">
        <f>IFERROR(ROUND(VLOOKUP($A201,est_vols!$A:$U,4,FALSE),0),"")</f>
        <v>6</v>
      </c>
      <c r="AO201" s="3">
        <f>IFERROR(ROUND(VLOOKUP($A201,est_vols!$A:$U,5,FALSE),0),"")</f>
        <v>1</v>
      </c>
      <c r="AP201" s="3">
        <f>IFERROR(ROUND(VLOOKUP($A201,est_vols!$A:$U,6,FALSE),0),"")</f>
        <v>4</v>
      </c>
      <c r="AQ201" s="3">
        <f>IFERROR(ROUND(VLOOKUP($A201,est_vols!$A:$U,7,FALSE),0),"")</f>
        <v>1</v>
      </c>
      <c r="AR201" s="3">
        <f>IFERROR(ROUND(VLOOKUP($A201,est_vols!$A:$U,8,FALSE),0),"")</f>
        <v>0</v>
      </c>
      <c r="AS201" s="9">
        <f>IFERROR(ROUND(VLOOKUP($A201,est_vols!$A:$U,9,FALSE),0),"")</f>
        <v>0</v>
      </c>
      <c r="AT201" s="3">
        <f t="shared" si="110"/>
        <v>-1589</v>
      </c>
      <c r="AU201" s="3">
        <f t="shared" si="111"/>
        <v>-183</v>
      </c>
      <c r="AV201" s="3">
        <f t="shared" si="112"/>
        <v>-651</v>
      </c>
      <c r="AW201" s="3">
        <f t="shared" si="113"/>
        <v>-330</v>
      </c>
      <c r="AX201" s="3">
        <f t="shared" si="114"/>
        <v>-384</v>
      </c>
      <c r="AY201" s="9">
        <f t="shared" si="115"/>
        <v>-41</v>
      </c>
      <c r="AZ201" s="3">
        <f t="shared" si="116"/>
        <v>2524921</v>
      </c>
      <c r="BA201" s="3">
        <f t="shared" si="117"/>
        <v>33489</v>
      </c>
      <c r="BB201" s="3">
        <f t="shared" si="118"/>
        <v>423801</v>
      </c>
      <c r="BC201" s="3">
        <f t="shared" si="119"/>
        <v>108900</v>
      </c>
      <c r="BD201" s="3">
        <f t="shared" si="120"/>
        <v>147456</v>
      </c>
      <c r="BE201" s="9">
        <f t="shared" si="121"/>
        <v>1681</v>
      </c>
      <c r="BF201" s="51">
        <f t="shared" si="98"/>
        <v>-0.99623824451410659</v>
      </c>
      <c r="BG201" s="51">
        <f t="shared" si="99"/>
        <v>-0.99456521739130432</v>
      </c>
      <c r="BH201" s="51">
        <f t="shared" si="100"/>
        <v>-0.99389312977099231</v>
      </c>
      <c r="BI201" s="51">
        <f t="shared" si="101"/>
        <v>-0.99697885196374625</v>
      </c>
      <c r="BJ201" s="51">
        <f t="shared" si="102"/>
        <v>-1</v>
      </c>
      <c r="BK201" s="52">
        <f t="shared" si="103"/>
        <v>-1</v>
      </c>
    </row>
    <row r="202" spans="1:63" x14ac:dyDescent="0.25">
      <c r="A202">
        <v>234</v>
      </c>
      <c r="B202" t="s">
        <v>75</v>
      </c>
      <c r="C202" t="s">
        <v>214</v>
      </c>
      <c r="D202" t="str">
        <f t="shared" si="108"/>
        <v>23RD ST between NOE and SANCHEZ</v>
      </c>
      <c r="E202" t="s">
        <v>227</v>
      </c>
      <c r="F202" t="s">
        <v>393</v>
      </c>
      <c r="G202" t="s">
        <v>411</v>
      </c>
      <c r="H202" t="s">
        <v>40</v>
      </c>
      <c r="I202" t="s">
        <v>621</v>
      </c>
      <c r="J202" s="11" t="s">
        <v>768</v>
      </c>
      <c r="K202">
        <v>25741</v>
      </c>
      <c r="L202" s="11">
        <v>25655</v>
      </c>
      <c r="M202">
        <f>IFERROR(ROUND(VLOOKUP($A202,est_vols!$A:$U,2,FALSE),0),"")</f>
        <v>2</v>
      </c>
      <c r="N202">
        <f>IFERROR(ROUND(VLOOKUP($A202,est_vols!$A:$U,3,FALSE),0),"")</f>
        <v>11</v>
      </c>
      <c r="O202" t="str">
        <f>VLOOKUP(M202,'AT FT Lookup'!$A$3:$D$8,4,FALSE)</f>
        <v>UrbBiz</v>
      </c>
      <c r="P202" s="11" t="str">
        <f>VLOOKUP(N202,'AT FT Lookup'!$A$12:$C$26,3,FALSE)</f>
        <v>Loc</v>
      </c>
      <c r="Q202">
        <f t="shared" si="104"/>
        <v>1</v>
      </c>
      <c r="R202">
        <f t="shared" si="105"/>
        <v>0</v>
      </c>
      <c r="S202">
        <f t="shared" si="106"/>
        <v>0</v>
      </c>
      <c r="T202">
        <f t="shared" si="107"/>
        <v>0</v>
      </c>
      <c r="U202" s="11" t="str">
        <f t="shared" si="109"/>
        <v>Under 10k</v>
      </c>
      <c r="V202" s="3">
        <v>2099</v>
      </c>
      <c r="W202" s="3">
        <v>397</v>
      </c>
      <c r="X202" s="3">
        <v>821.5</v>
      </c>
      <c r="Y202" s="3">
        <v>490.5</v>
      </c>
      <c r="Z202" s="3">
        <v>369.5</v>
      </c>
      <c r="AA202" s="9">
        <v>20.5</v>
      </c>
      <c r="AN202" s="3">
        <f>IFERROR(ROUND(VLOOKUP($A202,est_vols!$A:$U,4,FALSE),0),"")</f>
        <v>902</v>
      </c>
      <c r="AO202" s="3">
        <f>IFERROR(ROUND(VLOOKUP($A202,est_vols!$A:$U,5,FALSE),0),"")</f>
        <v>199</v>
      </c>
      <c r="AP202" s="3">
        <f>IFERROR(ROUND(VLOOKUP($A202,est_vols!$A:$U,6,FALSE),0),"")</f>
        <v>365</v>
      </c>
      <c r="AQ202" s="3">
        <f>IFERROR(ROUND(VLOOKUP($A202,est_vols!$A:$U,7,FALSE),0),"")</f>
        <v>158</v>
      </c>
      <c r="AR202" s="3">
        <f>IFERROR(ROUND(VLOOKUP($A202,est_vols!$A:$U,8,FALSE),0),"")</f>
        <v>161</v>
      </c>
      <c r="AS202" s="9">
        <f>IFERROR(ROUND(VLOOKUP($A202,est_vols!$A:$U,9,FALSE),0),"")</f>
        <v>20</v>
      </c>
      <c r="AT202" s="3">
        <f t="shared" si="110"/>
        <v>-1197</v>
      </c>
      <c r="AU202" s="3">
        <f t="shared" si="111"/>
        <v>-198</v>
      </c>
      <c r="AV202" s="3">
        <f t="shared" si="112"/>
        <v>-456.5</v>
      </c>
      <c r="AW202" s="3">
        <f t="shared" si="113"/>
        <v>-332.5</v>
      </c>
      <c r="AX202" s="3">
        <f t="shared" si="114"/>
        <v>-208.5</v>
      </c>
      <c r="AY202" s="9">
        <f t="shared" si="115"/>
        <v>-0.5</v>
      </c>
      <c r="AZ202" s="3">
        <f t="shared" si="116"/>
        <v>1432809</v>
      </c>
      <c r="BA202" s="3">
        <f t="shared" si="117"/>
        <v>39204</v>
      </c>
      <c r="BB202" s="3">
        <f t="shared" si="118"/>
        <v>208392.25</v>
      </c>
      <c r="BC202" s="3">
        <f t="shared" si="119"/>
        <v>110556.25</v>
      </c>
      <c r="BD202" s="3">
        <f t="shared" si="120"/>
        <v>43472.25</v>
      </c>
      <c r="BE202" s="9">
        <f t="shared" si="121"/>
        <v>0.25</v>
      </c>
      <c r="BF202" s="51">
        <f t="shared" si="98"/>
        <v>-0.57027155788470696</v>
      </c>
      <c r="BG202" s="51">
        <f t="shared" si="99"/>
        <v>-0.4987405541561713</v>
      </c>
      <c r="BH202" s="51">
        <f t="shared" si="100"/>
        <v>-0.55569080949482652</v>
      </c>
      <c r="BI202" s="51">
        <f t="shared" si="101"/>
        <v>-0.67787971457696228</v>
      </c>
      <c r="BJ202" s="51">
        <f t="shared" si="102"/>
        <v>-0.56427604871447901</v>
      </c>
      <c r="BK202" s="52">
        <f t="shared" si="103"/>
        <v>-2.4390243902439025E-2</v>
      </c>
    </row>
    <row r="203" spans="1:63" x14ac:dyDescent="0.25">
      <c r="A203">
        <v>235</v>
      </c>
      <c r="B203" t="s">
        <v>75</v>
      </c>
      <c r="C203" t="s">
        <v>214</v>
      </c>
      <c r="D203" t="str">
        <f t="shared" si="108"/>
        <v>23RD ST between NOE and SANCHEZ</v>
      </c>
      <c r="E203" t="s">
        <v>227</v>
      </c>
      <c r="F203" t="s">
        <v>393</v>
      </c>
      <c r="G203" t="s">
        <v>411</v>
      </c>
      <c r="H203" t="s">
        <v>42</v>
      </c>
      <c r="I203" t="s">
        <v>621</v>
      </c>
      <c r="J203" s="11" t="s">
        <v>769</v>
      </c>
      <c r="K203">
        <v>25655</v>
      </c>
      <c r="L203" s="11">
        <v>25741</v>
      </c>
      <c r="M203">
        <f>IFERROR(ROUND(VLOOKUP($A203,est_vols!$A:$U,2,FALSE),0),"")</f>
        <v>2</v>
      </c>
      <c r="N203">
        <f>IFERROR(ROUND(VLOOKUP($A203,est_vols!$A:$U,3,FALSE),0),"")</f>
        <v>11</v>
      </c>
      <c r="O203" t="str">
        <f>VLOOKUP(M203,'AT FT Lookup'!$A$3:$D$8,4,FALSE)</f>
        <v>UrbBiz</v>
      </c>
      <c r="P203" s="11" t="str">
        <f>VLOOKUP(N203,'AT FT Lookup'!$A$12:$C$26,3,FALSE)</f>
        <v>Loc</v>
      </c>
      <c r="Q203">
        <f t="shared" si="104"/>
        <v>1</v>
      </c>
      <c r="R203">
        <f t="shared" si="105"/>
        <v>0</v>
      </c>
      <c r="S203">
        <f t="shared" si="106"/>
        <v>0</v>
      </c>
      <c r="T203">
        <f t="shared" si="107"/>
        <v>0</v>
      </c>
      <c r="U203" s="11" t="str">
        <f t="shared" si="109"/>
        <v>Under 10k</v>
      </c>
      <c r="V203" s="3">
        <v>1697.5</v>
      </c>
      <c r="W203" s="3">
        <v>273.5</v>
      </c>
      <c r="X203" s="3">
        <v>653</v>
      </c>
      <c r="Y203" s="3">
        <v>405</v>
      </c>
      <c r="Z203" s="3">
        <v>350.5</v>
      </c>
      <c r="AA203" s="9">
        <v>15.5</v>
      </c>
      <c r="AN203" s="3">
        <f>IFERROR(ROUND(VLOOKUP($A203,est_vols!$A:$U,4,FALSE),0),"")</f>
        <v>690</v>
      </c>
      <c r="AO203" s="3">
        <f>IFERROR(ROUND(VLOOKUP($A203,est_vols!$A:$U,5,FALSE),0),"")</f>
        <v>51</v>
      </c>
      <c r="AP203" s="3">
        <f>IFERROR(ROUND(VLOOKUP($A203,est_vols!$A:$U,6,FALSE),0),"")</f>
        <v>276</v>
      </c>
      <c r="AQ203" s="3">
        <f>IFERROR(ROUND(VLOOKUP($A203,est_vols!$A:$U,7,FALSE),0),"")</f>
        <v>203</v>
      </c>
      <c r="AR203" s="3">
        <f>IFERROR(ROUND(VLOOKUP($A203,est_vols!$A:$U,8,FALSE),0),"")</f>
        <v>153</v>
      </c>
      <c r="AS203" s="9">
        <f>IFERROR(ROUND(VLOOKUP($A203,est_vols!$A:$U,9,FALSE),0),"")</f>
        <v>7</v>
      </c>
      <c r="AT203" s="3">
        <f t="shared" si="110"/>
        <v>-1007.5</v>
      </c>
      <c r="AU203" s="3">
        <f t="shared" si="111"/>
        <v>-222.5</v>
      </c>
      <c r="AV203" s="3">
        <f t="shared" si="112"/>
        <v>-377</v>
      </c>
      <c r="AW203" s="3">
        <f t="shared" si="113"/>
        <v>-202</v>
      </c>
      <c r="AX203" s="3">
        <f t="shared" si="114"/>
        <v>-197.5</v>
      </c>
      <c r="AY203" s="9">
        <f t="shared" si="115"/>
        <v>-8.5</v>
      </c>
      <c r="AZ203" s="3">
        <f t="shared" si="116"/>
        <v>1015056.25</v>
      </c>
      <c r="BA203" s="3">
        <f t="shared" si="117"/>
        <v>49506.25</v>
      </c>
      <c r="BB203" s="3">
        <f t="shared" si="118"/>
        <v>142129</v>
      </c>
      <c r="BC203" s="3">
        <f t="shared" si="119"/>
        <v>40804</v>
      </c>
      <c r="BD203" s="3">
        <f t="shared" si="120"/>
        <v>39006.25</v>
      </c>
      <c r="BE203" s="9">
        <f t="shared" si="121"/>
        <v>72.25</v>
      </c>
      <c r="BF203" s="51">
        <f t="shared" si="98"/>
        <v>-0.59351988217967599</v>
      </c>
      <c r="BG203" s="51">
        <f t="shared" si="99"/>
        <v>-0.8135283363802559</v>
      </c>
      <c r="BH203" s="51">
        <f t="shared" si="100"/>
        <v>-0.57733537519142419</v>
      </c>
      <c r="BI203" s="51">
        <f t="shared" si="101"/>
        <v>-0.49876543209876545</v>
      </c>
      <c r="BJ203" s="51">
        <f t="shared" si="102"/>
        <v>-0.56348074179743224</v>
      </c>
      <c r="BK203" s="52">
        <f t="shared" si="103"/>
        <v>-0.54838709677419351</v>
      </c>
    </row>
    <row r="204" spans="1:63" x14ac:dyDescent="0.25">
      <c r="A204">
        <v>236</v>
      </c>
      <c r="B204" t="s">
        <v>75</v>
      </c>
      <c r="C204" t="s">
        <v>214</v>
      </c>
      <c r="D204" t="str">
        <f t="shared" si="108"/>
        <v>24TH AVE between CALIFORNIA and LAKE</v>
      </c>
      <c r="E204" t="s">
        <v>228</v>
      </c>
      <c r="F204" t="s">
        <v>378</v>
      </c>
      <c r="G204" t="s">
        <v>379</v>
      </c>
      <c r="H204" t="s">
        <v>36</v>
      </c>
      <c r="I204" t="s">
        <v>621</v>
      </c>
      <c r="J204" s="11" t="s">
        <v>770</v>
      </c>
      <c r="K204">
        <v>27648</v>
      </c>
      <c r="L204" s="11">
        <v>27654</v>
      </c>
      <c r="M204">
        <f>IFERROR(ROUND(VLOOKUP($A204,est_vols!$A:$U,2,FALSE),0),"")</f>
        <v>3</v>
      </c>
      <c r="N204">
        <f>IFERROR(ROUND(VLOOKUP($A204,est_vols!$A:$U,3,FALSE),0),"")</f>
        <v>11</v>
      </c>
      <c r="O204" t="str">
        <f>VLOOKUP(M204,'AT FT Lookup'!$A$3:$D$8,4,FALSE)</f>
        <v>Urb</v>
      </c>
      <c r="P204" s="11" t="str">
        <f>VLOOKUP(N204,'AT FT Lookup'!$A$12:$C$26,3,FALSE)</f>
        <v>Loc</v>
      </c>
      <c r="Q204">
        <f t="shared" si="104"/>
        <v>1</v>
      </c>
      <c r="R204">
        <f t="shared" si="105"/>
        <v>0</v>
      </c>
      <c r="S204">
        <f t="shared" si="106"/>
        <v>0</v>
      </c>
      <c r="T204">
        <f t="shared" si="107"/>
        <v>0</v>
      </c>
      <c r="U204" s="11" t="str">
        <f t="shared" si="109"/>
        <v>Under 10k</v>
      </c>
      <c r="V204" s="3">
        <v>469.5</v>
      </c>
      <c r="W204" s="3">
        <v>83.5</v>
      </c>
      <c r="X204" s="3">
        <v>187</v>
      </c>
      <c r="Y204" s="3">
        <v>103.5</v>
      </c>
      <c r="Z204" s="3">
        <v>87.5</v>
      </c>
      <c r="AA204" s="9">
        <v>8</v>
      </c>
      <c r="AN204" s="3">
        <f>IFERROR(ROUND(VLOOKUP($A204,est_vols!$A:$U,4,FALSE),0),"")</f>
        <v>0</v>
      </c>
      <c r="AO204" s="3">
        <f>IFERROR(ROUND(VLOOKUP($A204,est_vols!$A:$U,5,FALSE),0),"")</f>
        <v>0</v>
      </c>
      <c r="AP204" s="3">
        <f>IFERROR(ROUND(VLOOKUP($A204,est_vols!$A:$U,6,FALSE),0),"")</f>
        <v>0</v>
      </c>
      <c r="AQ204" s="3">
        <f>IFERROR(ROUND(VLOOKUP($A204,est_vols!$A:$U,7,FALSE),0),"")</f>
        <v>0</v>
      </c>
      <c r="AR204" s="3">
        <f>IFERROR(ROUND(VLOOKUP($A204,est_vols!$A:$U,8,FALSE),0),"")</f>
        <v>0</v>
      </c>
      <c r="AS204" s="9">
        <f>IFERROR(ROUND(VLOOKUP($A204,est_vols!$A:$U,9,FALSE),0),"")</f>
        <v>0</v>
      </c>
      <c r="AT204" s="3">
        <f t="shared" si="110"/>
        <v>-469.5</v>
      </c>
      <c r="AU204" s="3">
        <f t="shared" si="111"/>
        <v>-83.5</v>
      </c>
      <c r="AV204" s="3">
        <f t="shared" si="112"/>
        <v>-187</v>
      </c>
      <c r="AW204" s="3">
        <f t="shared" si="113"/>
        <v>-103.5</v>
      </c>
      <c r="AX204" s="3">
        <f t="shared" si="114"/>
        <v>-87.5</v>
      </c>
      <c r="AY204" s="9">
        <f t="shared" si="115"/>
        <v>-8</v>
      </c>
      <c r="AZ204" s="3">
        <f t="shared" si="116"/>
        <v>220430.25</v>
      </c>
      <c r="BA204" s="3">
        <f t="shared" si="117"/>
        <v>6972.25</v>
      </c>
      <c r="BB204" s="3">
        <f t="shared" si="118"/>
        <v>34969</v>
      </c>
      <c r="BC204" s="3">
        <f t="shared" si="119"/>
        <v>10712.25</v>
      </c>
      <c r="BD204" s="3">
        <f t="shared" si="120"/>
        <v>7656.25</v>
      </c>
      <c r="BE204" s="9">
        <f t="shared" si="121"/>
        <v>64</v>
      </c>
      <c r="BF204" s="51">
        <f t="shared" si="98"/>
        <v>-1</v>
      </c>
      <c r="BG204" s="51">
        <f t="shared" si="99"/>
        <v>-1</v>
      </c>
      <c r="BH204" s="51">
        <f t="shared" si="100"/>
        <v>-1</v>
      </c>
      <c r="BI204" s="51">
        <f t="shared" si="101"/>
        <v>-1</v>
      </c>
      <c r="BJ204" s="51">
        <f t="shared" si="102"/>
        <v>-1</v>
      </c>
      <c r="BK204" s="52">
        <f t="shared" si="103"/>
        <v>-1</v>
      </c>
    </row>
    <row r="205" spans="1:63" x14ac:dyDescent="0.25">
      <c r="A205">
        <v>237</v>
      </c>
      <c r="B205" t="s">
        <v>75</v>
      </c>
      <c r="C205" t="s">
        <v>214</v>
      </c>
      <c r="D205" t="str">
        <f t="shared" si="108"/>
        <v>24TH AVE between CALIFORNIA and LAKE</v>
      </c>
      <c r="E205" t="s">
        <v>228</v>
      </c>
      <c r="F205" t="s">
        <v>378</v>
      </c>
      <c r="G205" t="s">
        <v>379</v>
      </c>
      <c r="H205" t="s">
        <v>38</v>
      </c>
      <c r="I205" t="s">
        <v>621</v>
      </c>
      <c r="J205" s="11" t="s">
        <v>771</v>
      </c>
      <c r="K205">
        <v>27654</v>
      </c>
      <c r="L205" s="11">
        <v>27648</v>
      </c>
      <c r="M205">
        <f>IFERROR(ROUND(VLOOKUP($A205,est_vols!$A:$U,2,FALSE),0),"")</f>
        <v>3</v>
      </c>
      <c r="N205">
        <f>IFERROR(ROUND(VLOOKUP($A205,est_vols!$A:$U,3,FALSE),0),"")</f>
        <v>11</v>
      </c>
      <c r="O205" t="str">
        <f>VLOOKUP(M205,'AT FT Lookup'!$A$3:$D$8,4,FALSE)</f>
        <v>Urb</v>
      </c>
      <c r="P205" s="11" t="str">
        <f>VLOOKUP(N205,'AT FT Lookup'!$A$12:$C$26,3,FALSE)</f>
        <v>Loc</v>
      </c>
      <c r="Q205">
        <f t="shared" si="104"/>
        <v>1</v>
      </c>
      <c r="R205">
        <f t="shared" si="105"/>
        <v>0</v>
      </c>
      <c r="S205">
        <f t="shared" si="106"/>
        <v>0</v>
      </c>
      <c r="T205">
        <f t="shared" si="107"/>
        <v>0</v>
      </c>
      <c r="U205" s="11" t="str">
        <f t="shared" si="109"/>
        <v>Under 10k</v>
      </c>
      <c r="V205" s="3">
        <v>382.5</v>
      </c>
      <c r="W205" s="3">
        <v>75</v>
      </c>
      <c r="X205" s="3">
        <v>141</v>
      </c>
      <c r="Y205" s="3">
        <v>95</v>
      </c>
      <c r="Z205" s="3">
        <v>65.5</v>
      </c>
      <c r="AA205" s="9">
        <v>6</v>
      </c>
      <c r="AN205" s="3">
        <f>IFERROR(ROUND(VLOOKUP($A205,est_vols!$A:$U,4,FALSE),0),"")</f>
        <v>0</v>
      </c>
      <c r="AO205" s="3">
        <f>IFERROR(ROUND(VLOOKUP($A205,est_vols!$A:$U,5,FALSE),0),"")</f>
        <v>0</v>
      </c>
      <c r="AP205" s="3">
        <f>IFERROR(ROUND(VLOOKUP($A205,est_vols!$A:$U,6,FALSE),0),"")</f>
        <v>0</v>
      </c>
      <c r="AQ205" s="3">
        <f>IFERROR(ROUND(VLOOKUP($A205,est_vols!$A:$U,7,FALSE),0),"")</f>
        <v>0</v>
      </c>
      <c r="AR205" s="3">
        <f>IFERROR(ROUND(VLOOKUP($A205,est_vols!$A:$U,8,FALSE),0),"")</f>
        <v>0</v>
      </c>
      <c r="AS205" s="9">
        <f>IFERROR(ROUND(VLOOKUP($A205,est_vols!$A:$U,9,FALSE),0),"")</f>
        <v>0</v>
      </c>
      <c r="AT205" s="3">
        <f t="shared" si="110"/>
        <v>-382.5</v>
      </c>
      <c r="AU205" s="3">
        <f t="shared" si="111"/>
        <v>-75</v>
      </c>
      <c r="AV205" s="3">
        <f t="shared" si="112"/>
        <v>-141</v>
      </c>
      <c r="AW205" s="3">
        <f t="shared" si="113"/>
        <v>-95</v>
      </c>
      <c r="AX205" s="3">
        <f t="shared" si="114"/>
        <v>-65.5</v>
      </c>
      <c r="AY205" s="9">
        <f t="shared" si="115"/>
        <v>-6</v>
      </c>
      <c r="AZ205" s="3">
        <f t="shared" si="116"/>
        <v>146306.25</v>
      </c>
      <c r="BA205" s="3">
        <f t="shared" si="117"/>
        <v>5625</v>
      </c>
      <c r="BB205" s="3">
        <f t="shared" si="118"/>
        <v>19881</v>
      </c>
      <c r="BC205" s="3">
        <f t="shared" si="119"/>
        <v>9025</v>
      </c>
      <c r="BD205" s="3">
        <f t="shared" si="120"/>
        <v>4290.25</v>
      </c>
      <c r="BE205" s="9">
        <f t="shared" si="121"/>
        <v>36</v>
      </c>
      <c r="BF205" s="51">
        <f t="shared" si="98"/>
        <v>-1</v>
      </c>
      <c r="BG205" s="51">
        <f t="shared" si="99"/>
        <v>-1</v>
      </c>
      <c r="BH205" s="51">
        <f t="shared" si="100"/>
        <v>-1</v>
      </c>
      <c r="BI205" s="51">
        <f t="shared" si="101"/>
        <v>-1</v>
      </c>
      <c r="BJ205" s="51">
        <f t="shared" si="102"/>
        <v>-1</v>
      </c>
      <c r="BK205" s="52">
        <f t="shared" si="103"/>
        <v>-1</v>
      </c>
    </row>
    <row r="206" spans="1:63" x14ac:dyDescent="0.25">
      <c r="A206">
        <v>238</v>
      </c>
      <c r="B206" t="s">
        <v>75</v>
      </c>
      <c r="C206" t="s">
        <v>214</v>
      </c>
      <c r="D206" t="str">
        <f t="shared" si="108"/>
        <v>26TH ST between HAMPSHIRE and YORK</v>
      </c>
      <c r="E206" t="s">
        <v>229</v>
      </c>
      <c r="F206" t="s">
        <v>403</v>
      </c>
      <c r="G206" t="s">
        <v>412</v>
      </c>
      <c r="H206" t="s">
        <v>40</v>
      </c>
      <c r="I206" t="s">
        <v>621</v>
      </c>
      <c r="J206" s="11" t="s">
        <v>772</v>
      </c>
      <c r="K206">
        <v>21124</v>
      </c>
      <c r="L206" s="11">
        <v>23948</v>
      </c>
      <c r="M206">
        <f>IFERROR(ROUND(VLOOKUP($A206,est_vols!$A:$U,2,FALSE),0),"")</f>
        <v>1</v>
      </c>
      <c r="N206">
        <f>IFERROR(ROUND(VLOOKUP($A206,est_vols!$A:$U,3,FALSE),0),"")</f>
        <v>11</v>
      </c>
      <c r="O206" t="str">
        <f>VLOOKUP(M206,'AT FT Lookup'!$A$3:$D$8,4,FALSE)</f>
        <v>Core/CBD</v>
      </c>
      <c r="P206" s="11" t="str">
        <f>VLOOKUP(N206,'AT FT Lookup'!$A$12:$C$26,3,FALSE)</f>
        <v>Loc</v>
      </c>
      <c r="Q206">
        <f t="shared" si="104"/>
        <v>1</v>
      </c>
      <c r="R206">
        <f t="shared" si="105"/>
        <v>0</v>
      </c>
      <c r="S206">
        <f t="shared" si="106"/>
        <v>0</v>
      </c>
      <c r="T206">
        <f t="shared" si="107"/>
        <v>0</v>
      </c>
      <c r="U206" s="11" t="str">
        <f t="shared" si="109"/>
        <v>Under 10k</v>
      </c>
      <c r="V206" s="3">
        <v>477</v>
      </c>
      <c r="W206" s="3">
        <v>85</v>
      </c>
      <c r="X206" s="3">
        <v>160</v>
      </c>
      <c r="Y206" s="3">
        <v>131</v>
      </c>
      <c r="Z206" s="3">
        <v>92</v>
      </c>
      <c r="AA206" s="9">
        <v>9</v>
      </c>
      <c r="AN206" s="3">
        <f>IFERROR(ROUND(VLOOKUP($A206,est_vols!$A:$U,4,FALSE),0),"")</f>
        <v>229</v>
      </c>
      <c r="AO206" s="3">
        <f>IFERROR(ROUND(VLOOKUP($A206,est_vols!$A:$U,5,FALSE),0),"")</f>
        <v>169</v>
      </c>
      <c r="AP206" s="3">
        <f>IFERROR(ROUND(VLOOKUP($A206,est_vols!$A:$U,6,FALSE),0),"")</f>
        <v>0</v>
      </c>
      <c r="AQ206" s="3">
        <f>IFERROR(ROUND(VLOOKUP($A206,est_vols!$A:$U,7,FALSE),0),"")</f>
        <v>11</v>
      </c>
      <c r="AR206" s="3">
        <f>IFERROR(ROUND(VLOOKUP($A206,est_vols!$A:$U,8,FALSE),0),"")</f>
        <v>42</v>
      </c>
      <c r="AS206" s="9">
        <f>IFERROR(ROUND(VLOOKUP($A206,est_vols!$A:$U,9,FALSE),0),"")</f>
        <v>7</v>
      </c>
      <c r="AT206" s="3">
        <f t="shared" si="110"/>
        <v>-248</v>
      </c>
      <c r="AU206" s="3">
        <f t="shared" si="111"/>
        <v>84</v>
      </c>
      <c r="AV206" s="3">
        <f t="shared" si="112"/>
        <v>-160</v>
      </c>
      <c r="AW206" s="3">
        <f t="shared" si="113"/>
        <v>-120</v>
      </c>
      <c r="AX206" s="3">
        <f t="shared" si="114"/>
        <v>-50</v>
      </c>
      <c r="AY206" s="9">
        <f t="shared" si="115"/>
        <v>-2</v>
      </c>
      <c r="AZ206" s="3">
        <f t="shared" si="116"/>
        <v>61504</v>
      </c>
      <c r="BA206" s="3">
        <f t="shared" si="117"/>
        <v>7056</v>
      </c>
      <c r="BB206" s="3">
        <f t="shared" si="118"/>
        <v>25600</v>
      </c>
      <c r="BC206" s="3">
        <f t="shared" si="119"/>
        <v>14400</v>
      </c>
      <c r="BD206" s="3">
        <f t="shared" si="120"/>
        <v>2500</v>
      </c>
      <c r="BE206" s="9">
        <f t="shared" si="121"/>
        <v>4</v>
      </c>
      <c r="BF206" s="51">
        <f t="shared" si="98"/>
        <v>-0.51991614255765195</v>
      </c>
      <c r="BG206" s="51">
        <f t="shared" si="99"/>
        <v>0.9882352941176471</v>
      </c>
      <c r="BH206" s="51">
        <f t="shared" si="100"/>
        <v>-1</v>
      </c>
      <c r="BI206" s="51">
        <f t="shared" si="101"/>
        <v>-0.91603053435114501</v>
      </c>
      <c r="BJ206" s="51">
        <f t="shared" si="102"/>
        <v>-0.54347826086956519</v>
      </c>
      <c r="BK206" s="52">
        <f t="shared" si="103"/>
        <v>-0.22222222222222221</v>
      </c>
    </row>
    <row r="207" spans="1:63" x14ac:dyDescent="0.25">
      <c r="A207">
        <v>239</v>
      </c>
      <c r="B207" t="s">
        <v>75</v>
      </c>
      <c r="C207" t="s">
        <v>214</v>
      </c>
      <c r="D207" t="str">
        <f t="shared" si="108"/>
        <v>26TH ST between HAMPSHIRE and YORK</v>
      </c>
      <c r="E207" t="s">
        <v>229</v>
      </c>
      <c r="F207" t="s">
        <v>403</v>
      </c>
      <c r="G207" t="s">
        <v>412</v>
      </c>
      <c r="H207" t="s">
        <v>42</v>
      </c>
      <c r="I207" t="s">
        <v>621</v>
      </c>
      <c r="J207" s="11" t="s">
        <v>773</v>
      </c>
      <c r="K207">
        <v>23948</v>
      </c>
      <c r="L207" s="11">
        <v>21124</v>
      </c>
      <c r="M207">
        <f>IFERROR(ROUND(VLOOKUP($A207,est_vols!$A:$U,2,FALSE),0),"")</f>
        <v>1</v>
      </c>
      <c r="N207">
        <f>IFERROR(ROUND(VLOOKUP($A207,est_vols!$A:$U,3,FALSE),0),"")</f>
        <v>11</v>
      </c>
      <c r="O207" t="str">
        <f>VLOOKUP(M207,'AT FT Lookup'!$A$3:$D$8,4,FALSE)</f>
        <v>Core/CBD</v>
      </c>
      <c r="P207" s="11" t="str">
        <f>VLOOKUP(N207,'AT FT Lookup'!$A$12:$C$26,3,FALSE)</f>
        <v>Loc</v>
      </c>
      <c r="Q207">
        <f t="shared" si="104"/>
        <v>1</v>
      </c>
      <c r="R207">
        <f t="shared" si="105"/>
        <v>0</v>
      </c>
      <c r="S207">
        <f t="shared" si="106"/>
        <v>0</v>
      </c>
      <c r="T207">
        <f t="shared" si="107"/>
        <v>0</v>
      </c>
      <c r="U207" s="11" t="str">
        <f t="shared" si="109"/>
        <v>Under 10k</v>
      </c>
      <c r="V207" s="3">
        <v>2163</v>
      </c>
      <c r="W207" s="3">
        <v>347</v>
      </c>
      <c r="X207" s="3">
        <v>846</v>
      </c>
      <c r="Y207" s="3">
        <v>661</v>
      </c>
      <c r="Z207" s="3">
        <v>293</v>
      </c>
      <c r="AA207" s="9">
        <v>16</v>
      </c>
      <c r="AN207" s="3">
        <f>IFERROR(ROUND(VLOOKUP($A207,est_vols!$A:$U,4,FALSE),0),"")</f>
        <v>857</v>
      </c>
      <c r="AO207" s="3">
        <f>IFERROR(ROUND(VLOOKUP($A207,est_vols!$A:$U,5,FALSE),0),"")</f>
        <v>93</v>
      </c>
      <c r="AP207" s="3">
        <f>IFERROR(ROUND(VLOOKUP($A207,est_vols!$A:$U,6,FALSE),0),"")</f>
        <v>318</v>
      </c>
      <c r="AQ207" s="3">
        <f>IFERROR(ROUND(VLOOKUP($A207,est_vols!$A:$U,7,FALSE),0),"")</f>
        <v>284</v>
      </c>
      <c r="AR207" s="3">
        <f>IFERROR(ROUND(VLOOKUP($A207,est_vols!$A:$U,8,FALSE),0),"")</f>
        <v>152</v>
      </c>
      <c r="AS207" s="9">
        <f>IFERROR(ROUND(VLOOKUP($A207,est_vols!$A:$U,9,FALSE),0),"")</f>
        <v>10</v>
      </c>
      <c r="AT207" s="3">
        <f t="shared" si="110"/>
        <v>-1306</v>
      </c>
      <c r="AU207" s="3">
        <f t="shared" si="111"/>
        <v>-254</v>
      </c>
      <c r="AV207" s="3">
        <f t="shared" si="112"/>
        <v>-528</v>
      </c>
      <c r="AW207" s="3">
        <f t="shared" si="113"/>
        <v>-377</v>
      </c>
      <c r="AX207" s="3">
        <f t="shared" si="114"/>
        <v>-141</v>
      </c>
      <c r="AY207" s="9">
        <f t="shared" si="115"/>
        <v>-6</v>
      </c>
      <c r="AZ207" s="3">
        <f t="shared" si="116"/>
        <v>1705636</v>
      </c>
      <c r="BA207" s="3">
        <f t="shared" si="117"/>
        <v>64516</v>
      </c>
      <c r="BB207" s="3">
        <f t="shared" si="118"/>
        <v>278784</v>
      </c>
      <c r="BC207" s="3">
        <f t="shared" si="119"/>
        <v>142129</v>
      </c>
      <c r="BD207" s="3">
        <f t="shared" si="120"/>
        <v>19881</v>
      </c>
      <c r="BE207" s="9">
        <f t="shared" si="121"/>
        <v>36</v>
      </c>
      <c r="BF207" s="51">
        <f t="shared" ref="BF207:BF270" si="122">AT207/V207</f>
        <v>-0.60379103097549702</v>
      </c>
      <c r="BG207" s="51">
        <f t="shared" ref="BG207:BG270" si="123">AU207/W207</f>
        <v>-0.73198847262247835</v>
      </c>
      <c r="BH207" s="51">
        <f t="shared" ref="BH207:BH270" si="124">AV207/X207</f>
        <v>-0.62411347517730498</v>
      </c>
      <c r="BI207" s="51">
        <f t="shared" ref="BI207:BI270" si="125">AW207/Y207</f>
        <v>-0.57034795763993951</v>
      </c>
      <c r="BJ207" s="51">
        <f t="shared" ref="BJ207:BJ270" si="126">AX207/Z207</f>
        <v>-0.48122866894197952</v>
      </c>
      <c r="BK207" s="52">
        <f t="shared" ref="BK207:BK270" si="127">AY207/AA207</f>
        <v>-0.375</v>
      </c>
    </row>
    <row r="208" spans="1:63" x14ac:dyDescent="0.25">
      <c r="A208">
        <v>240</v>
      </c>
      <c r="B208" t="s">
        <v>75</v>
      </c>
      <c r="C208" t="s">
        <v>214</v>
      </c>
      <c r="D208" t="str">
        <f t="shared" si="108"/>
        <v>26TH ST between VAN NESS and VIRGIL</v>
      </c>
      <c r="E208" t="s">
        <v>229</v>
      </c>
      <c r="F208" t="s">
        <v>413</v>
      </c>
      <c r="G208" t="s">
        <v>414</v>
      </c>
      <c r="H208" t="s">
        <v>40</v>
      </c>
      <c r="I208" t="s">
        <v>621</v>
      </c>
      <c r="J208" s="11" t="s">
        <v>774</v>
      </c>
      <c r="K208">
        <v>21296</v>
      </c>
      <c r="L208" s="11">
        <v>24061</v>
      </c>
      <c r="M208">
        <f>IFERROR(ROUND(VLOOKUP($A208,est_vols!$A:$U,2,FALSE),0),"")</f>
        <v>1</v>
      </c>
      <c r="N208">
        <f>IFERROR(ROUND(VLOOKUP($A208,est_vols!$A:$U,3,FALSE),0),"")</f>
        <v>11</v>
      </c>
      <c r="O208" t="str">
        <f>VLOOKUP(M208,'AT FT Lookup'!$A$3:$D$8,4,FALSE)</f>
        <v>Core/CBD</v>
      </c>
      <c r="P208" s="11" t="str">
        <f>VLOOKUP(N208,'AT FT Lookup'!$A$12:$C$26,3,FALSE)</f>
        <v>Loc</v>
      </c>
      <c r="Q208">
        <f t="shared" si="104"/>
        <v>1</v>
      </c>
      <c r="R208">
        <f t="shared" si="105"/>
        <v>0</v>
      </c>
      <c r="S208">
        <f t="shared" si="106"/>
        <v>0</v>
      </c>
      <c r="T208">
        <f t="shared" si="107"/>
        <v>0</v>
      </c>
      <c r="U208" s="11" t="str">
        <f t="shared" si="109"/>
        <v>Under 10k</v>
      </c>
      <c r="V208" s="3">
        <v>2079</v>
      </c>
      <c r="W208" s="3">
        <v>432</v>
      </c>
      <c r="X208" s="3">
        <v>741</v>
      </c>
      <c r="Y208" s="3">
        <v>445</v>
      </c>
      <c r="Z208" s="3">
        <v>378</v>
      </c>
      <c r="AA208" s="9">
        <v>83</v>
      </c>
      <c r="AN208" s="3">
        <f>IFERROR(ROUND(VLOOKUP($A208,est_vols!$A:$U,4,FALSE),0),"")</f>
        <v>1098</v>
      </c>
      <c r="AO208" s="3">
        <f>IFERROR(ROUND(VLOOKUP($A208,est_vols!$A:$U,5,FALSE),0),"")</f>
        <v>190</v>
      </c>
      <c r="AP208" s="3">
        <f>IFERROR(ROUND(VLOOKUP($A208,est_vols!$A:$U,6,FALSE),0),"")</f>
        <v>438</v>
      </c>
      <c r="AQ208" s="3">
        <f>IFERROR(ROUND(VLOOKUP($A208,est_vols!$A:$U,7,FALSE),0),"")</f>
        <v>225</v>
      </c>
      <c r="AR208" s="3">
        <f>IFERROR(ROUND(VLOOKUP($A208,est_vols!$A:$U,8,FALSE),0),"")</f>
        <v>229</v>
      </c>
      <c r="AS208" s="9">
        <f>IFERROR(ROUND(VLOOKUP($A208,est_vols!$A:$U,9,FALSE),0),"")</f>
        <v>17</v>
      </c>
      <c r="AT208" s="3">
        <f t="shared" si="110"/>
        <v>-981</v>
      </c>
      <c r="AU208" s="3">
        <f t="shared" si="111"/>
        <v>-242</v>
      </c>
      <c r="AV208" s="3">
        <f t="shared" si="112"/>
        <v>-303</v>
      </c>
      <c r="AW208" s="3">
        <f t="shared" si="113"/>
        <v>-220</v>
      </c>
      <c r="AX208" s="3">
        <f t="shared" si="114"/>
        <v>-149</v>
      </c>
      <c r="AY208" s="9">
        <f t="shared" si="115"/>
        <v>-66</v>
      </c>
      <c r="AZ208" s="3">
        <f t="shared" si="116"/>
        <v>962361</v>
      </c>
      <c r="BA208" s="3">
        <f t="shared" si="117"/>
        <v>58564</v>
      </c>
      <c r="BB208" s="3">
        <f t="shared" si="118"/>
        <v>91809</v>
      </c>
      <c r="BC208" s="3">
        <f t="shared" si="119"/>
        <v>48400</v>
      </c>
      <c r="BD208" s="3">
        <f t="shared" si="120"/>
        <v>22201</v>
      </c>
      <c r="BE208" s="9">
        <f t="shared" si="121"/>
        <v>4356</v>
      </c>
      <c r="BF208" s="51">
        <f t="shared" si="122"/>
        <v>-0.47186147186147187</v>
      </c>
      <c r="BG208" s="51">
        <f t="shared" si="123"/>
        <v>-0.56018518518518523</v>
      </c>
      <c r="BH208" s="51">
        <f t="shared" si="124"/>
        <v>-0.40890688259109309</v>
      </c>
      <c r="BI208" s="51">
        <f t="shared" si="125"/>
        <v>-0.4943820224719101</v>
      </c>
      <c r="BJ208" s="51">
        <f t="shared" si="126"/>
        <v>-0.39417989417989419</v>
      </c>
      <c r="BK208" s="52">
        <f t="shared" si="127"/>
        <v>-0.79518072289156627</v>
      </c>
    </row>
    <row r="209" spans="1:63" x14ac:dyDescent="0.25">
      <c r="A209">
        <v>241</v>
      </c>
      <c r="B209" t="s">
        <v>75</v>
      </c>
      <c r="C209" t="s">
        <v>214</v>
      </c>
      <c r="D209" t="str">
        <f t="shared" si="108"/>
        <v>26TH ST between VAN NESS and VIRGIL</v>
      </c>
      <c r="E209" t="s">
        <v>229</v>
      </c>
      <c r="F209" t="s">
        <v>413</v>
      </c>
      <c r="G209" t="s">
        <v>414</v>
      </c>
      <c r="H209" t="s">
        <v>42</v>
      </c>
      <c r="I209" t="s">
        <v>621</v>
      </c>
      <c r="J209" s="11" t="s">
        <v>775</v>
      </c>
      <c r="K209">
        <v>24061</v>
      </c>
      <c r="L209" s="11">
        <v>21296</v>
      </c>
      <c r="M209">
        <f>IFERROR(ROUND(VLOOKUP($A209,est_vols!$A:$U,2,FALSE),0),"")</f>
        <v>1</v>
      </c>
      <c r="N209">
        <f>IFERROR(ROUND(VLOOKUP($A209,est_vols!$A:$U,3,FALSE),0),"")</f>
        <v>11</v>
      </c>
      <c r="O209" t="str">
        <f>VLOOKUP(M209,'AT FT Lookup'!$A$3:$D$8,4,FALSE)</f>
        <v>Core/CBD</v>
      </c>
      <c r="P209" s="11" t="str">
        <f>VLOOKUP(N209,'AT FT Lookup'!$A$12:$C$26,3,FALSE)</f>
        <v>Loc</v>
      </c>
      <c r="Q209">
        <f t="shared" si="104"/>
        <v>1</v>
      </c>
      <c r="R209">
        <f t="shared" si="105"/>
        <v>0</v>
      </c>
      <c r="S209">
        <f t="shared" si="106"/>
        <v>0</v>
      </c>
      <c r="T209">
        <f t="shared" si="107"/>
        <v>0</v>
      </c>
      <c r="U209" s="11" t="str">
        <f t="shared" si="109"/>
        <v>Under 10k</v>
      </c>
      <c r="V209" s="3">
        <v>2913</v>
      </c>
      <c r="W209" s="3">
        <v>691</v>
      </c>
      <c r="X209" s="3">
        <v>1051</v>
      </c>
      <c r="Y209" s="3">
        <v>563</v>
      </c>
      <c r="Z209" s="3">
        <v>401</v>
      </c>
      <c r="AA209" s="9">
        <v>207</v>
      </c>
      <c r="AN209" s="3">
        <f>IFERROR(ROUND(VLOOKUP($A209,est_vols!$A:$U,4,FALSE),0),"")</f>
        <v>1110</v>
      </c>
      <c r="AO209" s="3">
        <f>IFERROR(ROUND(VLOOKUP($A209,est_vols!$A:$U,5,FALSE),0),"")</f>
        <v>163</v>
      </c>
      <c r="AP209" s="3">
        <f>IFERROR(ROUND(VLOOKUP($A209,est_vols!$A:$U,6,FALSE),0),"")</f>
        <v>452</v>
      </c>
      <c r="AQ209" s="3">
        <f>IFERROR(ROUND(VLOOKUP($A209,est_vols!$A:$U,7,FALSE),0),"")</f>
        <v>318</v>
      </c>
      <c r="AR209" s="3">
        <f>IFERROR(ROUND(VLOOKUP($A209,est_vols!$A:$U,8,FALSE),0),"")</f>
        <v>166</v>
      </c>
      <c r="AS209" s="9">
        <f>IFERROR(ROUND(VLOOKUP($A209,est_vols!$A:$U,9,FALSE),0),"")</f>
        <v>11</v>
      </c>
      <c r="AT209" s="3">
        <f t="shared" si="110"/>
        <v>-1803</v>
      </c>
      <c r="AU209" s="3">
        <f t="shared" si="111"/>
        <v>-528</v>
      </c>
      <c r="AV209" s="3">
        <f t="shared" si="112"/>
        <v>-599</v>
      </c>
      <c r="AW209" s="3">
        <f t="shared" si="113"/>
        <v>-245</v>
      </c>
      <c r="AX209" s="3">
        <f t="shared" si="114"/>
        <v>-235</v>
      </c>
      <c r="AY209" s="9">
        <f t="shared" si="115"/>
        <v>-196</v>
      </c>
      <c r="AZ209" s="3">
        <f t="shared" si="116"/>
        <v>3250809</v>
      </c>
      <c r="BA209" s="3">
        <f t="shared" si="117"/>
        <v>278784</v>
      </c>
      <c r="BB209" s="3">
        <f t="shared" si="118"/>
        <v>358801</v>
      </c>
      <c r="BC209" s="3">
        <f t="shared" si="119"/>
        <v>60025</v>
      </c>
      <c r="BD209" s="3">
        <f t="shared" si="120"/>
        <v>55225</v>
      </c>
      <c r="BE209" s="9">
        <f t="shared" si="121"/>
        <v>38416</v>
      </c>
      <c r="BF209" s="51">
        <f t="shared" si="122"/>
        <v>-0.6189495365602472</v>
      </c>
      <c r="BG209" s="51">
        <f t="shared" si="123"/>
        <v>-0.76410998552821996</v>
      </c>
      <c r="BH209" s="51">
        <f t="shared" si="124"/>
        <v>-0.56993339676498578</v>
      </c>
      <c r="BI209" s="51">
        <f t="shared" si="125"/>
        <v>-0.43516873889875668</v>
      </c>
      <c r="BJ209" s="51">
        <f t="shared" si="126"/>
        <v>-0.58603491271820451</v>
      </c>
      <c r="BK209" s="52">
        <f t="shared" si="127"/>
        <v>-0.9468599033816425</v>
      </c>
    </row>
    <row r="210" spans="1:63" x14ac:dyDescent="0.25">
      <c r="A210">
        <v>242</v>
      </c>
      <c r="B210" t="s">
        <v>75</v>
      </c>
      <c r="C210" t="s">
        <v>214</v>
      </c>
      <c r="D210" t="str">
        <f t="shared" si="108"/>
        <v>27TH AVE between ANZA and BALBOA</v>
      </c>
      <c r="E210" t="s">
        <v>230</v>
      </c>
      <c r="F210" t="s">
        <v>376</v>
      </c>
      <c r="G210" t="s">
        <v>368</v>
      </c>
      <c r="H210" t="s">
        <v>36</v>
      </c>
      <c r="I210" t="s">
        <v>621</v>
      </c>
      <c r="J210" s="11" t="s">
        <v>776</v>
      </c>
      <c r="K210">
        <v>27549</v>
      </c>
      <c r="L210" s="11">
        <v>27551</v>
      </c>
      <c r="M210">
        <f>IFERROR(ROUND(VLOOKUP($A210,est_vols!$A:$U,2,FALSE),0),"")</f>
        <v>3</v>
      </c>
      <c r="N210">
        <f>IFERROR(ROUND(VLOOKUP($A210,est_vols!$A:$U,3,FALSE),0),"")</f>
        <v>11</v>
      </c>
      <c r="O210" t="str">
        <f>VLOOKUP(M210,'AT FT Lookup'!$A$3:$D$8,4,FALSE)</f>
        <v>Urb</v>
      </c>
      <c r="P210" s="11" t="str">
        <f>VLOOKUP(N210,'AT FT Lookup'!$A$12:$C$26,3,FALSE)</f>
        <v>Loc</v>
      </c>
      <c r="Q210">
        <f t="shared" si="104"/>
        <v>1</v>
      </c>
      <c r="R210">
        <f t="shared" si="105"/>
        <v>0</v>
      </c>
      <c r="S210">
        <f t="shared" si="106"/>
        <v>0</v>
      </c>
      <c r="T210">
        <f t="shared" si="107"/>
        <v>0</v>
      </c>
      <c r="U210" s="11" t="str">
        <f t="shared" si="109"/>
        <v>Under 10k</v>
      </c>
      <c r="V210" s="3">
        <v>1106</v>
      </c>
      <c r="W210" s="3">
        <v>200</v>
      </c>
      <c r="X210" s="3">
        <v>417.5</v>
      </c>
      <c r="Y210" s="3">
        <v>239</v>
      </c>
      <c r="Z210" s="3">
        <v>236.5</v>
      </c>
      <c r="AA210" s="9">
        <v>13</v>
      </c>
      <c r="AN210" s="3">
        <f>IFERROR(ROUND(VLOOKUP($A210,est_vols!$A:$U,4,FALSE),0),"")</f>
        <v>153</v>
      </c>
      <c r="AO210" s="3">
        <f>IFERROR(ROUND(VLOOKUP($A210,est_vols!$A:$U,5,FALSE),0),"")</f>
        <v>25</v>
      </c>
      <c r="AP210" s="3">
        <f>IFERROR(ROUND(VLOOKUP($A210,est_vols!$A:$U,6,FALSE),0),"")</f>
        <v>68</v>
      </c>
      <c r="AQ210" s="3">
        <f>IFERROR(ROUND(VLOOKUP($A210,est_vols!$A:$U,7,FALSE),0),"")</f>
        <v>33</v>
      </c>
      <c r="AR210" s="3">
        <f>IFERROR(ROUND(VLOOKUP($A210,est_vols!$A:$U,8,FALSE),0),"")</f>
        <v>24</v>
      </c>
      <c r="AS210" s="9">
        <f>IFERROR(ROUND(VLOOKUP($A210,est_vols!$A:$U,9,FALSE),0),"")</f>
        <v>3</v>
      </c>
      <c r="AT210" s="3">
        <f t="shared" si="110"/>
        <v>-953</v>
      </c>
      <c r="AU210" s="3">
        <f t="shared" si="111"/>
        <v>-175</v>
      </c>
      <c r="AV210" s="3">
        <f t="shared" si="112"/>
        <v>-349.5</v>
      </c>
      <c r="AW210" s="3">
        <f t="shared" si="113"/>
        <v>-206</v>
      </c>
      <c r="AX210" s="3">
        <f t="shared" si="114"/>
        <v>-212.5</v>
      </c>
      <c r="AY210" s="9">
        <f t="shared" si="115"/>
        <v>-10</v>
      </c>
      <c r="AZ210" s="3">
        <f t="shared" si="116"/>
        <v>908209</v>
      </c>
      <c r="BA210" s="3">
        <f t="shared" si="117"/>
        <v>30625</v>
      </c>
      <c r="BB210" s="3">
        <f t="shared" si="118"/>
        <v>122150.25</v>
      </c>
      <c r="BC210" s="3">
        <f t="shared" si="119"/>
        <v>42436</v>
      </c>
      <c r="BD210" s="3">
        <f t="shared" si="120"/>
        <v>45156.25</v>
      </c>
      <c r="BE210" s="9">
        <f t="shared" si="121"/>
        <v>100</v>
      </c>
      <c r="BF210" s="51">
        <f t="shared" si="122"/>
        <v>-0.86166365280289325</v>
      </c>
      <c r="BG210" s="51">
        <f t="shared" si="123"/>
        <v>-0.875</v>
      </c>
      <c r="BH210" s="51">
        <f t="shared" si="124"/>
        <v>-0.83712574850299404</v>
      </c>
      <c r="BI210" s="51">
        <f t="shared" si="125"/>
        <v>-0.86192468619246865</v>
      </c>
      <c r="BJ210" s="51">
        <f t="shared" si="126"/>
        <v>-0.89852008456659616</v>
      </c>
      <c r="BK210" s="52">
        <f t="shared" si="127"/>
        <v>-0.76923076923076927</v>
      </c>
    </row>
    <row r="211" spans="1:63" x14ac:dyDescent="0.25">
      <c r="A211">
        <v>243</v>
      </c>
      <c r="B211" t="s">
        <v>75</v>
      </c>
      <c r="C211" t="s">
        <v>214</v>
      </c>
      <c r="D211" t="str">
        <f t="shared" si="108"/>
        <v>27TH AVE between ANZA and BALBOA</v>
      </c>
      <c r="E211" t="s">
        <v>230</v>
      </c>
      <c r="F211" t="s">
        <v>376</v>
      </c>
      <c r="G211" t="s">
        <v>368</v>
      </c>
      <c r="H211" t="s">
        <v>38</v>
      </c>
      <c r="I211" t="s">
        <v>621</v>
      </c>
      <c r="J211" s="11" t="s">
        <v>777</v>
      </c>
      <c r="K211">
        <v>27551</v>
      </c>
      <c r="L211" s="11">
        <v>27549</v>
      </c>
      <c r="M211">
        <f>IFERROR(ROUND(VLOOKUP($A211,est_vols!$A:$U,2,FALSE),0),"")</f>
        <v>3</v>
      </c>
      <c r="N211">
        <f>IFERROR(ROUND(VLOOKUP($A211,est_vols!$A:$U,3,FALSE),0),"")</f>
        <v>11</v>
      </c>
      <c r="O211" t="str">
        <f>VLOOKUP(M211,'AT FT Lookup'!$A$3:$D$8,4,FALSE)</f>
        <v>Urb</v>
      </c>
      <c r="P211" s="11" t="str">
        <f>VLOOKUP(N211,'AT FT Lookup'!$A$12:$C$26,3,FALSE)</f>
        <v>Loc</v>
      </c>
      <c r="Q211">
        <f t="shared" si="104"/>
        <v>1</v>
      </c>
      <c r="R211">
        <f t="shared" si="105"/>
        <v>0</v>
      </c>
      <c r="S211">
        <f t="shared" si="106"/>
        <v>0</v>
      </c>
      <c r="T211">
        <f t="shared" si="107"/>
        <v>0</v>
      </c>
      <c r="U211" s="11" t="str">
        <f t="shared" si="109"/>
        <v>Under 10k</v>
      </c>
      <c r="V211" s="3">
        <v>1294.5</v>
      </c>
      <c r="W211" s="3">
        <v>169.5</v>
      </c>
      <c r="X211" s="3">
        <v>508</v>
      </c>
      <c r="Y211" s="3">
        <v>333.5</v>
      </c>
      <c r="Z211" s="3">
        <v>265</v>
      </c>
      <c r="AA211" s="9">
        <v>18.5</v>
      </c>
      <c r="AN211" s="3">
        <f>IFERROR(ROUND(VLOOKUP($A211,est_vols!$A:$U,4,FALSE),0),"")</f>
        <v>159</v>
      </c>
      <c r="AO211" s="3">
        <f>IFERROR(ROUND(VLOOKUP($A211,est_vols!$A:$U,5,FALSE),0),"")</f>
        <v>24</v>
      </c>
      <c r="AP211" s="3">
        <f>IFERROR(ROUND(VLOOKUP($A211,est_vols!$A:$U,6,FALSE),0),"")</f>
        <v>64</v>
      </c>
      <c r="AQ211" s="3">
        <f>IFERROR(ROUND(VLOOKUP($A211,est_vols!$A:$U,7,FALSE),0),"")</f>
        <v>31</v>
      </c>
      <c r="AR211" s="3">
        <f>IFERROR(ROUND(VLOOKUP($A211,est_vols!$A:$U,8,FALSE),0),"")</f>
        <v>39</v>
      </c>
      <c r="AS211" s="9">
        <f>IFERROR(ROUND(VLOOKUP($A211,est_vols!$A:$U,9,FALSE),0),"")</f>
        <v>1</v>
      </c>
      <c r="AT211" s="3">
        <f t="shared" si="110"/>
        <v>-1135.5</v>
      </c>
      <c r="AU211" s="3">
        <f t="shared" si="111"/>
        <v>-145.5</v>
      </c>
      <c r="AV211" s="3">
        <f t="shared" si="112"/>
        <v>-444</v>
      </c>
      <c r="AW211" s="3">
        <f t="shared" si="113"/>
        <v>-302.5</v>
      </c>
      <c r="AX211" s="3">
        <f t="shared" si="114"/>
        <v>-226</v>
      </c>
      <c r="AY211" s="9">
        <f t="shared" si="115"/>
        <v>-17.5</v>
      </c>
      <c r="AZ211" s="3">
        <f t="shared" si="116"/>
        <v>1289360.25</v>
      </c>
      <c r="BA211" s="3">
        <f t="shared" si="117"/>
        <v>21170.25</v>
      </c>
      <c r="BB211" s="3">
        <f t="shared" si="118"/>
        <v>197136</v>
      </c>
      <c r="BC211" s="3">
        <f t="shared" si="119"/>
        <v>91506.25</v>
      </c>
      <c r="BD211" s="3">
        <f t="shared" si="120"/>
        <v>51076</v>
      </c>
      <c r="BE211" s="9">
        <f t="shared" si="121"/>
        <v>306.25</v>
      </c>
      <c r="BF211" s="51">
        <f t="shared" si="122"/>
        <v>-0.87717265353418306</v>
      </c>
      <c r="BG211" s="51">
        <f t="shared" si="123"/>
        <v>-0.8584070796460177</v>
      </c>
      <c r="BH211" s="51">
        <f t="shared" si="124"/>
        <v>-0.87401574803149606</v>
      </c>
      <c r="BI211" s="51">
        <f t="shared" si="125"/>
        <v>-0.9070464767616192</v>
      </c>
      <c r="BJ211" s="51">
        <f t="shared" si="126"/>
        <v>-0.85283018867924532</v>
      </c>
      <c r="BK211" s="52">
        <f t="shared" si="127"/>
        <v>-0.94594594594594594</v>
      </c>
    </row>
    <row r="212" spans="1:63" x14ac:dyDescent="0.25">
      <c r="A212">
        <v>244</v>
      </c>
      <c r="B212" t="s">
        <v>75</v>
      </c>
      <c r="C212" t="s">
        <v>214</v>
      </c>
      <c r="D212" t="str">
        <f t="shared" si="108"/>
        <v>27TH AVE between ANZA and GEARY</v>
      </c>
      <c r="E212" t="s">
        <v>230</v>
      </c>
      <c r="F212" t="s">
        <v>376</v>
      </c>
      <c r="G212" t="s">
        <v>377</v>
      </c>
      <c r="H212" t="s">
        <v>36</v>
      </c>
      <c r="I212" t="s">
        <v>621</v>
      </c>
      <c r="J212" s="11" t="s">
        <v>778</v>
      </c>
      <c r="K212">
        <v>27551</v>
      </c>
      <c r="L212" s="11">
        <v>27557</v>
      </c>
      <c r="M212">
        <f>IFERROR(ROUND(VLOOKUP($A212,est_vols!$A:$U,2,FALSE),0),"")</f>
        <v>3</v>
      </c>
      <c r="N212">
        <f>IFERROR(ROUND(VLOOKUP($A212,est_vols!$A:$U,3,FALSE),0),"")</f>
        <v>11</v>
      </c>
      <c r="O212" t="str">
        <f>VLOOKUP(M212,'AT FT Lookup'!$A$3:$D$8,4,FALSE)</f>
        <v>Urb</v>
      </c>
      <c r="P212" s="11" t="str">
        <f>VLOOKUP(N212,'AT FT Lookup'!$A$12:$C$26,3,FALSE)</f>
        <v>Loc</v>
      </c>
      <c r="Q212">
        <f t="shared" si="104"/>
        <v>1</v>
      </c>
      <c r="R212">
        <f t="shared" si="105"/>
        <v>0</v>
      </c>
      <c r="S212">
        <f t="shared" si="106"/>
        <v>0</v>
      </c>
      <c r="T212">
        <f t="shared" si="107"/>
        <v>0</v>
      </c>
      <c r="U212" s="11" t="str">
        <f t="shared" si="109"/>
        <v>Under 10k</v>
      </c>
      <c r="V212" s="3">
        <v>1319</v>
      </c>
      <c r="W212" s="3">
        <v>238.5</v>
      </c>
      <c r="X212" s="3">
        <v>503.5</v>
      </c>
      <c r="Y212" s="3">
        <v>281.5</v>
      </c>
      <c r="Z212" s="3">
        <v>275</v>
      </c>
      <c r="AA212" s="9">
        <v>20.5</v>
      </c>
      <c r="AN212" s="3">
        <f>IFERROR(ROUND(VLOOKUP($A212,est_vols!$A:$U,4,FALSE),0),"")</f>
        <v>0</v>
      </c>
      <c r="AO212" s="3">
        <f>IFERROR(ROUND(VLOOKUP($A212,est_vols!$A:$U,5,FALSE),0),"")</f>
        <v>0</v>
      </c>
      <c r="AP212" s="3">
        <f>IFERROR(ROUND(VLOOKUP($A212,est_vols!$A:$U,6,FALSE),0),"")</f>
        <v>0</v>
      </c>
      <c r="AQ212" s="3">
        <f>IFERROR(ROUND(VLOOKUP($A212,est_vols!$A:$U,7,FALSE),0),"")</f>
        <v>0</v>
      </c>
      <c r="AR212" s="3">
        <f>IFERROR(ROUND(VLOOKUP($A212,est_vols!$A:$U,8,FALSE),0),"")</f>
        <v>0</v>
      </c>
      <c r="AS212" s="9">
        <f>IFERROR(ROUND(VLOOKUP($A212,est_vols!$A:$U,9,FALSE),0),"")</f>
        <v>0</v>
      </c>
      <c r="AT212" s="3">
        <f t="shared" si="110"/>
        <v>-1319</v>
      </c>
      <c r="AU212" s="3">
        <f t="shared" si="111"/>
        <v>-238.5</v>
      </c>
      <c r="AV212" s="3">
        <f t="shared" si="112"/>
        <v>-503.5</v>
      </c>
      <c r="AW212" s="3">
        <f t="shared" si="113"/>
        <v>-281.5</v>
      </c>
      <c r="AX212" s="3">
        <f t="shared" si="114"/>
        <v>-275</v>
      </c>
      <c r="AY212" s="9">
        <f t="shared" si="115"/>
        <v>-20.5</v>
      </c>
      <c r="AZ212" s="3">
        <f t="shared" si="116"/>
        <v>1739761</v>
      </c>
      <c r="BA212" s="3">
        <f t="shared" si="117"/>
        <v>56882.25</v>
      </c>
      <c r="BB212" s="3">
        <f t="shared" si="118"/>
        <v>253512.25</v>
      </c>
      <c r="BC212" s="3">
        <f t="shared" si="119"/>
        <v>79242.25</v>
      </c>
      <c r="BD212" s="3">
        <f t="shared" si="120"/>
        <v>75625</v>
      </c>
      <c r="BE212" s="9">
        <f t="shared" si="121"/>
        <v>420.25</v>
      </c>
      <c r="BF212" s="51">
        <f t="shared" si="122"/>
        <v>-1</v>
      </c>
      <c r="BG212" s="51">
        <f t="shared" si="123"/>
        <v>-1</v>
      </c>
      <c r="BH212" s="51">
        <f t="shared" si="124"/>
        <v>-1</v>
      </c>
      <c r="BI212" s="51">
        <f t="shared" si="125"/>
        <v>-1</v>
      </c>
      <c r="BJ212" s="51">
        <f t="shared" si="126"/>
        <v>-1</v>
      </c>
      <c r="BK212" s="52">
        <f t="shared" si="127"/>
        <v>-1</v>
      </c>
    </row>
    <row r="213" spans="1:63" x14ac:dyDescent="0.25">
      <c r="A213">
        <v>245</v>
      </c>
      <c r="B213" t="s">
        <v>75</v>
      </c>
      <c r="C213" t="s">
        <v>214</v>
      </c>
      <c r="D213" t="str">
        <f t="shared" si="108"/>
        <v>27TH AVE between ANZA and GEARY</v>
      </c>
      <c r="E213" t="s">
        <v>230</v>
      </c>
      <c r="F213" t="s">
        <v>376</v>
      </c>
      <c r="G213" t="s">
        <v>377</v>
      </c>
      <c r="H213" t="s">
        <v>38</v>
      </c>
      <c r="I213" t="s">
        <v>621</v>
      </c>
      <c r="J213" s="11" t="s">
        <v>779</v>
      </c>
      <c r="K213">
        <v>27557</v>
      </c>
      <c r="L213" s="11">
        <v>27551</v>
      </c>
      <c r="M213">
        <f>IFERROR(ROUND(VLOOKUP($A213,est_vols!$A:$U,2,FALSE),0),"")</f>
        <v>3</v>
      </c>
      <c r="N213">
        <f>IFERROR(ROUND(VLOOKUP($A213,est_vols!$A:$U,3,FALSE),0),"")</f>
        <v>11</v>
      </c>
      <c r="O213" t="str">
        <f>VLOOKUP(M213,'AT FT Lookup'!$A$3:$D$8,4,FALSE)</f>
        <v>Urb</v>
      </c>
      <c r="P213" s="11" t="str">
        <f>VLOOKUP(N213,'AT FT Lookup'!$A$12:$C$26,3,FALSE)</f>
        <v>Loc</v>
      </c>
      <c r="Q213">
        <f t="shared" si="104"/>
        <v>1</v>
      </c>
      <c r="R213">
        <f t="shared" si="105"/>
        <v>0</v>
      </c>
      <c r="S213">
        <f t="shared" si="106"/>
        <v>0</v>
      </c>
      <c r="T213">
        <f t="shared" si="107"/>
        <v>0</v>
      </c>
      <c r="U213" s="11" t="str">
        <f t="shared" si="109"/>
        <v>Under 10k</v>
      </c>
      <c r="V213" s="3">
        <v>1409</v>
      </c>
      <c r="W213" s="3">
        <v>191.5</v>
      </c>
      <c r="X213" s="3">
        <v>530.5</v>
      </c>
      <c r="Y213" s="3">
        <v>345.5</v>
      </c>
      <c r="Z213" s="3">
        <v>320</v>
      </c>
      <c r="AA213" s="9">
        <v>21.5</v>
      </c>
      <c r="AN213" s="3">
        <f>IFERROR(ROUND(VLOOKUP($A213,est_vols!$A:$U,4,FALSE),0),"")</f>
        <v>0</v>
      </c>
      <c r="AO213" s="3">
        <f>IFERROR(ROUND(VLOOKUP($A213,est_vols!$A:$U,5,FALSE),0),"")</f>
        <v>0</v>
      </c>
      <c r="AP213" s="3">
        <f>IFERROR(ROUND(VLOOKUP($A213,est_vols!$A:$U,6,FALSE),0),"")</f>
        <v>0</v>
      </c>
      <c r="AQ213" s="3">
        <f>IFERROR(ROUND(VLOOKUP($A213,est_vols!$A:$U,7,FALSE),0),"")</f>
        <v>0</v>
      </c>
      <c r="AR213" s="3">
        <f>IFERROR(ROUND(VLOOKUP($A213,est_vols!$A:$U,8,FALSE),0),"")</f>
        <v>0</v>
      </c>
      <c r="AS213" s="9">
        <f>IFERROR(ROUND(VLOOKUP($A213,est_vols!$A:$U,9,FALSE),0),"")</f>
        <v>0</v>
      </c>
      <c r="AT213" s="3">
        <f t="shared" si="110"/>
        <v>-1409</v>
      </c>
      <c r="AU213" s="3">
        <f t="shared" si="111"/>
        <v>-191.5</v>
      </c>
      <c r="AV213" s="3">
        <f t="shared" si="112"/>
        <v>-530.5</v>
      </c>
      <c r="AW213" s="3">
        <f t="shared" si="113"/>
        <v>-345.5</v>
      </c>
      <c r="AX213" s="3">
        <f t="shared" si="114"/>
        <v>-320</v>
      </c>
      <c r="AY213" s="9">
        <f t="shared" si="115"/>
        <v>-21.5</v>
      </c>
      <c r="AZ213" s="3">
        <f t="shared" si="116"/>
        <v>1985281</v>
      </c>
      <c r="BA213" s="3">
        <f t="shared" si="117"/>
        <v>36672.25</v>
      </c>
      <c r="BB213" s="3">
        <f t="shared" si="118"/>
        <v>281430.25</v>
      </c>
      <c r="BC213" s="3">
        <f t="shared" si="119"/>
        <v>119370.25</v>
      </c>
      <c r="BD213" s="3">
        <f t="shared" si="120"/>
        <v>102400</v>
      </c>
      <c r="BE213" s="9">
        <f t="shared" si="121"/>
        <v>462.25</v>
      </c>
      <c r="BF213" s="51">
        <f t="shared" si="122"/>
        <v>-1</v>
      </c>
      <c r="BG213" s="51">
        <f t="shared" si="123"/>
        <v>-1</v>
      </c>
      <c r="BH213" s="51">
        <f t="shared" si="124"/>
        <v>-1</v>
      </c>
      <c r="BI213" s="51">
        <f t="shared" si="125"/>
        <v>-1</v>
      </c>
      <c r="BJ213" s="51">
        <f t="shared" si="126"/>
        <v>-1</v>
      </c>
      <c r="BK213" s="52">
        <f t="shared" si="127"/>
        <v>-1</v>
      </c>
    </row>
    <row r="214" spans="1:63" x14ac:dyDescent="0.25">
      <c r="A214">
        <v>246</v>
      </c>
      <c r="B214" t="s">
        <v>75</v>
      </c>
      <c r="C214" t="s">
        <v>214</v>
      </c>
      <c r="D214" t="str">
        <f t="shared" si="108"/>
        <v>28TH AVE between MORAGA and NORIEGA</v>
      </c>
      <c r="E214" t="s">
        <v>231</v>
      </c>
      <c r="F214" t="s">
        <v>367</v>
      </c>
      <c r="G214" t="s">
        <v>415</v>
      </c>
      <c r="H214" t="s">
        <v>36</v>
      </c>
      <c r="I214" t="s">
        <v>621</v>
      </c>
      <c r="J214" s="11" t="s">
        <v>780</v>
      </c>
      <c r="K214">
        <v>27399</v>
      </c>
      <c r="L214" s="11">
        <v>27405</v>
      </c>
      <c r="M214">
        <f>IFERROR(ROUND(VLOOKUP($A214,est_vols!$A:$U,2,FALSE),0),"")</f>
        <v>3</v>
      </c>
      <c r="N214">
        <f>IFERROR(ROUND(VLOOKUP($A214,est_vols!$A:$U,3,FALSE),0),"")</f>
        <v>11</v>
      </c>
      <c r="O214" t="str">
        <f>VLOOKUP(M214,'AT FT Lookup'!$A$3:$D$8,4,FALSE)</f>
        <v>Urb</v>
      </c>
      <c r="P214" s="11" t="str">
        <f>VLOOKUP(N214,'AT FT Lookup'!$A$12:$C$26,3,FALSE)</f>
        <v>Loc</v>
      </c>
      <c r="Q214">
        <f t="shared" si="104"/>
        <v>1</v>
      </c>
      <c r="R214">
        <f t="shared" si="105"/>
        <v>0</v>
      </c>
      <c r="S214">
        <f t="shared" si="106"/>
        <v>0</v>
      </c>
      <c r="T214">
        <f t="shared" si="107"/>
        <v>0</v>
      </c>
      <c r="U214" s="11" t="str">
        <f t="shared" si="109"/>
        <v>Under 10k</v>
      </c>
      <c r="V214" s="3">
        <v>1281.5</v>
      </c>
      <c r="W214" s="3">
        <v>303.5</v>
      </c>
      <c r="X214" s="3">
        <v>457</v>
      </c>
      <c r="Y214" s="3">
        <v>286</v>
      </c>
      <c r="Z214" s="3">
        <v>224</v>
      </c>
      <c r="AA214" s="9">
        <v>11</v>
      </c>
      <c r="AN214" s="3">
        <f>IFERROR(ROUND(VLOOKUP($A214,est_vols!$A:$U,4,FALSE),0),"")</f>
        <v>34</v>
      </c>
      <c r="AO214" s="3">
        <f>IFERROR(ROUND(VLOOKUP($A214,est_vols!$A:$U,5,FALSE),0),"")</f>
        <v>4</v>
      </c>
      <c r="AP214" s="3">
        <f>IFERROR(ROUND(VLOOKUP($A214,est_vols!$A:$U,6,FALSE),0),"")</f>
        <v>15</v>
      </c>
      <c r="AQ214" s="3">
        <f>IFERROR(ROUND(VLOOKUP($A214,est_vols!$A:$U,7,FALSE),0),"")</f>
        <v>8</v>
      </c>
      <c r="AR214" s="3">
        <f>IFERROR(ROUND(VLOOKUP($A214,est_vols!$A:$U,8,FALSE),0),"")</f>
        <v>8</v>
      </c>
      <c r="AS214" s="9">
        <f>IFERROR(ROUND(VLOOKUP($A214,est_vols!$A:$U,9,FALSE),0),"")</f>
        <v>1</v>
      </c>
      <c r="AT214" s="3">
        <f t="shared" si="110"/>
        <v>-1247.5</v>
      </c>
      <c r="AU214" s="3">
        <f t="shared" si="111"/>
        <v>-299.5</v>
      </c>
      <c r="AV214" s="3">
        <f t="shared" si="112"/>
        <v>-442</v>
      </c>
      <c r="AW214" s="3">
        <f t="shared" si="113"/>
        <v>-278</v>
      </c>
      <c r="AX214" s="3">
        <f t="shared" si="114"/>
        <v>-216</v>
      </c>
      <c r="AY214" s="9">
        <f t="shared" si="115"/>
        <v>-10</v>
      </c>
      <c r="AZ214" s="3">
        <f t="shared" si="116"/>
        <v>1556256.25</v>
      </c>
      <c r="BA214" s="3">
        <f t="shared" si="117"/>
        <v>89700.25</v>
      </c>
      <c r="BB214" s="3">
        <f t="shared" si="118"/>
        <v>195364</v>
      </c>
      <c r="BC214" s="3">
        <f t="shared" si="119"/>
        <v>77284</v>
      </c>
      <c r="BD214" s="3">
        <f t="shared" si="120"/>
        <v>46656</v>
      </c>
      <c r="BE214" s="9">
        <f t="shared" si="121"/>
        <v>100</v>
      </c>
      <c r="BF214" s="51">
        <f t="shared" si="122"/>
        <v>-0.97346859149434262</v>
      </c>
      <c r="BG214" s="51">
        <f t="shared" si="123"/>
        <v>-0.98682042833607908</v>
      </c>
      <c r="BH214" s="51">
        <f t="shared" si="124"/>
        <v>-0.96717724288840268</v>
      </c>
      <c r="BI214" s="51">
        <f t="shared" si="125"/>
        <v>-0.97202797202797198</v>
      </c>
      <c r="BJ214" s="51">
        <f t="shared" si="126"/>
        <v>-0.9642857142857143</v>
      </c>
      <c r="BK214" s="52">
        <f t="shared" si="127"/>
        <v>-0.90909090909090906</v>
      </c>
    </row>
    <row r="215" spans="1:63" x14ac:dyDescent="0.25">
      <c r="A215">
        <v>247</v>
      </c>
      <c r="B215" t="s">
        <v>75</v>
      </c>
      <c r="C215" t="s">
        <v>214</v>
      </c>
      <c r="D215" t="str">
        <f t="shared" si="108"/>
        <v>28TH AVE between MORAGA and NORIEGA</v>
      </c>
      <c r="E215" t="s">
        <v>231</v>
      </c>
      <c r="F215" t="s">
        <v>367</v>
      </c>
      <c r="G215" t="s">
        <v>415</v>
      </c>
      <c r="H215" t="s">
        <v>38</v>
      </c>
      <c r="I215" t="s">
        <v>621</v>
      </c>
      <c r="J215" s="11" t="s">
        <v>781</v>
      </c>
      <c r="K215">
        <v>27405</v>
      </c>
      <c r="L215" s="11">
        <v>27399</v>
      </c>
      <c r="M215">
        <f>IFERROR(ROUND(VLOOKUP($A215,est_vols!$A:$U,2,FALSE),0),"")</f>
        <v>3</v>
      </c>
      <c r="N215">
        <f>IFERROR(ROUND(VLOOKUP($A215,est_vols!$A:$U,3,FALSE),0),"")</f>
        <v>11</v>
      </c>
      <c r="O215" t="str">
        <f>VLOOKUP(M215,'AT FT Lookup'!$A$3:$D$8,4,FALSE)</f>
        <v>Urb</v>
      </c>
      <c r="P215" s="11" t="str">
        <f>VLOOKUP(N215,'AT FT Lookup'!$A$12:$C$26,3,FALSE)</f>
        <v>Loc</v>
      </c>
      <c r="Q215">
        <f t="shared" si="104"/>
        <v>1</v>
      </c>
      <c r="R215">
        <f t="shared" si="105"/>
        <v>0</v>
      </c>
      <c r="S215">
        <f t="shared" si="106"/>
        <v>0</v>
      </c>
      <c r="T215">
        <f t="shared" si="107"/>
        <v>0</v>
      </c>
      <c r="U215" s="11" t="str">
        <f t="shared" si="109"/>
        <v>Under 10k</v>
      </c>
      <c r="V215" s="3">
        <v>1408.5</v>
      </c>
      <c r="W215" s="3">
        <v>198.5</v>
      </c>
      <c r="X215" s="3">
        <v>513.5</v>
      </c>
      <c r="Y215" s="3">
        <v>383</v>
      </c>
      <c r="Z215" s="3">
        <v>302</v>
      </c>
      <c r="AA215" s="9">
        <v>11.5</v>
      </c>
      <c r="AN215" s="3">
        <f>IFERROR(ROUND(VLOOKUP($A215,est_vols!$A:$U,4,FALSE),0),"")</f>
        <v>72</v>
      </c>
      <c r="AO215" s="3">
        <f>IFERROR(ROUND(VLOOKUP($A215,est_vols!$A:$U,5,FALSE),0),"")</f>
        <v>8</v>
      </c>
      <c r="AP215" s="3">
        <f>IFERROR(ROUND(VLOOKUP($A215,est_vols!$A:$U,6,FALSE),0),"")</f>
        <v>27</v>
      </c>
      <c r="AQ215" s="3">
        <f>IFERROR(ROUND(VLOOKUP($A215,est_vols!$A:$U,7,FALSE),0),"")</f>
        <v>15</v>
      </c>
      <c r="AR215" s="3">
        <f>IFERROR(ROUND(VLOOKUP($A215,est_vols!$A:$U,8,FALSE),0),"")</f>
        <v>21</v>
      </c>
      <c r="AS215" s="9">
        <f>IFERROR(ROUND(VLOOKUP($A215,est_vols!$A:$U,9,FALSE),0),"")</f>
        <v>1</v>
      </c>
      <c r="AT215" s="3">
        <f t="shared" si="110"/>
        <v>-1336.5</v>
      </c>
      <c r="AU215" s="3">
        <f t="shared" si="111"/>
        <v>-190.5</v>
      </c>
      <c r="AV215" s="3">
        <f t="shared" si="112"/>
        <v>-486.5</v>
      </c>
      <c r="AW215" s="3">
        <f t="shared" si="113"/>
        <v>-368</v>
      </c>
      <c r="AX215" s="3">
        <f t="shared" si="114"/>
        <v>-281</v>
      </c>
      <c r="AY215" s="9">
        <f t="shared" si="115"/>
        <v>-10.5</v>
      </c>
      <c r="AZ215" s="3">
        <f t="shared" si="116"/>
        <v>1786232.25</v>
      </c>
      <c r="BA215" s="3">
        <f t="shared" si="117"/>
        <v>36290.25</v>
      </c>
      <c r="BB215" s="3">
        <f t="shared" si="118"/>
        <v>236682.25</v>
      </c>
      <c r="BC215" s="3">
        <f t="shared" si="119"/>
        <v>135424</v>
      </c>
      <c r="BD215" s="3">
        <f t="shared" si="120"/>
        <v>78961</v>
      </c>
      <c r="BE215" s="9">
        <f t="shared" si="121"/>
        <v>110.25</v>
      </c>
      <c r="BF215" s="51">
        <f t="shared" si="122"/>
        <v>-0.94888178913738019</v>
      </c>
      <c r="BG215" s="51">
        <f t="shared" si="123"/>
        <v>-0.95969773299748107</v>
      </c>
      <c r="BH215" s="51">
        <f t="shared" si="124"/>
        <v>-0.94741966893865626</v>
      </c>
      <c r="BI215" s="51">
        <f t="shared" si="125"/>
        <v>-0.96083550913838123</v>
      </c>
      <c r="BJ215" s="51">
        <f t="shared" si="126"/>
        <v>-0.93046357615894038</v>
      </c>
      <c r="BK215" s="52">
        <f t="shared" si="127"/>
        <v>-0.91304347826086951</v>
      </c>
    </row>
    <row r="216" spans="1:63" x14ac:dyDescent="0.25">
      <c r="A216">
        <v>248</v>
      </c>
      <c r="B216" t="s">
        <v>75</v>
      </c>
      <c r="C216" t="s">
        <v>214</v>
      </c>
      <c r="D216" t="str">
        <f t="shared" si="108"/>
        <v>28TH ST between CHURCH and DOLORES</v>
      </c>
      <c r="E216" t="s">
        <v>232</v>
      </c>
      <c r="F216" t="s">
        <v>416</v>
      </c>
      <c r="G216" t="s">
        <v>399</v>
      </c>
      <c r="H216" t="s">
        <v>40</v>
      </c>
      <c r="I216" t="s">
        <v>621</v>
      </c>
      <c r="J216" s="11" t="s">
        <v>782</v>
      </c>
      <c r="K216">
        <v>21906</v>
      </c>
      <c r="L216" s="11">
        <v>21896</v>
      </c>
      <c r="M216">
        <f>IFERROR(ROUND(VLOOKUP($A216,est_vols!$A:$U,2,FALSE),0),"")</f>
        <v>2</v>
      </c>
      <c r="N216">
        <f>IFERROR(ROUND(VLOOKUP($A216,est_vols!$A:$U,3,FALSE),0),"")</f>
        <v>4</v>
      </c>
      <c r="O216" t="str">
        <f>VLOOKUP(M216,'AT FT Lookup'!$A$3:$D$8,4,FALSE)</f>
        <v>UrbBiz</v>
      </c>
      <c r="P216" s="11" t="str">
        <f>VLOOKUP(N216,'AT FT Lookup'!$A$12:$C$26,3,FALSE)</f>
        <v>Col</v>
      </c>
      <c r="Q216">
        <f t="shared" si="104"/>
        <v>1</v>
      </c>
      <c r="R216">
        <f t="shared" si="105"/>
        <v>0</v>
      </c>
      <c r="S216">
        <f t="shared" si="106"/>
        <v>0</v>
      </c>
      <c r="T216">
        <f t="shared" si="107"/>
        <v>0</v>
      </c>
      <c r="U216" s="11" t="str">
        <f t="shared" si="109"/>
        <v>Under 10k</v>
      </c>
      <c r="V216" s="3">
        <v>528.5</v>
      </c>
      <c r="W216" s="3">
        <v>101.5</v>
      </c>
      <c r="X216" s="3">
        <v>173</v>
      </c>
      <c r="Y216" s="3">
        <v>113.5</v>
      </c>
      <c r="Z216" s="3">
        <v>135.5</v>
      </c>
      <c r="AA216" s="9">
        <v>5</v>
      </c>
      <c r="AN216" s="3">
        <f>IFERROR(ROUND(VLOOKUP($A216,est_vols!$A:$U,4,FALSE),0),"")</f>
        <v>1878</v>
      </c>
      <c r="AO216" s="3">
        <f>IFERROR(ROUND(VLOOKUP($A216,est_vols!$A:$U,5,FALSE),0),"")</f>
        <v>453</v>
      </c>
      <c r="AP216" s="3">
        <f>IFERROR(ROUND(VLOOKUP($A216,est_vols!$A:$U,6,FALSE),0),"")</f>
        <v>771</v>
      </c>
      <c r="AQ216" s="3">
        <f>IFERROR(ROUND(VLOOKUP($A216,est_vols!$A:$U,7,FALSE),0),"")</f>
        <v>410</v>
      </c>
      <c r="AR216" s="3">
        <f>IFERROR(ROUND(VLOOKUP($A216,est_vols!$A:$U,8,FALSE),0),"")</f>
        <v>184</v>
      </c>
      <c r="AS216" s="9">
        <f>IFERROR(ROUND(VLOOKUP($A216,est_vols!$A:$U,9,FALSE),0),"")</f>
        <v>60</v>
      </c>
      <c r="AT216" s="3">
        <f t="shared" si="110"/>
        <v>1349.5</v>
      </c>
      <c r="AU216" s="3">
        <f t="shared" si="111"/>
        <v>351.5</v>
      </c>
      <c r="AV216" s="3">
        <f t="shared" si="112"/>
        <v>598</v>
      </c>
      <c r="AW216" s="3">
        <f t="shared" si="113"/>
        <v>296.5</v>
      </c>
      <c r="AX216" s="3">
        <f t="shared" si="114"/>
        <v>48.5</v>
      </c>
      <c r="AY216" s="9">
        <f t="shared" si="115"/>
        <v>55</v>
      </c>
      <c r="AZ216" s="3">
        <f t="shared" si="116"/>
        <v>1821150.25</v>
      </c>
      <c r="BA216" s="3">
        <f t="shared" si="117"/>
        <v>123552.25</v>
      </c>
      <c r="BB216" s="3">
        <f t="shared" si="118"/>
        <v>357604</v>
      </c>
      <c r="BC216" s="3">
        <f t="shared" si="119"/>
        <v>87912.25</v>
      </c>
      <c r="BD216" s="3">
        <f t="shared" si="120"/>
        <v>2352.25</v>
      </c>
      <c r="BE216" s="9">
        <f t="shared" si="121"/>
        <v>3025</v>
      </c>
      <c r="BF216" s="51">
        <f t="shared" si="122"/>
        <v>2.5534531693472089</v>
      </c>
      <c r="BG216" s="51">
        <f t="shared" si="123"/>
        <v>3.4630541871921183</v>
      </c>
      <c r="BH216" s="51">
        <f t="shared" si="124"/>
        <v>3.4566473988439306</v>
      </c>
      <c r="BI216" s="51">
        <f t="shared" si="125"/>
        <v>2.6123348017621146</v>
      </c>
      <c r="BJ216" s="51">
        <f t="shared" si="126"/>
        <v>0.35793357933579334</v>
      </c>
      <c r="BK216" s="52">
        <f t="shared" si="127"/>
        <v>11</v>
      </c>
    </row>
    <row r="217" spans="1:63" x14ac:dyDescent="0.25">
      <c r="A217">
        <v>249</v>
      </c>
      <c r="B217" t="s">
        <v>75</v>
      </c>
      <c r="C217" t="s">
        <v>214</v>
      </c>
      <c r="D217" t="str">
        <f t="shared" si="108"/>
        <v>28TH ST between CHURCH and DOLORES</v>
      </c>
      <c r="E217" t="s">
        <v>232</v>
      </c>
      <c r="F217" t="s">
        <v>416</v>
      </c>
      <c r="G217" t="s">
        <v>399</v>
      </c>
      <c r="H217" t="s">
        <v>42</v>
      </c>
      <c r="I217" t="s">
        <v>621</v>
      </c>
      <c r="J217" s="11" t="s">
        <v>783</v>
      </c>
      <c r="K217">
        <v>21896</v>
      </c>
      <c r="L217" s="11">
        <v>21906</v>
      </c>
      <c r="M217">
        <f>IFERROR(ROUND(VLOOKUP($A217,est_vols!$A:$U,2,FALSE),0),"")</f>
        <v>2</v>
      </c>
      <c r="N217">
        <f>IFERROR(ROUND(VLOOKUP($A217,est_vols!$A:$U,3,FALSE),0),"")</f>
        <v>4</v>
      </c>
      <c r="O217" t="str">
        <f>VLOOKUP(M217,'AT FT Lookup'!$A$3:$D$8,4,FALSE)</f>
        <v>UrbBiz</v>
      </c>
      <c r="P217" s="11" t="str">
        <f>VLOOKUP(N217,'AT FT Lookup'!$A$12:$C$26,3,FALSE)</f>
        <v>Col</v>
      </c>
      <c r="Q217">
        <f t="shared" si="104"/>
        <v>1</v>
      </c>
      <c r="R217">
        <f t="shared" si="105"/>
        <v>0</v>
      </c>
      <c r="S217">
        <f t="shared" si="106"/>
        <v>0</v>
      </c>
      <c r="T217">
        <f t="shared" si="107"/>
        <v>0</v>
      </c>
      <c r="U217" s="11" t="str">
        <f t="shared" si="109"/>
        <v>Under 10k</v>
      </c>
      <c r="V217" s="3">
        <v>1001.5</v>
      </c>
      <c r="W217" s="3">
        <v>131</v>
      </c>
      <c r="X217" s="3">
        <v>348</v>
      </c>
      <c r="Y217" s="3">
        <v>255.5</v>
      </c>
      <c r="Z217" s="3">
        <v>248</v>
      </c>
      <c r="AA217" s="9">
        <v>19</v>
      </c>
      <c r="AN217" s="3">
        <f>IFERROR(ROUND(VLOOKUP($A217,est_vols!$A:$U,4,FALSE),0),"")</f>
        <v>3156</v>
      </c>
      <c r="AO217" s="3">
        <f>IFERROR(ROUND(VLOOKUP($A217,est_vols!$A:$U,5,FALSE),0),"")</f>
        <v>442</v>
      </c>
      <c r="AP217" s="3">
        <f>IFERROR(ROUND(VLOOKUP($A217,est_vols!$A:$U,6,FALSE),0),"")</f>
        <v>1368</v>
      </c>
      <c r="AQ217" s="3">
        <f>IFERROR(ROUND(VLOOKUP($A217,est_vols!$A:$U,7,FALSE),0),"")</f>
        <v>875</v>
      </c>
      <c r="AR217" s="3">
        <f>IFERROR(ROUND(VLOOKUP($A217,est_vols!$A:$U,8,FALSE),0),"")</f>
        <v>441</v>
      </c>
      <c r="AS217" s="9">
        <f>IFERROR(ROUND(VLOOKUP($A217,est_vols!$A:$U,9,FALSE),0),"")</f>
        <v>30</v>
      </c>
      <c r="AT217" s="3">
        <f t="shared" si="110"/>
        <v>2154.5</v>
      </c>
      <c r="AU217" s="3">
        <f t="shared" si="111"/>
        <v>311</v>
      </c>
      <c r="AV217" s="3">
        <f t="shared" si="112"/>
        <v>1020</v>
      </c>
      <c r="AW217" s="3">
        <f t="shared" si="113"/>
        <v>619.5</v>
      </c>
      <c r="AX217" s="3">
        <f t="shared" si="114"/>
        <v>193</v>
      </c>
      <c r="AY217" s="9">
        <f t="shared" si="115"/>
        <v>11</v>
      </c>
      <c r="AZ217" s="3">
        <f t="shared" si="116"/>
        <v>4641870.25</v>
      </c>
      <c r="BA217" s="3">
        <f t="shared" si="117"/>
        <v>96721</v>
      </c>
      <c r="BB217" s="3">
        <f t="shared" si="118"/>
        <v>1040400</v>
      </c>
      <c r="BC217" s="3">
        <f t="shared" si="119"/>
        <v>383780.25</v>
      </c>
      <c r="BD217" s="3">
        <f t="shared" si="120"/>
        <v>37249</v>
      </c>
      <c r="BE217" s="9">
        <f t="shared" si="121"/>
        <v>121</v>
      </c>
      <c r="BF217" s="51">
        <f t="shared" si="122"/>
        <v>2.1512730903644535</v>
      </c>
      <c r="BG217" s="51">
        <f t="shared" si="123"/>
        <v>2.3740458015267176</v>
      </c>
      <c r="BH217" s="51">
        <f t="shared" si="124"/>
        <v>2.9310344827586206</v>
      </c>
      <c r="BI217" s="51">
        <f t="shared" si="125"/>
        <v>2.4246575342465753</v>
      </c>
      <c r="BJ217" s="51">
        <f t="shared" si="126"/>
        <v>0.77822580645161288</v>
      </c>
      <c r="BK217" s="52">
        <f t="shared" si="127"/>
        <v>0.57894736842105265</v>
      </c>
    </row>
    <row r="218" spans="1:63" x14ac:dyDescent="0.25">
      <c r="A218">
        <v>250</v>
      </c>
      <c r="B218" t="s">
        <v>75</v>
      </c>
      <c r="C218" t="s">
        <v>214</v>
      </c>
      <c r="D218" t="str">
        <f t="shared" si="108"/>
        <v>28TH ST between NOE and SANCHEZ</v>
      </c>
      <c r="E218" t="s">
        <v>232</v>
      </c>
      <c r="F218" t="s">
        <v>393</v>
      </c>
      <c r="G218" t="s">
        <v>411</v>
      </c>
      <c r="H218" t="s">
        <v>40</v>
      </c>
      <c r="I218" t="s">
        <v>621</v>
      </c>
      <c r="J218" s="11" t="s">
        <v>784</v>
      </c>
      <c r="K218">
        <v>22006</v>
      </c>
      <c r="L218" s="11">
        <v>21913</v>
      </c>
      <c r="M218">
        <f>IFERROR(ROUND(VLOOKUP($A218,est_vols!$A:$U,2,FALSE),0),"")</f>
        <v>2</v>
      </c>
      <c r="N218">
        <f>IFERROR(ROUND(VLOOKUP($A218,est_vols!$A:$U,3,FALSE),0),"")</f>
        <v>4</v>
      </c>
      <c r="O218" t="str">
        <f>VLOOKUP(M218,'AT FT Lookup'!$A$3:$D$8,4,FALSE)</f>
        <v>UrbBiz</v>
      </c>
      <c r="P218" s="11" t="str">
        <f>VLOOKUP(N218,'AT FT Lookup'!$A$12:$C$26,3,FALSE)</f>
        <v>Col</v>
      </c>
      <c r="Q218">
        <f t="shared" si="104"/>
        <v>1</v>
      </c>
      <c r="R218">
        <f t="shared" si="105"/>
        <v>0</v>
      </c>
      <c r="S218">
        <f t="shared" si="106"/>
        <v>0</v>
      </c>
      <c r="T218">
        <f t="shared" si="107"/>
        <v>0</v>
      </c>
      <c r="U218" s="11" t="str">
        <f t="shared" si="109"/>
        <v>Under 10k</v>
      </c>
      <c r="V218" s="3">
        <v>620</v>
      </c>
      <c r="W218" s="3">
        <v>131</v>
      </c>
      <c r="X218" s="3">
        <v>197</v>
      </c>
      <c r="Y218" s="3">
        <v>139</v>
      </c>
      <c r="Z218" s="3">
        <v>146</v>
      </c>
      <c r="AA218" s="9">
        <v>7</v>
      </c>
      <c r="AN218" s="3">
        <f>IFERROR(ROUND(VLOOKUP($A218,est_vols!$A:$U,4,FALSE),0),"")</f>
        <v>2101</v>
      </c>
      <c r="AO218" s="3">
        <f>IFERROR(ROUND(VLOOKUP($A218,est_vols!$A:$U,5,FALSE),0),"")</f>
        <v>452</v>
      </c>
      <c r="AP218" s="3">
        <f>IFERROR(ROUND(VLOOKUP($A218,est_vols!$A:$U,6,FALSE),0),"")</f>
        <v>844</v>
      </c>
      <c r="AQ218" s="3">
        <f>IFERROR(ROUND(VLOOKUP($A218,est_vols!$A:$U,7,FALSE),0),"")</f>
        <v>442</v>
      </c>
      <c r="AR218" s="3">
        <f>IFERROR(ROUND(VLOOKUP($A218,est_vols!$A:$U,8,FALSE),0),"")</f>
        <v>298</v>
      </c>
      <c r="AS218" s="9">
        <f>IFERROR(ROUND(VLOOKUP($A218,est_vols!$A:$U,9,FALSE),0),"")</f>
        <v>65</v>
      </c>
      <c r="AT218" s="3">
        <f t="shared" si="110"/>
        <v>1481</v>
      </c>
      <c r="AU218" s="3">
        <f t="shared" si="111"/>
        <v>321</v>
      </c>
      <c r="AV218" s="3">
        <f t="shared" si="112"/>
        <v>647</v>
      </c>
      <c r="AW218" s="3">
        <f t="shared" si="113"/>
        <v>303</v>
      </c>
      <c r="AX218" s="3">
        <f t="shared" si="114"/>
        <v>152</v>
      </c>
      <c r="AY218" s="9">
        <f t="shared" si="115"/>
        <v>58</v>
      </c>
      <c r="AZ218" s="3">
        <f t="shared" si="116"/>
        <v>2193361</v>
      </c>
      <c r="BA218" s="3">
        <f t="shared" si="117"/>
        <v>103041</v>
      </c>
      <c r="BB218" s="3">
        <f t="shared" si="118"/>
        <v>418609</v>
      </c>
      <c r="BC218" s="3">
        <f t="shared" si="119"/>
        <v>91809</v>
      </c>
      <c r="BD218" s="3">
        <f t="shared" si="120"/>
        <v>23104</v>
      </c>
      <c r="BE218" s="9">
        <f t="shared" si="121"/>
        <v>3364</v>
      </c>
      <c r="BF218" s="51">
        <f t="shared" si="122"/>
        <v>2.3887096774193548</v>
      </c>
      <c r="BG218" s="51">
        <f t="shared" si="123"/>
        <v>2.4503816793893129</v>
      </c>
      <c r="BH218" s="51">
        <f t="shared" si="124"/>
        <v>3.2842639593908629</v>
      </c>
      <c r="BI218" s="51">
        <f t="shared" si="125"/>
        <v>2.1798561151079139</v>
      </c>
      <c r="BJ218" s="51">
        <f t="shared" si="126"/>
        <v>1.0410958904109588</v>
      </c>
      <c r="BK218" s="52">
        <f t="shared" si="127"/>
        <v>8.2857142857142865</v>
      </c>
    </row>
    <row r="219" spans="1:63" x14ac:dyDescent="0.25">
      <c r="A219">
        <v>251</v>
      </c>
      <c r="B219" t="s">
        <v>75</v>
      </c>
      <c r="C219" t="s">
        <v>214</v>
      </c>
      <c r="D219" t="str">
        <f t="shared" si="108"/>
        <v>28TH ST between NOE and SANCHEZ</v>
      </c>
      <c r="E219" t="s">
        <v>232</v>
      </c>
      <c r="F219" t="s">
        <v>393</v>
      </c>
      <c r="G219" t="s">
        <v>411</v>
      </c>
      <c r="H219" t="s">
        <v>42</v>
      </c>
      <c r="I219" t="s">
        <v>621</v>
      </c>
      <c r="J219" s="11" t="s">
        <v>785</v>
      </c>
      <c r="K219">
        <v>21913</v>
      </c>
      <c r="L219" s="11">
        <v>22006</v>
      </c>
      <c r="M219">
        <f>IFERROR(ROUND(VLOOKUP($A219,est_vols!$A:$U,2,FALSE),0),"")</f>
        <v>2</v>
      </c>
      <c r="N219">
        <f>IFERROR(ROUND(VLOOKUP($A219,est_vols!$A:$U,3,FALSE),0),"")</f>
        <v>4</v>
      </c>
      <c r="O219" t="str">
        <f>VLOOKUP(M219,'AT FT Lookup'!$A$3:$D$8,4,FALSE)</f>
        <v>UrbBiz</v>
      </c>
      <c r="P219" s="11" t="str">
        <f>VLOOKUP(N219,'AT FT Lookup'!$A$12:$C$26,3,FALSE)</f>
        <v>Col</v>
      </c>
      <c r="Q219">
        <f t="shared" si="104"/>
        <v>1</v>
      </c>
      <c r="R219">
        <f t="shared" si="105"/>
        <v>0</v>
      </c>
      <c r="S219">
        <f t="shared" si="106"/>
        <v>0</v>
      </c>
      <c r="T219">
        <f t="shared" si="107"/>
        <v>0</v>
      </c>
      <c r="U219" s="11" t="str">
        <f t="shared" si="109"/>
        <v>Under 10k</v>
      </c>
      <c r="V219" s="3">
        <v>837.5</v>
      </c>
      <c r="W219" s="3">
        <v>111</v>
      </c>
      <c r="X219" s="3">
        <v>289</v>
      </c>
      <c r="Y219" s="3">
        <v>206.5</v>
      </c>
      <c r="Z219" s="3">
        <v>214.5</v>
      </c>
      <c r="AA219" s="9">
        <v>16.5</v>
      </c>
      <c r="AN219" s="3">
        <f>IFERROR(ROUND(VLOOKUP($A219,est_vols!$A:$U,4,FALSE),0),"")</f>
        <v>3198</v>
      </c>
      <c r="AO219" s="3">
        <f>IFERROR(ROUND(VLOOKUP($A219,est_vols!$A:$U,5,FALSE),0),"")</f>
        <v>394</v>
      </c>
      <c r="AP219" s="3">
        <f>IFERROR(ROUND(VLOOKUP($A219,est_vols!$A:$U,6,FALSE),0),"")</f>
        <v>1394</v>
      </c>
      <c r="AQ219" s="3">
        <f>IFERROR(ROUND(VLOOKUP($A219,est_vols!$A:$U,7,FALSE),0),"")</f>
        <v>815</v>
      </c>
      <c r="AR219" s="3">
        <f>IFERROR(ROUND(VLOOKUP($A219,est_vols!$A:$U,8,FALSE),0),"")</f>
        <v>562</v>
      </c>
      <c r="AS219" s="9">
        <f>IFERROR(ROUND(VLOOKUP($A219,est_vols!$A:$U,9,FALSE),0),"")</f>
        <v>33</v>
      </c>
      <c r="AT219" s="3">
        <f t="shared" si="110"/>
        <v>2360.5</v>
      </c>
      <c r="AU219" s="3">
        <f t="shared" si="111"/>
        <v>283</v>
      </c>
      <c r="AV219" s="3">
        <f t="shared" si="112"/>
        <v>1105</v>
      </c>
      <c r="AW219" s="3">
        <f t="shared" si="113"/>
        <v>608.5</v>
      </c>
      <c r="AX219" s="3">
        <f t="shared" si="114"/>
        <v>347.5</v>
      </c>
      <c r="AY219" s="9">
        <f t="shared" si="115"/>
        <v>16.5</v>
      </c>
      <c r="AZ219" s="3">
        <f t="shared" si="116"/>
        <v>5571960.25</v>
      </c>
      <c r="BA219" s="3">
        <f t="shared" si="117"/>
        <v>80089</v>
      </c>
      <c r="BB219" s="3">
        <f t="shared" si="118"/>
        <v>1221025</v>
      </c>
      <c r="BC219" s="3">
        <f t="shared" si="119"/>
        <v>370272.25</v>
      </c>
      <c r="BD219" s="3">
        <f t="shared" si="120"/>
        <v>120756.25</v>
      </c>
      <c r="BE219" s="9">
        <f t="shared" si="121"/>
        <v>272.25</v>
      </c>
      <c r="BF219" s="51">
        <f t="shared" si="122"/>
        <v>2.8185074626865672</v>
      </c>
      <c r="BG219" s="51">
        <f t="shared" si="123"/>
        <v>2.5495495495495497</v>
      </c>
      <c r="BH219" s="51">
        <f t="shared" si="124"/>
        <v>3.8235294117647061</v>
      </c>
      <c r="BI219" s="51">
        <f t="shared" si="125"/>
        <v>2.946731234866828</v>
      </c>
      <c r="BJ219" s="51">
        <f t="shared" si="126"/>
        <v>1.6200466200466201</v>
      </c>
      <c r="BK219" s="52">
        <f t="shared" si="127"/>
        <v>1</v>
      </c>
    </row>
    <row r="220" spans="1:63" x14ac:dyDescent="0.25">
      <c r="A220">
        <v>252</v>
      </c>
      <c r="B220" t="s">
        <v>75</v>
      </c>
      <c r="C220" t="s">
        <v>214</v>
      </c>
      <c r="D220" t="str">
        <f t="shared" si="108"/>
        <v>2ND AVE between BALBOA and CABRILLO</v>
      </c>
      <c r="E220" t="s">
        <v>233</v>
      </c>
      <c r="F220" t="s">
        <v>368</v>
      </c>
      <c r="G220" t="s">
        <v>369</v>
      </c>
      <c r="H220" t="s">
        <v>36</v>
      </c>
      <c r="I220" t="s">
        <v>621</v>
      </c>
      <c r="J220" s="11" t="s">
        <v>786</v>
      </c>
      <c r="K220">
        <v>27212</v>
      </c>
      <c r="L220" s="11">
        <v>27224</v>
      </c>
      <c r="M220">
        <f>IFERROR(ROUND(VLOOKUP($A220,est_vols!$A:$U,2,FALSE),0),"")</f>
        <v>2</v>
      </c>
      <c r="N220">
        <f>IFERROR(ROUND(VLOOKUP($A220,est_vols!$A:$U,3,FALSE),0),"")</f>
        <v>11</v>
      </c>
      <c r="O220" t="str">
        <f>VLOOKUP(M220,'AT FT Lookup'!$A$3:$D$8,4,FALSE)</f>
        <v>UrbBiz</v>
      </c>
      <c r="P220" s="11" t="str">
        <f>VLOOKUP(N220,'AT FT Lookup'!$A$12:$C$26,3,FALSE)</f>
        <v>Loc</v>
      </c>
      <c r="Q220">
        <f t="shared" si="104"/>
        <v>1</v>
      </c>
      <c r="R220">
        <f t="shared" si="105"/>
        <v>0</v>
      </c>
      <c r="S220">
        <f t="shared" si="106"/>
        <v>0</v>
      </c>
      <c r="T220">
        <f t="shared" si="107"/>
        <v>0</v>
      </c>
      <c r="U220" s="11" t="str">
        <f t="shared" si="109"/>
        <v>Under 10k</v>
      </c>
      <c r="V220" s="3">
        <v>680</v>
      </c>
      <c r="W220" s="3">
        <v>134</v>
      </c>
      <c r="X220" s="3">
        <v>227</v>
      </c>
      <c r="Y220" s="3">
        <v>175</v>
      </c>
      <c r="Z220" s="3">
        <v>132.5</v>
      </c>
      <c r="AA220" s="9">
        <v>11.5</v>
      </c>
      <c r="AN220" s="3">
        <f>IFERROR(ROUND(VLOOKUP($A220,est_vols!$A:$U,4,FALSE),0),"")</f>
        <v>367</v>
      </c>
      <c r="AO220" s="3">
        <f>IFERROR(ROUND(VLOOKUP($A220,est_vols!$A:$U,5,FALSE),0),"")</f>
        <v>38</v>
      </c>
      <c r="AP220" s="3">
        <f>IFERROR(ROUND(VLOOKUP($A220,est_vols!$A:$U,6,FALSE),0),"")</f>
        <v>167</v>
      </c>
      <c r="AQ220" s="3">
        <f>IFERROR(ROUND(VLOOKUP($A220,est_vols!$A:$U,7,FALSE),0),"")</f>
        <v>85</v>
      </c>
      <c r="AR220" s="3">
        <f>IFERROR(ROUND(VLOOKUP($A220,est_vols!$A:$U,8,FALSE),0),"")</f>
        <v>76</v>
      </c>
      <c r="AS220" s="9">
        <f>IFERROR(ROUND(VLOOKUP($A220,est_vols!$A:$U,9,FALSE),0),"")</f>
        <v>0</v>
      </c>
      <c r="AT220" s="3">
        <f t="shared" si="110"/>
        <v>-313</v>
      </c>
      <c r="AU220" s="3">
        <f t="shared" si="111"/>
        <v>-96</v>
      </c>
      <c r="AV220" s="3">
        <f t="shared" si="112"/>
        <v>-60</v>
      </c>
      <c r="AW220" s="3">
        <f t="shared" si="113"/>
        <v>-90</v>
      </c>
      <c r="AX220" s="3">
        <f t="shared" si="114"/>
        <v>-56.5</v>
      </c>
      <c r="AY220" s="9">
        <f t="shared" si="115"/>
        <v>-11.5</v>
      </c>
      <c r="AZ220" s="3">
        <f t="shared" si="116"/>
        <v>97969</v>
      </c>
      <c r="BA220" s="3">
        <f t="shared" si="117"/>
        <v>9216</v>
      </c>
      <c r="BB220" s="3">
        <f t="shared" si="118"/>
        <v>3600</v>
      </c>
      <c r="BC220" s="3">
        <f t="shared" si="119"/>
        <v>8100</v>
      </c>
      <c r="BD220" s="3">
        <f t="shared" si="120"/>
        <v>3192.25</v>
      </c>
      <c r="BE220" s="9">
        <f t="shared" si="121"/>
        <v>132.25</v>
      </c>
      <c r="BF220" s="51">
        <f t="shared" si="122"/>
        <v>-0.4602941176470588</v>
      </c>
      <c r="BG220" s="51">
        <f t="shared" si="123"/>
        <v>-0.71641791044776115</v>
      </c>
      <c r="BH220" s="51">
        <f t="shared" si="124"/>
        <v>-0.26431718061674009</v>
      </c>
      <c r="BI220" s="51">
        <f t="shared" si="125"/>
        <v>-0.51428571428571423</v>
      </c>
      <c r="BJ220" s="51">
        <f t="shared" si="126"/>
        <v>-0.42641509433962266</v>
      </c>
      <c r="BK220" s="52">
        <f t="shared" si="127"/>
        <v>-1</v>
      </c>
    </row>
    <row r="221" spans="1:63" x14ac:dyDescent="0.25">
      <c r="A221">
        <v>253</v>
      </c>
      <c r="B221" t="s">
        <v>75</v>
      </c>
      <c r="C221" t="s">
        <v>214</v>
      </c>
      <c r="D221" t="str">
        <f t="shared" si="108"/>
        <v>2ND AVE between BALBOA and CABRILLO</v>
      </c>
      <c r="E221" t="s">
        <v>233</v>
      </c>
      <c r="F221" t="s">
        <v>368</v>
      </c>
      <c r="G221" t="s">
        <v>369</v>
      </c>
      <c r="H221" t="s">
        <v>38</v>
      </c>
      <c r="I221" t="s">
        <v>621</v>
      </c>
      <c r="J221" s="11" t="s">
        <v>787</v>
      </c>
      <c r="K221">
        <v>27224</v>
      </c>
      <c r="L221" s="11">
        <v>27212</v>
      </c>
      <c r="M221">
        <f>IFERROR(ROUND(VLOOKUP($A221,est_vols!$A:$U,2,FALSE),0),"")</f>
        <v>2</v>
      </c>
      <c r="N221">
        <f>IFERROR(ROUND(VLOOKUP($A221,est_vols!$A:$U,3,FALSE),0),"")</f>
        <v>11</v>
      </c>
      <c r="O221" t="str">
        <f>VLOOKUP(M221,'AT FT Lookup'!$A$3:$D$8,4,FALSE)</f>
        <v>UrbBiz</v>
      </c>
      <c r="P221" s="11" t="str">
        <f>VLOOKUP(N221,'AT FT Lookup'!$A$12:$C$26,3,FALSE)</f>
        <v>Loc</v>
      </c>
      <c r="Q221">
        <f t="shared" si="104"/>
        <v>1</v>
      </c>
      <c r="R221">
        <f t="shared" si="105"/>
        <v>0</v>
      </c>
      <c r="S221">
        <f t="shared" si="106"/>
        <v>0</v>
      </c>
      <c r="T221">
        <f t="shared" si="107"/>
        <v>0</v>
      </c>
      <c r="U221" s="11" t="str">
        <f t="shared" si="109"/>
        <v>Under 10k</v>
      </c>
      <c r="V221" s="3">
        <v>398</v>
      </c>
      <c r="W221" s="3">
        <v>48.5</v>
      </c>
      <c r="X221" s="3">
        <v>136</v>
      </c>
      <c r="Y221" s="3">
        <v>109.5</v>
      </c>
      <c r="Z221" s="3">
        <v>96.5</v>
      </c>
      <c r="AA221" s="9">
        <v>7.5</v>
      </c>
      <c r="AN221" s="3">
        <f>IFERROR(ROUND(VLOOKUP($A221,est_vols!$A:$U,4,FALSE),0),"")</f>
        <v>184</v>
      </c>
      <c r="AO221" s="3">
        <f>IFERROR(ROUND(VLOOKUP($A221,est_vols!$A:$U,5,FALSE),0),"")</f>
        <v>58</v>
      </c>
      <c r="AP221" s="3">
        <f>IFERROR(ROUND(VLOOKUP($A221,est_vols!$A:$U,6,FALSE),0),"")</f>
        <v>76</v>
      </c>
      <c r="AQ221" s="3">
        <f>IFERROR(ROUND(VLOOKUP($A221,est_vols!$A:$U,7,FALSE),0),"")</f>
        <v>28</v>
      </c>
      <c r="AR221" s="3">
        <f>IFERROR(ROUND(VLOOKUP($A221,est_vols!$A:$U,8,FALSE),0),"")</f>
        <v>22</v>
      </c>
      <c r="AS221" s="9">
        <f>IFERROR(ROUND(VLOOKUP($A221,est_vols!$A:$U,9,FALSE),0),"")</f>
        <v>0</v>
      </c>
      <c r="AT221" s="3">
        <f t="shared" si="110"/>
        <v>-214</v>
      </c>
      <c r="AU221" s="3">
        <f t="shared" si="111"/>
        <v>9.5</v>
      </c>
      <c r="AV221" s="3">
        <f t="shared" si="112"/>
        <v>-60</v>
      </c>
      <c r="AW221" s="3">
        <f t="shared" si="113"/>
        <v>-81.5</v>
      </c>
      <c r="AX221" s="3">
        <f t="shared" si="114"/>
        <v>-74.5</v>
      </c>
      <c r="AY221" s="9">
        <f t="shared" si="115"/>
        <v>-7.5</v>
      </c>
      <c r="AZ221" s="3">
        <f t="shared" si="116"/>
        <v>45796</v>
      </c>
      <c r="BA221" s="3">
        <f t="shared" si="117"/>
        <v>90.25</v>
      </c>
      <c r="BB221" s="3">
        <f t="shared" si="118"/>
        <v>3600</v>
      </c>
      <c r="BC221" s="3">
        <f t="shared" si="119"/>
        <v>6642.25</v>
      </c>
      <c r="BD221" s="3">
        <f t="shared" si="120"/>
        <v>5550.25</v>
      </c>
      <c r="BE221" s="9">
        <f t="shared" si="121"/>
        <v>56.25</v>
      </c>
      <c r="BF221" s="51">
        <f t="shared" si="122"/>
        <v>-0.53768844221105527</v>
      </c>
      <c r="BG221" s="51">
        <f t="shared" si="123"/>
        <v>0.19587628865979381</v>
      </c>
      <c r="BH221" s="51">
        <f t="shared" si="124"/>
        <v>-0.44117647058823528</v>
      </c>
      <c r="BI221" s="51">
        <f t="shared" si="125"/>
        <v>-0.74429223744292239</v>
      </c>
      <c r="BJ221" s="51">
        <f t="shared" si="126"/>
        <v>-0.772020725388601</v>
      </c>
      <c r="BK221" s="52">
        <f t="shared" si="127"/>
        <v>-1</v>
      </c>
    </row>
    <row r="222" spans="1:63" x14ac:dyDescent="0.25">
      <c r="A222">
        <v>254</v>
      </c>
      <c r="B222" t="s">
        <v>75</v>
      </c>
      <c r="C222" t="s">
        <v>214</v>
      </c>
      <c r="D222" t="str">
        <f t="shared" si="108"/>
        <v>2ND AVE between CLEMENT and GEARY</v>
      </c>
      <c r="E222" t="s">
        <v>233</v>
      </c>
      <c r="F222" t="s">
        <v>405</v>
      </c>
      <c r="G222" t="s">
        <v>377</v>
      </c>
      <c r="H222" t="s">
        <v>36</v>
      </c>
      <c r="I222" t="s">
        <v>621</v>
      </c>
      <c r="J222" s="11" t="s">
        <v>788</v>
      </c>
      <c r="K222">
        <v>27231</v>
      </c>
      <c r="L222" s="11">
        <v>27246</v>
      </c>
      <c r="M222">
        <f>IFERROR(ROUND(VLOOKUP($A222,est_vols!$A:$U,2,FALSE),0),"")</f>
        <v>2</v>
      </c>
      <c r="N222">
        <f>IFERROR(ROUND(VLOOKUP($A222,est_vols!$A:$U,3,FALSE),0),"")</f>
        <v>11</v>
      </c>
      <c r="O222" t="str">
        <f>VLOOKUP(M222,'AT FT Lookup'!$A$3:$D$8,4,FALSE)</f>
        <v>UrbBiz</v>
      </c>
      <c r="P222" s="11" t="str">
        <f>VLOOKUP(N222,'AT FT Lookup'!$A$12:$C$26,3,FALSE)</f>
        <v>Loc</v>
      </c>
      <c r="Q222">
        <f t="shared" si="104"/>
        <v>1</v>
      </c>
      <c r="R222">
        <f t="shared" si="105"/>
        <v>0</v>
      </c>
      <c r="S222">
        <f t="shared" si="106"/>
        <v>0</v>
      </c>
      <c r="T222">
        <f t="shared" si="107"/>
        <v>0</v>
      </c>
      <c r="U222" s="11" t="str">
        <f t="shared" si="109"/>
        <v>Under 10k</v>
      </c>
      <c r="V222" s="3">
        <v>926.5</v>
      </c>
      <c r="W222" s="3">
        <v>132</v>
      </c>
      <c r="X222" s="3">
        <v>400.5</v>
      </c>
      <c r="Y222" s="3">
        <v>181</v>
      </c>
      <c r="Z222" s="3">
        <v>202</v>
      </c>
      <c r="AA222" s="9">
        <v>11</v>
      </c>
      <c r="AN222" s="3">
        <f>IFERROR(ROUND(VLOOKUP($A222,est_vols!$A:$U,4,FALSE),0),"")</f>
        <v>6</v>
      </c>
      <c r="AO222" s="3">
        <f>IFERROR(ROUND(VLOOKUP($A222,est_vols!$A:$U,5,FALSE),0),"")</f>
        <v>1</v>
      </c>
      <c r="AP222" s="3">
        <f>IFERROR(ROUND(VLOOKUP($A222,est_vols!$A:$U,6,FALSE),0),"")</f>
        <v>1</v>
      </c>
      <c r="AQ222" s="3">
        <f>IFERROR(ROUND(VLOOKUP($A222,est_vols!$A:$U,7,FALSE),0),"")</f>
        <v>3</v>
      </c>
      <c r="AR222" s="3">
        <f>IFERROR(ROUND(VLOOKUP($A222,est_vols!$A:$U,8,FALSE),0),"")</f>
        <v>2</v>
      </c>
      <c r="AS222" s="9">
        <f>IFERROR(ROUND(VLOOKUP($A222,est_vols!$A:$U,9,FALSE),0),"")</f>
        <v>0</v>
      </c>
      <c r="AT222" s="3">
        <f t="shared" si="110"/>
        <v>-920.5</v>
      </c>
      <c r="AU222" s="3">
        <f t="shared" si="111"/>
        <v>-131</v>
      </c>
      <c r="AV222" s="3">
        <f t="shared" si="112"/>
        <v>-399.5</v>
      </c>
      <c r="AW222" s="3">
        <f t="shared" si="113"/>
        <v>-178</v>
      </c>
      <c r="AX222" s="3">
        <f t="shared" si="114"/>
        <v>-200</v>
      </c>
      <c r="AY222" s="9">
        <f t="shared" si="115"/>
        <v>-11</v>
      </c>
      <c r="AZ222" s="3">
        <f t="shared" si="116"/>
        <v>847320.25</v>
      </c>
      <c r="BA222" s="3">
        <f t="shared" si="117"/>
        <v>17161</v>
      </c>
      <c r="BB222" s="3">
        <f t="shared" si="118"/>
        <v>159600.25</v>
      </c>
      <c r="BC222" s="3">
        <f t="shared" si="119"/>
        <v>31684</v>
      </c>
      <c r="BD222" s="3">
        <f t="shared" si="120"/>
        <v>40000</v>
      </c>
      <c r="BE222" s="9">
        <f t="shared" si="121"/>
        <v>121</v>
      </c>
      <c r="BF222" s="51">
        <f t="shared" si="122"/>
        <v>-0.99352401511063138</v>
      </c>
      <c r="BG222" s="51">
        <f t="shared" si="123"/>
        <v>-0.99242424242424243</v>
      </c>
      <c r="BH222" s="51">
        <f t="shared" si="124"/>
        <v>-0.99750312109862671</v>
      </c>
      <c r="BI222" s="51">
        <f t="shared" si="125"/>
        <v>-0.98342541436464093</v>
      </c>
      <c r="BJ222" s="51">
        <f t="shared" si="126"/>
        <v>-0.99009900990099009</v>
      </c>
      <c r="BK222" s="52">
        <f t="shared" si="127"/>
        <v>-1</v>
      </c>
    </row>
    <row r="223" spans="1:63" x14ac:dyDescent="0.25">
      <c r="A223">
        <v>255</v>
      </c>
      <c r="B223" t="s">
        <v>75</v>
      </c>
      <c r="C223" t="s">
        <v>214</v>
      </c>
      <c r="D223" t="str">
        <f t="shared" si="108"/>
        <v>2ND AVE between CLEMENT and GEARY</v>
      </c>
      <c r="E223" t="s">
        <v>233</v>
      </c>
      <c r="F223" t="s">
        <v>405</v>
      </c>
      <c r="G223" t="s">
        <v>377</v>
      </c>
      <c r="H223" t="s">
        <v>38</v>
      </c>
      <c r="I223" t="s">
        <v>621</v>
      </c>
      <c r="J223" s="11" t="s">
        <v>789</v>
      </c>
      <c r="K223">
        <v>27246</v>
      </c>
      <c r="L223" s="11">
        <v>27231</v>
      </c>
      <c r="M223">
        <f>IFERROR(ROUND(VLOOKUP($A223,est_vols!$A:$U,2,FALSE),0),"")</f>
        <v>2</v>
      </c>
      <c r="N223">
        <f>IFERROR(ROUND(VLOOKUP($A223,est_vols!$A:$U,3,FALSE),0),"")</f>
        <v>11</v>
      </c>
      <c r="O223" t="str">
        <f>VLOOKUP(M223,'AT FT Lookup'!$A$3:$D$8,4,FALSE)</f>
        <v>UrbBiz</v>
      </c>
      <c r="P223" s="11" t="str">
        <f>VLOOKUP(N223,'AT FT Lookup'!$A$12:$C$26,3,FALSE)</f>
        <v>Loc</v>
      </c>
      <c r="Q223">
        <f t="shared" si="104"/>
        <v>1</v>
      </c>
      <c r="R223">
        <f t="shared" si="105"/>
        <v>0</v>
      </c>
      <c r="S223">
        <f t="shared" si="106"/>
        <v>0</v>
      </c>
      <c r="T223">
        <f t="shared" si="107"/>
        <v>0</v>
      </c>
      <c r="U223" s="11" t="str">
        <f t="shared" si="109"/>
        <v>Under 10k</v>
      </c>
      <c r="V223" s="3">
        <v>1053.5</v>
      </c>
      <c r="W223" s="3">
        <v>150</v>
      </c>
      <c r="X223" s="3">
        <v>403</v>
      </c>
      <c r="Y223" s="3">
        <v>240.5</v>
      </c>
      <c r="Z223" s="3">
        <v>245</v>
      </c>
      <c r="AA223" s="9">
        <v>15</v>
      </c>
      <c r="AN223" s="3">
        <f>IFERROR(ROUND(VLOOKUP($A223,est_vols!$A:$U,4,FALSE),0),"")</f>
        <v>6</v>
      </c>
      <c r="AO223" s="3">
        <f>IFERROR(ROUND(VLOOKUP($A223,est_vols!$A:$U,5,FALSE),0),"")</f>
        <v>1</v>
      </c>
      <c r="AP223" s="3">
        <f>IFERROR(ROUND(VLOOKUP($A223,est_vols!$A:$U,6,FALSE),0),"")</f>
        <v>3</v>
      </c>
      <c r="AQ223" s="3">
        <f>IFERROR(ROUND(VLOOKUP($A223,est_vols!$A:$U,7,FALSE),0),"")</f>
        <v>1</v>
      </c>
      <c r="AR223" s="3">
        <f>IFERROR(ROUND(VLOOKUP($A223,est_vols!$A:$U,8,FALSE),0),"")</f>
        <v>2</v>
      </c>
      <c r="AS223" s="9">
        <f>IFERROR(ROUND(VLOOKUP($A223,est_vols!$A:$U,9,FALSE),0),"")</f>
        <v>0</v>
      </c>
      <c r="AT223" s="3">
        <f t="shared" si="110"/>
        <v>-1047.5</v>
      </c>
      <c r="AU223" s="3">
        <f t="shared" si="111"/>
        <v>-149</v>
      </c>
      <c r="AV223" s="3">
        <f t="shared" si="112"/>
        <v>-400</v>
      </c>
      <c r="AW223" s="3">
        <f t="shared" si="113"/>
        <v>-239.5</v>
      </c>
      <c r="AX223" s="3">
        <f t="shared" si="114"/>
        <v>-243</v>
      </c>
      <c r="AY223" s="9">
        <f t="shared" si="115"/>
        <v>-15</v>
      </c>
      <c r="AZ223" s="3">
        <f t="shared" si="116"/>
        <v>1097256.25</v>
      </c>
      <c r="BA223" s="3">
        <f t="shared" si="117"/>
        <v>22201</v>
      </c>
      <c r="BB223" s="3">
        <f t="shared" si="118"/>
        <v>160000</v>
      </c>
      <c r="BC223" s="3">
        <f t="shared" si="119"/>
        <v>57360.25</v>
      </c>
      <c r="BD223" s="3">
        <f t="shared" si="120"/>
        <v>59049</v>
      </c>
      <c r="BE223" s="9">
        <f t="shared" si="121"/>
        <v>225</v>
      </c>
      <c r="BF223" s="51">
        <f t="shared" si="122"/>
        <v>-0.99430469862363546</v>
      </c>
      <c r="BG223" s="51">
        <f t="shared" si="123"/>
        <v>-0.99333333333333329</v>
      </c>
      <c r="BH223" s="51">
        <f t="shared" si="124"/>
        <v>-0.99255583126550873</v>
      </c>
      <c r="BI223" s="51">
        <f t="shared" si="125"/>
        <v>-0.99584199584199584</v>
      </c>
      <c r="BJ223" s="51">
        <f t="shared" si="126"/>
        <v>-0.99183673469387756</v>
      </c>
      <c r="BK223" s="52">
        <f t="shared" si="127"/>
        <v>-1</v>
      </c>
    </row>
    <row r="224" spans="1:63" x14ac:dyDescent="0.25">
      <c r="A224">
        <v>256</v>
      </c>
      <c r="B224" t="s">
        <v>75</v>
      </c>
      <c r="C224" t="s">
        <v>214</v>
      </c>
      <c r="D224" t="str">
        <f t="shared" si="108"/>
        <v>30TH AVE between CABRILLO and FULTON</v>
      </c>
      <c r="E224" t="s">
        <v>234</v>
      </c>
      <c r="F224" t="s">
        <v>369</v>
      </c>
      <c r="G224" t="s">
        <v>389</v>
      </c>
      <c r="H224" t="s">
        <v>36</v>
      </c>
      <c r="I224" t="s">
        <v>621</v>
      </c>
      <c r="J224" s="11" t="s">
        <v>790</v>
      </c>
      <c r="K224">
        <v>27813</v>
      </c>
      <c r="L224" s="11">
        <v>27814</v>
      </c>
      <c r="M224">
        <f>IFERROR(ROUND(VLOOKUP($A224,est_vols!$A:$U,2,FALSE),0),"")</f>
        <v>3</v>
      </c>
      <c r="N224">
        <f>IFERROR(ROUND(VLOOKUP($A224,est_vols!$A:$U,3,FALSE),0),"")</f>
        <v>4</v>
      </c>
      <c r="O224" t="str">
        <f>VLOOKUP(M224,'AT FT Lookup'!$A$3:$D$8,4,FALSE)</f>
        <v>Urb</v>
      </c>
      <c r="P224" s="11" t="str">
        <f>VLOOKUP(N224,'AT FT Lookup'!$A$12:$C$26,3,FALSE)</f>
        <v>Col</v>
      </c>
      <c r="Q224">
        <f t="shared" si="104"/>
        <v>1</v>
      </c>
      <c r="R224">
        <f t="shared" si="105"/>
        <v>0</v>
      </c>
      <c r="S224">
        <f t="shared" si="106"/>
        <v>0</v>
      </c>
      <c r="T224">
        <f t="shared" si="107"/>
        <v>0</v>
      </c>
      <c r="U224" s="11" t="str">
        <f t="shared" si="109"/>
        <v>Under 10k</v>
      </c>
      <c r="V224" s="3">
        <v>1792</v>
      </c>
      <c r="W224" s="3">
        <v>400</v>
      </c>
      <c r="X224" s="3">
        <v>703</v>
      </c>
      <c r="Y224" s="3">
        <v>378</v>
      </c>
      <c r="Z224" s="3">
        <v>302</v>
      </c>
      <c r="AA224" s="9">
        <v>9</v>
      </c>
      <c r="AN224" s="3">
        <f>IFERROR(ROUND(VLOOKUP($A224,est_vols!$A:$U,4,FALSE),0),"")</f>
        <v>283</v>
      </c>
      <c r="AO224" s="3">
        <f>IFERROR(ROUND(VLOOKUP($A224,est_vols!$A:$U,5,FALSE),0),"")</f>
        <v>42</v>
      </c>
      <c r="AP224" s="3">
        <f>IFERROR(ROUND(VLOOKUP($A224,est_vols!$A:$U,6,FALSE),0),"")</f>
        <v>99</v>
      </c>
      <c r="AQ224" s="3">
        <f>IFERROR(ROUND(VLOOKUP($A224,est_vols!$A:$U,7,FALSE),0),"")</f>
        <v>74</v>
      </c>
      <c r="AR224" s="3">
        <f>IFERROR(ROUND(VLOOKUP($A224,est_vols!$A:$U,8,FALSE),0),"")</f>
        <v>59</v>
      </c>
      <c r="AS224" s="9">
        <f>IFERROR(ROUND(VLOOKUP($A224,est_vols!$A:$U,9,FALSE),0),"")</f>
        <v>8</v>
      </c>
      <c r="AT224" s="3">
        <f t="shared" si="110"/>
        <v>-1509</v>
      </c>
      <c r="AU224" s="3">
        <f t="shared" si="111"/>
        <v>-358</v>
      </c>
      <c r="AV224" s="3">
        <f t="shared" si="112"/>
        <v>-604</v>
      </c>
      <c r="AW224" s="3">
        <f t="shared" si="113"/>
        <v>-304</v>
      </c>
      <c r="AX224" s="3">
        <f t="shared" si="114"/>
        <v>-243</v>
      </c>
      <c r="AY224" s="9">
        <f t="shared" si="115"/>
        <v>-1</v>
      </c>
      <c r="AZ224" s="3">
        <f t="shared" si="116"/>
        <v>2277081</v>
      </c>
      <c r="BA224" s="3">
        <f t="shared" si="117"/>
        <v>128164</v>
      </c>
      <c r="BB224" s="3">
        <f t="shared" si="118"/>
        <v>364816</v>
      </c>
      <c r="BC224" s="3">
        <f t="shared" si="119"/>
        <v>92416</v>
      </c>
      <c r="BD224" s="3">
        <f t="shared" si="120"/>
        <v>59049</v>
      </c>
      <c r="BE224" s="9">
        <f t="shared" si="121"/>
        <v>1</v>
      </c>
      <c r="BF224" s="51">
        <f t="shared" si="122"/>
        <v>-0.8420758928571429</v>
      </c>
      <c r="BG224" s="51">
        <f t="shared" si="123"/>
        <v>-0.89500000000000002</v>
      </c>
      <c r="BH224" s="51">
        <f t="shared" si="124"/>
        <v>-0.85917496443812236</v>
      </c>
      <c r="BI224" s="51">
        <f t="shared" si="125"/>
        <v>-0.80423280423280419</v>
      </c>
      <c r="BJ224" s="51">
        <f t="shared" si="126"/>
        <v>-0.80463576158940397</v>
      </c>
      <c r="BK224" s="52">
        <f t="shared" si="127"/>
        <v>-0.1111111111111111</v>
      </c>
    </row>
    <row r="225" spans="1:63" x14ac:dyDescent="0.25">
      <c r="A225">
        <v>257</v>
      </c>
      <c r="B225" t="s">
        <v>75</v>
      </c>
      <c r="C225" t="s">
        <v>214</v>
      </c>
      <c r="D225" t="str">
        <f t="shared" si="108"/>
        <v>30TH AVE between CABRILLO and FULTON</v>
      </c>
      <c r="E225" t="s">
        <v>234</v>
      </c>
      <c r="F225" t="s">
        <v>369</v>
      </c>
      <c r="G225" t="s">
        <v>389</v>
      </c>
      <c r="H225" t="s">
        <v>38</v>
      </c>
      <c r="I225" t="s">
        <v>621</v>
      </c>
      <c r="J225" s="11" t="s">
        <v>791</v>
      </c>
      <c r="K225">
        <v>27814</v>
      </c>
      <c r="L225" s="11">
        <v>27813</v>
      </c>
      <c r="M225">
        <f>IFERROR(ROUND(VLOOKUP($A225,est_vols!$A:$U,2,FALSE),0),"")</f>
        <v>3</v>
      </c>
      <c r="N225">
        <f>IFERROR(ROUND(VLOOKUP($A225,est_vols!$A:$U,3,FALSE),0),"")</f>
        <v>4</v>
      </c>
      <c r="O225" t="str">
        <f>VLOOKUP(M225,'AT FT Lookup'!$A$3:$D$8,4,FALSE)</f>
        <v>Urb</v>
      </c>
      <c r="P225" s="11" t="str">
        <f>VLOOKUP(N225,'AT FT Lookup'!$A$12:$C$26,3,FALSE)</f>
        <v>Col</v>
      </c>
      <c r="Q225">
        <f t="shared" si="104"/>
        <v>1</v>
      </c>
      <c r="R225">
        <f t="shared" si="105"/>
        <v>0</v>
      </c>
      <c r="S225">
        <f t="shared" si="106"/>
        <v>0</v>
      </c>
      <c r="T225">
        <f t="shared" si="107"/>
        <v>0</v>
      </c>
      <c r="U225" s="11" t="str">
        <f t="shared" si="109"/>
        <v>Under 10k</v>
      </c>
      <c r="V225" s="3">
        <v>1820</v>
      </c>
      <c r="W225" s="3">
        <v>366</v>
      </c>
      <c r="X225" s="3">
        <v>755</v>
      </c>
      <c r="Y225" s="3">
        <v>444</v>
      </c>
      <c r="Z225" s="3">
        <v>236</v>
      </c>
      <c r="AA225" s="9">
        <v>19</v>
      </c>
      <c r="AN225" s="3">
        <f>IFERROR(ROUND(VLOOKUP($A225,est_vols!$A:$U,4,FALSE),0),"")</f>
        <v>678</v>
      </c>
      <c r="AO225" s="3">
        <f>IFERROR(ROUND(VLOOKUP($A225,est_vols!$A:$U,5,FALSE),0),"")</f>
        <v>145</v>
      </c>
      <c r="AP225" s="3">
        <f>IFERROR(ROUND(VLOOKUP($A225,est_vols!$A:$U,6,FALSE),0),"")</f>
        <v>272</v>
      </c>
      <c r="AQ225" s="3">
        <f>IFERROR(ROUND(VLOOKUP($A225,est_vols!$A:$U,7,FALSE),0),"")</f>
        <v>119</v>
      </c>
      <c r="AR225" s="3">
        <f>IFERROR(ROUND(VLOOKUP($A225,est_vols!$A:$U,8,FALSE),0),"")</f>
        <v>124</v>
      </c>
      <c r="AS225" s="9">
        <f>IFERROR(ROUND(VLOOKUP($A225,est_vols!$A:$U,9,FALSE),0),"")</f>
        <v>19</v>
      </c>
      <c r="AT225" s="3">
        <f t="shared" si="110"/>
        <v>-1142</v>
      </c>
      <c r="AU225" s="3">
        <f t="shared" si="111"/>
        <v>-221</v>
      </c>
      <c r="AV225" s="3">
        <f t="shared" si="112"/>
        <v>-483</v>
      </c>
      <c r="AW225" s="3">
        <f t="shared" si="113"/>
        <v>-325</v>
      </c>
      <c r="AX225" s="3">
        <f t="shared" si="114"/>
        <v>-112</v>
      </c>
      <c r="AY225" s="9">
        <f t="shared" si="115"/>
        <v>0</v>
      </c>
      <c r="AZ225" s="3">
        <f t="shared" si="116"/>
        <v>1304164</v>
      </c>
      <c r="BA225" s="3">
        <f t="shared" si="117"/>
        <v>48841</v>
      </c>
      <c r="BB225" s="3">
        <f t="shared" si="118"/>
        <v>233289</v>
      </c>
      <c r="BC225" s="3">
        <f t="shared" si="119"/>
        <v>105625</v>
      </c>
      <c r="BD225" s="3">
        <f t="shared" si="120"/>
        <v>12544</v>
      </c>
      <c r="BE225" s="9">
        <f t="shared" si="121"/>
        <v>0</v>
      </c>
      <c r="BF225" s="51">
        <f t="shared" si="122"/>
        <v>-0.62747252747252746</v>
      </c>
      <c r="BG225" s="51">
        <f t="shared" si="123"/>
        <v>-0.60382513661202186</v>
      </c>
      <c r="BH225" s="51">
        <f t="shared" si="124"/>
        <v>-0.6397350993377483</v>
      </c>
      <c r="BI225" s="51">
        <f t="shared" si="125"/>
        <v>-0.73198198198198194</v>
      </c>
      <c r="BJ225" s="51">
        <f t="shared" si="126"/>
        <v>-0.47457627118644069</v>
      </c>
      <c r="BK225" s="52">
        <f t="shared" si="127"/>
        <v>0</v>
      </c>
    </row>
    <row r="226" spans="1:63" x14ac:dyDescent="0.25">
      <c r="A226">
        <v>258</v>
      </c>
      <c r="B226" t="s">
        <v>75</v>
      </c>
      <c r="C226" t="s">
        <v>214</v>
      </c>
      <c r="D226" t="str">
        <f t="shared" si="108"/>
        <v>33RD AVE between ULLOA and VICENTE</v>
      </c>
      <c r="E226" t="s">
        <v>235</v>
      </c>
      <c r="F226" t="s">
        <v>417</v>
      </c>
      <c r="G226" t="s">
        <v>418</v>
      </c>
      <c r="H226" t="s">
        <v>36</v>
      </c>
      <c r="I226" t="s">
        <v>621</v>
      </c>
      <c r="J226" s="11" t="s">
        <v>792</v>
      </c>
      <c r="K226">
        <v>23349</v>
      </c>
      <c r="L226" s="11">
        <v>23353</v>
      </c>
      <c r="M226">
        <f>IFERROR(ROUND(VLOOKUP($A226,est_vols!$A:$U,2,FALSE),0),"")</f>
        <v>3</v>
      </c>
      <c r="N226">
        <f>IFERROR(ROUND(VLOOKUP($A226,est_vols!$A:$U,3,FALSE),0),"")</f>
        <v>11</v>
      </c>
      <c r="O226" t="str">
        <f>VLOOKUP(M226,'AT FT Lookup'!$A$3:$D$8,4,FALSE)</f>
        <v>Urb</v>
      </c>
      <c r="P226" s="11" t="str">
        <f>VLOOKUP(N226,'AT FT Lookup'!$A$12:$C$26,3,FALSE)</f>
        <v>Loc</v>
      </c>
      <c r="Q226">
        <f t="shared" ref="Q226:Q289" si="128">IF(V226&lt;10000,IF(V226&lt;1,0,1),0)</f>
        <v>1</v>
      </c>
      <c r="R226">
        <f t="shared" ref="R226:R289" si="129">IF(V226&lt;20000,IF(V226&lt;10000,0,1),0)</f>
        <v>0</v>
      </c>
      <c r="S226">
        <f t="shared" ref="S226:S289" si="130">IF(V226&lt;50000,IF(V226&lt;20000,0,1),0)</f>
        <v>0</v>
      </c>
      <c r="T226">
        <f t="shared" ref="T226:T289" si="131">IF(V226&gt;=50000,1,0)</f>
        <v>0</v>
      </c>
      <c r="U226" s="11" t="str">
        <f t="shared" si="109"/>
        <v>Under 10k</v>
      </c>
      <c r="V226" s="3">
        <v>871</v>
      </c>
      <c r="W226" s="3">
        <v>140</v>
      </c>
      <c r="X226" s="3">
        <v>378.5</v>
      </c>
      <c r="Y226" s="3">
        <v>209</v>
      </c>
      <c r="Z226" s="3">
        <v>139.5</v>
      </c>
      <c r="AA226" s="9">
        <v>4</v>
      </c>
      <c r="AN226" s="3">
        <f>IFERROR(ROUND(VLOOKUP($A226,est_vols!$A:$U,4,FALSE),0),"")</f>
        <v>325</v>
      </c>
      <c r="AO226" s="3">
        <f>IFERROR(ROUND(VLOOKUP($A226,est_vols!$A:$U,5,FALSE),0),"")</f>
        <v>62</v>
      </c>
      <c r="AP226" s="3">
        <f>IFERROR(ROUND(VLOOKUP($A226,est_vols!$A:$U,6,FALSE),0),"")</f>
        <v>133</v>
      </c>
      <c r="AQ226" s="3">
        <f>IFERROR(ROUND(VLOOKUP($A226,est_vols!$A:$U,7,FALSE),0),"")</f>
        <v>92</v>
      </c>
      <c r="AR226" s="3">
        <f>IFERROR(ROUND(VLOOKUP($A226,est_vols!$A:$U,8,FALSE),0),"")</f>
        <v>36</v>
      </c>
      <c r="AS226" s="9">
        <f>IFERROR(ROUND(VLOOKUP($A226,est_vols!$A:$U,9,FALSE),0),"")</f>
        <v>2</v>
      </c>
      <c r="AT226" s="3">
        <f t="shared" si="110"/>
        <v>-546</v>
      </c>
      <c r="AU226" s="3">
        <f t="shared" si="111"/>
        <v>-78</v>
      </c>
      <c r="AV226" s="3">
        <f t="shared" si="112"/>
        <v>-245.5</v>
      </c>
      <c r="AW226" s="3">
        <f t="shared" si="113"/>
        <v>-117</v>
      </c>
      <c r="AX226" s="3">
        <f t="shared" si="114"/>
        <v>-103.5</v>
      </c>
      <c r="AY226" s="9">
        <f t="shared" si="115"/>
        <v>-2</v>
      </c>
      <c r="AZ226" s="3">
        <f t="shared" si="116"/>
        <v>298116</v>
      </c>
      <c r="BA226" s="3">
        <f t="shared" si="117"/>
        <v>6084</v>
      </c>
      <c r="BB226" s="3">
        <f t="shared" si="118"/>
        <v>60270.25</v>
      </c>
      <c r="BC226" s="3">
        <f t="shared" si="119"/>
        <v>13689</v>
      </c>
      <c r="BD226" s="3">
        <f t="shared" si="120"/>
        <v>10712.25</v>
      </c>
      <c r="BE226" s="9">
        <f t="shared" si="121"/>
        <v>4</v>
      </c>
      <c r="BF226" s="51">
        <f t="shared" si="122"/>
        <v>-0.62686567164179108</v>
      </c>
      <c r="BG226" s="51">
        <f t="shared" si="123"/>
        <v>-0.55714285714285716</v>
      </c>
      <c r="BH226" s="51">
        <f t="shared" si="124"/>
        <v>-0.64861294583883755</v>
      </c>
      <c r="BI226" s="51">
        <f t="shared" si="125"/>
        <v>-0.55980861244019142</v>
      </c>
      <c r="BJ226" s="51">
        <f t="shared" si="126"/>
        <v>-0.74193548387096775</v>
      </c>
      <c r="BK226" s="52">
        <f t="shared" si="127"/>
        <v>-0.5</v>
      </c>
    </row>
    <row r="227" spans="1:63" x14ac:dyDescent="0.25">
      <c r="A227">
        <v>259</v>
      </c>
      <c r="B227" t="s">
        <v>75</v>
      </c>
      <c r="C227" t="s">
        <v>214</v>
      </c>
      <c r="D227" t="str">
        <f t="shared" si="108"/>
        <v>33RD AVE between ULLOA and VICENTE</v>
      </c>
      <c r="E227" t="s">
        <v>235</v>
      </c>
      <c r="F227" t="s">
        <v>417</v>
      </c>
      <c r="G227" t="s">
        <v>418</v>
      </c>
      <c r="H227" t="s">
        <v>38</v>
      </c>
      <c r="I227" t="s">
        <v>621</v>
      </c>
      <c r="J227" s="11" t="s">
        <v>793</v>
      </c>
      <c r="K227">
        <v>23353</v>
      </c>
      <c r="L227" s="11">
        <v>23349</v>
      </c>
      <c r="M227">
        <f>IFERROR(ROUND(VLOOKUP($A227,est_vols!$A:$U,2,FALSE),0),"")</f>
        <v>3</v>
      </c>
      <c r="N227">
        <f>IFERROR(ROUND(VLOOKUP($A227,est_vols!$A:$U,3,FALSE),0),"")</f>
        <v>11</v>
      </c>
      <c r="O227" t="str">
        <f>VLOOKUP(M227,'AT FT Lookup'!$A$3:$D$8,4,FALSE)</f>
        <v>Urb</v>
      </c>
      <c r="P227" s="11" t="str">
        <f>VLOOKUP(N227,'AT FT Lookup'!$A$12:$C$26,3,FALSE)</f>
        <v>Loc</v>
      </c>
      <c r="Q227">
        <f t="shared" si="128"/>
        <v>1</v>
      </c>
      <c r="R227">
        <f t="shared" si="129"/>
        <v>0</v>
      </c>
      <c r="S227">
        <f t="shared" si="130"/>
        <v>0</v>
      </c>
      <c r="T227">
        <f t="shared" si="131"/>
        <v>0</v>
      </c>
      <c r="U227" s="11" t="str">
        <f t="shared" si="109"/>
        <v>Under 10k</v>
      </c>
      <c r="V227" s="3">
        <v>481.5</v>
      </c>
      <c r="W227" s="3">
        <v>97.5</v>
      </c>
      <c r="X227" s="3">
        <v>180.5</v>
      </c>
      <c r="Y227" s="3">
        <v>116</v>
      </c>
      <c r="Z227" s="3">
        <v>81.5</v>
      </c>
      <c r="AA227" s="9">
        <v>6</v>
      </c>
      <c r="AN227" s="3">
        <f>IFERROR(ROUND(VLOOKUP($A227,est_vols!$A:$U,4,FALSE),0),"")</f>
        <v>177</v>
      </c>
      <c r="AO227" s="3">
        <f>IFERROR(ROUND(VLOOKUP($A227,est_vols!$A:$U,5,FALSE),0),"")</f>
        <v>34</v>
      </c>
      <c r="AP227" s="3">
        <f>IFERROR(ROUND(VLOOKUP($A227,est_vols!$A:$U,6,FALSE),0),"")</f>
        <v>83</v>
      </c>
      <c r="AQ227" s="3">
        <f>IFERROR(ROUND(VLOOKUP($A227,est_vols!$A:$U,7,FALSE),0),"")</f>
        <v>28</v>
      </c>
      <c r="AR227" s="3">
        <f>IFERROR(ROUND(VLOOKUP($A227,est_vols!$A:$U,8,FALSE),0),"")</f>
        <v>30</v>
      </c>
      <c r="AS227" s="9">
        <f>IFERROR(ROUND(VLOOKUP($A227,est_vols!$A:$U,9,FALSE),0),"")</f>
        <v>2</v>
      </c>
      <c r="AT227" s="3">
        <f t="shared" si="110"/>
        <v>-304.5</v>
      </c>
      <c r="AU227" s="3">
        <f t="shared" si="111"/>
        <v>-63.5</v>
      </c>
      <c r="AV227" s="3">
        <f t="shared" si="112"/>
        <v>-97.5</v>
      </c>
      <c r="AW227" s="3">
        <f t="shared" si="113"/>
        <v>-88</v>
      </c>
      <c r="AX227" s="3">
        <f t="shared" si="114"/>
        <v>-51.5</v>
      </c>
      <c r="AY227" s="9">
        <f t="shared" si="115"/>
        <v>-4</v>
      </c>
      <c r="AZ227" s="3">
        <f t="shared" si="116"/>
        <v>92720.25</v>
      </c>
      <c r="BA227" s="3">
        <f t="shared" si="117"/>
        <v>4032.25</v>
      </c>
      <c r="BB227" s="3">
        <f t="shared" si="118"/>
        <v>9506.25</v>
      </c>
      <c r="BC227" s="3">
        <f t="shared" si="119"/>
        <v>7744</v>
      </c>
      <c r="BD227" s="3">
        <f t="shared" si="120"/>
        <v>2652.25</v>
      </c>
      <c r="BE227" s="9">
        <f t="shared" si="121"/>
        <v>16</v>
      </c>
      <c r="BF227" s="51">
        <f t="shared" si="122"/>
        <v>-0.63239875389408096</v>
      </c>
      <c r="BG227" s="51">
        <f t="shared" si="123"/>
        <v>-0.6512820512820513</v>
      </c>
      <c r="BH227" s="51">
        <f t="shared" si="124"/>
        <v>-0.54016620498614953</v>
      </c>
      <c r="BI227" s="51">
        <f t="shared" si="125"/>
        <v>-0.75862068965517238</v>
      </c>
      <c r="BJ227" s="51">
        <f t="shared" si="126"/>
        <v>-0.63190184049079756</v>
      </c>
      <c r="BK227" s="52">
        <f t="shared" si="127"/>
        <v>-0.66666666666666663</v>
      </c>
    </row>
    <row r="228" spans="1:63" x14ac:dyDescent="0.25">
      <c r="A228">
        <v>260</v>
      </c>
      <c r="B228" t="s">
        <v>75</v>
      </c>
      <c r="C228" t="s">
        <v>214</v>
      </c>
      <c r="D228" t="str">
        <f t="shared" si="108"/>
        <v>34TH AVE between ANZA and GEARY</v>
      </c>
      <c r="E228" t="s">
        <v>236</v>
      </c>
      <c r="F228" t="s">
        <v>376</v>
      </c>
      <c r="G228" t="s">
        <v>377</v>
      </c>
      <c r="H228" t="s">
        <v>36</v>
      </c>
      <c r="I228" t="s">
        <v>621</v>
      </c>
      <c r="J228" s="11" t="s">
        <v>794</v>
      </c>
      <c r="K228">
        <v>27849</v>
      </c>
      <c r="L228" s="11">
        <v>27857</v>
      </c>
      <c r="M228">
        <f>IFERROR(ROUND(VLOOKUP($A228,est_vols!$A:$U,2,FALSE),0),"")</f>
        <v>3</v>
      </c>
      <c r="N228">
        <f>IFERROR(ROUND(VLOOKUP($A228,est_vols!$A:$U,3,FALSE),0),"")</f>
        <v>11</v>
      </c>
      <c r="O228" t="str">
        <f>VLOOKUP(M228,'AT FT Lookup'!$A$3:$D$8,4,FALSE)</f>
        <v>Urb</v>
      </c>
      <c r="P228" s="11" t="str">
        <f>VLOOKUP(N228,'AT FT Lookup'!$A$12:$C$26,3,FALSE)</f>
        <v>Loc</v>
      </c>
      <c r="Q228">
        <f t="shared" si="128"/>
        <v>1</v>
      </c>
      <c r="R228">
        <f t="shared" si="129"/>
        <v>0</v>
      </c>
      <c r="S228">
        <f t="shared" si="130"/>
        <v>0</v>
      </c>
      <c r="T228">
        <f t="shared" si="131"/>
        <v>0</v>
      </c>
      <c r="U228" s="11" t="str">
        <f t="shared" si="109"/>
        <v>Under 10k</v>
      </c>
      <c r="V228" s="3">
        <v>795</v>
      </c>
      <c r="W228" s="3">
        <v>162</v>
      </c>
      <c r="X228" s="3">
        <v>341</v>
      </c>
      <c r="Y228" s="3">
        <v>143</v>
      </c>
      <c r="Z228" s="3">
        <v>137</v>
      </c>
      <c r="AA228" s="9">
        <v>12</v>
      </c>
      <c r="AN228" s="3">
        <f>IFERROR(ROUND(VLOOKUP($A228,est_vols!$A:$U,4,FALSE),0),"")</f>
        <v>722</v>
      </c>
      <c r="AO228" s="3">
        <f>IFERROR(ROUND(VLOOKUP($A228,est_vols!$A:$U,5,FALSE),0),"")</f>
        <v>119</v>
      </c>
      <c r="AP228" s="3">
        <f>IFERROR(ROUND(VLOOKUP($A228,est_vols!$A:$U,6,FALSE),0),"")</f>
        <v>296</v>
      </c>
      <c r="AQ228" s="3">
        <f>IFERROR(ROUND(VLOOKUP($A228,est_vols!$A:$U,7,FALSE),0),"")</f>
        <v>133</v>
      </c>
      <c r="AR228" s="3">
        <f>IFERROR(ROUND(VLOOKUP($A228,est_vols!$A:$U,8,FALSE),0),"")</f>
        <v>159</v>
      </c>
      <c r="AS228" s="9">
        <f>IFERROR(ROUND(VLOOKUP($A228,est_vols!$A:$U,9,FALSE),0),"")</f>
        <v>15</v>
      </c>
      <c r="AT228" s="3">
        <f t="shared" si="110"/>
        <v>-73</v>
      </c>
      <c r="AU228" s="3">
        <f t="shared" si="111"/>
        <v>-43</v>
      </c>
      <c r="AV228" s="3">
        <f t="shared" si="112"/>
        <v>-45</v>
      </c>
      <c r="AW228" s="3">
        <f t="shared" si="113"/>
        <v>-10</v>
      </c>
      <c r="AX228" s="3">
        <f t="shared" si="114"/>
        <v>22</v>
      </c>
      <c r="AY228" s="9">
        <f t="shared" si="115"/>
        <v>3</v>
      </c>
      <c r="AZ228" s="3">
        <f t="shared" si="116"/>
        <v>5329</v>
      </c>
      <c r="BA228" s="3">
        <f t="shared" si="117"/>
        <v>1849</v>
      </c>
      <c r="BB228" s="3">
        <f t="shared" si="118"/>
        <v>2025</v>
      </c>
      <c r="BC228" s="3">
        <f t="shared" si="119"/>
        <v>100</v>
      </c>
      <c r="BD228" s="3">
        <f t="shared" si="120"/>
        <v>484</v>
      </c>
      <c r="BE228" s="9">
        <f t="shared" si="121"/>
        <v>9</v>
      </c>
      <c r="BF228" s="51">
        <f t="shared" si="122"/>
        <v>-9.1823899371069176E-2</v>
      </c>
      <c r="BG228" s="51">
        <f t="shared" si="123"/>
        <v>-0.26543209876543211</v>
      </c>
      <c r="BH228" s="51">
        <f t="shared" si="124"/>
        <v>-0.13196480938416422</v>
      </c>
      <c r="BI228" s="51">
        <f t="shared" si="125"/>
        <v>-6.9930069930069935E-2</v>
      </c>
      <c r="BJ228" s="51">
        <f t="shared" si="126"/>
        <v>0.16058394160583941</v>
      </c>
      <c r="BK228" s="52">
        <f t="shared" si="127"/>
        <v>0.25</v>
      </c>
    </row>
    <row r="229" spans="1:63" x14ac:dyDescent="0.25">
      <c r="A229">
        <v>261</v>
      </c>
      <c r="B229" t="s">
        <v>75</v>
      </c>
      <c r="C229" t="s">
        <v>214</v>
      </c>
      <c r="D229" t="str">
        <f t="shared" si="108"/>
        <v>34TH AVE between ANZA and GEARY</v>
      </c>
      <c r="E229" t="s">
        <v>236</v>
      </c>
      <c r="F229" t="s">
        <v>376</v>
      </c>
      <c r="G229" t="s">
        <v>377</v>
      </c>
      <c r="H229" t="s">
        <v>38</v>
      </c>
      <c r="I229" t="s">
        <v>621</v>
      </c>
      <c r="J229" s="11" t="s">
        <v>795</v>
      </c>
      <c r="K229">
        <v>27857</v>
      </c>
      <c r="L229" s="11">
        <v>27849</v>
      </c>
      <c r="M229">
        <f>IFERROR(ROUND(VLOOKUP($A229,est_vols!$A:$U,2,FALSE),0),"")</f>
        <v>3</v>
      </c>
      <c r="N229">
        <f>IFERROR(ROUND(VLOOKUP($A229,est_vols!$A:$U,3,FALSE),0),"")</f>
        <v>11</v>
      </c>
      <c r="O229" t="str">
        <f>VLOOKUP(M229,'AT FT Lookup'!$A$3:$D$8,4,FALSE)</f>
        <v>Urb</v>
      </c>
      <c r="P229" s="11" t="str">
        <f>VLOOKUP(N229,'AT FT Lookup'!$A$12:$C$26,3,FALSE)</f>
        <v>Loc</v>
      </c>
      <c r="Q229">
        <f t="shared" si="128"/>
        <v>1</v>
      </c>
      <c r="R229">
        <f t="shared" si="129"/>
        <v>0</v>
      </c>
      <c r="S229">
        <f t="shared" si="130"/>
        <v>0</v>
      </c>
      <c r="T229">
        <f t="shared" si="131"/>
        <v>0</v>
      </c>
      <c r="U229" s="11" t="str">
        <f t="shared" si="109"/>
        <v>Under 10k</v>
      </c>
      <c r="V229" s="3">
        <v>663</v>
      </c>
      <c r="W229" s="3">
        <v>73</v>
      </c>
      <c r="X229" s="3">
        <v>290</v>
      </c>
      <c r="Y229" s="3">
        <v>171</v>
      </c>
      <c r="Z229" s="3">
        <v>122</v>
      </c>
      <c r="AA229" s="9">
        <v>7</v>
      </c>
      <c r="AN229" s="3">
        <f>IFERROR(ROUND(VLOOKUP($A229,est_vols!$A:$U,4,FALSE),0),"")</f>
        <v>705</v>
      </c>
      <c r="AO229" s="3">
        <f>IFERROR(ROUND(VLOOKUP($A229,est_vols!$A:$U,5,FALSE),0),"")</f>
        <v>92</v>
      </c>
      <c r="AP229" s="3">
        <f>IFERROR(ROUND(VLOOKUP($A229,est_vols!$A:$U,6,FALSE),0),"")</f>
        <v>277</v>
      </c>
      <c r="AQ229" s="3">
        <f>IFERROR(ROUND(VLOOKUP($A229,est_vols!$A:$U,7,FALSE),0),"")</f>
        <v>155</v>
      </c>
      <c r="AR229" s="3">
        <f>IFERROR(ROUND(VLOOKUP($A229,est_vols!$A:$U,8,FALSE),0),"")</f>
        <v>164</v>
      </c>
      <c r="AS229" s="9">
        <f>IFERROR(ROUND(VLOOKUP($A229,est_vols!$A:$U,9,FALSE),0),"")</f>
        <v>17</v>
      </c>
      <c r="AT229" s="3">
        <f t="shared" si="110"/>
        <v>42</v>
      </c>
      <c r="AU229" s="3">
        <f t="shared" si="111"/>
        <v>19</v>
      </c>
      <c r="AV229" s="3">
        <f t="shared" si="112"/>
        <v>-13</v>
      </c>
      <c r="AW229" s="3">
        <f t="shared" si="113"/>
        <v>-16</v>
      </c>
      <c r="AX229" s="3">
        <f t="shared" si="114"/>
        <v>42</v>
      </c>
      <c r="AY229" s="9">
        <f t="shared" si="115"/>
        <v>10</v>
      </c>
      <c r="AZ229" s="3">
        <f t="shared" si="116"/>
        <v>1764</v>
      </c>
      <c r="BA229" s="3">
        <f t="shared" si="117"/>
        <v>361</v>
      </c>
      <c r="BB229" s="3">
        <f t="shared" si="118"/>
        <v>169</v>
      </c>
      <c r="BC229" s="3">
        <f t="shared" si="119"/>
        <v>256</v>
      </c>
      <c r="BD229" s="3">
        <f t="shared" si="120"/>
        <v>1764</v>
      </c>
      <c r="BE229" s="9">
        <f t="shared" si="121"/>
        <v>100</v>
      </c>
      <c r="BF229" s="51">
        <f t="shared" si="122"/>
        <v>6.3348416289592757E-2</v>
      </c>
      <c r="BG229" s="51">
        <f t="shared" si="123"/>
        <v>0.26027397260273971</v>
      </c>
      <c r="BH229" s="51">
        <f t="shared" si="124"/>
        <v>-4.4827586206896551E-2</v>
      </c>
      <c r="BI229" s="51">
        <f t="shared" si="125"/>
        <v>-9.3567251461988299E-2</v>
      </c>
      <c r="BJ229" s="51">
        <f t="shared" si="126"/>
        <v>0.34426229508196721</v>
      </c>
      <c r="BK229" s="52">
        <f t="shared" si="127"/>
        <v>1.4285714285714286</v>
      </c>
    </row>
    <row r="230" spans="1:63" x14ac:dyDescent="0.25">
      <c r="A230">
        <v>262</v>
      </c>
      <c r="B230" t="s">
        <v>75</v>
      </c>
      <c r="C230" t="s">
        <v>214</v>
      </c>
      <c r="D230" t="str">
        <f t="shared" si="108"/>
        <v>34TH AVE between IRVING and JUDAH</v>
      </c>
      <c r="E230" t="s">
        <v>236</v>
      </c>
      <c r="F230" t="s">
        <v>419</v>
      </c>
      <c r="G230" t="s">
        <v>364</v>
      </c>
      <c r="H230" t="s">
        <v>36</v>
      </c>
      <c r="I230" t="s">
        <v>621</v>
      </c>
      <c r="J230" s="11" t="s">
        <v>796</v>
      </c>
      <c r="K230">
        <v>27725</v>
      </c>
      <c r="L230" s="11">
        <v>27727</v>
      </c>
      <c r="M230">
        <f>IFERROR(ROUND(VLOOKUP($A230,est_vols!$A:$U,2,FALSE),0),"")</f>
        <v>3</v>
      </c>
      <c r="N230">
        <f>IFERROR(ROUND(VLOOKUP($A230,est_vols!$A:$U,3,FALSE),0),"")</f>
        <v>11</v>
      </c>
      <c r="O230" t="str">
        <f>VLOOKUP(M230,'AT FT Lookup'!$A$3:$D$8,4,FALSE)</f>
        <v>Urb</v>
      </c>
      <c r="P230" s="11" t="str">
        <f>VLOOKUP(N230,'AT FT Lookup'!$A$12:$C$26,3,FALSE)</f>
        <v>Loc</v>
      </c>
      <c r="Q230">
        <f t="shared" si="128"/>
        <v>1</v>
      </c>
      <c r="R230">
        <f t="shared" si="129"/>
        <v>0</v>
      </c>
      <c r="S230">
        <f t="shared" si="130"/>
        <v>0</v>
      </c>
      <c r="T230">
        <f t="shared" si="131"/>
        <v>0</v>
      </c>
      <c r="U230" s="11" t="str">
        <f t="shared" si="109"/>
        <v>Under 10k</v>
      </c>
      <c r="V230" s="3">
        <v>609</v>
      </c>
      <c r="W230" s="3">
        <v>126</v>
      </c>
      <c r="X230" s="3">
        <v>252</v>
      </c>
      <c r="Y230" s="3">
        <v>131</v>
      </c>
      <c r="Z230" s="3">
        <v>92</v>
      </c>
      <c r="AA230" s="9">
        <v>8</v>
      </c>
      <c r="AN230" s="3">
        <f>IFERROR(ROUND(VLOOKUP($A230,est_vols!$A:$U,4,FALSE),0),"")</f>
        <v>72</v>
      </c>
      <c r="AO230" s="3">
        <f>IFERROR(ROUND(VLOOKUP($A230,est_vols!$A:$U,5,FALSE),0),"")</f>
        <v>69</v>
      </c>
      <c r="AP230" s="3">
        <f>IFERROR(ROUND(VLOOKUP($A230,est_vols!$A:$U,6,FALSE),0),"")</f>
        <v>2</v>
      </c>
      <c r="AQ230" s="3">
        <f>IFERROR(ROUND(VLOOKUP($A230,est_vols!$A:$U,7,FALSE),0),"")</f>
        <v>0</v>
      </c>
      <c r="AR230" s="3">
        <f>IFERROR(ROUND(VLOOKUP($A230,est_vols!$A:$U,8,FALSE),0),"")</f>
        <v>1</v>
      </c>
      <c r="AS230" s="9">
        <f>IFERROR(ROUND(VLOOKUP($A230,est_vols!$A:$U,9,FALSE),0),"")</f>
        <v>0</v>
      </c>
      <c r="AT230" s="3">
        <f t="shared" si="110"/>
        <v>-537</v>
      </c>
      <c r="AU230" s="3">
        <f t="shared" si="111"/>
        <v>-57</v>
      </c>
      <c r="AV230" s="3">
        <f t="shared" si="112"/>
        <v>-250</v>
      </c>
      <c r="AW230" s="3">
        <f t="shared" si="113"/>
        <v>-131</v>
      </c>
      <c r="AX230" s="3">
        <f t="shared" si="114"/>
        <v>-91</v>
      </c>
      <c r="AY230" s="9">
        <f t="shared" si="115"/>
        <v>-8</v>
      </c>
      <c r="AZ230" s="3">
        <f t="shared" si="116"/>
        <v>288369</v>
      </c>
      <c r="BA230" s="3">
        <f t="shared" si="117"/>
        <v>3249</v>
      </c>
      <c r="BB230" s="3">
        <f t="shared" si="118"/>
        <v>62500</v>
      </c>
      <c r="BC230" s="3">
        <f t="shared" si="119"/>
        <v>17161</v>
      </c>
      <c r="BD230" s="3">
        <f t="shared" si="120"/>
        <v>8281</v>
      </c>
      <c r="BE230" s="9">
        <f t="shared" si="121"/>
        <v>64</v>
      </c>
      <c r="BF230" s="51">
        <f t="shared" si="122"/>
        <v>-0.88177339901477836</v>
      </c>
      <c r="BG230" s="51">
        <f t="shared" si="123"/>
        <v>-0.45238095238095238</v>
      </c>
      <c r="BH230" s="51">
        <f t="shared" si="124"/>
        <v>-0.99206349206349209</v>
      </c>
      <c r="BI230" s="51">
        <f t="shared" si="125"/>
        <v>-1</v>
      </c>
      <c r="BJ230" s="51">
        <f t="shared" si="126"/>
        <v>-0.98913043478260865</v>
      </c>
      <c r="BK230" s="52">
        <f t="shared" si="127"/>
        <v>-1</v>
      </c>
    </row>
    <row r="231" spans="1:63" x14ac:dyDescent="0.25">
      <c r="A231">
        <v>263</v>
      </c>
      <c r="B231" t="s">
        <v>75</v>
      </c>
      <c r="C231" t="s">
        <v>214</v>
      </c>
      <c r="D231" t="str">
        <f t="shared" si="108"/>
        <v>34TH AVE between IRVING and JUDAH</v>
      </c>
      <c r="E231" t="s">
        <v>236</v>
      </c>
      <c r="F231" t="s">
        <v>419</v>
      </c>
      <c r="G231" t="s">
        <v>364</v>
      </c>
      <c r="H231" t="s">
        <v>38</v>
      </c>
      <c r="I231" t="s">
        <v>621</v>
      </c>
      <c r="J231" s="11" t="s">
        <v>797</v>
      </c>
      <c r="K231">
        <v>27727</v>
      </c>
      <c r="L231" s="11">
        <v>27725</v>
      </c>
      <c r="M231">
        <f>IFERROR(ROUND(VLOOKUP($A231,est_vols!$A:$U,2,FALSE),0),"")</f>
        <v>3</v>
      </c>
      <c r="N231">
        <f>IFERROR(ROUND(VLOOKUP($A231,est_vols!$A:$U,3,FALSE),0),"")</f>
        <v>11</v>
      </c>
      <c r="O231" t="str">
        <f>VLOOKUP(M231,'AT FT Lookup'!$A$3:$D$8,4,FALSE)</f>
        <v>Urb</v>
      </c>
      <c r="P231" s="11" t="str">
        <f>VLOOKUP(N231,'AT FT Lookup'!$A$12:$C$26,3,FALSE)</f>
        <v>Loc</v>
      </c>
      <c r="Q231">
        <f t="shared" si="128"/>
        <v>1</v>
      </c>
      <c r="R231">
        <f t="shared" si="129"/>
        <v>0</v>
      </c>
      <c r="S231">
        <f t="shared" si="130"/>
        <v>0</v>
      </c>
      <c r="T231">
        <f t="shared" si="131"/>
        <v>0</v>
      </c>
      <c r="U231" s="11" t="str">
        <f t="shared" si="109"/>
        <v>Under 10k</v>
      </c>
      <c r="V231" s="3">
        <v>704</v>
      </c>
      <c r="W231" s="3">
        <v>87</v>
      </c>
      <c r="X231" s="3">
        <v>226</v>
      </c>
      <c r="Y231" s="3">
        <v>208</v>
      </c>
      <c r="Z231" s="3">
        <v>175</v>
      </c>
      <c r="AA231" s="9">
        <v>8</v>
      </c>
      <c r="AN231" s="3">
        <f>IFERROR(ROUND(VLOOKUP($A231,est_vols!$A:$U,4,FALSE),0),"")</f>
        <v>353</v>
      </c>
      <c r="AO231" s="3">
        <f>IFERROR(ROUND(VLOOKUP($A231,est_vols!$A:$U,5,FALSE),0),"")</f>
        <v>32</v>
      </c>
      <c r="AP231" s="3">
        <f>IFERROR(ROUND(VLOOKUP($A231,est_vols!$A:$U,6,FALSE),0),"")</f>
        <v>125</v>
      </c>
      <c r="AQ231" s="3">
        <f>IFERROR(ROUND(VLOOKUP($A231,est_vols!$A:$U,7,FALSE),0),"")</f>
        <v>92</v>
      </c>
      <c r="AR231" s="3">
        <f>IFERROR(ROUND(VLOOKUP($A231,est_vols!$A:$U,8,FALSE),0),"")</f>
        <v>98</v>
      </c>
      <c r="AS231" s="9">
        <f>IFERROR(ROUND(VLOOKUP($A231,est_vols!$A:$U,9,FALSE),0),"")</f>
        <v>6</v>
      </c>
      <c r="AT231" s="3">
        <f t="shared" si="110"/>
        <v>-351</v>
      </c>
      <c r="AU231" s="3">
        <f t="shared" si="111"/>
        <v>-55</v>
      </c>
      <c r="AV231" s="3">
        <f t="shared" si="112"/>
        <v>-101</v>
      </c>
      <c r="AW231" s="3">
        <f t="shared" si="113"/>
        <v>-116</v>
      </c>
      <c r="AX231" s="3">
        <f t="shared" si="114"/>
        <v>-77</v>
      </c>
      <c r="AY231" s="9">
        <f t="shared" si="115"/>
        <v>-2</v>
      </c>
      <c r="AZ231" s="3">
        <f t="shared" si="116"/>
        <v>123201</v>
      </c>
      <c r="BA231" s="3">
        <f t="shared" si="117"/>
        <v>3025</v>
      </c>
      <c r="BB231" s="3">
        <f t="shared" si="118"/>
        <v>10201</v>
      </c>
      <c r="BC231" s="3">
        <f t="shared" si="119"/>
        <v>13456</v>
      </c>
      <c r="BD231" s="3">
        <f t="shared" si="120"/>
        <v>5929</v>
      </c>
      <c r="BE231" s="9">
        <f t="shared" si="121"/>
        <v>4</v>
      </c>
      <c r="BF231" s="51">
        <f t="shared" si="122"/>
        <v>-0.49857954545454547</v>
      </c>
      <c r="BG231" s="51">
        <f t="shared" si="123"/>
        <v>-0.63218390804597702</v>
      </c>
      <c r="BH231" s="51">
        <f t="shared" si="124"/>
        <v>-0.44690265486725661</v>
      </c>
      <c r="BI231" s="51">
        <f t="shared" si="125"/>
        <v>-0.55769230769230771</v>
      </c>
      <c r="BJ231" s="51">
        <f t="shared" si="126"/>
        <v>-0.44</v>
      </c>
      <c r="BK231" s="52">
        <f t="shared" si="127"/>
        <v>-0.25</v>
      </c>
    </row>
    <row r="232" spans="1:63" x14ac:dyDescent="0.25">
      <c r="A232">
        <v>264</v>
      </c>
      <c r="B232" t="s">
        <v>75</v>
      </c>
      <c r="C232" t="s">
        <v>214</v>
      </c>
      <c r="D232" t="str">
        <f t="shared" si="108"/>
        <v>34TH AVE between MORAGA and NORIEGA</v>
      </c>
      <c r="E232" t="s">
        <v>236</v>
      </c>
      <c r="F232" t="s">
        <v>367</v>
      </c>
      <c r="G232" t="s">
        <v>415</v>
      </c>
      <c r="H232" t="s">
        <v>36</v>
      </c>
      <c r="I232" t="s">
        <v>621</v>
      </c>
      <c r="J232" s="11" t="s">
        <v>798</v>
      </c>
      <c r="K232">
        <v>27691</v>
      </c>
      <c r="L232" s="11">
        <v>27699</v>
      </c>
      <c r="M232">
        <f>IFERROR(ROUND(VLOOKUP($A232,est_vols!$A:$U,2,FALSE),0),"")</f>
        <v>3</v>
      </c>
      <c r="N232">
        <f>IFERROR(ROUND(VLOOKUP($A232,est_vols!$A:$U,3,FALSE),0),"")</f>
        <v>11</v>
      </c>
      <c r="O232" t="str">
        <f>VLOOKUP(M232,'AT FT Lookup'!$A$3:$D$8,4,FALSE)</f>
        <v>Urb</v>
      </c>
      <c r="P232" s="11" t="str">
        <f>VLOOKUP(N232,'AT FT Lookup'!$A$12:$C$26,3,FALSE)</f>
        <v>Loc</v>
      </c>
      <c r="Q232">
        <f t="shared" si="128"/>
        <v>1</v>
      </c>
      <c r="R232">
        <f t="shared" si="129"/>
        <v>0</v>
      </c>
      <c r="S232">
        <f t="shared" si="130"/>
        <v>0</v>
      </c>
      <c r="T232">
        <f t="shared" si="131"/>
        <v>0</v>
      </c>
      <c r="U232" s="11" t="str">
        <f t="shared" si="109"/>
        <v>Under 10k</v>
      </c>
      <c r="V232" s="3">
        <v>528</v>
      </c>
      <c r="W232" s="3">
        <v>101</v>
      </c>
      <c r="X232" s="3">
        <v>218</v>
      </c>
      <c r="Y232" s="3">
        <v>125</v>
      </c>
      <c r="Z232" s="3">
        <v>82</v>
      </c>
      <c r="AA232" s="9">
        <v>2</v>
      </c>
      <c r="AN232" s="3">
        <f>IFERROR(ROUND(VLOOKUP($A232,est_vols!$A:$U,4,FALSE),0),"")</f>
        <v>0</v>
      </c>
      <c r="AO232" s="3">
        <f>IFERROR(ROUND(VLOOKUP($A232,est_vols!$A:$U,5,FALSE),0),"")</f>
        <v>0</v>
      </c>
      <c r="AP232" s="3">
        <f>IFERROR(ROUND(VLOOKUP($A232,est_vols!$A:$U,6,FALSE),0),"")</f>
        <v>0</v>
      </c>
      <c r="AQ232" s="3">
        <f>IFERROR(ROUND(VLOOKUP($A232,est_vols!$A:$U,7,FALSE),0),"")</f>
        <v>0</v>
      </c>
      <c r="AR232" s="3">
        <f>IFERROR(ROUND(VLOOKUP($A232,est_vols!$A:$U,8,FALSE),0),"")</f>
        <v>0</v>
      </c>
      <c r="AS232" s="9">
        <f>IFERROR(ROUND(VLOOKUP($A232,est_vols!$A:$U,9,FALSE),0),"")</f>
        <v>0</v>
      </c>
      <c r="AT232" s="3">
        <f t="shared" si="110"/>
        <v>-528</v>
      </c>
      <c r="AU232" s="3">
        <f t="shared" si="111"/>
        <v>-101</v>
      </c>
      <c r="AV232" s="3">
        <f t="shared" si="112"/>
        <v>-218</v>
      </c>
      <c r="AW232" s="3">
        <f t="shared" si="113"/>
        <v>-125</v>
      </c>
      <c r="AX232" s="3">
        <f t="shared" si="114"/>
        <v>-82</v>
      </c>
      <c r="AY232" s="9">
        <f t="shared" si="115"/>
        <v>-2</v>
      </c>
      <c r="AZ232" s="3">
        <f t="shared" si="116"/>
        <v>278784</v>
      </c>
      <c r="BA232" s="3">
        <f t="shared" si="117"/>
        <v>10201</v>
      </c>
      <c r="BB232" s="3">
        <f t="shared" si="118"/>
        <v>47524</v>
      </c>
      <c r="BC232" s="3">
        <f t="shared" si="119"/>
        <v>15625</v>
      </c>
      <c r="BD232" s="3">
        <f t="shared" si="120"/>
        <v>6724</v>
      </c>
      <c r="BE232" s="9">
        <f t="shared" si="121"/>
        <v>4</v>
      </c>
      <c r="BF232" s="51">
        <f t="shared" si="122"/>
        <v>-1</v>
      </c>
      <c r="BG232" s="51">
        <f t="shared" si="123"/>
        <v>-1</v>
      </c>
      <c r="BH232" s="51">
        <f t="shared" si="124"/>
        <v>-1</v>
      </c>
      <c r="BI232" s="51">
        <f t="shared" si="125"/>
        <v>-1</v>
      </c>
      <c r="BJ232" s="51">
        <f t="shared" si="126"/>
        <v>-1</v>
      </c>
      <c r="BK232" s="52">
        <f t="shared" si="127"/>
        <v>-1</v>
      </c>
    </row>
    <row r="233" spans="1:63" x14ac:dyDescent="0.25">
      <c r="A233">
        <v>265</v>
      </c>
      <c r="B233" t="s">
        <v>75</v>
      </c>
      <c r="C233" t="s">
        <v>214</v>
      </c>
      <c r="D233" t="str">
        <f t="shared" si="108"/>
        <v>34TH AVE between MORAGA and NORIEGA</v>
      </c>
      <c r="E233" t="s">
        <v>236</v>
      </c>
      <c r="F233" t="s">
        <v>367</v>
      </c>
      <c r="G233" t="s">
        <v>415</v>
      </c>
      <c r="H233" t="s">
        <v>38</v>
      </c>
      <c r="I233" t="s">
        <v>621</v>
      </c>
      <c r="J233" s="11" t="s">
        <v>799</v>
      </c>
      <c r="K233">
        <v>27699</v>
      </c>
      <c r="L233" s="11">
        <v>27691</v>
      </c>
      <c r="M233">
        <f>IFERROR(ROUND(VLOOKUP($A233,est_vols!$A:$U,2,FALSE),0),"")</f>
        <v>3</v>
      </c>
      <c r="N233">
        <f>IFERROR(ROUND(VLOOKUP($A233,est_vols!$A:$U,3,FALSE),0),"")</f>
        <v>11</v>
      </c>
      <c r="O233" t="str">
        <f>VLOOKUP(M233,'AT FT Lookup'!$A$3:$D$8,4,FALSE)</f>
        <v>Urb</v>
      </c>
      <c r="P233" s="11" t="str">
        <f>VLOOKUP(N233,'AT FT Lookup'!$A$12:$C$26,3,FALSE)</f>
        <v>Loc</v>
      </c>
      <c r="Q233">
        <f t="shared" si="128"/>
        <v>1</v>
      </c>
      <c r="R233">
        <f t="shared" si="129"/>
        <v>0</v>
      </c>
      <c r="S233">
        <f t="shared" si="130"/>
        <v>0</v>
      </c>
      <c r="T233">
        <f t="shared" si="131"/>
        <v>0</v>
      </c>
      <c r="U233" s="11" t="str">
        <f t="shared" si="109"/>
        <v>Under 10k</v>
      </c>
      <c r="V233" s="3">
        <v>631</v>
      </c>
      <c r="W233" s="3">
        <v>118</v>
      </c>
      <c r="X233" s="3">
        <v>231</v>
      </c>
      <c r="Y233" s="3">
        <v>163</v>
      </c>
      <c r="Z233" s="3">
        <v>117</v>
      </c>
      <c r="AA233" s="9">
        <v>2</v>
      </c>
      <c r="AN233" s="3">
        <f>IFERROR(ROUND(VLOOKUP($A233,est_vols!$A:$U,4,FALSE),0),"")</f>
        <v>0</v>
      </c>
      <c r="AO233" s="3">
        <f>IFERROR(ROUND(VLOOKUP($A233,est_vols!$A:$U,5,FALSE),0),"")</f>
        <v>0</v>
      </c>
      <c r="AP233" s="3">
        <f>IFERROR(ROUND(VLOOKUP($A233,est_vols!$A:$U,6,FALSE),0),"")</f>
        <v>0</v>
      </c>
      <c r="AQ233" s="3">
        <f>IFERROR(ROUND(VLOOKUP($A233,est_vols!$A:$U,7,FALSE),0),"")</f>
        <v>0</v>
      </c>
      <c r="AR233" s="3">
        <f>IFERROR(ROUND(VLOOKUP($A233,est_vols!$A:$U,8,FALSE),0),"")</f>
        <v>0</v>
      </c>
      <c r="AS233" s="9">
        <f>IFERROR(ROUND(VLOOKUP($A233,est_vols!$A:$U,9,FALSE),0),"")</f>
        <v>0</v>
      </c>
      <c r="AT233" s="3">
        <f t="shared" si="110"/>
        <v>-631</v>
      </c>
      <c r="AU233" s="3">
        <f t="shared" si="111"/>
        <v>-118</v>
      </c>
      <c r="AV233" s="3">
        <f t="shared" si="112"/>
        <v>-231</v>
      </c>
      <c r="AW233" s="3">
        <f t="shared" si="113"/>
        <v>-163</v>
      </c>
      <c r="AX233" s="3">
        <f t="shared" si="114"/>
        <v>-117</v>
      </c>
      <c r="AY233" s="9">
        <f t="shared" si="115"/>
        <v>-2</v>
      </c>
      <c r="AZ233" s="3">
        <f t="shared" si="116"/>
        <v>398161</v>
      </c>
      <c r="BA233" s="3">
        <f t="shared" si="117"/>
        <v>13924</v>
      </c>
      <c r="BB233" s="3">
        <f t="shared" si="118"/>
        <v>53361</v>
      </c>
      <c r="BC233" s="3">
        <f t="shared" si="119"/>
        <v>26569</v>
      </c>
      <c r="BD233" s="3">
        <f t="shared" si="120"/>
        <v>13689</v>
      </c>
      <c r="BE233" s="9">
        <f t="shared" si="121"/>
        <v>4</v>
      </c>
      <c r="BF233" s="51">
        <f t="shared" si="122"/>
        <v>-1</v>
      </c>
      <c r="BG233" s="51">
        <f t="shared" si="123"/>
        <v>-1</v>
      </c>
      <c r="BH233" s="51">
        <f t="shared" si="124"/>
        <v>-1</v>
      </c>
      <c r="BI233" s="51">
        <f t="shared" si="125"/>
        <v>-1</v>
      </c>
      <c r="BJ233" s="51">
        <f t="shared" si="126"/>
        <v>-1</v>
      </c>
      <c r="BK233" s="52">
        <f t="shared" si="127"/>
        <v>-1</v>
      </c>
    </row>
    <row r="234" spans="1:63" x14ac:dyDescent="0.25">
      <c r="A234">
        <v>266</v>
      </c>
      <c r="B234" t="s">
        <v>75</v>
      </c>
      <c r="C234" t="s">
        <v>214</v>
      </c>
      <c r="D234" t="str">
        <f t="shared" si="108"/>
        <v>34TH AVE between TARAVAL and ULLOA</v>
      </c>
      <c r="E234" t="s">
        <v>236</v>
      </c>
      <c r="F234" t="s">
        <v>373</v>
      </c>
      <c r="G234" t="s">
        <v>417</v>
      </c>
      <c r="H234" t="s">
        <v>36</v>
      </c>
      <c r="I234" t="s">
        <v>621</v>
      </c>
      <c r="J234" s="11" t="s">
        <v>800</v>
      </c>
      <c r="K234">
        <v>23355</v>
      </c>
      <c r="L234" s="11">
        <v>23356</v>
      </c>
      <c r="M234">
        <f>IFERROR(ROUND(VLOOKUP($A234,est_vols!$A:$U,2,FALSE),0),"")</f>
        <v>3</v>
      </c>
      <c r="N234">
        <f>IFERROR(ROUND(VLOOKUP($A234,est_vols!$A:$U,3,FALSE),0),"")</f>
        <v>11</v>
      </c>
      <c r="O234" t="str">
        <f>VLOOKUP(M234,'AT FT Lookup'!$A$3:$D$8,4,FALSE)</f>
        <v>Urb</v>
      </c>
      <c r="P234" s="11" t="str">
        <f>VLOOKUP(N234,'AT FT Lookup'!$A$12:$C$26,3,FALSE)</f>
        <v>Loc</v>
      </c>
      <c r="Q234">
        <f t="shared" si="128"/>
        <v>1</v>
      </c>
      <c r="R234">
        <f t="shared" si="129"/>
        <v>0</v>
      </c>
      <c r="S234">
        <f t="shared" si="130"/>
        <v>0</v>
      </c>
      <c r="T234">
        <f t="shared" si="131"/>
        <v>0</v>
      </c>
      <c r="U234" s="11" t="str">
        <f t="shared" si="109"/>
        <v>Under 10k</v>
      </c>
      <c r="V234" s="3">
        <v>199</v>
      </c>
      <c r="W234" s="3">
        <v>43</v>
      </c>
      <c r="X234" s="3">
        <v>74</v>
      </c>
      <c r="Y234" s="3">
        <v>54</v>
      </c>
      <c r="Z234" s="3">
        <v>24</v>
      </c>
      <c r="AA234" s="9">
        <v>4</v>
      </c>
      <c r="AN234" s="3">
        <f>IFERROR(ROUND(VLOOKUP($A234,est_vols!$A:$U,4,FALSE),0),"")</f>
        <v>586</v>
      </c>
      <c r="AO234" s="3">
        <f>IFERROR(ROUND(VLOOKUP($A234,est_vols!$A:$U,5,FALSE),0),"")</f>
        <v>69</v>
      </c>
      <c r="AP234" s="3">
        <f>IFERROR(ROUND(VLOOKUP($A234,est_vols!$A:$U,6,FALSE),0),"")</f>
        <v>247</v>
      </c>
      <c r="AQ234" s="3">
        <f>IFERROR(ROUND(VLOOKUP($A234,est_vols!$A:$U,7,FALSE),0),"")</f>
        <v>144</v>
      </c>
      <c r="AR234" s="3">
        <f>IFERROR(ROUND(VLOOKUP($A234,est_vols!$A:$U,8,FALSE),0),"")</f>
        <v>111</v>
      </c>
      <c r="AS234" s="9">
        <f>IFERROR(ROUND(VLOOKUP($A234,est_vols!$A:$U,9,FALSE),0),"")</f>
        <v>15</v>
      </c>
      <c r="AT234" s="3">
        <f t="shared" si="110"/>
        <v>387</v>
      </c>
      <c r="AU234" s="3">
        <f t="shared" si="111"/>
        <v>26</v>
      </c>
      <c r="AV234" s="3">
        <f t="shared" si="112"/>
        <v>173</v>
      </c>
      <c r="AW234" s="3">
        <f t="shared" si="113"/>
        <v>90</v>
      </c>
      <c r="AX234" s="3">
        <f t="shared" si="114"/>
        <v>87</v>
      </c>
      <c r="AY234" s="9">
        <f t="shared" si="115"/>
        <v>11</v>
      </c>
      <c r="AZ234" s="3">
        <f t="shared" si="116"/>
        <v>149769</v>
      </c>
      <c r="BA234" s="3">
        <f t="shared" si="117"/>
        <v>676</v>
      </c>
      <c r="BB234" s="3">
        <f t="shared" si="118"/>
        <v>29929</v>
      </c>
      <c r="BC234" s="3">
        <f t="shared" si="119"/>
        <v>8100</v>
      </c>
      <c r="BD234" s="3">
        <f t="shared" si="120"/>
        <v>7569</v>
      </c>
      <c r="BE234" s="9">
        <f t="shared" si="121"/>
        <v>121</v>
      </c>
      <c r="BF234" s="51">
        <f t="shared" si="122"/>
        <v>1.9447236180904524</v>
      </c>
      <c r="BG234" s="51">
        <f t="shared" si="123"/>
        <v>0.60465116279069764</v>
      </c>
      <c r="BH234" s="51">
        <f t="shared" si="124"/>
        <v>2.3378378378378377</v>
      </c>
      <c r="BI234" s="51">
        <f t="shared" si="125"/>
        <v>1.6666666666666667</v>
      </c>
      <c r="BJ234" s="51">
        <f t="shared" si="126"/>
        <v>3.625</v>
      </c>
      <c r="BK234" s="52">
        <f t="shared" si="127"/>
        <v>2.75</v>
      </c>
    </row>
    <row r="235" spans="1:63" x14ac:dyDescent="0.25">
      <c r="A235">
        <v>267</v>
      </c>
      <c r="B235" t="s">
        <v>75</v>
      </c>
      <c r="C235" t="s">
        <v>214</v>
      </c>
      <c r="D235" t="str">
        <f t="shared" si="108"/>
        <v>34TH AVE between TARAVAL and ULLOA</v>
      </c>
      <c r="E235" t="s">
        <v>236</v>
      </c>
      <c r="F235" t="s">
        <v>373</v>
      </c>
      <c r="G235" t="s">
        <v>417</v>
      </c>
      <c r="H235" t="s">
        <v>38</v>
      </c>
      <c r="I235" t="s">
        <v>621</v>
      </c>
      <c r="J235" s="11" t="s">
        <v>801</v>
      </c>
      <c r="K235">
        <v>23356</v>
      </c>
      <c r="L235" s="11">
        <v>23355</v>
      </c>
      <c r="M235">
        <f>IFERROR(ROUND(VLOOKUP($A235,est_vols!$A:$U,2,FALSE),0),"")</f>
        <v>3</v>
      </c>
      <c r="N235">
        <f>IFERROR(ROUND(VLOOKUP($A235,est_vols!$A:$U,3,FALSE),0),"")</f>
        <v>11</v>
      </c>
      <c r="O235" t="str">
        <f>VLOOKUP(M235,'AT FT Lookup'!$A$3:$D$8,4,FALSE)</f>
        <v>Urb</v>
      </c>
      <c r="P235" s="11" t="str">
        <f>VLOOKUP(N235,'AT FT Lookup'!$A$12:$C$26,3,FALSE)</f>
        <v>Loc</v>
      </c>
      <c r="Q235">
        <f t="shared" si="128"/>
        <v>1</v>
      </c>
      <c r="R235">
        <f t="shared" si="129"/>
        <v>0</v>
      </c>
      <c r="S235">
        <f t="shared" si="130"/>
        <v>0</v>
      </c>
      <c r="T235">
        <f t="shared" si="131"/>
        <v>0</v>
      </c>
      <c r="U235" s="11" t="str">
        <f t="shared" si="109"/>
        <v>Under 10k</v>
      </c>
      <c r="V235" s="3">
        <v>546</v>
      </c>
      <c r="W235" s="3">
        <v>110</v>
      </c>
      <c r="X235" s="3">
        <v>223</v>
      </c>
      <c r="Y235" s="3">
        <v>120</v>
      </c>
      <c r="Z235" s="3">
        <v>81</v>
      </c>
      <c r="AA235" s="9">
        <v>12</v>
      </c>
      <c r="AN235" s="3">
        <f>IFERROR(ROUND(VLOOKUP($A235,est_vols!$A:$U,4,FALSE),0),"")</f>
        <v>698</v>
      </c>
      <c r="AO235" s="3">
        <f>IFERROR(ROUND(VLOOKUP($A235,est_vols!$A:$U,5,FALSE),0),"")</f>
        <v>133</v>
      </c>
      <c r="AP235" s="3">
        <f>IFERROR(ROUND(VLOOKUP($A235,est_vols!$A:$U,6,FALSE),0),"")</f>
        <v>260</v>
      </c>
      <c r="AQ235" s="3">
        <f>IFERROR(ROUND(VLOOKUP($A235,est_vols!$A:$U,7,FALSE),0),"")</f>
        <v>121</v>
      </c>
      <c r="AR235" s="3">
        <f>IFERROR(ROUND(VLOOKUP($A235,est_vols!$A:$U,8,FALSE),0),"")</f>
        <v>166</v>
      </c>
      <c r="AS235" s="9">
        <f>IFERROR(ROUND(VLOOKUP($A235,est_vols!$A:$U,9,FALSE),0),"")</f>
        <v>19</v>
      </c>
      <c r="AT235" s="3">
        <f t="shared" si="110"/>
        <v>152</v>
      </c>
      <c r="AU235" s="3">
        <f t="shared" si="111"/>
        <v>23</v>
      </c>
      <c r="AV235" s="3">
        <f t="shared" si="112"/>
        <v>37</v>
      </c>
      <c r="AW235" s="3">
        <f t="shared" si="113"/>
        <v>1</v>
      </c>
      <c r="AX235" s="3">
        <f t="shared" si="114"/>
        <v>85</v>
      </c>
      <c r="AY235" s="9">
        <f t="shared" si="115"/>
        <v>7</v>
      </c>
      <c r="AZ235" s="3">
        <f t="shared" si="116"/>
        <v>23104</v>
      </c>
      <c r="BA235" s="3">
        <f t="shared" si="117"/>
        <v>529</v>
      </c>
      <c r="BB235" s="3">
        <f t="shared" si="118"/>
        <v>1369</v>
      </c>
      <c r="BC235" s="3">
        <f t="shared" si="119"/>
        <v>1</v>
      </c>
      <c r="BD235" s="3">
        <f t="shared" si="120"/>
        <v>7225</v>
      </c>
      <c r="BE235" s="9">
        <f t="shared" si="121"/>
        <v>49</v>
      </c>
      <c r="BF235" s="51">
        <f t="shared" si="122"/>
        <v>0.2783882783882784</v>
      </c>
      <c r="BG235" s="51">
        <f t="shared" si="123"/>
        <v>0.20909090909090908</v>
      </c>
      <c r="BH235" s="51">
        <f t="shared" si="124"/>
        <v>0.16591928251121077</v>
      </c>
      <c r="BI235" s="51">
        <f t="shared" si="125"/>
        <v>8.3333333333333332E-3</v>
      </c>
      <c r="BJ235" s="51">
        <f t="shared" si="126"/>
        <v>1.0493827160493827</v>
      </c>
      <c r="BK235" s="52">
        <f t="shared" si="127"/>
        <v>0.58333333333333337</v>
      </c>
    </row>
    <row r="236" spans="1:63" x14ac:dyDescent="0.25">
      <c r="A236">
        <v>268</v>
      </c>
      <c r="B236" t="s">
        <v>75</v>
      </c>
      <c r="C236" t="s">
        <v>214</v>
      </c>
      <c r="D236" t="str">
        <f t="shared" si="108"/>
        <v>34TH AVE between WAWONA and YORBA</v>
      </c>
      <c r="E236" t="s">
        <v>236</v>
      </c>
      <c r="F236" t="s">
        <v>420</v>
      </c>
      <c r="G236" t="s">
        <v>421</v>
      </c>
      <c r="H236" t="s">
        <v>38</v>
      </c>
      <c r="I236" t="s">
        <v>621</v>
      </c>
      <c r="J236" s="11" t="s">
        <v>802</v>
      </c>
      <c r="K236">
        <v>23342</v>
      </c>
      <c r="L236" s="11">
        <v>23340</v>
      </c>
      <c r="M236">
        <f>IFERROR(ROUND(VLOOKUP($A236,est_vols!$A:$U,2,FALSE),0),"")</f>
        <v>3</v>
      </c>
      <c r="N236">
        <f>IFERROR(ROUND(VLOOKUP($A236,est_vols!$A:$U,3,FALSE),0),"")</f>
        <v>11</v>
      </c>
      <c r="O236" t="str">
        <f>VLOOKUP(M236,'AT FT Lookup'!$A$3:$D$8,4,FALSE)</f>
        <v>Urb</v>
      </c>
      <c r="P236" s="11" t="str">
        <f>VLOOKUP(N236,'AT FT Lookup'!$A$12:$C$26,3,FALSE)</f>
        <v>Loc</v>
      </c>
      <c r="Q236">
        <f t="shared" si="128"/>
        <v>1</v>
      </c>
      <c r="R236">
        <f t="shared" si="129"/>
        <v>0</v>
      </c>
      <c r="S236">
        <f t="shared" si="130"/>
        <v>0</v>
      </c>
      <c r="T236">
        <f t="shared" si="131"/>
        <v>0</v>
      </c>
      <c r="U236" s="11" t="str">
        <f t="shared" si="109"/>
        <v>Under 10k</v>
      </c>
      <c r="V236" s="3">
        <v>1385</v>
      </c>
      <c r="W236" s="3">
        <v>211</v>
      </c>
      <c r="X236" s="3">
        <v>607</v>
      </c>
      <c r="Y236" s="3">
        <v>307</v>
      </c>
      <c r="Z236" s="3">
        <v>239</v>
      </c>
      <c r="AA236" s="9">
        <v>21</v>
      </c>
      <c r="AN236" s="3">
        <f>IFERROR(ROUND(VLOOKUP($A236,est_vols!$A:$U,4,FALSE),0),"")</f>
        <v>1959</v>
      </c>
      <c r="AO236" s="3">
        <f>IFERROR(ROUND(VLOOKUP($A236,est_vols!$A:$U,5,FALSE),0),"")</f>
        <v>368</v>
      </c>
      <c r="AP236" s="3">
        <f>IFERROR(ROUND(VLOOKUP($A236,est_vols!$A:$U,6,FALSE),0),"")</f>
        <v>758</v>
      </c>
      <c r="AQ236" s="3">
        <f>IFERROR(ROUND(VLOOKUP($A236,est_vols!$A:$U,7,FALSE),0),"")</f>
        <v>344</v>
      </c>
      <c r="AR236" s="3">
        <f>IFERROR(ROUND(VLOOKUP($A236,est_vols!$A:$U,8,FALSE),0),"")</f>
        <v>435</v>
      </c>
      <c r="AS236" s="9">
        <f>IFERROR(ROUND(VLOOKUP($A236,est_vols!$A:$U,9,FALSE),0),"")</f>
        <v>55</v>
      </c>
      <c r="AT236" s="3">
        <f t="shared" si="110"/>
        <v>574</v>
      </c>
      <c r="AU236" s="3">
        <f t="shared" si="111"/>
        <v>157</v>
      </c>
      <c r="AV236" s="3">
        <f t="shared" si="112"/>
        <v>151</v>
      </c>
      <c r="AW236" s="3">
        <f t="shared" si="113"/>
        <v>37</v>
      </c>
      <c r="AX236" s="3">
        <f t="shared" si="114"/>
        <v>196</v>
      </c>
      <c r="AY236" s="9">
        <f t="shared" si="115"/>
        <v>34</v>
      </c>
      <c r="AZ236" s="3">
        <f t="shared" si="116"/>
        <v>329476</v>
      </c>
      <c r="BA236" s="3">
        <f t="shared" si="117"/>
        <v>24649</v>
      </c>
      <c r="BB236" s="3">
        <f t="shared" si="118"/>
        <v>22801</v>
      </c>
      <c r="BC236" s="3">
        <f t="shared" si="119"/>
        <v>1369</v>
      </c>
      <c r="BD236" s="3">
        <f t="shared" si="120"/>
        <v>38416</v>
      </c>
      <c r="BE236" s="9">
        <f t="shared" si="121"/>
        <v>1156</v>
      </c>
      <c r="BF236" s="51">
        <f t="shared" si="122"/>
        <v>0.4144404332129964</v>
      </c>
      <c r="BG236" s="51">
        <f t="shared" si="123"/>
        <v>0.74407582938388628</v>
      </c>
      <c r="BH236" s="51">
        <f t="shared" si="124"/>
        <v>0.24876441515650741</v>
      </c>
      <c r="BI236" s="51">
        <f t="shared" si="125"/>
        <v>0.12052117263843648</v>
      </c>
      <c r="BJ236" s="51">
        <f t="shared" si="126"/>
        <v>0.82008368200836823</v>
      </c>
      <c r="BK236" s="52">
        <f t="shared" si="127"/>
        <v>1.6190476190476191</v>
      </c>
    </row>
    <row r="237" spans="1:63" x14ac:dyDescent="0.25">
      <c r="A237">
        <v>269</v>
      </c>
      <c r="B237" t="s">
        <v>75</v>
      </c>
      <c r="C237" t="s">
        <v>214</v>
      </c>
      <c r="D237" t="str">
        <f t="shared" si="108"/>
        <v>35TH AVE between WAWONA and YORBA</v>
      </c>
      <c r="E237" t="s">
        <v>237</v>
      </c>
      <c r="F237" t="s">
        <v>420</v>
      </c>
      <c r="G237" t="s">
        <v>421</v>
      </c>
      <c r="H237" t="s">
        <v>36</v>
      </c>
      <c r="I237" t="s">
        <v>621</v>
      </c>
      <c r="J237" s="11" t="s">
        <v>803</v>
      </c>
      <c r="K237">
        <v>23357</v>
      </c>
      <c r="L237" s="11">
        <v>23363</v>
      </c>
      <c r="M237">
        <f>IFERROR(ROUND(VLOOKUP($A237,est_vols!$A:$U,2,FALSE),0),"")</f>
        <v>3</v>
      </c>
      <c r="N237">
        <f>IFERROR(ROUND(VLOOKUP($A237,est_vols!$A:$U,3,FALSE),0),"")</f>
        <v>11</v>
      </c>
      <c r="O237" t="str">
        <f>VLOOKUP(M237,'AT FT Lookup'!$A$3:$D$8,4,FALSE)</f>
        <v>Urb</v>
      </c>
      <c r="P237" s="11" t="str">
        <f>VLOOKUP(N237,'AT FT Lookup'!$A$12:$C$26,3,FALSE)</f>
        <v>Loc</v>
      </c>
      <c r="Q237">
        <f t="shared" si="128"/>
        <v>1</v>
      </c>
      <c r="R237">
        <f t="shared" si="129"/>
        <v>0</v>
      </c>
      <c r="S237">
        <f t="shared" si="130"/>
        <v>0</v>
      </c>
      <c r="T237">
        <f t="shared" si="131"/>
        <v>0</v>
      </c>
      <c r="U237" s="11" t="str">
        <f t="shared" si="109"/>
        <v>Under 10k</v>
      </c>
      <c r="V237" s="3">
        <v>630</v>
      </c>
      <c r="W237" s="3">
        <v>100</v>
      </c>
      <c r="X237" s="3">
        <v>235</v>
      </c>
      <c r="Y237" s="3">
        <v>151</v>
      </c>
      <c r="Z237" s="3">
        <v>135</v>
      </c>
      <c r="AA237" s="9">
        <v>9</v>
      </c>
      <c r="AN237" s="3">
        <f>IFERROR(ROUND(VLOOKUP($A237,est_vols!$A:$U,4,FALSE),0),"")</f>
        <v>0</v>
      </c>
      <c r="AO237" s="3">
        <f>IFERROR(ROUND(VLOOKUP($A237,est_vols!$A:$U,5,FALSE),0),"")</f>
        <v>0</v>
      </c>
      <c r="AP237" s="3">
        <f>IFERROR(ROUND(VLOOKUP($A237,est_vols!$A:$U,6,FALSE),0),"")</f>
        <v>0</v>
      </c>
      <c r="AQ237" s="3">
        <f>IFERROR(ROUND(VLOOKUP($A237,est_vols!$A:$U,7,FALSE),0),"")</f>
        <v>0</v>
      </c>
      <c r="AR237" s="3">
        <f>IFERROR(ROUND(VLOOKUP($A237,est_vols!$A:$U,8,FALSE),0),"")</f>
        <v>0</v>
      </c>
      <c r="AS237" s="9">
        <f>IFERROR(ROUND(VLOOKUP($A237,est_vols!$A:$U,9,FALSE),0),"")</f>
        <v>0</v>
      </c>
      <c r="AT237" s="3">
        <f t="shared" si="110"/>
        <v>-630</v>
      </c>
      <c r="AU237" s="3">
        <f t="shared" si="111"/>
        <v>-100</v>
      </c>
      <c r="AV237" s="3">
        <f t="shared" si="112"/>
        <v>-235</v>
      </c>
      <c r="AW237" s="3">
        <f t="shared" si="113"/>
        <v>-151</v>
      </c>
      <c r="AX237" s="3">
        <f t="shared" si="114"/>
        <v>-135</v>
      </c>
      <c r="AY237" s="9">
        <f t="shared" si="115"/>
        <v>-9</v>
      </c>
      <c r="AZ237" s="3">
        <f t="shared" si="116"/>
        <v>396900</v>
      </c>
      <c r="BA237" s="3">
        <f t="shared" si="117"/>
        <v>10000</v>
      </c>
      <c r="BB237" s="3">
        <f t="shared" si="118"/>
        <v>55225</v>
      </c>
      <c r="BC237" s="3">
        <f t="shared" si="119"/>
        <v>22801</v>
      </c>
      <c r="BD237" s="3">
        <f t="shared" si="120"/>
        <v>18225</v>
      </c>
      <c r="BE237" s="9">
        <f t="shared" si="121"/>
        <v>81</v>
      </c>
      <c r="BF237" s="51">
        <f t="shared" si="122"/>
        <v>-1</v>
      </c>
      <c r="BG237" s="51">
        <f t="shared" si="123"/>
        <v>-1</v>
      </c>
      <c r="BH237" s="51">
        <f t="shared" si="124"/>
        <v>-1</v>
      </c>
      <c r="BI237" s="51">
        <f t="shared" si="125"/>
        <v>-1</v>
      </c>
      <c r="BJ237" s="51">
        <f t="shared" si="126"/>
        <v>-1</v>
      </c>
      <c r="BK237" s="52">
        <f t="shared" si="127"/>
        <v>-1</v>
      </c>
    </row>
    <row r="238" spans="1:63" x14ac:dyDescent="0.25">
      <c r="A238">
        <v>270</v>
      </c>
      <c r="B238" t="s">
        <v>75</v>
      </c>
      <c r="C238" t="s">
        <v>214</v>
      </c>
      <c r="D238" t="str">
        <f t="shared" si="108"/>
        <v>35TH AVE between WAWONA and YORBA</v>
      </c>
      <c r="E238" t="s">
        <v>237</v>
      </c>
      <c r="F238" t="s">
        <v>420</v>
      </c>
      <c r="G238" t="s">
        <v>421</v>
      </c>
      <c r="H238" t="s">
        <v>38</v>
      </c>
      <c r="I238" t="s">
        <v>621</v>
      </c>
      <c r="J238" s="11" t="s">
        <v>804</v>
      </c>
      <c r="K238">
        <v>23363</v>
      </c>
      <c r="L238" s="11">
        <v>23357</v>
      </c>
      <c r="M238">
        <f>IFERROR(ROUND(VLOOKUP($A238,est_vols!$A:$U,2,FALSE),0),"")</f>
        <v>3</v>
      </c>
      <c r="N238">
        <f>IFERROR(ROUND(VLOOKUP($A238,est_vols!$A:$U,3,FALSE),0),"")</f>
        <v>11</v>
      </c>
      <c r="O238" t="str">
        <f>VLOOKUP(M238,'AT FT Lookup'!$A$3:$D$8,4,FALSE)</f>
        <v>Urb</v>
      </c>
      <c r="P238" s="11" t="str">
        <f>VLOOKUP(N238,'AT FT Lookup'!$A$12:$C$26,3,FALSE)</f>
        <v>Loc</v>
      </c>
      <c r="Q238">
        <f t="shared" si="128"/>
        <v>1</v>
      </c>
      <c r="R238">
        <f t="shared" si="129"/>
        <v>0</v>
      </c>
      <c r="S238">
        <f t="shared" si="130"/>
        <v>0</v>
      </c>
      <c r="T238">
        <f t="shared" si="131"/>
        <v>0</v>
      </c>
      <c r="U238" s="11" t="str">
        <f t="shared" si="109"/>
        <v>Under 10k</v>
      </c>
      <c r="V238" s="3">
        <v>401</v>
      </c>
      <c r="W238" s="3">
        <v>74</v>
      </c>
      <c r="X238" s="3">
        <v>164</v>
      </c>
      <c r="Y238" s="3">
        <v>97</v>
      </c>
      <c r="Z238" s="3">
        <v>60</v>
      </c>
      <c r="AA238" s="9">
        <v>6</v>
      </c>
      <c r="AN238" s="3">
        <f>IFERROR(ROUND(VLOOKUP($A238,est_vols!$A:$U,4,FALSE),0),"")</f>
        <v>0</v>
      </c>
      <c r="AO238" s="3">
        <f>IFERROR(ROUND(VLOOKUP($A238,est_vols!$A:$U,5,FALSE),0),"")</f>
        <v>0</v>
      </c>
      <c r="AP238" s="3">
        <f>IFERROR(ROUND(VLOOKUP($A238,est_vols!$A:$U,6,FALSE),0),"")</f>
        <v>0</v>
      </c>
      <c r="AQ238" s="3">
        <f>IFERROR(ROUND(VLOOKUP($A238,est_vols!$A:$U,7,FALSE),0),"")</f>
        <v>0</v>
      </c>
      <c r="AR238" s="3">
        <f>IFERROR(ROUND(VLOOKUP($A238,est_vols!$A:$U,8,FALSE),0),"")</f>
        <v>0</v>
      </c>
      <c r="AS238" s="9">
        <f>IFERROR(ROUND(VLOOKUP($A238,est_vols!$A:$U,9,FALSE),0),"")</f>
        <v>0</v>
      </c>
      <c r="AT238" s="3">
        <f t="shared" si="110"/>
        <v>-401</v>
      </c>
      <c r="AU238" s="3">
        <f t="shared" si="111"/>
        <v>-74</v>
      </c>
      <c r="AV238" s="3">
        <f t="shared" si="112"/>
        <v>-164</v>
      </c>
      <c r="AW238" s="3">
        <f t="shared" si="113"/>
        <v>-97</v>
      </c>
      <c r="AX238" s="3">
        <f t="shared" si="114"/>
        <v>-60</v>
      </c>
      <c r="AY238" s="9">
        <f t="shared" si="115"/>
        <v>-6</v>
      </c>
      <c r="AZ238" s="3">
        <f t="shared" si="116"/>
        <v>160801</v>
      </c>
      <c r="BA238" s="3">
        <f t="shared" si="117"/>
        <v>5476</v>
      </c>
      <c r="BB238" s="3">
        <f t="shared" si="118"/>
        <v>26896</v>
      </c>
      <c r="BC238" s="3">
        <f t="shared" si="119"/>
        <v>9409</v>
      </c>
      <c r="BD238" s="3">
        <f t="shared" si="120"/>
        <v>3600</v>
      </c>
      <c r="BE238" s="9">
        <f t="shared" si="121"/>
        <v>36</v>
      </c>
      <c r="BF238" s="51">
        <f t="shared" si="122"/>
        <v>-1</v>
      </c>
      <c r="BG238" s="51">
        <f t="shared" si="123"/>
        <v>-1</v>
      </c>
      <c r="BH238" s="51">
        <f t="shared" si="124"/>
        <v>-1</v>
      </c>
      <c r="BI238" s="51">
        <f t="shared" si="125"/>
        <v>-1</v>
      </c>
      <c r="BJ238" s="51">
        <f t="shared" si="126"/>
        <v>-1</v>
      </c>
      <c r="BK238" s="52">
        <f t="shared" si="127"/>
        <v>-1</v>
      </c>
    </row>
    <row r="239" spans="1:63" x14ac:dyDescent="0.25">
      <c r="A239">
        <v>271</v>
      </c>
      <c r="B239" t="s">
        <v>75</v>
      </c>
      <c r="C239" t="s">
        <v>214</v>
      </c>
      <c r="D239" t="str">
        <f t="shared" si="108"/>
        <v>35TH AVE between WAWONA and YORBA</v>
      </c>
      <c r="E239" t="s">
        <v>237</v>
      </c>
      <c r="F239" t="s">
        <v>420</v>
      </c>
      <c r="G239" t="s">
        <v>421</v>
      </c>
      <c r="H239" t="s">
        <v>36</v>
      </c>
      <c r="I239" t="s">
        <v>621</v>
      </c>
      <c r="J239" s="11" t="s">
        <v>805</v>
      </c>
      <c r="K239">
        <v>23357</v>
      </c>
      <c r="L239" s="11">
        <v>23363</v>
      </c>
      <c r="M239">
        <f>IFERROR(ROUND(VLOOKUP($A239,est_vols!$A:$U,2,FALSE),0),"")</f>
        <v>3</v>
      </c>
      <c r="N239">
        <f>IFERROR(ROUND(VLOOKUP($A239,est_vols!$A:$U,3,FALSE),0),"")</f>
        <v>11</v>
      </c>
      <c r="O239" t="str">
        <f>VLOOKUP(M239,'AT FT Lookup'!$A$3:$D$8,4,FALSE)</f>
        <v>Urb</v>
      </c>
      <c r="P239" s="11" t="str">
        <f>VLOOKUP(N239,'AT FT Lookup'!$A$12:$C$26,3,FALSE)</f>
        <v>Loc</v>
      </c>
      <c r="Q239">
        <f t="shared" si="128"/>
        <v>1</v>
      </c>
      <c r="R239">
        <f t="shared" si="129"/>
        <v>0</v>
      </c>
      <c r="S239">
        <f t="shared" si="130"/>
        <v>0</v>
      </c>
      <c r="T239">
        <f t="shared" si="131"/>
        <v>0</v>
      </c>
      <c r="U239" s="11" t="str">
        <f t="shared" si="109"/>
        <v>Under 10k</v>
      </c>
      <c r="V239" s="3">
        <v>543</v>
      </c>
      <c r="W239" s="3">
        <v>58</v>
      </c>
      <c r="X239" s="3">
        <v>206</v>
      </c>
      <c r="Y239" s="3">
        <v>151</v>
      </c>
      <c r="Z239" s="3">
        <v>127</v>
      </c>
      <c r="AA239" s="9">
        <v>1</v>
      </c>
      <c r="AN239" s="3">
        <f>IFERROR(ROUND(VLOOKUP($A239,est_vols!$A:$U,4,FALSE),0),"")</f>
        <v>0</v>
      </c>
      <c r="AO239" s="3">
        <f>IFERROR(ROUND(VLOOKUP($A239,est_vols!$A:$U,5,FALSE),0),"")</f>
        <v>0</v>
      </c>
      <c r="AP239" s="3">
        <f>IFERROR(ROUND(VLOOKUP($A239,est_vols!$A:$U,6,FALSE),0),"")</f>
        <v>0</v>
      </c>
      <c r="AQ239" s="3">
        <f>IFERROR(ROUND(VLOOKUP($A239,est_vols!$A:$U,7,FALSE),0),"")</f>
        <v>0</v>
      </c>
      <c r="AR239" s="3">
        <f>IFERROR(ROUND(VLOOKUP($A239,est_vols!$A:$U,8,FALSE),0),"")</f>
        <v>0</v>
      </c>
      <c r="AS239" s="9">
        <f>IFERROR(ROUND(VLOOKUP($A239,est_vols!$A:$U,9,FALSE),0),"")</f>
        <v>0</v>
      </c>
      <c r="AT239" s="3">
        <f t="shared" si="110"/>
        <v>-543</v>
      </c>
      <c r="AU239" s="3">
        <f t="shared" si="111"/>
        <v>-58</v>
      </c>
      <c r="AV239" s="3">
        <f t="shared" si="112"/>
        <v>-206</v>
      </c>
      <c r="AW239" s="3">
        <f t="shared" si="113"/>
        <v>-151</v>
      </c>
      <c r="AX239" s="3">
        <f t="shared" si="114"/>
        <v>-127</v>
      </c>
      <c r="AY239" s="9">
        <f t="shared" si="115"/>
        <v>-1</v>
      </c>
      <c r="AZ239" s="3">
        <f t="shared" si="116"/>
        <v>294849</v>
      </c>
      <c r="BA239" s="3">
        <f t="shared" si="117"/>
        <v>3364</v>
      </c>
      <c r="BB239" s="3">
        <f t="shared" si="118"/>
        <v>42436</v>
      </c>
      <c r="BC239" s="3">
        <f t="shared" si="119"/>
        <v>22801</v>
      </c>
      <c r="BD239" s="3">
        <f t="shared" si="120"/>
        <v>16129</v>
      </c>
      <c r="BE239" s="9">
        <f t="shared" si="121"/>
        <v>1</v>
      </c>
      <c r="BF239" s="51">
        <f t="shared" si="122"/>
        <v>-1</v>
      </c>
      <c r="BG239" s="51">
        <f t="shared" si="123"/>
        <v>-1</v>
      </c>
      <c r="BH239" s="51">
        <f t="shared" si="124"/>
        <v>-1</v>
      </c>
      <c r="BI239" s="51">
        <f t="shared" si="125"/>
        <v>-1</v>
      </c>
      <c r="BJ239" s="51">
        <f t="shared" si="126"/>
        <v>-1</v>
      </c>
      <c r="BK239" s="52">
        <f t="shared" si="127"/>
        <v>-1</v>
      </c>
    </row>
    <row r="240" spans="1:63" x14ac:dyDescent="0.25">
      <c r="A240">
        <v>272</v>
      </c>
      <c r="B240" t="s">
        <v>75</v>
      </c>
      <c r="C240" t="s">
        <v>214</v>
      </c>
      <c r="D240" t="str">
        <f t="shared" si="108"/>
        <v>35TH AVE between WAWONA and YORBA</v>
      </c>
      <c r="E240" t="s">
        <v>237</v>
      </c>
      <c r="F240" t="s">
        <v>420</v>
      </c>
      <c r="G240" t="s">
        <v>421</v>
      </c>
      <c r="H240" t="s">
        <v>38</v>
      </c>
      <c r="I240" t="s">
        <v>621</v>
      </c>
      <c r="J240" s="11" t="s">
        <v>806</v>
      </c>
      <c r="K240">
        <v>23363</v>
      </c>
      <c r="L240" s="11">
        <v>23357</v>
      </c>
      <c r="M240">
        <f>IFERROR(ROUND(VLOOKUP($A240,est_vols!$A:$U,2,FALSE),0),"")</f>
        <v>3</v>
      </c>
      <c r="N240">
        <f>IFERROR(ROUND(VLOOKUP($A240,est_vols!$A:$U,3,FALSE),0),"")</f>
        <v>11</v>
      </c>
      <c r="O240" t="str">
        <f>VLOOKUP(M240,'AT FT Lookup'!$A$3:$D$8,4,FALSE)</f>
        <v>Urb</v>
      </c>
      <c r="P240" s="11" t="str">
        <f>VLOOKUP(N240,'AT FT Lookup'!$A$12:$C$26,3,FALSE)</f>
        <v>Loc</v>
      </c>
      <c r="Q240">
        <f t="shared" si="128"/>
        <v>1</v>
      </c>
      <c r="R240">
        <f t="shared" si="129"/>
        <v>0</v>
      </c>
      <c r="S240">
        <f t="shared" si="130"/>
        <v>0</v>
      </c>
      <c r="T240">
        <f t="shared" si="131"/>
        <v>0</v>
      </c>
      <c r="U240" s="11" t="str">
        <f t="shared" si="109"/>
        <v>Under 10k</v>
      </c>
      <c r="V240" s="3">
        <v>386</v>
      </c>
      <c r="W240" s="3">
        <v>63</v>
      </c>
      <c r="X240" s="3">
        <v>148</v>
      </c>
      <c r="Y240" s="3">
        <v>97</v>
      </c>
      <c r="Z240" s="3">
        <v>73</v>
      </c>
      <c r="AA240" s="9">
        <v>5</v>
      </c>
      <c r="AN240" s="3">
        <f>IFERROR(ROUND(VLOOKUP($A240,est_vols!$A:$U,4,FALSE),0),"")</f>
        <v>0</v>
      </c>
      <c r="AO240" s="3">
        <f>IFERROR(ROUND(VLOOKUP($A240,est_vols!$A:$U,5,FALSE),0),"")</f>
        <v>0</v>
      </c>
      <c r="AP240" s="3">
        <f>IFERROR(ROUND(VLOOKUP($A240,est_vols!$A:$U,6,FALSE),0),"")</f>
        <v>0</v>
      </c>
      <c r="AQ240" s="3">
        <f>IFERROR(ROUND(VLOOKUP($A240,est_vols!$A:$U,7,FALSE),0),"")</f>
        <v>0</v>
      </c>
      <c r="AR240" s="3">
        <f>IFERROR(ROUND(VLOOKUP($A240,est_vols!$A:$U,8,FALSE),0),"")</f>
        <v>0</v>
      </c>
      <c r="AS240" s="9">
        <f>IFERROR(ROUND(VLOOKUP($A240,est_vols!$A:$U,9,FALSE),0),"")</f>
        <v>0</v>
      </c>
      <c r="AT240" s="3">
        <f t="shared" si="110"/>
        <v>-386</v>
      </c>
      <c r="AU240" s="3">
        <f t="shared" si="111"/>
        <v>-63</v>
      </c>
      <c r="AV240" s="3">
        <f t="shared" si="112"/>
        <v>-148</v>
      </c>
      <c r="AW240" s="3">
        <f t="shared" si="113"/>
        <v>-97</v>
      </c>
      <c r="AX240" s="3">
        <f t="shared" si="114"/>
        <v>-73</v>
      </c>
      <c r="AY240" s="9">
        <f t="shared" si="115"/>
        <v>-5</v>
      </c>
      <c r="AZ240" s="3">
        <f t="shared" si="116"/>
        <v>148996</v>
      </c>
      <c r="BA240" s="3">
        <f t="shared" si="117"/>
        <v>3969</v>
      </c>
      <c r="BB240" s="3">
        <f t="shared" si="118"/>
        <v>21904</v>
      </c>
      <c r="BC240" s="3">
        <f t="shared" si="119"/>
        <v>9409</v>
      </c>
      <c r="BD240" s="3">
        <f t="shared" si="120"/>
        <v>5329</v>
      </c>
      <c r="BE240" s="9">
        <f t="shared" si="121"/>
        <v>25</v>
      </c>
      <c r="BF240" s="51">
        <f t="shared" si="122"/>
        <v>-1</v>
      </c>
      <c r="BG240" s="51">
        <f t="shared" si="123"/>
        <v>-1</v>
      </c>
      <c r="BH240" s="51">
        <f t="shared" si="124"/>
        <v>-1</v>
      </c>
      <c r="BI240" s="51">
        <f t="shared" si="125"/>
        <v>-1</v>
      </c>
      <c r="BJ240" s="51">
        <f t="shared" si="126"/>
        <v>-1</v>
      </c>
      <c r="BK240" s="52">
        <f t="shared" si="127"/>
        <v>-1</v>
      </c>
    </row>
    <row r="241" spans="1:63" x14ac:dyDescent="0.25">
      <c r="A241">
        <v>273</v>
      </c>
      <c r="B241" t="s">
        <v>75</v>
      </c>
      <c r="C241" t="s">
        <v>214</v>
      </c>
      <c r="D241" t="str">
        <f t="shared" si="108"/>
        <v>35TH AVE between YORBA and SLOAT</v>
      </c>
      <c r="E241" t="s">
        <v>237</v>
      </c>
      <c r="F241" t="s">
        <v>421</v>
      </c>
      <c r="G241" t="s">
        <v>392</v>
      </c>
      <c r="H241" t="s">
        <v>36</v>
      </c>
      <c r="I241" t="s">
        <v>621</v>
      </c>
      <c r="J241" s="11" t="s">
        <v>807</v>
      </c>
      <c r="K241">
        <v>23358</v>
      </c>
      <c r="L241" s="11">
        <v>32901</v>
      </c>
      <c r="M241">
        <f>IFERROR(ROUND(VLOOKUP($A241,est_vols!$A:$U,2,FALSE),0),"")</f>
        <v>3</v>
      </c>
      <c r="N241">
        <f>IFERROR(ROUND(VLOOKUP($A241,est_vols!$A:$U,3,FALSE),0),"")</f>
        <v>11</v>
      </c>
      <c r="O241" t="str">
        <f>VLOOKUP(M241,'AT FT Lookup'!$A$3:$D$8,4,FALSE)</f>
        <v>Urb</v>
      </c>
      <c r="P241" s="11" t="str">
        <f>VLOOKUP(N241,'AT FT Lookup'!$A$12:$C$26,3,FALSE)</f>
        <v>Loc</v>
      </c>
      <c r="Q241">
        <f t="shared" si="128"/>
        <v>1</v>
      </c>
      <c r="R241">
        <f t="shared" si="129"/>
        <v>0</v>
      </c>
      <c r="S241">
        <f t="shared" si="130"/>
        <v>0</v>
      </c>
      <c r="T241">
        <f t="shared" si="131"/>
        <v>0</v>
      </c>
      <c r="U241" s="11" t="str">
        <f t="shared" si="109"/>
        <v>Under 10k</v>
      </c>
      <c r="V241" s="3">
        <v>321</v>
      </c>
      <c r="W241" s="3">
        <v>62</v>
      </c>
      <c r="X241" s="3">
        <v>125</v>
      </c>
      <c r="Y241" s="3">
        <v>77</v>
      </c>
      <c r="Z241" s="3">
        <v>50</v>
      </c>
      <c r="AA241" s="9">
        <v>7</v>
      </c>
      <c r="AN241" s="3">
        <f>IFERROR(ROUND(VLOOKUP($A241,est_vols!$A:$U,4,FALSE),0),"")</f>
        <v>895</v>
      </c>
      <c r="AO241" s="3">
        <f>IFERROR(ROUND(VLOOKUP($A241,est_vols!$A:$U,5,FALSE),0),"")</f>
        <v>106</v>
      </c>
      <c r="AP241" s="3">
        <f>IFERROR(ROUND(VLOOKUP($A241,est_vols!$A:$U,6,FALSE),0),"")</f>
        <v>345</v>
      </c>
      <c r="AQ241" s="3">
        <f>IFERROR(ROUND(VLOOKUP($A241,est_vols!$A:$U,7,FALSE),0),"")</f>
        <v>203</v>
      </c>
      <c r="AR241" s="3">
        <f>IFERROR(ROUND(VLOOKUP($A241,est_vols!$A:$U,8,FALSE),0),"")</f>
        <v>218</v>
      </c>
      <c r="AS241" s="9">
        <f>IFERROR(ROUND(VLOOKUP($A241,est_vols!$A:$U,9,FALSE),0),"")</f>
        <v>23</v>
      </c>
      <c r="AT241" s="3">
        <f t="shared" si="110"/>
        <v>574</v>
      </c>
      <c r="AU241" s="3">
        <f t="shared" si="111"/>
        <v>44</v>
      </c>
      <c r="AV241" s="3">
        <f t="shared" si="112"/>
        <v>220</v>
      </c>
      <c r="AW241" s="3">
        <f t="shared" si="113"/>
        <v>126</v>
      </c>
      <c r="AX241" s="3">
        <f t="shared" si="114"/>
        <v>168</v>
      </c>
      <c r="AY241" s="9">
        <f t="shared" si="115"/>
        <v>16</v>
      </c>
      <c r="AZ241" s="3">
        <f t="shared" si="116"/>
        <v>329476</v>
      </c>
      <c r="BA241" s="3">
        <f t="shared" si="117"/>
        <v>1936</v>
      </c>
      <c r="BB241" s="3">
        <f t="shared" si="118"/>
        <v>48400</v>
      </c>
      <c r="BC241" s="3">
        <f t="shared" si="119"/>
        <v>15876</v>
      </c>
      <c r="BD241" s="3">
        <f t="shared" si="120"/>
        <v>28224</v>
      </c>
      <c r="BE241" s="9">
        <f t="shared" si="121"/>
        <v>256</v>
      </c>
      <c r="BF241" s="51">
        <f t="shared" si="122"/>
        <v>1.7881619937694704</v>
      </c>
      <c r="BG241" s="51">
        <f t="shared" si="123"/>
        <v>0.70967741935483875</v>
      </c>
      <c r="BH241" s="51">
        <f t="shared" si="124"/>
        <v>1.76</v>
      </c>
      <c r="BI241" s="51">
        <f t="shared" si="125"/>
        <v>1.6363636363636365</v>
      </c>
      <c r="BJ241" s="51">
        <f t="shared" si="126"/>
        <v>3.36</v>
      </c>
      <c r="BK241" s="52">
        <f t="shared" si="127"/>
        <v>2.2857142857142856</v>
      </c>
    </row>
    <row r="242" spans="1:63" x14ac:dyDescent="0.25">
      <c r="A242">
        <v>274</v>
      </c>
      <c r="B242" t="s">
        <v>75</v>
      </c>
      <c r="C242" t="s">
        <v>214</v>
      </c>
      <c r="D242" t="str">
        <f t="shared" si="108"/>
        <v>35TH AVE between YORBA and SLOAT</v>
      </c>
      <c r="E242" t="s">
        <v>237</v>
      </c>
      <c r="F242" t="s">
        <v>421</v>
      </c>
      <c r="G242" t="s">
        <v>392</v>
      </c>
      <c r="H242" t="s">
        <v>36</v>
      </c>
      <c r="I242" t="s">
        <v>621</v>
      </c>
      <c r="J242" s="11" t="s">
        <v>808</v>
      </c>
      <c r="K242">
        <v>32901</v>
      </c>
      <c r="L242" s="11">
        <v>23357</v>
      </c>
      <c r="M242">
        <f>IFERROR(ROUND(VLOOKUP($A242,est_vols!$A:$U,2,FALSE),0),"")</f>
        <v>3</v>
      </c>
      <c r="N242">
        <f>IFERROR(ROUND(VLOOKUP($A242,est_vols!$A:$U,3,FALSE),0),"")</f>
        <v>11</v>
      </c>
      <c r="O242" t="str">
        <f>VLOOKUP(M242,'AT FT Lookup'!$A$3:$D$8,4,FALSE)</f>
        <v>Urb</v>
      </c>
      <c r="P242" s="11" t="str">
        <f>VLOOKUP(N242,'AT FT Lookup'!$A$12:$C$26,3,FALSE)</f>
        <v>Loc</v>
      </c>
      <c r="Q242">
        <f t="shared" si="128"/>
        <v>1</v>
      </c>
      <c r="R242">
        <f t="shared" si="129"/>
        <v>0</v>
      </c>
      <c r="S242">
        <f t="shared" si="130"/>
        <v>0</v>
      </c>
      <c r="T242">
        <f t="shared" si="131"/>
        <v>0</v>
      </c>
      <c r="U242" s="11" t="str">
        <f t="shared" si="109"/>
        <v>Under 10k</v>
      </c>
      <c r="V242" s="3">
        <v>321</v>
      </c>
      <c r="W242" s="3">
        <v>62</v>
      </c>
      <c r="X242" s="3">
        <v>125</v>
      </c>
      <c r="Y242" s="3">
        <v>77</v>
      </c>
      <c r="Z242" s="3">
        <v>50</v>
      </c>
      <c r="AA242" s="9">
        <v>7</v>
      </c>
      <c r="AN242" s="3">
        <f>IFERROR(ROUND(VLOOKUP($A242,est_vols!$A:$U,4,FALSE),0),"")</f>
        <v>895</v>
      </c>
      <c r="AO242" s="3">
        <f>IFERROR(ROUND(VLOOKUP($A242,est_vols!$A:$U,5,FALSE),0),"")</f>
        <v>106</v>
      </c>
      <c r="AP242" s="3">
        <f>IFERROR(ROUND(VLOOKUP($A242,est_vols!$A:$U,6,FALSE),0),"")</f>
        <v>345</v>
      </c>
      <c r="AQ242" s="3">
        <f>IFERROR(ROUND(VLOOKUP($A242,est_vols!$A:$U,7,FALSE),0),"")</f>
        <v>203</v>
      </c>
      <c r="AR242" s="3">
        <f>IFERROR(ROUND(VLOOKUP($A242,est_vols!$A:$U,8,FALSE),0),"")</f>
        <v>218</v>
      </c>
      <c r="AS242" s="9">
        <f>IFERROR(ROUND(VLOOKUP($A242,est_vols!$A:$U,9,FALSE),0),"")</f>
        <v>23</v>
      </c>
      <c r="AT242" s="3">
        <f t="shared" si="110"/>
        <v>574</v>
      </c>
      <c r="AU242" s="3">
        <f t="shared" si="111"/>
        <v>44</v>
      </c>
      <c r="AV242" s="3">
        <f t="shared" si="112"/>
        <v>220</v>
      </c>
      <c r="AW242" s="3">
        <f t="shared" si="113"/>
        <v>126</v>
      </c>
      <c r="AX242" s="3">
        <f t="shared" si="114"/>
        <v>168</v>
      </c>
      <c r="AY242" s="9">
        <f t="shared" si="115"/>
        <v>16</v>
      </c>
      <c r="AZ242" s="3">
        <f t="shared" si="116"/>
        <v>329476</v>
      </c>
      <c r="BA242" s="3">
        <f t="shared" si="117"/>
        <v>1936</v>
      </c>
      <c r="BB242" s="3">
        <f t="shared" si="118"/>
        <v>48400</v>
      </c>
      <c r="BC242" s="3">
        <f t="shared" si="119"/>
        <v>15876</v>
      </c>
      <c r="BD242" s="3">
        <f t="shared" si="120"/>
        <v>28224</v>
      </c>
      <c r="BE242" s="9">
        <f t="shared" si="121"/>
        <v>256</v>
      </c>
      <c r="BF242" s="51">
        <f t="shared" si="122"/>
        <v>1.7881619937694704</v>
      </c>
      <c r="BG242" s="51">
        <f t="shared" si="123"/>
        <v>0.70967741935483875</v>
      </c>
      <c r="BH242" s="51">
        <f t="shared" si="124"/>
        <v>1.76</v>
      </c>
      <c r="BI242" s="51">
        <f t="shared" si="125"/>
        <v>1.6363636363636365</v>
      </c>
      <c r="BJ242" s="51">
        <f t="shared" si="126"/>
        <v>3.36</v>
      </c>
      <c r="BK242" s="52">
        <f t="shared" si="127"/>
        <v>2.2857142857142856</v>
      </c>
    </row>
    <row r="243" spans="1:63" x14ac:dyDescent="0.25">
      <c r="A243">
        <v>275</v>
      </c>
      <c r="B243" t="s">
        <v>75</v>
      </c>
      <c r="C243" t="s">
        <v>214</v>
      </c>
      <c r="D243" t="str">
        <f t="shared" si="108"/>
        <v>35TH AVE between YORBA and SLOAT</v>
      </c>
      <c r="E243" t="s">
        <v>237</v>
      </c>
      <c r="F243" t="s">
        <v>421</v>
      </c>
      <c r="G243" t="s">
        <v>392</v>
      </c>
      <c r="H243" t="s">
        <v>38</v>
      </c>
      <c r="I243" t="s">
        <v>621</v>
      </c>
      <c r="J243" s="11" t="s">
        <v>809</v>
      </c>
      <c r="K243">
        <v>23357</v>
      </c>
      <c r="L243" s="11">
        <v>32901</v>
      </c>
      <c r="M243">
        <f>IFERROR(ROUND(VLOOKUP($A243,est_vols!$A:$U,2,FALSE),0),"")</f>
        <v>3</v>
      </c>
      <c r="N243">
        <f>IFERROR(ROUND(VLOOKUP($A243,est_vols!$A:$U,3,FALSE),0),"")</f>
        <v>11</v>
      </c>
      <c r="O243" t="str">
        <f>VLOOKUP(M243,'AT FT Lookup'!$A$3:$D$8,4,FALSE)</f>
        <v>Urb</v>
      </c>
      <c r="P243" s="11" t="str">
        <f>VLOOKUP(N243,'AT FT Lookup'!$A$12:$C$26,3,FALSE)</f>
        <v>Loc</v>
      </c>
      <c r="Q243">
        <f t="shared" si="128"/>
        <v>1</v>
      </c>
      <c r="R243">
        <f t="shared" si="129"/>
        <v>0</v>
      </c>
      <c r="S243">
        <f t="shared" si="130"/>
        <v>0</v>
      </c>
      <c r="T243">
        <f t="shared" si="131"/>
        <v>0</v>
      </c>
      <c r="U243" s="11" t="str">
        <f t="shared" si="109"/>
        <v>Under 10k</v>
      </c>
      <c r="V243" s="3">
        <v>371</v>
      </c>
      <c r="W243" s="3">
        <v>36</v>
      </c>
      <c r="X243" s="3">
        <v>133</v>
      </c>
      <c r="Y243" s="3">
        <v>106</v>
      </c>
      <c r="Z243" s="3">
        <v>95</v>
      </c>
      <c r="AA243" s="9">
        <v>1</v>
      </c>
      <c r="AN243" s="3">
        <f>IFERROR(ROUND(VLOOKUP($A243,est_vols!$A:$U,4,FALSE),0),"")</f>
        <v>13</v>
      </c>
      <c r="AO243" s="3">
        <f>IFERROR(ROUND(VLOOKUP($A243,est_vols!$A:$U,5,FALSE),0),"")</f>
        <v>3</v>
      </c>
      <c r="AP243" s="3">
        <f>IFERROR(ROUND(VLOOKUP($A243,est_vols!$A:$U,6,FALSE),0),"")</f>
        <v>7</v>
      </c>
      <c r="AQ243" s="3">
        <f>IFERROR(ROUND(VLOOKUP($A243,est_vols!$A:$U,7,FALSE),0),"")</f>
        <v>0</v>
      </c>
      <c r="AR243" s="3">
        <f>IFERROR(ROUND(VLOOKUP($A243,est_vols!$A:$U,8,FALSE),0),"")</f>
        <v>4</v>
      </c>
      <c r="AS243" s="9">
        <f>IFERROR(ROUND(VLOOKUP($A243,est_vols!$A:$U,9,FALSE),0),"")</f>
        <v>0</v>
      </c>
      <c r="AT243" s="3">
        <f t="shared" si="110"/>
        <v>-358</v>
      </c>
      <c r="AU243" s="3">
        <f t="shared" si="111"/>
        <v>-33</v>
      </c>
      <c r="AV243" s="3">
        <f t="shared" si="112"/>
        <v>-126</v>
      </c>
      <c r="AW243" s="3">
        <f t="shared" si="113"/>
        <v>-106</v>
      </c>
      <c r="AX243" s="3">
        <f t="shared" si="114"/>
        <v>-91</v>
      </c>
      <c r="AY243" s="9">
        <f t="shared" si="115"/>
        <v>-1</v>
      </c>
      <c r="AZ243" s="3">
        <f t="shared" si="116"/>
        <v>128164</v>
      </c>
      <c r="BA243" s="3">
        <f t="shared" si="117"/>
        <v>1089</v>
      </c>
      <c r="BB243" s="3">
        <f t="shared" si="118"/>
        <v>15876</v>
      </c>
      <c r="BC243" s="3">
        <f t="shared" si="119"/>
        <v>11236</v>
      </c>
      <c r="BD243" s="3">
        <f t="shared" si="120"/>
        <v>8281</v>
      </c>
      <c r="BE243" s="9">
        <f t="shared" si="121"/>
        <v>1</v>
      </c>
      <c r="BF243" s="51">
        <f t="shared" si="122"/>
        <v>-0.96495956873315369</v>
      </c>
      <c r="BG243" s="51">
        <f t="shared" si="123"/>
        <v>-0.91666666666666663</v>
      </c>
      <c r="BH243" s="51">
        <f t="shared" si="124"/>
        <v>-0.94736842105263153</v>
      </c>
      <c r="BI243" s="51">
        <f t="shared" si="125"/>
        <v>-1</v>
      </c>
      <c r="BJ243" s="51">
        <f t="shared" si="126"/>
        <v>-0.95789473684210524</v>
      </c>
      <c r="BK243" s="52">
        <f t="shared" si="127"/>
        <v>-1</v>
      </c>
    </row>
    <row r="244" spans="1:63" x14ac:dyDescent="0.25">
      <c r="A244">
        <v>276</v>
      </c>
      <c r="B244" t="s">
        <v>75</v>
      </c>
      <c r="C244" t="s">
        <v>214</v>
      </c>
      <c r="D244" t="str">
        <f t="shared" si="108"/>
        <v>35TH AVE between YORBA and SLOAT</v>
      </c>
      <c r="E244" t="s">
        <v>237</v>
      </c>
      <c r="F244" t="s">
        <v>421</v>
      </c>
      <c r="G244" t="s">
        <v>392</v>
      </c>
      <c r="H244" t="s">
        <v>38</v>
      </c>
      <c r="I244" t="s">
        <v>621</v>
      </c>
      <c r="J244" s="11" t="s">
        <v>810</v>
      </c>
      <c r="K244">
        <v>32901</v>
      </c>
      <c r="L244" s="11">
        <v>23358</v>
      </c>
      <c r="M244">
        <f>IFERROR(ROUND(VLOOKUP($A244,est_vols!$A:$U,2,FALSE),0),"")</f>
        <v>3</v>
      </c>
      <c r="N244">
        <f>IFERROR(ROUND(VLOOKUP($A244,est_vols!$A:$U,3,FALSE),0),"")</f>
        <v>11</v>
      </c>
      <c r="O244" t="str">
        <f>VLOOKUP(M244,'AT FT Lookup'!$A$3:$D$8,4,FALSE)</f>
        <v>Urb</v>
      </c>
      <c r="P244" s="11" t="str">
        <f>VLOOKUP(N244,'AT FT Lookup'!$A$12:$C$26,3,FALSE)</f>
        <v>Loc</v>
      </c>
      <c r="Q244">
        <f t="shared" si="128"/>
        <v>1</v>
      </c>
      <c r="R244">
        <f t="shared" si="129"/>
        <v>0</v>
      </c>
      <c r="S244">
        <f t="shared" si="130"/>
        <v>0</v>
      </c>
      <c r="T244">
        <f t="shared" si="131"/>
        <v>0</v>
      </c>
      <c r="U244" s="11" t="str">
        <f t="shared" si="109"/>
        <v>Under 10k</v>
      </c>
      <c r="V244" s="3">
        <v>371</v>
      </c>
      <c r="W244" s="3">
        <v>36</v>
      </c>
      <c r="X244" s="3">
        <v>133</v>
      </c>
      <c r="Y244" s="3">
        <v>106</v>
      </c>
      <c r="Z244" s="3">
        <v>95</v>
      </c>
      <c r="AA244" s="9">
        <v>1</v>
      </c>
      <c r="AN244" s="3">
        <f>IFERROR(ROUND(VLOOKUP($A244,est_vols!$A:$U,4,FALSE),0),"")</f>
        <v>13</v>
      </c>
      <c r="AO244" s="3">
        <f>IFERROR(ROUND(VLOOKUP($A244,est_vols!$A:$U,5,FALSE),0),"")</f>
        <v>3</v>
      </c>
      <c r="AP244" s="3">
        <f>IFERROR(ROUND(VLOOKUP($A244,est_vols!$A:$U,6,FALSE),0),"")</f>
        <v>7</v>
      </c>
      <c r="AQ244" s="3">
        <f>IFERROR(ROUND(VLOOKUP($A244,est_vols!$A:$U,7,FALSE),0),"")</f>
        <v>0</v>
      </c>
      <c r="AR244" s="3">
        <f>IFERROR(ROUND(VLOOKUP($A244,est_vols!$A:$U,8,FALSE),0),"")</f>
        <v>4</v>
      </c>
      <c r="AS244" s="9">
        <f>IFERROR(ROUND(VLOOKUP($A244,est_vols!$A:$U,9,FALSE),0),"")</f>
        <v>0</v>
      </c>
      <c r="AT244" s="3">
        <f t="shared" si="110"/>
        <v>-358</v>
      </c>
      <c r="AU244" s="3">
        <f t="shared" si="111"/>
        <v>-33</v>
      </c>
      <c r="AV244" s="3">
        <f t="shared" si="112"/>
        <v>-126</v>
      </c>
      <c r="AW244" s="3">
        <f t="shared" si="113"/>
        <v>-106</v>
      </c>
      <c r="AX244" s="3">
        <f t="shared" si="114"/>
        <v>-91</v>
      </c>
      <c r="AY244" s="9">
        <f t="shared" si="115"/>
        <v>-1</v>
      </c>
      <c r="AZ244" s="3">
        <f t="shared" si="116"/>
        <v>128164</v>
      </c>
      <c r="BA244" s="3">
        <f t="shared" si="117"/>
        <v>1089</v>
      </c>
      <c r="BB244" s="3">
        <f t="shared" si="118"/>
        <v>15876</v>
      </c>
      <c r="BC244" s="3">
        <f t="shared" si="119"/>
        <v>11236</v>
      </c>
      <c r="BD244" s="3">
        <f t="shared" si="120"/>
        <v>8281</v>
      </c>
      <c r="BE244" s="9">
        <f t="shared" si="121"/>
        <v>1</v>
      </c>
      <c r="BF244" s="51">
        <f t="shared" si="122"/>
        <v>-0.96495956873315369</v>
      </c>
      <c r="BG244" s="51">
        <f t="shared" si="123"/>
        <v>-0.91666666666666663</v>
      </c>
      <c r="BH244" s="51">
        <f t="shared" si="124"/>
        <v>-0.94736842105263153</v>
      </c>
      <c r="BI244" s="51">
        <f t="shared" si="125"/>
        <v>-1</v>
      </c>
      <c r="BJ244" s="51">
        <f t="shared" si="126"/>
        <v>-0.95789473684210524</v>
      </c>
      <c r="BK244" s="52">
        <f t="shared" si="127"/>
        <v>-1</v>
      </c>
    </row>
    <row r="245" spans="1:63" x14ac:dyDescent="0.25">
      <c r="A245">
        <v>277</v>
      </c>
      <c r="B245" t="s">
        <v>75</v>
      </c>
      <c r="C245" t="s">
        <v>214</v>
      </c>
      <c r="D245" t="str">
        <f t="shared" si="108"/>
        <v>36TH AVE between CABRILLO and FULTON</v>
      </c>
      <c r="E245" t="s">
        <v>238</v>
      </c>
      <c r="F245" t="s">
        <v>369</v>
      </c>
      <c r="G245" t="s">
        <v>389</v>
      </c>
      <c r="H245" t="s">
        <v>36</v>
      </c>
      <c r="I245" t="s">
        <v>621</v>
      </c>
      <c r="J245" s="11" t="s">
        <v>811</v>
      </c>
      <c r="K245">
        <v>27830</v>
      </c>
      <c r="L245" s="11">
        <v>27831</v>
      </c>
      <c r="M245">
        <f>IFERROR(ROUND(VLOOKUP($A245,est_vols!$A:$U,2,FALSE),0),"")</f>
        <v>3</v>
      </c>
      <c r="N245">
        <f>IFERROR(ROUND(VLOOKUP($A245,est_vols!$A:$U,3,FALSE),0),"")</f>
        <v>4</v>
      </c>
      <c r="O245" t="str">
        <f>VLOOKUP(M245,'AT FT Lookup'!$A$3:$D$8,4,FALSE)</f>
        <v>Urb</v>
      </c>
      <c r="P245" s="11" t="str">
        <f>VLOOKUP(N245,'AT FT Lookup'!$A$12:$C$26,3,FALSE)</f>
        <v>Col</v>
      </c>
      <c r="Q245">
        <f t="shared" si="128"/>
        <v>1</v>
      </c>
      <c r="R245">
        <f t="shared" si="129"/>
        <v>0</v>
      </c>
      <c r="S245">
        <f t="shared" si="130"/>
        <v>0</v>
      </c>
      <c r="T245">
        <f t="shared" si="131"/>
        <v>0</v>
      </c>
      <c r="U245" s="11" t="str">
        <f t="shared" si="109"/>
        <v>Under 10k</v>
      </c>
      <c r="V245" s="3">
        <v>1328</v>
      </c>
      <c r="W245" s="3">
        <v>246</v>
      </c>
      <c r="X245" s="3">
        <v>493</v>
      </c>
      <c r="Y245" s="3">
        <v>316</v>
      </c>
      <c r="Z245" s="3">
        <v>264</v>
      </c>
      <c r="AA245" s="9">
        <v>9</v>
      </c>
      <c r="AN245" s="3">
        <f>IFERROR(ROUND(VLOOKUP($A245,est_vols!$A:$U,4,FALSE),0),"")</f>
        <v>3110</v>
      </c>
      <c r="AO245" s="3">
        <f>IFERROR(ROUND(VLOOKUP($A245,est_vols!$A:$U,5,FALSE),0),"")</f>
        <v>448</v>
      </c>
      <c r="AP245" s="3">
        <f>IFERROR(ROUND(VLOOKUP($A245,est_vols!$A:$U,6,FALSE),0),"")</f>
        <v>1235</v>
      </c>
      <c r="AQ245" s="3">
        <f>IFERROR(ROUND(VLOOKUP($A245,est_vols!$A:$U,7,FALSE),0),"")</f>
        <v>859</v>
      </c>
      <c r="AR245" s="3">
        <f>IFERROR(ROUND(VLOOKUP($A245,est_vols!$A:$U,8,FALSE),0),"")</f>
        <v>519</v>
      </c>
      <c r="AS245" s="9">
        <f>IFERROR(ROUND(VLOOKUP($A245,est_vols!$A:$U,9,FALSE),0),"")</f>
        <v>49</v>
      </c>
      <c r="AT245" s="3">
        <f t="shared" si="110"/>
        <v>1782</v>
      </c>
      <c r="AU245" s="3">
        <f t="shared" si="111"/>
        <v>202</v>
      </c>
      <c r="AV245" s="3">
        <f t="shared" si="112"/>
        <v>742</v>
      </c>
      <c r="AW245" s="3">
        <f t="shared" si="113"/>
        <v>543</v>
      </c>
      <c r="AX245" s="3">
        <f t="shared" si="114"/>
        <v>255</v>
      </c>
      <c r="AY245" s="9">
        <f t="shared" si="115"/>
        <v>40</v>
      </c>
      <c r="AZ245" s="3">
        <f t="shared" si="116"/>
        <v>3175524</v>
      </c>
      <c r="BA245" s="3">
        <f t="shared" si="117"/>
        <v>40804</v>
      </c>
      <c r="BB245" s="3">
        <f t="shared" si="118"/>
        <v>550564</v>
      </c>
      <c r="BC245" s="3">
        <f t="shared" si="119"/>
        <v>294849</v>
      </c>
      <c r="BD245" s="3">
        <f t="shared" si="120"/>
        <v>65025</v>
      </c>
      <c r="BE245" s="9">
        <f t="shared" si="121"/>
        <v>1600</v>
      </c>
      <c r="BF245" s="51">
        <f t="shared" si="122"/>
        <v>1.3418674698795181</v>
      </c>
      <c r="BG245" s="51">
        <f t="shared" si="123"/>
        <v>0.82113821138211385</v>
      </c>
      <c r="BH245" s="51">
        <f t="shared" si="124"/>
        <v>1.5050709939148073</v>
      </c>
      <c r="BI245" s="51">
        <f t="shared" si="125"/>
        <v>1.7183544303797469</v>
      </c>
      <c r="BJ245" s="51">
        <f t="shared" si="126"/>
        <v>0.96590909090909094</v>
      </c>
      <c r="BK245" s="52">
        <f t="shared" si="127"/>
        <v>4.4444444444444446</v>
      </c>
    </row>
    <row r="246" spans="1:63" x14ac:dyDescent="0.25">
      <c r="A246">
        <v>278</v>
      </c>
      <c r="B246" t="s">
        <v>75</v>
      </c>
      <c r="C246" t="s">
        <v>214</v>
      </c>
      <c r="D246" t="str">
        <f t="shared" si="108"/>
        <v>36TH AVE between CABRILLO and FULTON</v>
      </c>
      <c r="E246" t="s">
        <v>238</v>
      </c>
      <c r="F246" t="s">
        <v>369</v>
      </c>
      <c r="G246" t="s">
        <v>389</v>
      </c>
      <c r="H246" t="s">
        <v>38</v>
      </c>
      <c r="I246" t="s">
        <v>621</v>
      </c>
      <c r="J246" s="11" t="s">
        <v>812</v>
      </c>
      <c r="K246">
        <v>27831</v>
      </c>
      <c r="L246" s="11">
        <v>27830</v>
      </c>
      <c r="M246">
        <f>IFERROR(ROUND(VLOOKUP($A246,est_vols!$A:$U,2,FALSE),0),"")</f>
        <v>3</v>
      </c>
      <c r="N246">
        <f>IFERROR(ROUND(VLOOKUP($A246,est_vols!$A:$U,3,FALSE),0),"")</f>
        <v>4</v>
      </c>
      <c r="O246" t="str">
        <f>VLOOKUP(M246,'AT FT Lookup'!$A$3:$D$8,4,FALSE)</f>
        <v>Urb</v>
      </c>
      <c r="P246" s="11" t="str">
        <f>VLOOKUP(N246,'AT FT Lookup'!$A$12:$C$26,3,FALSE)</f>
        <v>Col</v>
      </c>
      <c r="Q246">
        <f t="shared" si="128"/>
        <v>1</v>
      </c>
      <c r="R246">
        <f t="shared" si="129"/>
        <v>0</v>
      </c>
      <c r="S246">
        <f t="shared" si="130"/>
        <v>0</v>
      </c>
      <c r="T246">
        <f t="shared" si="131"/>
        <v>0</v>
      </c>
      <c r="U246" s="11" t="str">
        <f t="shared" si="109"/>
        <v>Under 10k</v>
      </c>
      <c r="V246" s="3">
        <v>1715</v>
      </c>
      <c r="W246" s="3">
        <v>424</v>
      </c>
      <c r="X246" s="3">
        <v>666</v>
      </c>
      <c r="Y246" s="3">
        <v>362</v>
      </c>
      <c r="Z246" s="3">
        <v>246</v>
      </c>
      <c r="AA246" s="9">
        <v>17</v>
      </c>
      <c r="AN246" s="3">
        <f>IFERROR(ROUND(VLOOKUP($A246,est_vols!$A:$U,4,FALSE),0),"")</f>
        <v>2752</v>
      </c>
      <c r="AO246" s="3">
        <f>IFERROR(ROUND(VLOOKUP($A246,est_vols!$A:$U,5,FALSE),0),"")</f>
        <v>493</v>
      </c>
      <c r="AP246" s="3">
        <f>IFERROR(ROUND(VLOOKUP($A246,est_vols!$A:$U,6,FALSE),0),"")</f>
        <v>1082</v>
      </c>
      <c r="AQ246" s="3">
        <f>IFERROR(ROUND(VLOOKUP($A246,est_vols!$A:$U,7,FALSE),0),"")</f>
        <v>572</v>
      </c>
      <c r="AR246" s="3">
        <f>IFERROR(ROUND(VLOOKUP($A246,est_vols!$A:$U,8,FALSE),0),"")</f>
        <v>525</v>
      </c>
      <c r="AS246" s="9">
        <f>IFERROR(ROUND(VLOOKUP($A246,est_vols!$A:$U,9,FALSE),0),"")</f>
        <v>80</v>
      </c>
      <c r="AT246" s="3">
        <f t="shared" si="110"/>
        <v>1037</v>
      </c>
      <c r="AU246" s="3">
        <f t="shared" si="111"/>
        <v>69</v>
      </c>
      <c r="AV246" s="3">
        <f t="shared" si="112"/>
        <v>416</v>
      </c>
      <c r="AW246" s="3">
        <f t="shared" si="113"/>
        <v>210</v>
      </c>
      <c r="AX246" s="3">
        <f t="shared" si="114"/>
        <v>279</v>
      </c>
      <c r="AY246" s="9">
        <f t="shared" si="115"/>
        <v>63</v>
      </c>
      <c r="AZ246" s="3">
        <f t="shared" si="116"/>
        <v>1075369</v>
      </c>
      <c r="BA246" s="3">
        <f t="shared" si="117"/>
        <v>4761</v>
      </c>
      <c r="BB246" s="3">
        <f t="shared" si="118"/>
        <v>173056</v>
      </c>
      <c r="BC246" s="3">
        <f t="shared" si="119"/>
        <v>44100</v>
      </c>
      <c r="BD246" s="3">
        <f t="shared" si="120"/>
        <v>77841</v>
      </c>
      <c r="BE246" s="9">
        <f t="shared" si="121"/>
        <v>3969</v>
      </c>
      <c r="BF246" s="51">
        <f t="shared" si="122"/>
        <v>0.60466472303206997</v>
      </c>
      <c r="BG246" s="51">
        <f t="shared" si="123"/>
        <v>0.16273584905660377</v>
      </c>
      <c r="BH246" s="51">
        <f t="shared" si="124"/>
        <v>0.62462462462462465</v>
      </c>
      <c r="BI246" s="51">
        <f t="shared" si="125"/>
        <v>0.58011049723756902</v>
      </c>
      <c r="BJ246" s="51">
        <f t="shared" si="126"/>
        <v>1.1341463414634145</v>
      </c>
      <c r="BK246" s="52">
        <f t="shared" si="127"/>
        <v>3.7058823529411766</v>
      </c>
    </row>
    <row r="247" spans="1:63" x14ac:dyDescent="0.25">
      <c r="A247">
        <v>279</v>
      </c>
      <c r="B247" t="s">
        <v>75</v>
      </c>
      <c r="C247" t="s">
        <v>214</v>
      </c>
      <c r="D247" t="str">
        <f t="shared" si="108"/>
        <v>37TH AVE between YORBA and SLOAT</v>
      </c>
      <c r="E247" t="s">
        <v>239</v>
      </c>
      <c r="F247" t="s">
        <v>421</v>
      </c>
      <c r="G247" t="s">
        <v>392</v>
      </c>
      <c r="H247" t="s">
        <v>36</v>
      </c>
      <c r="I247" t="s">
        <v>621</v>
      </c>
      <c r="J247" s="11" t="s">
        <v>813</v>
      </c>
      <c r="K247">
        <v>32903</v>
      </c>
      <c r="L247" s="11">
        <v>23365</v>
      </c>
      <c r="M247">
        <f>IFERROR(ROUND(VLOOKUP($A247,est_vols!$A:$U,2,FALSE),0),"")</f>
        <v>3</v>
      </c>
      <c r="N247">
        <f>IFERROR(ROUND(VLOOKUP($A247,est_vols!$A:$U,3,FALSE),0),"")</f>
        <v>11</v>
      </c>
      <c r="O247" t="str">
        <f>VLOOKUP(M247,'AT FT Lookup'!$A$3:$D$8,4,FALSE)</f>
        <v>Urb</v>
      </c>
      <c r="P247" s="11" t="str">
        <f>VLOOKUP(N247,'AT FT Lookup'!$A$12:$C$26,3,FALSE)</f>
        <v>Loc</v>
      </c>
      <c r="Q247">
        <f t="shared" si="128"/>
        <v>1</v>
      </c>
      <c r="R247">
        <f t="shared" si="129"/>
        <v>0</v>
      </c>
      <c r="S247">
        <f t="shared" si="130"/>
        <v>0</v>
      </c>
      <c r="T247">
        <f t="shared" si="131"/>
        <v>0</v>
      </c>
      <c r="U247" s="11" t="str">
        <f t="shared" si="109"/>
        <v>Under 10k</v>
      </c>
      <c r="V247" s="3">
        <v>393.33333333333263</v>
      </c>
      <c r="W247" s="3">
        <v>39.3333333333333</v>
      </c>
      <c r="X247" s="3">
        <v>139.666666666666</v>
      </c>
      <c r="Y247" s="3">
        <v>117</v>
      </c>
      <c r="Z247" s="3">
        <v>96</v>
      </c>
      <c r="AA247" s="9">
        <v>1.3333333333333299</v>
      </c>
      <c r="AN247" s="3">
        <f>IFERROR(ROUND(VLOOKUP($A247,est_vols!$A:$U,4,FALSE),0),"")</f>
        <v>552</v>
      </c>
      <c r="AO247" s="3">
        <f>IFERROR(ROUND(VLOOKUP($A247,est_vols!$A:$U,5,FALSE),0),"")</f>
        <v>28</v>
      </c>
      <c r="AP247" s="3">
        <f>IFERROR(ROUND(VLOOKUP($A247,est_vols!$A:$U,6,FALSE),0),"")</f>
        <v>228</v>
      </c>
      <c r="AQ247" s="3">
        <f>IFERROR(ROUND(VLOOKUP($A247,est_vols!$A:$U,7,FALSE),0),"")</f>
        <v>93</v>
      </c>
      <c r="AR247" s="3">
        <f>IFERROR(ROUND(VLOOKUP($A247,est_vols!$A:$U,8,FALSE),0),"")</f>
        <v>180</v>
      </c>
      <c r="AS247" s="9">
        <f>IFERROR(ROUND(VLOOKUP($A247,est_vols!$A:$U,9,FALSE),0),"")</f>
        <v>23</v>
      </c>
      <c r="AT247" s="3">
        <f t="shared" si="110"/>
        <v>158.66666666666737</v>
      </c>
      <c r="AU247" s="3">
        <f t="shared" si="111"/>
        <v>-11.3333333333333</v>
      </c>
      <c r="AV247" s="3">
        <f t="shared" si="112"/>
        <v>88.333333333333997</v>
      </c>
      <c r="AW247" s="3">
        <f t="shared" si="113"/>
        <v>-24</v>
      </c>
      <c r="AX247" s="3">
        <f t="shared" si="114"/>
        <v>84</v>
      </c>
      <c r="AY247" s="9">
        <f t="shared" si="115"/>
        <v>21.666666666666671</v>
      </c>
      <c r="AZ247" s="3">
        <f t="shared" si="116"/>
        <v>25175.111111111335</v>
      </c>
      <c r="BA247" s="3">
        <f t="shared" si="117"/>
        <v>128.44444444444369</v>
      </c>
      <c r="BB247" s="3">
        <f t="shared" si="118"/>
        <v>7802.7777777778947</v>
      </c>
      <c r="BC247" s="3">
        <f t="shared" si="119"/>
        <v>576</v>
      </c>
      <c r="BD247" s="3">
        <f t="shared" si="120"/>
        <v>7056</v>
      </c>
      <c r="BE247" s="9">
        <f t="shared" si="121"/>
        <v>469.44444444444463</v>
      </c>
      <c r="BF247" s="51">
        <f t="shared" si="122"/>
        <v>0.4033898305084771</v>
      </c>
      <c r="BG247" s="51">
        <f t="shared" si="123"/>
        <v>-0.28813559322033838</v>
      </c>
      <c r="BH247" s="51">
        <f t="shared" si="124"/>
        <v>0.6324582338902226</v>
      </c>
      <c r="BI247" s="51">
        <f t="shared" si="125"/>
        <v>-0.20512820512820512</v>
      </c>
      <c r="BJ247" s="51">
        <f t="shared" si="126"/>
        <v>0.875</v>
      </c>
      <c r="BK247" s="52">
        <f t="shared" si="127"/>
        <v>16.250000000000046</v>
      </c>
    </row>
    <row r="248" spans="1:63" x14ac:dyDescent="0.25">
      <c r="A248">
        <v>280</v>
      </c>
      <c r="B248" t="s">
        <v>75</v>
      </c>
      <c r="C248" t="s">
        <v>214</v>
      </c>
      <c r="D248" t="str">
        <f t="shared" si="108"/>
        <v>37TH AVE between YORBA and SLOAT</v>
      </c>
      <c r="E248" t="s">
        <v>239</v>
      </c>
      <c r="F248" t="s">
        <v>421</v>
      </c>
      <c r="G248" t="s">
        <v>392</v>
      </c>
      <c r="H248" t="s">
        <v>38</v>
      </c>
      <c r="I248" t="s">
        <v>621</v>
      </c>
      <c r="J248" s="11" t="s">
        <v>814</v>
      </c>
      <c r="K248">
        <v>23365</v>
      </c>
      <c r="L248" s="11">
        <v>32903</v>
      </c>
      <c r="M248">
        <f>IFERROR(ROUND(VLOOKUP($A248,est_vols!$A:$U,2,FALSE),0),"")</f>
        <v>3</v>
      </c>
      <c r="N248">
        <f>IFERROR(ROUND(VLOOKUP($A248,est_vols!$A:$U,3,FALSE),0),"")</f>
        <v>11</v>
      </c>
      <c r="O248" t="str">
        <f>VLOOKUP(M248,'AT FT Lookup'!$A$3:$D$8,4,FALSE)</f>
        <v>Urb</v>
      </c>
      <c r="P248" s="11" t="str">
        <f>VLOOKUP(N248,'AT FT Lookup'!$A$12:$C$26,3,FALSE)</f>
        <v>Loc</v>
      </c>
      <c r="Q248">
        <f t="shared" si="128"/>
        <v>1</v>
      </c>
      <c r="R248">
        <f t="shared" si="129"/>
        <v>0</v>
      </c>
      <c r="S248">
        <f t="shared" si="130"/>
        <v>0</v>
      </c>
      <c r="T248">
        <f t="shared" si="131"/>
        <v>0</v>
      </c>
      <c r="U248" s="11" t="str">
        <f t="shared" si="109"/>
        <v>Under 10k</v>
      </c>
      <c r="V248" s="3">
        <v>1975.6666666666645</v>
      </c>
      <c r="W248" s="3">
        <v>290.666666666666</v>
      </c>
      <c r="X248" s="3">
        <v>804.33333333333303</v>
      </c>
      <c r="Y248" s="3">
        <v>615.66666666666595</v>
      </c>
      <c r="Z248" s="3">
        <v>252.666666666666</v>
      </c>
      <c r="AA248" s="9">
        <v>12.3333333333333</v>
      </c>
      <c r="AN248" s="3">
        <f>IFERROR(ROUND(VLOOKUP($A248,est_vols!$A:$U,4,FALSE),0),"")</f>
        <v>0</v>
      </c>
      <c r="AO248" s="3">
        <f>IFERROR(ROUND(VLOOKUP($A248,est_vols!$A:$U,5,FALSE),0),"")</f>
        <v>0</v>
      </c>
      <c r="AP248" s="3">
        <f>IFERROR(ROUND(VLOOKUP($A248,est_vols!$A:$U,6,FALSE),0),"")</f>
        <v>0</v>
      </c>
      <c r="AQ248" s="3">
        <f>IFERROR(ROUND(VLOOKUP($A248,est_vols!$A:$U,7,FALSE),0),"")</f>
        <v>0</v>
      </c>
      <c r="AR248" s="3">
        <f>IFERROR(ROUND(VLOOKUP($A248,est_vols!$A:$U,8,FALSE),0),"")</f>
        <v>0</v>
      </c>
      <c r="AS248" s="9">
        <f>IFERROR(ROUND(VLOOKUP($A248,est_vols!$A:$U,9,FALSE),0),"")</f>
        <v>0</v>
      </c>
      <c r="AT248" s="3">
        <f t="shared" si="110"/>
        <v>-1975.6666666666645</v>
      </c>
      <c r="AU248" s="3">
        <f t="shared" si="111"/>
        <v>-290.666666666666</v>
      </c>
      <c r="AV248" s="3">
        <f t="shared" si="112"/>
        <v>-804.33333333333303</v>
      </c>
      <c r="AW248" s="3">
        <f t="shared" si="113"/>
        <v>-615.66666666666595</v>
      </c>
      <c r="AX248" s="3">
        <f t="shared" si="114"/>
        <v>-252.666666666666</v>
      </c>
      <c r="AY248" s="9">
        <f t="shared" si="115"/>
        <v>-12.3333333333333</v>
      </c>
      <c r="AZ248" s="3">
        <f t="shared" si="116"/>
        <v>3903258.7777777691</v>
      </c>
      <c r="BA248" s="3">
        <f t="shared" si="117"/>
        <v>84487.111111110731</v>
      </c>
      <c r="BB248" s="3">
        <f t="shared" si="118"/>
        <v>646952.11111111066</v>
      </c>
      <c r="BC248" s="3">
        <f t="shared" si="119"/>
        <v>379045.44444444356</v>
      </c>
      <c r="BD248" s="3">
        <f t="shared" si="120"/>
        <v>63840.444444444111</v>
      </c>
      <c r="BE248" s="9">
        <f t="shared" si="121"/>
        <v>152.11111111111029</v>
      </c>
      <c r="BF248" s="51">
        <f t="shared" si="122"/>
        <v>-1</v>
      </c>
      <c r="BG248" s="51">
        <f t="shared" si="123"/>
        <v>-1</v>
      </c>
      <c r="BH248" s="51">
        <f t="shared" si="124"/>
        <v>-1</v>
      </c>
      <c r="BI248" s="51">
        <f t="shared" si="125"/>
        <v>-1</v>
      </c>
      <c r="BJ248" s="51">
        <f t="shared" si="126"/>
        <v>-1</v>
      </c>
      <c r="BK248" s="52">
        <f t="shared" si="127"/>
        <v>-1</v>
      </c>
    </row>
    <row r="249" spans="1:63" x14ac:dyDescent="0.25">
      <c r="A249">
        <v>281</v>
      </c>
      <c r="B249" t="s">
        <v>75</v>
      </c>
      <c r="C249" t="s">
        <v>214</v>
      </c>
      <c r="D249" t="str">
        <f t="shared" si="108"/>
        <v>3RD AVE between CALIFORNIA and LAKE</v>
      </c>
      <c r="E249" t="s">
        <v>240</v>
      </c>
      <c r="F249" t="s">
        <v>378</v>
      </c>
      <c r="G249" t="s">
        <v>379</v>
      </c>
      <c r="H249" t="s">
        <v>36</v>
      </c>
      <c r="I249" t="s">
        <v>621</v>
      </c>
      <c r="J249" s="11" t="s">
        <v>815</v>
      </c>
      <c r="K249">
        <v>27583</v>
      </c>
      <c r="L249" s="11">
        <v>27584</v>
      </c>
      <c r="M249">
        <f>IFERROR(ROUND(VLOOKUP($A249,est_vols!$A:$U,2,FALSE),0),"")</f>
        <v>2</v>
      </c>
      <c r="N249">
        <f>IFERROR(ROUND(VLOOKUP($A249,est_vols!$A:$U,3,FALSE),0),"")</f>
        <v>11</v>
      </c>
      <c r="O249" t="str">
        <f>VLOOKUP(M249,'AT FT Lookup'!$A$3:$D$8,4,FALSE)</f>
        <v>UrbBiz</v>
      </c>
      <c r="P249" s="11" t="str">
        <f>VLOOKUP(N249,'AT FT Lookup'!$A$12:$C$26,3,FALSE)</f>
        <v>Loc</v>
      </c>
      <c r="Q249">
        <f t="shared" si="128"/>
        <v>1</v>
      </c>
      <c r="R249">
        <f t="shared" si="129"/>
        <v>0</v>
      </c>
      <c r="S249">
        <f t="shared" si="130"/>
        <v>0</v>
      </c>
      <c r="T249">
        <f t="shared" si="131"/>
        <v>0</v>
      </c>
      <c r="U249" s="11" t="str">
        <f t="shared" si="109"/>
        <v>Under 10k</v>
      </c>
      <c r="V249" s="3">
        <v>430</v>
      </c>
      <c r="W249" s="3">
        <v>79.5</v>
      </c>
      <c r="X249" s="3">
        <v>169</v>
      </c>
      <c r="Y249" s="3">
        <v>95.5</v>
      </c>
      <c r="Z249" s="3">
        <v>80.5</v>
      </c>
      <c r="AA249" s="9">
        <v>5.5</v>
      </c>
      <c r="AN249" s="3">
        <f>IFERROR(ROUND(VLOOKUP($A249,est_vols!$A:$U,4,FALSE),0),"")</f>
        <v>0</v>
      </c>
      <c r="AO249" s="3">
        <f>IFERROR(ROUND(VLOOKUP($A249,est_vols!$A:$U,5,FALSE),0),"")</f>
        <v>0</v>
      </c>
      <c r="AP249" s="3">
        <f>IFERROR(ROUND(VLOOKUP($A249,est_vols!$A:$U,6,FALSE),0),"")</f>
        <v>0</v>
      </c>
      <c r="AQ249" s="3">
        <f>IFERROR(ROUND(VLOOKUP($A249,est_vols!$A:$U,7,FALSE),0),"")</f>
        <v>0</v>
      </c>
      <c r="AR249" s="3">
        <f>IFERROR(ROUND(VLOOKUP($A249,est_vols!$A:$U,8,FALSE),0),"")</f>
        <v>0</v>
      </c>
      <c r="AS249" s="9">
        <f>IFERROR(ROUND(VLOOKUP($A249,est_vols!$A:$U,9,FALSE),0),"")</f>
        <v>0</v>
      </c>
      <c r="AT249" s="3">
        <f t="shared" si="110"/>
        <v>-430</v>
      </c>
      <c r="AU249" s="3">
        <f t="shared" si="111"/>
        <v>-79.5</v>
      </c>
      <c r="AV249" s="3">
        <f t="shared" si="112"/>
        <v>-169</v>
      </c>
      <c r="AW249" s="3">
        <f t="shared" si="113"/>
        <v>-95.5</v>
      </c>
      <c r="AX249" s="3">
        <f t="shared" si="114"/>
        <v>-80.5</v>
      </c>
      <c r="AY249" s="9">
        <f t="shared" si="115"/>
        <v>-5.5</v>
      </c>
      <c r="AZ249" s="3">
        <f t="shared" si="116"/>
        <v>184900</v>
      </c>
      <c r="BA249" s="3">
        <f t="shared" si="117"/>
        <v>6320.25</v>
      </c>
      <c r="BB249" s="3">
        <f t="shared" si="118"/>
        <v>28561</v>
      </c>
      <c r="BC249" s="3">
        <f t="shared" si="119"/>
        <v>9120.25</v>
      </c>
      <c r="BD249" s="3">
        <f t="shared" si="120"/>
        <v>6480.25</v>
      </c>
      <c r="BE249" s="9">
        <f t="shared" si="121"/>
        <v>30.25</v>
      </c>
      <c r="BF249" s="51">
        <f t="shared" si="122"/>
        <v>-1</v>
      </c>
      <c r="BG249" s="51">
        <f t="shared" si="123"/>
        <v>-1</v>
      </c>
      <c r="BH249" s="51">
        <f t="shared" si="124"/>
        <v>-1</v>
      </c>
      <c r="BI249" s="51">
        <f t="shared" si="125"/>
        <v>-1</v>
      </c>
      <c r="BJ249" s="51">
        <f t="shared" si="126"/>
        <v>-1</v>
      </c>
      <c r="BK249" s="52">
        <f t="shared" si="127"/>
        <v>-1</v>
      </c>
    </row>
    <row r="250" spans="1:63" x14ac:dyDescent="0.25">
      <c r="A250">
        <v>282</v>
      </c>
      <c r="B250" t="s">
        <v>75</v>
      </c>
      <c r="C250" t="s">
        <v>214</v>
      </c>
      <c r="D250" t="str">
        <f t="shared" si="108"/>
        <v>3RD AVE between CALIFORNIA and LAKE</v>
      </c>
      <c r="E250" t="s">
        <v>240</v>
      </c>
      <c r="F250" t="s">
        <v>378</v>
      </c>
      <c r="G250" t="s">
        <v>379</v>
      </c>
      <c r="H250" t="s">
        <v>38</v>
      </c>
      <c r="I250" t="s">
        <v>621</v>
      </c>
      <c r="J250" s="11" t="s">
        <v>816</v>
      </c>
      <c r="K250">
        <v>27584</v>
      </c>
      <c r="L250" s="11">
        <v>27583</v>
      </c>
      <c r="M250">
        <f>IFERROR(ROUND(VLOOKUP($A250,est_vols!$A:$U,2,FALSE),0),"")</f>
        <v>2</v>
      </c>
      <c r="N250">
        <f>IFERROR(ROUND(VLOOKUP($A250,est_vols!$A:$U,3,FALSE),0),"")</f>
        <v>11</v>
      </c>
      <c r="O250" t="str">
        <f>VLOOKUP(M250,'AT FT Lookup'!$A$3:$D$8,4,FALSE)</f>
        <v>UrbBiz</v>
      </c>
      <c r="P250" s="11" t="str">
        <f>VLOOKUP(N250,'AT FT Lookup'!$A$12:$C$26,3,FALSE)</f>
        <v>Loc</v>
      </c>
      <c r="Q250">
        <f t="shared" si="128"/>
        <v>1</v>
      </c>
      <c r="R250">
        <f t="shared" si="129"/>
        <v>0</v>
      </c>
      <c r="S250">
        <f t="shared" si="130"/>
        <v>0</v>
      </c>
      <c r="T250">
        <f t="shared" si="131"/>
        <v>0</v>
      </c>
      <c r="U250" s="11" t="str">
        <f t="shared" si="109"/>
        <v>Under 10k</v>
      </c>
      <c r="V250" s="3">
        <v>336.5</v>
      </c>
      <c r="W250" s="3">
        <v>96.5</v>
      </c>
      <c r="X250" s="3">
        <v>114</v>
      </c>
      <c r="Y250" s="3">
        <v>63.5</v>
      </c>
      <c r="Z250" s="3">
        <v>59</v>
      </c>
      <c r="AA250" s="9">
        <v>3.5</v>
      </c>
      <c r="AN250" s="3">
        <f>IFERROR(ROUND(VLOOKUP($A250,est_vols!$A:$U,4,FALSE),0),"")</f>
        <v>0</v>
      </c>
      <c r="AO250" s="3">
        <f>IFERROR(ROUND(VLOOKUP($A250,est_vols!$A:$U,5,FALSE),0),"")</f>
        <v>0</v>
      </c>
      <c r="AP250" s="3">
        <f>IFERROR(ROUND(VLOOKUP($A250,est_vols!$A:$U,6,FALSE),0),"")</f>
        <v>0</v>
      </c>
      <c r="AQ250" s="3">
        <f>IFERROR(ROUND(VLOOKUP($A250,est_vols!$A:$U,7,FALSE),0),"")</f>
        <v>0</v>
      </c>
      <c r="AR250" s="3">
        <f>IFERROR(ROUND(VLOOKUP($A250,est_vols!$A:$U,8,FALSE),0),"")</f>
        <v>0</v>
      </c>
      <c r="AS250" s="9">
        <f>IFERROR(ROUND(VLOOKUP($A250,est_vols!$A:$U,9,FALSE),0),"")</f>
        <v>0</v>
      </c>
      <c r="AT250" s="3">
        <f t="shared" si="110"/>
        <v>-336.5</v>
      </c>
      <c r="AU250" s="3">
        <f t="shared" si="111"/>
        <v>-96.5</v>
      </c>
      <c r="AV250" s="3">
        <f t="shared" si="112"/>
        <v>-114</v>
      </c>
      <c r="AW250" s="3">
        <f t="shared" si="113"/>
        <v>-63.5</v>
      </c>
      <c r="AX250" s="3">
        <f t="shared" si="114"/>
        <v>-59</v>
      </c>
      <c r="AY250" s="9">
        <f t="shared" si="115"/>
        <v>-3.5</v>
      </c>
      <c r="AZ250" s="3">
        <f t="shared" si="116"/>
        <v>113232.25</v>
      </c>
      <c r="BA250" s="3">
        <f t="shared" si="117"/>
        <v>9312.25</v>
      </c>
      <c r="BB250" s="3">
        <f t="shared" si="118"/>
        <v>12996</v>
      </c>
      <c r="BC250" s="3">
        <f t="shared" si="119"/>
        <v>4032.25</v>
      </c>
      <c r="BD250" s="3">
        <f t="shared" si="120"/>
        <v>3481</v>
      </c>
      <c r="BE250" s="9">
        <f t="shared" si="121"/>
        <v>12.25</v>
      </c>
      <c r="BF250" s="51">
        <f t="shared" si="122"/>
        <v>-1</v>
      </c>
      <c r="BG250" s="51">
        <f t="shared" si="123"/>
        <v>-1</v>
      </c>
      <c r="BH250" s="51">
        <f t="shared" si="124"/>
        <v>-1</v>
      </c>
      <c r="BI250" s="51">
        <f t="shared" si="125"/>
        <v>-1</v>
      </c>
      <c r="BJ250" s="51">
        <f t="shared" si="126"/>
        <v>-1</v>
      </c>
      <c r="BK250" s="52">
        <f t="shared" si="127"/>
        <v>-1</v>
      </c>
    </row>
    <row r="251" spans="1:63" x14ac:dyDescent="0.25">
      <c r="A251">
        <v>283</v>
      </c>
      <c r="B251" t="s">
        <v>75</v>
      </c>
      <c r="C251" t="s">
        <v>214</v>
      </c>
      <c r="D251" t="str">
        <f t="shared" si="108"/>
        <v>42ND AVE between JUDAH and KIRKHAM</v>
      </c>
      <c r="E251" t="s">
        <v>241</v>
      </c>
      <c r="F251" t="s">
        <v>364</v>
      </c>
      <c r="G251" t="s">
        <v>365</v>
      </c>
      <c r="H251" t="s">
        <v>36</v>
      </c>
      <c r="I251" t="s">
        <v>621</v>
      </c>
      <c r="J251" s="11" t="s">
        <v>817</v>
      </c>
      <c r="K251">
        <v>27774</v>
      </c>
      <c r="L251" s="11">
        <v>27797</v>
      </c>
      <c r="M251">
        <f>IFERROR(ROUND(VLOOKUP($A251,est_vols!$A:$U,2,FALSE),0),"")</f>
        <v>3</v>
      </c>
      <c r="N251">
        <f>IFERROR(ROUND(VLOOKUP($A251,est_vols!$A:$U,3,FALSE),0),"")</f>
        <v>11</v>
      </c>
      <c r="O251" t="str">
        <f>VLOOKUP(M251,'AT FT Lookup'!$A$3:$D$8,4,FALSE)</f>
        <v>Urb</v>
      </c>
      <c r="P251" s="11" t="str">
        <f>VLOOKUP(N251,'AT FT Lookup'!$A$12:$C$26,3,FALSE)</f>
        <v>Loc</v>
      </c>
      <c r="Q251">
        <f t="shared" si="128"/>
        <v>1</v>
      </c>
      <c r="R251">
        <f t="shared" si="129"/>
        <v>0</v>
      </c>
      <c r="S251">
        <f t="shared" si="130"/>
        <v>0</v>
      </c>
      <c r="T251">
        <f t="shared" si="131"/>
        <v>0</v>
      </c>
      <c r="U251" s="11" t="str">
        <f t="shared" si="109"/>
        <v>Under 10k</v>
      </c>
      <c r="V251" s="3">
        <v>502</v>
      </c>
      <c r="W251" s="3">
        <v>96</v>
      </c>
      <c r="X251" s="3">
        <v>198.5</v>
      </c>
      <c r="Y251" s="3">
        <v>116</v>
      </c>
      <c r="Z251" s="3">
        <v>86.5</v>
      </c>
      <c r="AA251" s="9">
        <v>5</v>
      </c>
      <c r="AN251" s="3">
        <f>IFERROR(ROUND(VLOOKUP($A251,est_vols!$A:$U,4,FALSE),0),"")</f>
        <v>84</v>
      </c>
      <c r="AO251" s="3">
        <f>IFERROR(ROUND(VLOOKUP($A251,est_vols!$A:$U,5,FALSE),0),"")</f>
        <v>16</v>
      </c>
      <c r="AP251" s="3">
        <f>IFERROR(ROUND(VLOOKUP($A251,est_vols!$A:$U,6,FALSE),0),"")</f>
        <v>33</v>
      </c>
      <c r="AQ251" s="3">
        <f>IFERROR(ROUND(VLOOKUP($A251,est_vols!$A:$U,7,FALSE),0),"")</f>
        <v>17</v>
      </c>
      <c r="AR251" s="3">
        <f>IFERROR(ROUND(VLOOKUP($A251,est_vols!$A:$U,8,FALSE),0),"")</f>
        <v>16</v>
      </c>
      <c r="AS251" s="9">
        <f>IFERROR(ROUND(VLOOKUP($A251,est_vols!$A:$U,9,FALSE),0),"")</f>
        <v>1</v>
      </c>
      <c r="AT251" s="3">
        <f t="shared" si="110"/>
        <v>-418</v>
      </c>
      <c r="AU251" s="3">
        <f t="shared" si="111"/>
        <v>-80</v>
      </c>
      <c r="AV251" s="3">
        <f t="shared" si="112"/>
        <v>-165.5</v>
      </c>
      <c r="AW251" s="3">
        <f t="shared" si="113"/>
        <v>-99</v>
      </c>
      <c r="AX251" s="3">
        <f t="shared" si="114"/>
        <v>-70.5</v>
      </c>
      <c r="AY251" s="9">
        <f t="shared" si="115"/>
        <v>-4</v>
      </c>
      <c r="AZ251" s="3">
        <f t="shared" si="116"/>
        <v>174724</v>
      </c>
      <c r="BA251" s="3">
        <f t="shared" si="117"/>
        <v>6400</v>
      </c>
      <c r="BB251" s="3">
        <f t="shared" si="118"/>
        <v>27390.25</v>
      </c>
      <c r="BC251" s="3">
        <f t="shared" si="119"/>
        <v>9801</v>
      </c>
      <c r="BD251" s="3">
        <f t="shared" si="120"/>
        <v>4970.25</v>
      </c>
      <c r="BE251" s="9">
        <f t="shared" si="121"/>
        <v>16</v>
      </c>
      <c r="BF251" s="51">
        <f t="shared" si="122"/>
        <v>-0.83266932270916338</v>
      </c>
      <c r="BG251" s="51">
        <f t="shared" si="123"/>
        <v>-0.83333333333333337</v>
      </c>
      <c r="BH251" s="51">
        <f t="shared" si="124"/>
        <v>-0.83375314861460958</v>
      </c>
      <c r="BI251" s="51">
        <f t="shared" si="125"/>
        <v>-0.85344827586206895</v>
      </c>
      <c r="BJ251" s="51">
        <f t="shared" si="126"/>
        <v>-0.81502890173410403</v>
      </c>
      <c r="BK251" s="52">
        <f t="shared" si="127"/>
        <v>-0.8</v>
      </c>
    </row>
    <row r="252" spans="1:63" x14ac:dyDescent="0.25">
      <c r="A252">
        <v>284</v>
      </c>
      <c r="B252" t="s">
        <v>75</v>
      </c>
      <c r="C252" t="s">
        <v>214</v>
      </c>
      <c r="D252" t="str">
        <f t="shared" si="108"/>
        <v>42ND AVE between JUDAH and KIRKHAM</v>
      </c>
      <c r="E252" t="s">
        <v>241</v>
      </c>
      <c r="F252" t="s">
        <v>364</v>
      </c>
      <c r="G252" t="s">
        <v>365</v>
      </c>
      <c r="H252" t="s">
        <v>38</v>
      </c>
      <c r="I252" t="s">
        <v>621</v>
      </c>
      <c r="J252" s="11" t="s">
        <v>818</v>
      </c>
      <c r="K252">
        <v>27797</v>
      </c>
      <c r="L252" s="11">
        <v>27774</v>
      </c>
      <c r="M252">
        <f>IFERROR(ROUND(VLOOKUP($A252,est_vols!$A:$U,2,FALSE),0),"")</f>
        <v>3</v>
      </c>
      <c r="N252">
        <f>IFERROR(ROUND(VLOOKUP($A252,est_vols!$A:$U,3,FALSE),0),"")</f>
        <v>11</v>
      </c>
      <c r="O252" t="str">
        <f>VLOOKUP(M252,'AT FT Lookup'!$A$3:$D$8,4,FALSE)</f>
        <v>Urb</v>
      </c>
      <c r="P252" s="11" t="str">
        <f>VLOOKUP(N252,'AT FT Lookup'!$A$12:$C$26,3,FALSE)</f>
        <v>Loc</v>
      </c>
      <c r="Q252">
        <f t="shared" si="128"/>
        <v>1</v>
      </c>
      <c r="R252">
        <f t="shared" si="129"/>
        <v>0</v>
      </c>
      <c r="S252">
        <f t="shared" si="130"/>
        <v>0</v>
      </c>
      <c r="T252">
        <f t="shared" si="131"/>
        <v>0</v>
      </c>
      <c r="U252" s="11" t="str">
        <f t="shared" si="109"/>
        <v>Under 10k</v>
      </c>
      <c r="V252" s="3">
        <v>354.5</v>
      </c>
      <c r="W252" s="3">
        <v>48</v>
      </c>
      <c r="X252" s="3">
        <v>116.5</v>
      </c>
      <c r="Y252" s="3">
        <v>87</v>
      </c>
      <c r="Z252" s="3">
        <v>98</v>
      </c>
      <c r="AA252" s="9">
        <v>5</v>
      </c>
      <c r="AN252" s="3">
        <f>IFERROR(ROUND(VLOOKUP($A252,est_vols!$A:$U,4,FALSE),0),"")</f>
        <v>126</v>
      </c>
      <c r="AO252" s="3">
        <f>IFERROR(ROUND(VLOOKUP($A252,est_vols!$A:$U,5,FALSE),0),"")</f>
        <v>17</v>
      </c>
      <c r="AP252" s="3">
        <f>IFERROR(ROUND(VLOOKUP($A252,est_vols!$A:$U,6,FALSE),0),"")</f>
        <v>56</v>
      </c>
      <c r="AQ252" s="3">
        <f>IFERROR(ROUND(VLOOKUP($A252,est_vols!$A:$U,7,FALSE),0),"")</f>
        <v>29</v>
      </c>
      <c r="AR252" s="3">
        <f>IFERROR(ROUND(VLOOKUP($A252,est_vols!$A:$U,8,FALSE),0),"")</f>
        <v>23</v>
      </c>
      <c r="AS252" s="9">
        <f>IFERROR(ROUND(VLOOKUP($A252,est_vols!$A:$U,9,FALSE),0),"")</f>
        <v>1</v>
      </c>
      <c r="AT252" s="3">
        <f t="shared" si="110"/>
        <v>-228.5</v>
      </c>
      <c r="AU252" s="3">
        <f t="shared" si="111"/>
        <v>-31</v>
      </c>
      <c r="AV252" s="3">
        <f t="shared" si="112"/>
        <v>-60.5</v>
      </c>
      <c r="AW252" s="3">
        <f t="shared" si="113"/>
        <v>-58</v>
      </c>
      <c r="AX252" s="3">
        <f t="shared" si="114"/>
        <v>-75</v>
      </c>
      <c r="AY252" s="9">
        <f t="shared" si="115"/>
        <v>-4</v>
      </c>
      <c r="AZ252" s="3">
        <f t="shared" si="116"/>
        <v>52212.25</v>
      </c>
      <c r="BA252" s="3">
        <f t="shared" si="117"/>
        <v>961</v>
      </c>
      <c r="BB252" s="3">
        <f t="shared" si="118"/>
        <v>3660.25</v>
      </c>
      <c r="BC252" s="3">
        <f t="shared" si="119"/>
        <v>3364</v>
      </c>
      <c r="BD252" s="3">
        <f t="shared" si="120"/>
        <v>5625</v>
      </c>
      <c r="BE252" s="9">
        <f t="shared" si="121"/>
        <v>16</v>
      </c>
      <c r="BF252" s="51">
        <f t="shared" si="122"/>
        <v>-0.64456981664315938</v>
      </c>
      <c r="BG252" s="51">
        <f t="shared" si="123"/>
        <v>-0.64583333333333337</v>
      </c>
      <c r="BH252" s="51">
        <f t="shared" si="124"/>
        <v>-0.51931330472102999</v>
      </c>
      <c r="BI252" s="51">
        <f t="shared" si="125"/>
        <v>-0.66666666666666663</v>
      </c>
      <c r="BJ252" s="51">
        <f t="shared" si="126"/>
        <v>-0.76530612244897955</v>
      </c>
      <c r="BK252" s="52">
        <f t="shared" si="127"/>
        <v>-0.8</v>
      </c>
    </row>
    <row r="253" spans="1:63" x14ac:dyDescent="0.25">
      <c r="A253">
        <v>285</v>
      </c>
      <c r="B253" t="s">
        <v>75</v>
      </c>
      <c r="C253" t="s">
        <v>214</v>
      </c>
      <c r="D253" t="str">
        <f t="shared" si="108"/>
        <v>42ND AVE between SANTIAGO and TARAVAL</v>
      </c>
      <c r="E253" t="s">
        <v>241</v>
      </c>
      <c r="F253" t="s">
        <v>422</v>
      </c>
      <c r="G253" t="s">
        <v>373</v>
      </c>
      <c r="H253" t="s">
        <v>36</v>
      </c>
      <c r="I253" t="s">
        <v>621</v>
      </c>
      <c r="J253" s="11" t="s">
        <v>819</v>
      </c>
      <c r="K253">
        <v>23458</v>
      </c>
      <c r="L253" s="11">
        <v>23474</v>
      </c>
      <c r="M253">
        <f>IFERROR(ROUND(VLOOKUP($A253,est_vols!$A:$U,2,FALSE),0),"")</f>
        <v>3</v>
      </c>
      <c r="N253">
        <f>IFERROR(ROUND(VLOOKUP($A253,est_vols!$A:$U,3,FALSE),0),"")</f>
        <v>11</v>
      </c>
      <c r="O253" t="str">
        <f>VLOOKUP(M253,'AT FT Lookup'!$A$3:$D$8,4,FALSE)</f>
        <v>Urb</v>
      </c>
      <c r="P253" s="11" t="str">
        <f>VLOOKUP(N253,'AT FT Lookup'!$A$12:$C$26,3,FALSE)</f>
        <v>Loc</v>
      </c>
      <c r="Q253">
        <f t="shared" si="128"/>
        <v>1</v>
      </c>
      <c r="R253">
        <f t="shared" si="129"/>
        <v>0</v>
      </c>
      <c r="S253">
        <f t="shared" si="130"/>
        <v>0</v>
      </c>
      <c r="T253">
        <f t="shared" si="131"/>
        <v>0</v>
      </c>
      <c r="U253" s="11" t="str">
        <f t="shared" si="109"/>
        <v>Under 10k</v>
      </c>
      <c r="V253" s="3">
        <v>1513.5</v>
      </c>
      <c r="W253" s="3">
        <v>285</v>
      </c>
      <c r="X253" s="3">
        <v>489</v>
      </c>
      <c r="Y253" s="3">
        <v>413</v>
      </c>
      <c r="Z253" s="3">
        <v>314.5</v>
      </c>
      <c r="AA253" s="9">
        <v>12</v>
      </c>
      <c r="AN253" s="3">
        <f>IFERROR(ROUND(VLOOKUP($A253,est_vols!$A:$U,4,FALSE),0),"")</f>
        <v>561</v>
      </c>
      <c r="AO253" s="3">
        <f>IFERROR(ROUND(VLOOKUP($A253,est_vols!$A:$U,5,FALSE),0),"")</f>
        <v>69</v>
      </c>
      <c r="AP253" s="3">
        <f>IFERROR(ROUND(VLOOKUP($A253,est_vols!$A:$U,6,FALSE),0),"")</f>
        <v>255</v>
      </c>
      <c r="AQ253" s="3">
        <f>IFERROR(ROUND(VLOOKUP($A253,est_vols!$A:$U,7,FALSE),0),"")</f>
        <v>177</v>
      </c>
      <c r="AR253" s="3">
        <f>IFERROR(ROUND(VLOOKUP($A253,est_vols!$A:$U,8,FALSE),0),"")</f>
        <v>57</v>
      </c>
      <c r="AS253" s="9">
        <f>IFERROR(ROUND(VLOOKUP($A253,est_vols!$A:$U,9,FALSE),0),"")</f>
        <v>4</v>
      </c>
      <c r="AT253" s="3">
        <f t="shared" si="110"/>
        <v>-952.5</v>
      </c>
      <c r="AU253" s="3">
        <f t="shared" si="111"/>
        <v>-216</v>
      </c>
      <c r="AV253" s="3">
        <f t="shared" si="112"/>
        <v>-234</v>
      </c>
      <c r="AW253" s="3">
        <f t="shared" si="113"/>
        <v>-236</v>
      </c>
      <c r="AX253" s="3">
        <f t="shared" si="114"/>
        <v>-257.5</v>
      </c>
      <c r="AY253" s="9">
        <f t="shared" si="115"/>
        <v>-8</v>
      </c>
      <c r="AZ253" s="3">
        <f t="shared" si="116"/>
        <v>907256.25</v>
      </c>
      <c r="BA253" s="3">
        <f t="shared" si="117"/>
        <v>46656</v>
      </c>
      <c r="BB253" s="3">
        <f t="shared" si="118"/>
        <v>54756</v>
      </c>
      <c r="BC253" s="3">
        <f t="shared" si="119"/>
        <v>55696</v>
      </c>
      <c r="BD253" s="3">
        <f t="shared" si="120"/>
        <v>66306.25</v>
      </c>
      <c r="BE253" s="9">
        <f t="shared" si="121"/>
        <v>64</v>
      </c>
      <c r="BF253" s="51">
        <f t="shared" si="122"/>
        <v>-0.62933597621407333</v>
      </c>
      <c r="BG253" s="51">
        <f t="shared" si="123"/>
        <v>-0.75789473684210529</v>
      </c>
      <c r="BH253" s="51">
        <f t="shared" si="124"/>
        <v>-0.4785276073619632</v>
      </c>
      <c r="BI253" s="51">
        <f t="shared" si="125"/>
        <v>-0.5714285714285714</v>
      </c>
      <c r="BJ253" s="51">
        <f t="shared" si="126"/>
        <v>-0.81875993640699518</v>
      </c>
      <c r="BK253" s="52">
        <f t="shared" si="127"/>
        <v>-0.66666666666666663</v>
      </c>
    </row>
    <row r="254" spans="1:63" x14ac:dyDescent="0.25">
      <c r="A254">
        <v>286</v>
      </c>
      <c r="B254" t="s">
        <v>75</v>
      </c>
      <c r="C254" t="s">
        <v>214</v>
      </c>
      <c r="D254" t="str">
        <f t="shared" si="108"/>
        <v>42ND AVE between SANTIAGO and TARAVAL</v>
      </c>
      <c r="E254" t="s">
        <v>241</v>
      </c>
      <c r="F254" t="s">
        <v>422</v>
      </c>
      <c r="G254" t="s">
        <v>373</v>
      </c>
      <c r="H254" t="s">
        <v>38</v>
      </c>
      <c r="I254" t="s">
        <v>621</v>
      </c>
      <c r="J254" s="11" t="s">
        <v>820</v>
      </c>
      <c r="K254">
        <v>23474</v>
      </c>
      <c r="L254" s="11">
        <v>23458</v>
      </c>
      <c r="M254">
        <f>IFERROR(ROUND(VLOOKUP($A254,est_vols!$A:$U,2,FALSE),0),"")</f>
        <v>3</v>
      </c>
      <c r="N254">
        <f>IFERROR(ROUND(VLOOKUP($A254,est_vols!$A:$U,3,FALSE),0),"")</f>
        <v>11</v>
      </c>
      <c r="O254" t="str">
        <f>VLOOKUP(M254,'AT FT Lookup'!$A$3:$D$8,4,FALSE)</f>
        <v>Urb</v>
      </c>
      <c r="P254" s="11" t="str">
        <f>VLOOKUP(N254,'AT FT Lookup'!$A$12:$C$26,3,FALSE)</f>
        <v>Loc</v>
      </c>
      <c r="Q254">
        <f t="shared" si="128"/>
        <v>1</v>
      </c>
      <c r="R254">
        <f t="shared" si="129"/>
        <v>0</v>
      </c>
      <c r="S254">
        <f t="shared" si="130"/>
        <v>0</v>
      </c>
      <c r="T254">
        <f t="shared" si="131"/>
        <v>0</v>
      </c>
      <c r="U254" s="11" t="str">
        <f t="shared" si="109"/>
        <v>Under 10k</v>
      </c>
      <c r="V254" s="3">
        <v>775</v>
      </c>
      <c r="W254" s="3">
        <v>173</v>
      </c>
      <c r="X254" s="3">
        <v>298.5</v>
      </c>
      <c r="Y254" s="3">
        <v>191.5</v>
      </c>
      <c r="Z254" s="3">
        <v>102.5</v>
      </c>
      <c r="AA254" s="9">
        <v>9.5</v>
      </c>
      <c r="AN254" s="3">
        <f>IFERROR(ROUND(VLOOKUP($A254,est_vols!$A:$U,4,FALSE),0),"")</f>
        <v>428</v>
      </c>
      <c r="AO254" s="3">
        <f>IFERROR(ROUND(VLOOKUP($A254,est_vols!$A:$U,5,FALSE),0),"")</f>
        <v>120</v>
      </c>
      <c r="AP254" s="3">
        <f>IFERROR(ROUND(VLOOKUP($A254,est_vols!$A:$U,6,FALSE),0),"")</f>
        <v>153</v>
      </c>
      <c r="AQ254" s="3">
        <f>IFERROR(ROUND(VLOOKUP($A254,est_vols!$A:$U,7,FALSE),0),"")</f>
        <v>73</v>
      </c>
      <c r="AR254" s="3">
        <f>IFERROR(ROUND(VLOOKUP($A254,est_vols!$A:$U,8,FALSE),0),"")</f>
        <v>68</v>
      </c>
      <c r="AS254" s="9">
        <f>IFERROR(ROUND(VLOOKUP($A254,est_vols!$A:$U,9,FALSE),0),"")</f>
        <v>13</v>
      </c>
      <c r="AT254" s="3">
        <f t="shared" si="110"/>
        <v>-347</v>
      </c>
      <c r="AU254" s="3">
        <f t="shared" si="111"/>
        <v>-53</v>
      </c>
      <c r="AV254" s="3">
        <f t="shared" si="112"/>
        <v>-145.5</v>
      </c>
      <c r="AW254" s="3">
        <f t="shared" si="113"/>
        <v>-118.5</v>
      </c>
      <c r="AX254" s="3">
        <f t="shared" si="114"/>
        <v>-34.5</v>
      </c>
      <c r="AY254" s="9">
        <f t="shared" si="115"/>
        <v>3.5</v>
      </c>
      <c r="AZ254" s="3">
        <f t="shared" si="116"/>
        <v>120409</v>
      </c>
      <c r="BA254" s="3">
        <f t="shared" si="117"/>
        <v>2809</v>
      </c>
      <c r="BB254" s="3">
        <f t="shared" si="118"/>
        <v>21170.25</v>
      </c>
      <c r="BC254" s="3">
        <f t="shared" si="119"/>
        <v>14042.25</v>
      </c>
      <c r="BD254" s="3">
        <f t="shared" si="120"/>
        <v>1190.25</v>
      </c>
      <c r="BE254" s="9">
        <f t="shared" si="121"/>
        <v>12.25</v>
      </c>
      <c r="BF254" s="51">
        <f t="shared" si="122"/>
        <v>-0.44774193548387098</v>
      </c>
      <c r="BG254" s="51">
        <f t="shared" si="123"/>
        <v>-0.30635838150289019</v>
      </c>
      <c r="BH254" s="51">
        <f t="shared" si="124"/>
        <v>-0.48743718592964824</v>
      </c>
      <c r="BI254" s="51">
        <f t="shared" si="125"/>
        <v>-0.61879895561357701</v>
      </c>
      <c r="BJ254" s="51">
        <f t="shared" si="126"/>
        <v>-0.33658536585365856</v>
      </c>
      <c r="BK254" s="52">
        <f t="shared" si="127"/>
        <v>0.36842105263157893</v>
      </c>
    </row>
    <row r="255" spans="1:63" x14ac:dyDescent="0.25">
      <c r="A255">
        <v>287</v>
      </c>
      <c r="B255" t="s">
        <v>75</v>
      </c>
      <c r="C255" t="s">
        <v>214</v>
      </c>
      <c r="D255" t="str">
        <f t="shared" ref="D255:D318" si="132">CONCATENATE(E255," between ",F255," and ",G255)</f>
        <v>43RD AVE between CABRILLO and FULTON</v>
      </c>
      <c r="E255" t="s">
        <v>242</v>
      </c>
      <c r="F255" t="s">
        <v>369</v>
      </c>
      <c r="G255" t="s">
        <v>389</v>
      </c>
      <c r="H255" t="s">
        <v>36</v>
      </c>
      <c r="I255" t="s">
        <v>621</v>
      </c>
      <c r="J255" s="11" t="s">
        <v>821</v>
      </c>
      <c r="K255">
        <v>27881</v>
      </c>
      <c r="L255" s="11">
        <v>27882</v>
      </c>
      <c r="M255">
        <f>IFERROR(ROUND(VLOOKUP($A255,est_vols!$A:$U,2,FALSE),0),"")</f>
        <v>3</v>
      </c>
      <c r="N255">
        <f>IFERROR(ROUND(VLOOKUP($A255,est_vols!$A:$U,3,FALSE),0),"")</f>
        <v>4</v>
      </c>
      <c r="O255" t="str">
        <f>VLOOKUP(M255,'AT FT Lookup'!$A$3:$D$8,4,FALSE)</f>
        <v>Urb</v>
      </c>
      <c r="P255" s="11" t="str">
        <f>VLOOKUP(N255,'AT FT Lookup'!$A$12:$C$26,3,FALSE)</f>
        <v>Col</v>
      </c>
      <c r="Q255">
        <f t="shared" si="128"/>
        <v>1</v>
      </c>
      <c r="R255">
        <f t="shared" si="129"/>
        <v>0</v>
      </c>
      <c r="S255">
        <f t="shared" si="130"/>
        <v>0</v>
      </c>
      <c r="T255">
        <f t="shared" si="131"/>
        <v>0</v>
      </c>
      <c r="U255" s="11" t="str">
        <f t="shared" si="109"/>
        <v>Under 10k</v>
      </c>
      <c r="V255" s="3">
        <v>2114</v>
      </c>
      <c r="W255" s="3">
        <v>445</v>
      </c>
      <c r="X255" s="3">
        <v>848</v>
      </c>
      <c r="Y255" s="3">
        <v>404</v>
      </c>
      <c r="Z255" s="3">
        <v>381</v>
      </c>
      <c r="AA255" s="9">
        <v>36</v>
      </c>
      <c r="AN255" s="3">
        <f>IFERROR(ROUND(VLOOKUP($A255,est_vols!$A:$U,4,FALSE),0),"")</f>
        <v>1188</v>
      </c>
      <c r="AO255" s="3">
        <f>IFERROR(ROUND(VLOOKUP($A255,est_vols!$A:$U,5,FALSE),0),"")</f>
        <v>133</v>
      </c>
      <c r="AP255" s="3">
        <f>IFERROR(ROUND(VLOOKUP($A255,est_vols!$A:$U,6,FALSE),0),"")</f>
        <v>461</v>
      </c>
      <c r="AQ255" s="3">
        <f>IFERROR(ROUND(VLOOKUP($A255,est_vols!$A:$U,7,FALSE),0),"")</f>
        <v>297</v>
      </c>
      <c r="AR255" s="3">
        <f>IFERROR(ROUND(VLOOKUP($A255,est_vols!$A:$U,8,FALSE),0),"")</f>
        <v>273</v>
      </c>
      <c r="AS255" s="9">
        <f>IFERROR(ROUND(VLOOKUP($A255,est_vols!$A:$U,9,FALSE),0),"")</f>
        <v>23</v>
      </c>
      <c r="AT255" s="3">
        <f t="shared" si="110"/>
        <v>-926</v>
      </c>
      <c r="AU255" s="3">
        <f t="shared" si="111"/>
        <v>-312</v>
      </c>
      <c r="AV255" s="3">
        <f t="shared" si="112"/>
        <v>-387</v>
      </c>
      <c r="AW255" s="3">
        <f t="shared" si="113"/>
        <v>-107</v>
      </c>
      <c r="AX255" s="3">
        <f t="shared" si="114"/>
        <v>-108</v>
      </c>
      <c r="AY255" s="9">
        <f t="shared" si="115"/>
        <v>-13</v>
      </c>
      <c r="AZ255" s="3">
        <f t="shared" si="116"/>
        <v>857476</v>
      </c>
      <c r="BA255" s="3">
        <f t="shared" si="117"/>
        <v>97344</v>
      </c>
      <c r="BB255" s="3">
        <f t="shared" si="118"/>
        <v>149769</v>
      </c>
      <c r="BC255" s="3">
        <f t="shared" si="119"/>
        <v>11449</v>
      </c>
      <c r="BD255" s="3">
        <f t="shared" si="120"/>
        <v>11664</v>
      </c>
      <c r="BE255" s="9">
        <f t="shared" si="121"/>
        <v>169</v>
      </c>
      <c r="BF255" s="51">
        <f t="shared" si="122"/>
        <v>-0.43803216650898769</v>
      </c>
      <c r="BG255" s="51">
        <f t="shared" si="123"/>
        <v>-0.70112359550561798</v>
      </c>
      <c r="BH255" s="51">
        <f t="shared" si="124"/>
        <v>-0.45636792452830188</v>
      </c>
      <c r="BI255" s="51">
        <f t="shared" si="125"/>
        <v>-0.26485148514851486</v>
      </c>
      <c r="BJ255" s="51">
        <f t="shared" si="126"/>
        <v>-0.28346456692913385</v>
      </c>
      <c r="BK255" s="52">
        <f t="shared" si="127"/>
        <v>-0.3611111111111111</v>
      </c>
    </row>
    <row r="256" spans="1:63" x14ac:dyDescent="0.25">
      <c r="A256">
        <v>288</v>
      </c>
      <c r="B256" t="s">
        <v>75</v>
      </c>
      <c r="C256" t="s">
        <v>214</v>
      </c>
      <c r="D256" t="str">
        <f t="shared" si="132"/>
        <v>43RD AVE between CABRILLO and FULTON</v>
      </c>
      <c r="E256" t="s">
        <v>242</v>
      </c>
      <c r="F256" t="s">
        <v>369</v>
      </c>
      <c r="G256" t="s">
        <v>389</v>
      </c>
      <c r="H256" t="s">
        <v>38</v>
      </c>
      <c r="I256" t="s">
        <v>621</v>
      </c>
      <c r="J256" s="11" t="s">
        <v>822</v>
      </c>
      <c r="K256">
        <v>27882</v>
      </c>
      <c r="L256" s="11">
        <v>27881</v>
      </c>
      <c r="M256">
        <f>IFERROR(ROUND(VLOOKUP($A256,est_vols!$A:$U,2,FALSE),0),"")</f>
        <v>3</v>
      </c>
      <c r="N256">
        <f>IFERROR(ROUND(VLOOKUP($A256,est_vols!$A:$U,3,FALSE),0),"")</f>
        <v>4</v>
      </c>
      <c r="O256" t="str">
        <f>VLOOKUP(M256,'AT FT Lookup'!$A$3:$D$8,4,FALSE)</f>
        <v>Urb</v>
      </c>
      <c r="P256" s="11" t="str">
        <f>VLOOKUP(N256,'AT FT Lookup'!$A$12:$C$26,3,FALSE)</f>
        <v>Col</v>
      </c>
      <c r="Q256">
        <f t="shared" si="128"/>
        <v>1</v>
      </c>
      <c r="R256">
        <f t="shared" si="129"/>
        <v>0</v>
      </c>
      <c r="S256">
        <f t="shared" si="130"/>
        <v>0</v>
      </c>
      <c r="T256">
        <f t="shared" si="131"/>
        <v>0</v>
      </c>
      <c r="U256" s="11" t="str">
        <f t="shared" si="109"/>
        <v>Under 10k</v>
      </c>
      <c r="V256" s="3">
        <v>2273</v>
      </c>
      <c r="W256" s="3">
        <v>392</v>
      </c>
      <c r="X256" s="3">
        <v>952</v>
      </c>
      <c r="Y256" s="3">
        <v>582</v>
      </c>
      <c r="Z256" s="3">
        <v>326</v>
      </c>
      <c r="AA256" s="9">
        <v>21</v>
      </c>
      <c r="AN256" s="3">
        <f>IFERROR(ROUND(VLOOKUP($A256,est_vols!$A:$U,4,FALSE),0),"")</f>
        <v>1216</v>
      </c>
      <c r="AO256" s="3">
        <f>IFERROR(ROUND(VLOOKUP($A256,est_vols!$A:$U,5,FALSE),0),"")</f>
        <v>295</v>
      </c>
      <c r="AP256" s="3">
        <f>IFERROR(ROUND(VLOOKUP($A256,est_vols!$A:$U,6,FALSE),0),"")</f>
        <v>473</v>
      </c>
      <c r="AQ256" s="3">
        <f>IFERROR(ROUND(VLOOKUP($A256,est_vols!$A:$U,7,FALSE),0),"")</f>
        <v>196</v>
      </c>
      <c r="AR256" s="3">
        <f>IFERROR(ROUND(VLOOKUP($A256,est_vols!$A:$U,8,FALSE),0),"")</f>
        <v>221</v>
      </c>
      <c r="AS256" s="9">
        <f>IFERROR(ROUND(VLOOKUP($A256,est_vols!$A:$U,9,FALSE),0),"")</f>
        <v>32</v>
      </c>
      <c r="AT256" s="3">
        <f t="shared" si="110"/>
        <v>-1057</v>
      </c>
      <c r="AU256" s="3">
        <f t="shared" si="111"/>
        <v>-97</v>
      </c>
      <c r="AV256" s="3">
        <f t="shared" si="112"/>
        <v>-479</v>
      </c>
      <c r="AW256" s="3">
        <f t="shared" si="113"/>
        <v>-386</v>
      </c>
      <c r="AX256" s="3">
        <f t="shared" si="114"/>
        <v>-105</v>
      </c>
      <c r="AY256" s="9">
        <f t="shared" si="115"/>
        <v>11</v>
      </c>
      <c r="AZ256" s="3">
        <f t="shared" si="116"/>
        <v>1117249</v>
      </c>
      <c r="BA256" s="3">
        <f t="shared" si="117"/>
        <v>9409</v>
      </c>
      <c r="BB256" s="3">
        <f t="shared" si="118"/>
        <v>229441</v>
      </c>
      <c r="BC256" s="3">
        <f t="shared" si="119"/>
        <v>148996</v>
      </c>
      <c r="BD256" s="3">
        <f t="shared" si="120"/>
        <v>11025</v>
      </c>
      <c r="BE256" s="9">
        <f t="shared" si="121"/>
        <v>121</v>
      </c>
      <c r="BF256" s="51">
        <f t="shared" si="122"/>
        <v>-0.46502419709634846</v>
      </c>
      <c r="BG256" s="51">
        <f t="shared" si="123"/>
        <v>-0.24744897959183673</v>
      </c>
      <c r="BH256" s="51">
        <f t="shared" si="124"/>
        <v>-0.50315126050420167</v>
      </c>
      <c r="BI256" s="51">
        <f t="shared" si="125"/>
        <v>-0.66323024054982815</v>
      </c>
      <c r="BJ256" s="51">
        <f t="shared" si="126"/>
        <v>-0.32208588957055212</v>
      </c>
      <c r="BK256" s="52">
        <f t="shared" si="127"/>
        <v>0.52380952380952384</v>
      </c>
    </row>
    <row r="257" spans="1:63" x14ac:dyDescent="0.25">
      <c r="A257">
        <v>289</v>
      </c>
      <c r="B257" t="s">
        <v>75</v>
      </c>
      <c r="C257" t="s">
        <v>214</v>
      </c>
      <c r="D257" t="str">
        <f t="shared" si="132"/>
        <v>4TH AVE between GEARY and ANZA</v>
      </c>
      <c r="E257" t="s">
        <v>243</v>
      </c>
      <c r="F257" t="s">
        <v>377</v>
      </c>
      <c r="G257" t="s">
        <v>376</v>
      </c>
      <c r="H257" t="s">
        <v>36</v>
      </c>
      <c r="I257" t="s">
        <v>621</v>
      </c>
      <c r="J257" s="11" t="s">
        <v>823</v>
      </c>
      <c r="K257">
        <v>27242</v>
      </c>
      <c r="L257" s="11">
        <v>27248</v>
      </c>
      <c r="M257">
        <f>IFERROR(ROUND(VLOOKUP($A257,est_vols!$A:$U,2,FALSE),0),"")</f>
        <v>2</v>
      </c>
      <c r="N257">
        <f>IFERROR(ROUND(VLOOKUP($A257,est_vols!$A:$U,3,FALSE),0),"")</f>
        <v>11</v>
      </c>
      <c r="O257" t="str">
        <f>VLOOKUP(M257,'AT FT Lookup'!$A$3:$D$8,4,FALSE)</f>
        <v>UrbBiz</v>
      </c>
      <c r="P257" s="11" t="str">
        <f>VLOOKUP(N257,'AT FT Lookup'!$A$12:$C$26,3,FALSE)</f>
        <v>Loc</v>
      </c>
      <c r="Q257">
        <f t="shared" si="128"/>
        <v>1</v>
      </c>
      <c r="R257">
        <f t="shared" si="129"/>
        <v>0</v>
      </c>
      <c r="S257">
        <f t="shared" si="130"/>
        <v>0</v>
      </c>
      <c r="T257">
        <f t="shared" si="131"/>
        <v>0</v>
      </c>
      <c r="U257" s="11" t="str">
        <f t="shared" si="109"/>
        <v>Under 10k</v>
      </c>
      <c r="V257" s="3">
        <v>1620</v>
      </c>
      <c r="W257" s="3">
        <v>288.5</v>
      </c>
      <c r="X257" s="3">
        <v>721.5</v>
      </c>
      <c r="Y257" s="3">
        <v>318.5</v>
      </c>
      <c r="Z257" s="3">
        <v>275</v>
      </c>
      <c r="AA257" s="9">
        <v>16.5</v>
      </c>
      <c r="AN257" s="3">
        <f>IFERROR(ROUND(VLOOKUP($A257,est_vols!$A:$U,4,FALSE),0),"")</f>
        <v>594</v>
      </c>
      <c r="AO257" s="3">
        <f>IFERROR(ROUND(VLOOKUP($A257,est_vols!$A:$U,5,FALSE),0),"")</f>
        <v>120</v>
      </c>
      <c r="AP257" s="3">
        <f>IFERROR(ROUND(VLOOKUP($A257,est_vols!$A:$U,6,FALSE),0),"")</f>
        <v>224</v>
      </c>
      <c r="AQ257" s="3">
        <f>IFERROR(ROUND(VLOOKUP($A257,est_vols!$A:$U,7,FALSE),0),"")</f>
        <v>112</v>
      </c>
      <c r="AR257" s="3">
        <f>IFERROR(ROUND(VLOOKUP($A257,est_vols!$A:$U,8,FALSE),0),"")</f>
        <v>122</v>
      </c>
      <c r="AS257" s="9">
        <f>IFERROR(ROUND(VLOOKUP($A257,est_vols!$A:$U,9,FALSE),0),"")</f>
        <v>15</v>
      </c>
      <c r="AT257" s="3">
        <f t="shared" si="110"/>
        <v>-1026</v>
      </c>
      <c r="AU257" s="3">
        <f t="shared" si="111"/>
        <v>-168.5</v>
      </c>
      <c r="AV257" s="3">
        <f t="shared" si="112"/>
        <v>-497.5</v>
      </c>
      <c r="AW257" s="3">
        <f t="shared" si="113"/>
        <v>-206.5</v>
      </c>
      <c r="AX257" s="3">
        <f t="shared" si="114"/>
        <v>-153</v>
      </c>
      <c r="AY257" s="9">
        <f t="shared" si="115"/>
        <v>-1.5</v>
      </c>
      <c r="AZ257" s="3">
        <f t="shared" si="116"/>
        <v>1052676</v>
      </c>
      <c r="BA257" s="3">
        <f t="shared" si="117"/>
        <v>28392.25</v>
      </c>
      <c r="BB257" s="3">
        <f t="shared" si="118"/>
        <v>247506.25</v>
      </c>
      <c r="BC257" s="3">
        <f t="shared" si="119"/>
        <v>42642.25</v>
      </c>
      <c r="BD257" s="3">
        <f t="shared" si="120"/>
        <v>23409</v>
      </c>
      <c r="BE257" s="9">
        <f t="shared" si="121"/>
        <v>2.25</v>
      </c>
      <c r="BF257" s="51">
        <f t="shared" si="122"/>
        <v>-0.6333333333333333</v>
      </c>
      <c r="BG257" s="51">
        <f t="shared" si="123"/>
        <v>-0.58405545927209701</v>
      </c>
      <c r="BH257" s="51">
        <f t="shared" si="124"/>
        <v>-0.68953568953568956</v>
      </c>
      <c r="BI257" s="51">
        <f t="shared" si="125"/>
        <v>-0.64835164835164838</v>
      </c>
      <c r="BJ257" s="51">
        <f t="shared" si="126"/>
        <v>-0.55636363636363639</v>
      </c>
      <c r="BK257" s="52">
        <f t="shared" si="127"/>
        <v>-9.0909090909090912E-2</v>
      </c>
    </row>
    <row r="258" spans="1:63" x14ac:dyDescent="0.25">
      <c r="A258">
        <v>290</v>
      </c>
      <c r="B258" t="s">
        <v>75</v>
      </c>
      <c r="C258" t="s">
        <v>214</v>
      </c>
      <c r="D258" t="str">
        <f t="shared" si="132"/>
        <v>4TH AVE between GEARY and ANZA</v>
      </c>
      <c r="E258" t="s">
        <v>243</v>
      </c>
      <c r="F258" t="s">
        <v>377</v>
      </c>
      <c r="G258" t="s">
        <v>376</v>
      </c>
      <c r="H258" t="s">
        <v>38</v>
      </c>
      <c r="I258" t="s">
        <v>621</v>
      </c>
      <c r="J258" s="11" t="s">
        <v>824</v>
      </c>
      <c r="K258">
        <v>27248</v>
      </c>
      <c r="L258" s="11">
        <v>27242</v>
      </c>
      <c r="M258">
        <f>IFERROR(ROUND(VLOOKUP($A258,est_vols!$A:$U,2,FALSE),0),"")</f>
        <v>2</v>
      </c>
      <c r="N258">
        <f>IFERROR(ROUND(VLOOKUP($A258,est_vols!$A:$U,3,FALSE),0),"")</f>
        <v>11</v>
      </c>
      <c r="O258" t="str">
        <f>VLOOKUP(M258,'AT FT Lookup'!$A$3:$D$8,4,FALSE)</f>
        <v>UrbBiz</v>
      </c>
      <c r="P258" s="11" t="str">
        <f>VLOOKUP(N258,'AT FT Lookup'!$A$12:$C$26,3,FALSE)</f>
        <v>Loc</v>
      </c>
      <c r="Q258">
        <f t="shared" si="128"/>
        <v>1</v>
      </c>
      <c r="R258">
        <f t="shared" si="129"/>
        <v>0</v>
      </c>
      <c r="S258">
        <f t="shared" si="130"/>
        <v>0</v>
      </c>
      <c r="T258">
        <f t="shared" si="131"/>
        <v>0</v>
      </c>
      <c r="U258" s="11" t="str">
        <f t="shared" si="109"/>
        <v>Under 10k</v>
      </c>
      <c r="V258" s="3">
        <v>2208.5</v>
      </c>
      <c r="W258" s="3">
        <v>255.5</v>
      </c>
      <c r="X258" s="3">
        <v>927</v>
      </c>
      <c r="Y258" s="3">
        <v>507.5</v>
      </c>
      <c r="Z258" s="3">
        <v>492</v>
      </c>
      <c r="AA258" s="9">
        <v>26.5</v>
      </c>
      <c r="AN258" s="3">
        <f>IFERROR(ROUND(VLOOKUP($A258,est_vols!$A:$U,4,FALSE),0),"")</f>
        <v>38</v>
      </c>
      <c r="AO258" s="3">
        <f>IFERROR(ROUND(VLOOKUP($A258,est_vols!$A:$U,5,FALSE),0),"")</f>
        <v>1</v>
      </c>
      <c r="AP258" s="3">
        <f>IFERROR(ROUND(VLOOKUP($A258,est_vols!$A:$U,6,FALSE),0),"")</f>
        <v>6</v>
      </c>
      <c r="AQ258" s="3">
        <f>IFERROR(ROUND(VLOOKUP($A258,est_vols!$A:$U,7,FALSE),0),"")</f>
        <v>23</v>
      </c>
      <c r="AR258" s="3">
        <f>IFERROR(ROUND(VLOOKUP($A258,est_vols!$A:$U,8,FALSE),0),"")</f>
        <v>8</v>
      </c>
      <c r="AS258" s="9">
        <f>IFERROR(ROUND(VLOOKUP($A258,est_vols!$A:$U,9,FALSE),0),"")</f>
        <v>0</v>
      </c>
      <c r="AT258" s="3">
        <f t="shared" si="110"/>
        <v>-2170.5</v>
      </c>
      <c r="AU258" s="3">
        <f t="shared" si="111"/>
        <v>-254.5</v>
      </c>
      <c r="AV258" s="3">
        <f t="shared" si="112"/>
        <v>-921</v>
      </c>
      <c r="AW258" s="3">
        <f t="shared" si="113"/>
        <v>-484.5</v>
      </c>
      <c r="AX258" s="3">
        <f t="shared" si="114"/>
        <v>-484</v>
      </c>
      <c r="AY258" s="9">
        <f t="shared" si="115"/>
        <v>-26.5</v>
      </c>
      <c r="AZ258" s="3">
        <f t="shared" si="116"/>
        <v>4711070.25</v>
      </c>
      <c r="BA258" s="3">
        <f t="shared" si="117"/>
        <v>64770.25</v>
      </c>
      <c r="BB258" s="3">
        <f t="shared" si="118"/>
        <v>848241</v>
      </c>
      <c r="BC258" s="3">
        <f t="shared" si="119"/>
        <v>234740.25</v>
      </c>
      <c r="BD258" s="3">
        <f t="shared" si="120"/>
        <v>234256</v>
      </c>
      <c r="BE258" s="9">
        <f t="shared" si="121"/>
        <v>702.25</v>
      </c>
      <c r="BF258" s="51">
        <f t="shared" si="122"/>
        <v>-0.98279375141498759</v>
      </c>
      <c r="BG258" s="51">
        <f t="shared" si="123"/>
        <v>-0.99608610567514677</v>
      </c>
      <c r="BH258" s="51">
        <f t="shared" si="124"/>
        <v>-0.99352750809061485</v>
      </c>
      <c r="BI258" s="51">
        <f t="shared" si="125"/>
        <v>-0.95467980295566501</v>
      </c>
      <c r="BJ258" s="51">
        <f t="shared" si="126"/>
        <v>-0.98373983739837401</v>
      </c>
      <c r="BK258" s="52">
        <f t="shared" si="127"/>
        <v>-1</v>
      </c>
    </row>
    <row r="259" spans="1:63" x14ac:dyDescent="0.25">
      <c r="A259">
        <v>291</v>
      </c>
      <c r="B259" t="s">
        <v>75</v>
      </c>
      <c r="C259" t="s">
        <v>214</v>
      </c>
      <c r="D259" t="str">
        <f t="shared" si="132"/>
        <v>5TH AVE between HUGO and LINCOLN</v>
      </c>
      <c r="E259" t="s">
        <v>244</v>
      </c>
      <c r="F259" t="s">
        <v>423</v>
      </c>
      <c r="G259" t="s">
        <v>424</v>
      </c>
      <c r="H259" t="s">
        <v>36</v>
      </c>
      <c r="I259" t="s">
        <v>621</v>
      </c>
      <c r="J259" s="11" t="s">
        <v>825</v>
      </c>
      <c r="K259">
        <v>27085</v>
      </c>
      <c r="L259" s="11">
        <v>27196</v>
      </c>
      <c r="M259">
        <f>IFERROR(ROUND(VLOOKUP($A259,est_vols!$A:$U,2,FALSE),0),"")</f>
        <v>2</v>
      </c>
      <c r="N259">
        <f>IFERROR(ROUND(VLOOKUP($A259,est_vols!$A:$U,3,FALSE),0),"")</f>
        <v>4</v>
      </c>
      <c r="O259" t="str">
        <f>VLOOKUP(M259,'AT FT Lookup'!$A$3:$D$8,4,FALSE)</f>
        <v>UrbBiz</v>
      </c>
      <c r="P259" s="11" t="str">
        <f>VLOOKUP(N259,'AT FT Lookup'!$A$12:$C$26,3,FALSE)</f>
        <v>Col</v>
      </c>
      <c r="Q259">
        <f t="shared" si="128"/>
        <v>1</v>
      </c>
      <c r="R259">
        <f t="shared" si="129"/>
        <v>0</v>
      </c>
      <c r="S259">
        <f t="shared" si="130"/>
        <v>0</v>
      </c>
      <c r="T259">
        <f t="shared" si="131"/>
        <v>0</v>
      </c>
      <c r="U259" s="11" t="str">
        <f t="shared" ref="U259:U322" si="133">IF(Q259=1,"Under 10k",IF(R259=1,"10-20k",IF(S259=1,"20-50k",IF(T259=1,"Over 50k","NA"))))</f>
        <v>Under 10k</v>
      </c>
      <c r="V259" s="3">
        <v>1786.5</v>
      </c>
      <c r="W259" s="3">
        <v>410</v>
      </c>
      <c r="X259" s="3">
        <v>651</v>
      </c>
      <c r="Y259" s="3">
        <v>395.5</v>
      </c>
      <c r="Z259" s="3">
        <v>304</v>
      </c>
      <c r="AA259" s="9">
        <v>26</v>
      </c>
      <c r="AN259" s="3">
        <f>IFERROR(ROUND(VLOOKUP($A259,est_vols!$A:$U,4,FALSE),0),"")</f>
        <v>799</v>
      </c>
      <c r="AO259" s="3">
        <f>IFERROR(ROUND(VLOOKUP($A259,est_vols!$A:$U,5,FALSE),0),"")</f>
        <v>78</v>
      </c>
      <c r="AP259" s="3">
        <f>IFERROR(ROUND(VLOOKUP($A259,est_vols!$A:$U,6,FALSE),0),"")</f>
        <v>407</v>
      </c>
      <c r="AQ259" s="3">
        <f>IFERROR(ROUND(VLOOKUP($A259,est_vols!$A:$U,7,FALSE),0),"")</f>
        <v>148</v>
      </c>
      <c r="AR259" s="3">
        <f>IFERROR(ROUND(VLOOKUP($A259,est_vols!$A:$U,8,FALSE),0),"")</f>
        <v>150</v>
      </c>
      <c r="AS259" s="9">
        <f>IFERROR(ROUND(VLOOKUP($A259,est_vols!$A:$U,9,FALSE),0),"")</f>
        <v>15</v>
      </c>
      <c r="AT259" s="3">
        <f t="shared" si="110"/>
        <v>-987.5</v>
      </c>
      <c r="AU259" s="3">
        <f t="shared" si="111"/>
        <v>-332</v>
      </c>
      <c r="AV259" s="3">
        <f t="shared" si="112"/>
        <v>-244</v>
      </c>
      <c r="AW259" s="3">
        <f t="shared" si="113"/>
        <v>-247.5</v>
      </c>
      <c r="AX259" s="3">
        <f t="shared" si="114"/>
        <v>-154</v>
      </c>
      <c r="AY259" s="9">
        <f t="shared" si="115"/>
        <v>-11</v>
      </c>
      <c r="AZ259" s="3">
        <f t="shared" si="116"/>
        <v>975156.25</v>
      </c>
      <c r="BA259" s="3">
        <f t="shared" si="117"/>
        <v>110224</v>
      </c>
      <c r="BB259" s="3">
        <f t="shared" si="118"/>
        <v>59536</v>
      </c>
      <c r="BC259" s="3">
        <f t="shared" si="119"/>
        <v>61256.25</v>
      </c>
      <c r="BD259" s="3">
        <f t="shared" si="120"/>
        <v>23716</v>
      </c>
      <c r="BE259" s="9">
        <f t="shared" si="121"/>
        <v>121</v>
      </c>
      <c r="BF259" s="51">
        <f t="shared" si="122"/>
        <v>-0.552756787013714</v>
      </c>
      <c r="BG259" s="51">
        <f t="shared" si="123"/>
        <v>-0.80975609756097566</v>
      </c>
      <c r="BH259" s="51">
        <f t="shared" si="124"/>
        <v>-0.37480798771121354</v>
      </c>
      <c r="BI259" s="51">
        <f t="shared" si="125"/>
        <v>-0.62579013906447534</v>
      </c>
      <c r="BJ259" s="51">
        <f t="shared" si="126"/>
        <v>-0.50657894736842102</v>
      </c>
      <c r="BK259" s="52">
        <f t="shared" si="127"/>
        <v>-0.42307692307692307</v>
      </c>
    </row>
    <row r="260" spans="1:63" x14ac:dyDescent="0.25">
      <c r="A260">
        <v>292</v>
      </c>
      <c r="B260" t="s">
        <v>75</v>
      </c>
      <c r="C260" t="s">
        <v>214</v>
      </c>
      <c r="D260" t="str">
        <f t="shared" si="132"/>
        <v>5TH AVE between HUGO and LINCOLN</v>
      </c>
      <c r="E260" t="s">
        <v>244</v>
      </c>
      <c r="F260" t="s">
        <v>423</v>
      </c>
      <c r="G260" t="s">
        <v>424</v>
      </c>
      <c r="H260" t="s">
        <v>38</v>
      </c>
      <c r="I260" t="s">
        <v>621</v>
      </c>
      <c r="J260" s="11" t="s">
        <v>826</v>
      </c>
      <c r="K260">
        <v>27196</v>
      </c>
      <c r="L260" s="11">
        <v>27085</v>
      </c>
      <c r="M260">
        <f>IFERROR(ROUND(VLOOKUP($A260,est_vols!$A:$U,2,FALSE),0),"")</f>
        <v>2</v>
      </c>
      <c r="N260">
        <f>IFERROR(ROUND(VLOOKUP($A260,est_vols!$A:$U,3,FALSE),0),"")</f>
        <v>4</v>
      </c>
      <c r="O260" t="str">
        <f>VLOOKUP(M260,'AT FT Lookup'!$A$3:$D$8,4,FALSE)</f>
        <v>UrbBiz</v>
      </c>
      <c r="P260" s="11" t="str">
        <f>VLOOKUP(N260,'AT FT Lookup'!$A$12:$C$26,3,FALSE)</f>
        <v>Col</v>
      </c>
      <c r="Q260">
        <f t="shared" si="128"/>
        <v>1</v>
      </c>
      <c r="R260">
        <f t="shared" si="129"/>
        <v>0</v>
      </c>
      <c r="S260">
        <f t="shared" si="130"/>
        <v>0</v>
      </c>
      <c r="T260">
        <f t="shared" si="131"/>
        <v>0</v>
      </c>
      <c r="U260" s="11" t="str">
        <f t="shared" si="133"/>
        <v>Under 10k</v>
      </c>
      <c r="V260" s="3">
        <v>287</v>
      </c>
      <c r="W260" s="3">
        <v>43.5</v>
      </c>
      <c r="X260" s="3">
        <v>97.5</v>
      </c>
      <c r="Y260" s="3">
        <v>56</v>
      </c>
      <c r="Z260" s="3">
        <v>80.5</v>
      </c>
      <c r="AA260" s="9">
        <v>9.5</v>
      </c>
      <c r="AN260" s="3">
        <f>IFERROR(ROUND(VLOOKUP($A260,est_vols!$A:$U,4,FALSE),0),"")</f>
        <v>0</v>
      </c>
      <c r="AO260" s="3">
        <f>IFERROR(ROUND(VLOOKUP($A260,est_vols!$A:$U,5,FALSE),0),"")</f>
        <v>0</v>
      </c>
      <c r="AP260" s="3">
        <f>IFERROR(ROUND(VLOOKUP($A260,est_vols!$A:$U,6,FALSE),0),"")</f>
        <v>0</v>
      </c>
      <c r="AQ260" s="3">
        <f>IFERROR(ROUND(VLOOKUP($A260,est_vols!$A:$U,7,FALSE),0),"")</f>
        <v>0</v>
      </c>
      <c r="AR260" s="3">
        <f>IFERROR(ROUND(VLOOKUP($A260,est_vols!$A:$U,8,FALSE),0),"")</f>
        <v>0</v>
      </c>
      <c r="AS260" s="9">
        <f>IFERROR(ROUND(VLOOKUP($A260,est_vols!$A:$U,9,FALSE),0),"")</f>
        <v>0</v>
      </c>
      <c r="AT260" s="3">
        <f t="shared" ref="AT260:AT323" si="134">AN260-V260</f>
        <v>-287</v>
      </c>
      <c r="AU260" s="3">
        <f t="shared" ref="AU260:AU323" si="135">AO260-W260</f>
        <v>-43.5</v>
      </c>
      <c r="AV260" s="3">
        <f t="shared" ref="AV260:AV323" si="136">AP260-X260</f>
        <v>-97.5</v>
      </c>
      <c r="AW260" s="3">
        <f t="shared" ref="AW260:AW323" si="137">AQ260-Y260</f>
        <v>-56</v>
      </c>
      <c r="AX260" s="3">
        <f t="shared" ref="AX260:AX323" si="138">AR260-Z260</f>
        <v>-80.5</v>
      </c>
      <c r="AY260" s="9">
        <f t="shared" ref="AY260:AY323" si="139">AS260-AA260</f>
        <v>-9.5</v>
      </c>
      <c r="AZ260" s="3">
        <f t="shared" ref="AZ260:AZ323" si="140">AT260^2</f>
        <v>82369</v>
      </c>
      <c r="BA260" s="3">
        <f t="shared" ref="BA260:BA323" si="141">AU260^2</f>
        <v>1892.25</v>
      </c>
      <c r="BB260" s="3">
        <f t="shared" ref="BB260:BB323" si="142">AV260^2</f>
        <v>9506.25</v>
      </c>
      <c r="BC260" s="3">
        <f t="shared" ref="BC260:BC323" si="143">AW260^2</f>
        <v>3136</v>
      </c>
      <c r="BD260" s="3">
        <f t="shared" ref="BD260:BD323" si="144">AX260^2</f>
        <v>6480.25</v>
      </c>
      <c r="BE260" s="9">
        <f t="shared" ref="BE260:BE323" si="145">AY260^2</f>
        <v>90.25</v>
      </c>
      <c r="BF260" s="51">
        <f t="shared" si="122"/>
        <v>-1</v>
      </c>
      <c r="BG260" s="51">
        <f t="shared" si="123"/>
        <v>-1</v>
      </c>
      <c r="BH260" s="51">
        <f t="shared" si="124"/>
        <v>-1</v>
      </c>
      <c r="BI260" s="51">
        <f t="shared" si="125"/>
        <v>-1</v>
      </c>
      <c r="BJ260" s="51">
        <f t="shared" si="126"/>
        <v>-1</v>
      </c>
      <c r="BK260" s="52">
        <f t="shared" si="127"/>
        <v>-1</v>
      </c>
    </row>
    <row r="261" spans="1:63" x14ac:dyDescent="0.25">
      <c r="A261">
        <v>293</v>
      </c>
      <c r="B261" t="s">
        <v>75</v>
      </c>
      <c r="C261" t="s">
        <v>214</v>
      </c>
      <c r="D261" t="str">
        <f t="shared" si="132"/>
        <v>6TH AVE between CALIFORNIA and LAKE</v>
      </c>
      <c r="E261" t="s">
        <v>245</v>
      </c>
      <c r="F261" t="s">
        <v>378</v>
      </c>
      <c r="G261" t="s">
        <v>379</v>
      </c>
      <c r="H261" t="s">
        <v>36</v>
      </c>
      <c r="I261" t="s">
        <v>621</v>
      </c>
      <c r="J261" s="11" t="s">
        <v>827</v>
      </c>
      <c r="K261">
        <v>27596</v>
      </c>
      <c r="L261" s="11">
        <v>27598</v>
      </c>
      <c r="M261">
        <f>IFERROR(ROUND(VLOOKUP($A261,est_vols!$A:$U,2,FALSE),0),"")</f>
        <v>2</v>
      </c>
      <c r="N261">
        <f>IFERROR(ROUND(VLOOKUP($A261,est_vols!$A:$U,3,FALSE),0),"")</f>
        <v>11</v>
      </c>
      <c r="O261" t="str">
        <f>VLOOKUP(M261,'AT FT Lookup'!$A$3:$D$8,4,FALSE)</f>
        <v>UrbBiz</v>
      </c>
      <c r="P261" s="11" t="str">
        <f>VLOOKUP(N261,'AT FT Lookup'!$A$12:$C$26,3,FALSE)</f>
        <v>Loc</v>
      </c>
      <c r="Q261">
        <f t="shared" si="128"/>
        <v>1</v>
      </c>
      <c r="R261">
        <f t="shared" si="129"/>
        <v>0</v>
      </c>
      <c r="S261">
        <f t="shared" si="130"/>
        <v>0</v>
      </c>
      <c r="T261">
        <f t="shared" si="131"/>
        <v>0</v>
      </c>
      <c r="U261" s="11" t="str">
        <f t="shared" si="133"/>
        <v>Under 10k</v>
      </c>
      <c r="V261" s="3">
        <v>731</v>
      </c>
      <c r="W261" s="3">
        <v>94.5</v>
      </c>
      <c r="X261" s="3">
        <v>326</v>
      </c>
      <c r="Y261" s="3">
        <v>170</v>
      </c>
      <c r="Z261" s="3">
        <v>137</v>
      </c>
      <c r="AA261" s="9">
        <v>3.5</v>
      </c>
      <c r="AN261" s="3">
        <f>IFERROR(ROUND(VLOOKUP($A261,est_vols!$A:$U,4,FALSE),0),"")</f>
        <v>0</v>
      </c>
      <c r="AO261" s="3">
        <f>IFERROR(ROUND(VLOOKUP($A261,est_vols!$A:$U,5,FALSE),0),"")</f>
        <v>0</v>
      </c>
      <c r="AP261" s="3">
        <f>IFERROR(ROUND(VLOOKUP($A261,est_vols!$A:$U,6,FALSE),0),"")</f>
        <v>0</v>
      </c>
      <c r="AQ261" s="3">
        <f>IFERROR(ROUND(VLOOKUP($A261,est_vols!$A:$U,7,FALSE),0),"")</f>
        <v>0</v>
      </c>
      <c r="AR261" s="3">
        <f>IFERROR(ROUND(VLOOKUP($A261,est_vols!$A:$U,8,FALSE),0),"")</f>
        <v>0</v>
      </c>
      <c r="AS261" s="9">
        <f>IFERROR(ROUND(VLOOKUP($A261,est_vols!$A:$U,9,FALSE),0),"")</f>
        <v>0</v>
      </c>
      <c r="AT261" s="3">
        <f t="shared" si="134"/>
        <v>-731</v>
      </c>
      <c r="AU261" s="3">
        <f t="shared" si="135"/>
        <v>-94.5</v>
      </c>
      <c r="AV261" s="3">
        <f t="shared" si="136"/>
        <v>-326</v>
      </c>
      <c r="AW261" s="3">
        <f t="shared" si="137"/>
        <v>-170</v>
      </c>
      <c r="AX261" s="3">
        <f t="shared" si="138"/>
        <v>-137</v>
      </c>
      <c r="AY261" s="9">
        <f t="shared" si="139"/>
        <v>-3.5</v>
      </c>
      <c r="AZ261" s="3">
        <f t="shared" si="140"/>
        <v>534361</v>
      </c>
      <c r="BA261" s="3">
        <f t="shared" si="141"/>
        <v>8930.25</v>
      </c>
      <c r="BB261" s="3">
        <f t="shared" si="142"/>
        <v>106276</v>
      </c>
      <c r="BC261" s="3">
        <f t="shared" si="143"/>
        <v>28900</v>
      </c>
      <c r="BD261" s="3">
        <f t="shared" si="144"/>
        <v>18769</v>
      </c>
      <c r="BE261" s="9">
        <f t="shared" si="145"/>
        <v>12.25</v>
      </c>
      <c r="BF261" s="51">
        <f t="shared" si="122"/>
        <v>-1</v>
      </c>
      <c r="BG261" s="51">
        <f t="shared" si="123"/>
        <v>-1</v>
      </c>
      <c r="BH261" s="51">
        <f t="shared" si="124"/>
        <v>-1</v>
      </c>
      <c r="BI261" s="51">
        <f t="shared" si="125"/>
        <v>-1</v>
      </c>
      <c r="BJ261" s="51">
        <f t="shared" si="126"/>
        <v>-1</v>
      </c>
      <c r="BK261" s="52">
        <f t="shared" si="127"/>
        <v>-1</v>
      </c>
    </row>
    <row r="262" spans="1:63" x14ac:dyDescent="0.25">
      <c r="A262">
        <v>294</v>
      </c>
      <c r="B262" t="s">
        <v>75</v>
      </c>
      <c r="C262" t="s">
        <v>214</v>
      </c>
      <c r="D262" t="str">
        <f t="shared" si="132"/>
        <v>6TH AVE between CALIFORNIA and LAKE</v>
      </c>
      <c r="E262" t="s">
        <v>245</v>
      </c>
      <c r="F262" t="s">
        <v>378</v>
      </c>
      <c r="G262" t="s">
        <v>379</v>
      </c>
      <c r="H262" t="s">
        <v>38</v>
      </c>
      <c r="I262" t="s">
        <v>621</v>
      </c>
      <c r="J262" s="11" t="s">
        <v>828</v>
      </c>
      <c r="K262">
        <v>27598</v>
      </c>
      <c r="L262" s="11">
        <v>27596</v>
      </c>
      <c r="M262">
        <f>IFERROR(ROUND(VLOOKUP($A262,est_vols!$A:$U,2,FALSE),0),"")</f>
        <v>2</v>
      </c>
      <c r="N262">
        <f>IFERROR(ROUND(VLOOKUP($A262,est_vols!$A:$U,3,FALSE),0),"")</f>
        <v>11</v>
      </c>
      <c r="O262" t="str">
        <f>VLOOKUP(M262,'AT FT Lookup'!$A$3:$D$8,4,FALSE)</f>
        <v>UrbBiz</v>
      </c>
      <c r="P262" s="11" t="str">
        <f>VLOOKUP(N262,'AT FT Lookup'!$A$12:$C$26,3,FALSE)</f>
        <v>Loc</v>
      </c>
      <c r="Q262">
        <f t="shared" si="128"/>
        <v>1</v>
      </c>
      <c r="R262">
        <f t="shared" si="129"/>
        <v>0</v>
      </c>
      <c r="S262">
        <f t="shared" si="130"/>
        <v>0</v>
      </c>
      <c r="T262">
        <f t="shared" si="131"/>
        <v>0</v>
      </c>
      <c r="U262" s="11" t="str">
        <f t="shared" si="133"/>
        <v>Under 10k</v>
      </c>
      <c r="V262" s="3">
        <v>703.5</v>
      </c>
      <c r="W262" s="3">
        <v>138</v>
      </c>
      <c r="X262" s="3">
        <v>325</v>
      </c>
      <c r="Y262" s="3">
        <v>139.5</v>
      </c>
      <c r="Z262" s="3">
        <v>89.5</v>
      </c>
      <c r="AA262" s="9">
        <v>11.5</v>
      </c>
      <c r="AN262" s="3">
        <f>IFERROR(ROUND(VLOOKUP($A262,est_vols!$A:$U,4,FALSE),0),"")</f>
        <v>0</v>
      </c>
      <c r="AO262" s="3">
        <f>IFERROR(ROUND(VLOOKUP($A262,est_vols!$A:$U,5,FALSE),0),"")</f>
        <v>0</v>
      </c>
      <c r="AP262" s="3">
        <f>IFERROR(ROUND(VLOOKUP($A262,est_vols!$A:$U,6,FALSE),0),"")</f>
        <v>0</v>
      </c>
      <c r="AQ262" s="3">
        <f>IFERROR(ROUND(VLOOKUP($A262,est_vols!$A:$U,7,FALSE),0),"")</f>
        <v>0</v>
      </c>
      <c r="AR262" s="3">
        <f>IFERROR(ROUND(VLOOKUP($A262,est_vols!$A:$U,8,FALSE),0),"")</f>
        <v>0</v>
      </c>
      <c r="AS262" s="9">
        <f>IFERROR(ROUND(VLOOKUP($A262,est_vols!$A:$U,9,FALSE),0),"")</f>
        <v>0</v>
      </c>
      <c r="AT262" s="3">
        <f t="shared" si="134"/>
        <v>-703.5</v>
      </c>
      <c r="AU262" s="3">
        <f t="shared" si="135"/>
        <v>-138</v>
      </c>
      <c r="AV262" s="3">
        <f t="shared" si="136"/>
        <v>-325</v>
      </c>
      <c r="AW262" s="3">
        <f t="shared" si="137"/>
        <v>-139.5</v>
      </c>
      <c r="AX262" s="3">
        <f t="shared" si="138"/>
        <v>-89.5</v>
      </c>
      <c r="AY262" s="9">
        <f t="shared" si="139"/>
        <v>-11.5</v>
      </c>
      <c r="AZ262" s="3">
        <f t="shared" si="140"/>
        <v>494912.25</v>
      </c>
      <c r="BA262" s="3">
        <f t="shared" si="141"/>
        <v>19044</v>
      </c>
      <c r="BB262" s="3">
        <f t="shared" si="142"/>
        <v>105625</v>
      </c>
      <c r="BC262" s="3">
        <f t="shared" si="143"/>
        <v>19460.25</v>
      </c>
      <c r="BD262" s="3">
        <f t="shared" si="144"/>
        <v>8010.25</v>
      </c>
      <c r="BE262" s="9">
        <f t="shared" si="145"/>
        <v>132.25</v>
      </c>
      <c r="BF262" s="51">
        <f t="shared" si="122"/>
        <v>-1</v>
      </c>
      <c r="BG262" s="51">
        <f t="shared" si="123"/>
        <v>-1</v>
      </c>
      <c r="BH262" s="51">
        <f t="shared" si="124"/>
        <v>-1</v>
      </c>
      <c r="BI262" s="51">
        <f t="shared" si="125"/>
        <v>-1</v>
      </c>
      <c r="BJ262" s="51">
        <f t="shared" si="126"/>
        <v>-1</v>
      </c>
      <c r="BK262" s="52">
        <f t="shared" si="127"/>
        <v>-1</v>
      </c>
    </row>
    <row r="263" spans="1:63" x14ac:dyDescent="0.25">
      <c r="A263">
        <v>295</v>
      </c>
      <c r="B263" t="s">
        <v>75</v>
      </c>
      <c r="C263" t="s">
        <v>214</v>
      </c>
      <c r="D263" t="str">
        <f t="shared" si="132"/>
        <v>6TH AVE between KIRKHAM and JUDAH</v>
      </c>
      <c r="E263" t="s">
        <v>245</v>
      </c>
      <c r="F263" t="s">
        <v>365</v>
      </c>
      <c r="G263" t="s">
        <v>364</v>
      </c>
      <c r="H263" t="s">
        <v>36</v>
      </c>
      <c r="I263" t="s">
        <v>621</v>
      </c>
      <c r="J263" s="11" t="s">
        <v>829</v>
      </c>
      <c r="K263">
        <v>27077</v>
      </c>
      <c r="L263" s="11">
        <v>27078</v>
      </c>
      <c r="M263">
        <f>IFERROR(ROUND(VLOOKUP($A263,est_vols!$A:$U,2,FALSE),0),"")</f>
        <v>2</v>
      </c>
      <c r="N263">
        <f>IFERROR(ROUND(VLOOKUP($A263,est_vols!$A:$U,3,FALSE),0),"")</f>
        <v>11</v>
      </c>
      <c r="O263" t="str">
        <f>VLOOKUP(M263,'AT FT Lookup'!$A$3:$D$8,4,FALSE)</f>
        <v>UrbBiz</v>
      </c>
      <c r="P263" s="11" t="str">
        <f>VLOOKUP(N263,'AT FT Lookup'!$A$12:$C$26,3,FALSE)</f>
        <v>Loc</v>
      </c>
      <c r="Q263">
        <f t="shared" si="128"/>
        <v>1</v>
      </c>
      <c r="R263">
        <f t="shared" si="129"/>
        <v>0</v>
      </c>
      <c r="S263">
        <f t="shared" si="130"/>
        <v>0</v>
      </c>
      <c r="T263">
        <f t="shared" si="131"/>
        <v>0</v>
      </c>
      <c r="U263" s="11" t="str">
        <f t="shared" si="133"/>
        <v>Under 10k</v>
      </c>
      <c r="V263" s="3">
        <v>3372</v>
      </c>
      <c r="W263" s="3">
        <v>846</v>
      </c>
      <c r="X263" s="3">
        <v>1299</v>
      </c>
      <c r="Y263" s="3">
        <v>697</v>
      </c>
      <c r="Z263" s="3">
        <v>468</v>
      </c>
      <c r="AA263" s="9">
        <v>62</v>
      </c>
      <c r="AN263" s="3">
        <f>IFERROR(ROUND(VLOOKUP($A263,est_vols!$A:$U,4,FALSE),0),"")</f>
        <v>25</v>
      </c>
      <c r="AO263" s="3">
        <f>IFERROR(ROUND(VLOOKUP($A263,est_vols!$A:$U,5,FALSE),0),"")</f>
        <v>4</v>
      </c>
      <c r="AP263" s="3">
        <f>IFERROR(ROUND(VLOOKUP($A263,est_vols!$A:$U,6,FALSE),0),"")</f>
        <v>8</v>
      </c>
      <c r="AQ263" s="3">
        <f>IFERROR(ROUND(VLOOKUP($A263,est_vols!$A:$U,7,FALSE),0),"")</f>
        <v>11</v>
      </c>
      <c r="AR263" s="3">
        <f>IFERROR(ROUND(VLOOKUP($A263,est_vols!$A:$U,8,FALSE),0),"")</f>
        <v>3</v>
      </c>
      <c r="AS263" s="9">
        <f>IFERROR(ROUND(VLOOKUP($A263,est_vols!$A:$U,9,FALSE),0),"")</f>
        <v>0</v>
      </c>
      <c r="AT263" s="3">
        <f t="shared" si="134"/>
        <v>-3347</v>
      </c>
      <c r="AU263" s="3">
        <f t="shared" si="135"/>
        <v>-842</v>
      </c>
      <c r="AV263" s="3">
        <f t="shared" si="136"/>
        <v>-1291</v>
      </c>
      <c r="AW263" s="3">
        <f t="shared" si="137"/>
        <v>-686</v>
      </c>
      <c r="AX263" s="3">
        <f t="shared" si="138"/>
        <v>-465</v>
      </c>
      <c r="AY263" s="9">
        <f t="shared" si="139"/>
        <v>-62</v>
      </c>
      <c r="AZ263" s="3">
        <f t="shared" si="140"/>
        <v>11202409</v>
      </c>
      <c r="BA263" s="3">
        <f t="shared" si="141"/>
        <v>708964</v>
      </c>
      <c r="BB263" s="3">
        <f t="shared" si="142"/>
        <v>1666681</v>
      </c>
      <c r="BC263" s="3">
        <f t="shared" si="143"/>
        <v>470596</v>
      </c>
      <c r="BD263" s="3">
        <f t="shared" si="144"/>
        <v>216225</v>
      </c>
      <c r="BE263" s="9">
        <f t="shared" si="145"/>
        <v>3844</v>
      </c>
      <c r="BF263" s="51">
        <f t="shared" si="122"/>
        <v>-0.99258600237247929</v>
      </c>
      <c r="BG263" s="51">
        <f t="shared" si="123"/>
        <v>-0.99527186761229314</v>
      </c>
      <c r="BH263" s="51">
        <f t="shared" si="124"/>
        <v>-0.99384141647421098</v>
      </c>
      <c r="BI263" s="51">
        <f t="shared" si="125"/>
        <v>-0.98421807747489243</v>
      </c>
      <c r="BJ263" s="51">
        <f t="shared" si="126"/>
        <v>-0.99358974358974361</v>
      </c>
      <c r="BK263" s="52">
        <f t="shared" si="127"/>
        <v>-1</v>
      </c>
    </row>
    <row r="264" spans="1:63" x14ac:dyDescent="0.25">
      <c r="A264">
        <v>296</v>
      </c>
      <c r="B264" t="s">
        <v>75</v>
      </c>
      <c r="C264" t="s">
        <v>214</v>
      </c>
      <c r="D264" t="str">
        <f t="shared" si="132"/>
        <v>6TH AVE between KIRKHAM and JUDAH</v>
      </c>
      <c r="E264" t="s">
        <v>245</v>
      </c>
      <c r="F264" t="s">
        <v>365</v>
      </c>
      <c r="G264" t="s">
        <v>364</v>
      </c>
      <c r="H264" t="s">
        <v>38</v>
      </c>
      <c r="I264" t="s">
        <v>621</v>
      </c>
      <c r="J264" s="11" t="s">
        <v>830</v>
      </c>
      <c r="K264">
        <v>27078</v>
      </c>
      <c r="L264" s="11">
        <v>27077</v>
      </c>
      <c r="M264">
        <f>IFERROR(ROUND(VLOOKUP($A264,est_vols!$A:$U,2,FALSE),0),"")</f>
        <v>2</v>
      </c>
      <c r="N264">
        <f>IFERROR(ROUND(VLOOKUP($A264,est_vols!$A:$U,3,FALSE),0),"")</f>
        <v>11</v>
      </c>
      <c r="O264" t="str">
        <f>VLOOKUP(M264,'AT FT Lookup'!$A$3:$D$8,4,FALSE)</f>
        <v>UrbBiz</v>
      </c>
      <c r="P264" s="11" t="str">
        <f>VLOOKUP(N264,'AT FT Lookup'!$A$12:$C$26,3,FALSE)</f>
        <v>Loc</v>
      </c>
      <c r="Q264">
        <f t="shared" si="128"/>
        <v>1</v>
      </c>
      <c r="R264">
        <f t="shared" si="129"/>
        <v>0</v>
      </c>
      <c r="S264">
        <f t="shared" si="130"/>
        <v>0</v>
      </c>
      <c r="T264">
        <f t="shared" si="131"/>
        <v>0</v>
      </c>
      <c r="U264" s="11" t="str">
        <f t="shared" si="133"/>
        <v>Under 10k</v>
      </c>
      <c r="V264" s="3">
        <v>2159</v>
      </c>
      <c r="W264" s="3">
        <v>177</v>
      </c>
      <c r="X264" s="3">
        <v>724</v>
      </c>
      <c r="Y264" s="3">
        <v>644</v>
      </c>
      <c r="Z264" s="3">
        <v>586</v>
      </c>
      <c r="AA264" s="9">
        <v>28</v>
      </c>
      <c r="AN264" s="3">
        <f>IFERROR(ROUND(VLOOKUP($A264,est_vols!$A:$U,4,FALSE),0),"")</f>
        <v>136</v>
      </c>
      <c r="AO264" s="3">
        <f>IFERROR(ROUND(VLOOKUP($A264,est_vols!$A:$U,5,FALSE),0),"")</f>
        <v>3</v>
      </c>
      <c r="AP264" s="3">
        <f>IFERROR(ROUND(VLOOKUP($A264,est_vols!$A:$U,6,FALSE),0),"")</f>
        <v>5</v>
      </c>
      <c r="AQ264" s="3">
        <f>IFERROR(ROUND(VLOOKUP($A264,est_vols!$A:$U,7,FALSE),0),"")</f>
        <v>121</v>
      </c>
      <c r="AR264" s="3">
        <f>IFERROR(ROUND(VLOOKUP($A264,est_vols!$A:$U,8,FALSE),0),"")</f>
        <v>7</v>
      </c>
      <c r="AS264" s="9">
        <f>IFERROR(ROUND(VLOOKUP($A264,est_vols!$A:$U,9,FALSE),0),"")</f>
        <v>0</v>
      </c>
      <c r="AT264" s="3">
        <f t="shared" si="134"/>
        <v>-2023</v>
      </c>
      <c r="AU264" s="3">
        <f t="shared" si="135"/>
        <v>-174</v>
      </c>
      <c r="AV264" s="3">
        <f t="shared" si="136"/>
        <v>-719</v>
      </c>
      <c r="AW264" s="3">
        <f t="shared" si="137"/>
        <v>-523</v>
      </c>
      <c r="AX264" s="3">
        <f t="shared" si="138"/>
        <v>-579</v>
      </c>
      <c r="AY264" s="9">
        <f t="shared" si="139"/>
        <v>-28</v>
      </c>
      <c r="AZ264" s="3">
        <f t="shared" si="140"/>
        <v>4092529</v>
      </c>
      <c r="BA264" s="3">
        <f t="shared" si="141"/>
        <v>30276</v>
      </c>
      <c r="BB264" s="3">
        <f t="shared" si="142"/>
        <v>516961</v>
      </c>
      <c r="BC264" s="3">
        <f t="shared" si="143"/>
        <v>273529</v>
      </c>
      <c r="BD264" s="3">
        <f t="shared" si="144"/>
        <v>335241</v>
      </c>
      <c r="BE264" s="9">
        <f t="shared" si="145"/>
        <v>784</v>
      </c>
      <c r="BF264" s="51">
        <f t="shared" si="122"/>
        <v>-0.93700787401574803</v>
      </c>
      <c r="BG264" s="51">
        <f t="shared" si="123"/>
        <v>-0.98305084745762716</v>
      </c>
      <c r="BH264" s="51">
        <f t="shared" si="124"/>
        <v>-0.99309392265193375</v>
      </c>
      <c r="BI264" s="51">
        <f t="shared" si="125"/>
        <v>-0.81211180124223603</v>
      </c>
      <c r="BJ264" s="51">
        <f t="shared" si="126"/>
        <v>-0.98805460750853247</v>
      </c>
      <c r="BK264" s="52">
        <f t="shared" si="127"/>
        <v>-1</v>
      </c>
    </row>
    <row r="265" spans="1:63" x14ac:dyDescent="0.25">
      <c r="A265">
        <v>297</v>
      </c>
      <c r="B265" t="s">
        <v>75</v>
      </c>
      <c r="C265" t="s">
        <v>214</v>
      </c>
      <c r="D265" t="str">
        <f t="shared" si="132"/>
        <v>7TH AVE between CALIFORNIA and LAKE</v>
      </c>
      <c r="E265" t="s">
        <v>246</v>
      </c>
      <c r="F265" t="s">
        <v>378</v>
      </c>
      <c r="G265" t="s">
        <v>379</v>
      </c>
      <c r="H265" t="s">
        <v>36</v>
      </c>
      <c r="I265" t="s">
        <v>621</v>
      </c>
      <c r="J265" s="11" t="s">
        <v>831</v>
      </c>
      <c r="K265">
        <v>27593</v>
      </c>
      <c r="L265" s="11">
        <v>27600</v>
      </c>
      <c r="M265">
        <f>IFERROR(ROUND(VLOOKUP($A265,est_vols!$A:$U,2,FALSE),0),"")</f>
        <v>2</v>
      </c>
      <c r="N265">
        <f>IFERROR(ROUND(VLOOKUP($A265,est_vols!$A:$U,3,FALSE),0),"")</f>
        <v>11</v>
      </c>
      <c r="O265" t="str">
        <f>VLOOKUP(M265,'AT FT Lookup'!$A$3:$D$8,4,FALSE)</f>
        <v>UrbBiz</v>
      </c>
      <c r="P265" s="11" t="str">
        <f>VLOOKUP(N265,'AT FT Lookup'!$A$12:$C$26,3,FALSE)</f>
        <v>Loc</v>
      </c>
      <c r="Q265">
        <f t="shared" si="128"/>
        <v>1</v>
      </c>
      <c r="R265">
        <f t="shared" si="129"/>
        <v>0</v>
      </c>
      <c r="S265">
        <f t="shared" si="130"/>
        <v>0</v>
      </c>
      <c r="T265">
        <f t="shared" si="131"/>
        <v>0</v>
      </c>
      <c r="U265" s="11" t="str">
        <f t="shared" si="133"/>
        <v>Under 10k</v>
      </c>
      <c r="V265" s="3">
        <v>460.5</v>
      </c>
      <c r="W265" s="3">
        <v>55</v>
      </c>
      <c r="X265" s="3">
        <v>215</v>
      </c>
      <c r="Y265" s="3">
        <v>99.5</v>
      </c>
      <c r="Z265" s="3">
        <v>86</v>
      </c>
      <c r="AA265" s="9">
        <v>5</v>
      </c>
      <c r="AN265" s="3">
        <f>IFERROR(ROUND(VLOOKUP($A265,est_vols!$A:$U,4,FALSE),0),"")</f>
        <v>806</v>
      </c>
      <c r="AO265" s="3">
        <f>IFERROR(ROUND(VLOOKUP($A265,est_vols!$A:$U,5,FALSE),0),"")</f>
        <v>97</v>
      </c>
      <c r="AP265" s="3">
        <f>IFERROR(ROUND(VLOOKUP($A265,est_vols!$A:$U,6,FALSE),0),"")</f>
        <v>312</v>
      </c>
      <c r="AQ265" s="3">
        <f>IFERROR(ROUND(VLOOKUP($A265,est_vols!$A:$U,7,FALSE),0),"")</f>
        <v>160</v>
      </c>
      <c r="AR265" s="3">
        <f>IFERROR(ROUND(VLOOKUP($A265,est_vols!$A:$U,8,FALSE),0),"")</f>
        <v>218</v>
      </c>
      <c r="AS265" s="9">
        <f>IFERROR(ROUND(VLOOKUP($A265,est_vols!$A:$U,9,FALSE),0),"")</f>
        <v>19</v>
      </c>
      <c r="AT265" s="3">
        <f t="shared" si="134"/>
        <v>345.5</v>
      </c>
      <c r="AU265" s="3">
        <f t="shared" si="135"/>
        <v>42</v>
      </c>
      <c r="AV265" s="3">
        <f t="shared" si="136"/>
        <v>97</v>
      </c>
      <c r="AW265" s="3">
        <f t="shared" si="137"/>
        <v>60.5</v>
      </c>
      <c r="AX265" s="3">
        <f t="shared" si="138"/>
        <v>132</v>
      </c>
      <c r="AY265" s="9">
        <f t="shared" si="139"/>
        <v>14</v>
      </c>
      <c r="AZ265" s="3">
        <f t="shared" si="140"/>
        <v>119370.25</v>
      </c>
      <c r="BA265" s="3">
        <f t="shared" si="141"/>
        <v>1764</v>
      </c>
      <c r="BB265" s="3">
        <f t="shared" si="142"/>
        <v>9409</v>
      </c>
      <c r="BC265" s="3">
        <f t="shared" si="143"/>
        <v>3660.25</v>
      </c>
      <c r="BD265" s="3">
        <f t="shared" si="144"/>
        <v>17424</v>
      </c>
      <c r="BE265" s="9">
        <f t="shared" si="145"/>
        <v>196</v>
      </c>
      <c r="BF265" s="51">
        <f t="shared" si="122"/>
        <v>0.750271444082519</v>
      </c>
      <c r="BG265" s="51">
        <f t="shared" si="123"/>
        <v>0.76363636363636367</v>
      </c>
      <c r="BH265" s="51">
        <f t="shared" si="124"/>
        <v>0.4511627906976744</v>
      </c>
      <c r="BI265" s="51">
        <f t="shared" si="125"/>
        <v>0.60804020100502509</v>
      </c>
      <c r="BJ265" s="51">
        <f t="shared" si="126"/>
        <v>1.5348837209302326</v>
      </c>
      <c r="BK265" s="52">
        <f t="shared" si="127"/>
        <v>2.8</v>
      </c>
    </row>
    <row r="266" spans="1:63" x14ac:dyDescent="0.25">
      <c r="A266">
        <v>298</v>
      </c>
      <c r="B266" t="s">
        <v>75</v>
      </c>
      <c r="C266" t="s">
        <v>214</v>
      </c>
      <c r="D266" t="str">
        <f t="shared" si="132"/>
        <v>7TH AVE between CALIFORNIA and LAKE</v>
      </c>
      <c r="E266" t="s">
        <v>246</v>
      </c>
      <c r="F266" t="s">
        <v>378</v>
      </c>
      <c r="G266" t="s">
        <v>379</v>
      </c>
      <c r="H266" t="s">
        <v>38</v>
      </c>
      <c r="I266" t="s">
        <v>621</v>
      </c>
      <c r="J266" s="11" t="s">
        <v>832</v>
      </c>
      <c r="K266">
        <v>27600</v>
      </c>
      <c r="L266" s="11">
        <v>27593</v>
      </c>
      <c r="M266">
        <f>IFERROR(ROUND(VLOOKUP($A266,est_vols!$A:$U,2,FALSE),0),"")</f>
        <v>2</v>
      </c>
      <c r="N266">
        <f>IFERROR(ROUND(VLOOKUP($A266,est_vols!$A:$U,3,FALSE),0),"")</f>
        <v>11</v>
      </c>
      <c r="O266" t="str">
        <f>VLOOKUP(M266,'AT FT Lookup'!$A$3:$D$8,4,FALSE)</f>
        <v>UrbBiz</v>
      </c>
      <c r="P266" s="11" t="str">
        <f>VLOOKUP(N266,'AT FT Lookup'!$A$12:$C$26,3,FALSE)</f>
        <v>Loc</v>
      </c>
      <c r="Q266">
        <f t="shared" si="128"/>
        <v>1</v>
      </c>
      <c r="R266">
        <f t="shared" si="129"/>
        <v>0</v>
      </c>
      <c r="S266">
        <f t="shared" si="130"/>
        <v>0</v>
      </c>
      <c r="T266">
        <f t="shared" si="131"/>
        <v>0</v>
      </c>
      <c r="U266" s="11" t="str">
        <f t="shared" si="133"/>
        <v>Under 10k</v>
      </c>
      <c r="V266" s="3">
        <v>337.5</v>
      </c>
      <c r="W266" s="3">
        <v>49</v>
      </c>
      <c r="X266" s="3">
        <v>141.5</v>
      </c>
      <c r="Y266" s="3">
        <v>69.5</v>
      </c>
      <c r="Z266" s="3">
        <v>69.5</v>
      </c>
      <c r="AA266" s="9">
        <v>8</v>
      </c>
      <c r="AN266" s="3">
        <f>IFERROR(ROUND(VLOOKUP($A266,est_vols!$A:$U,4,FALSE),0),"")</f>
        <v>781</v>
      </c>
      <c r="AO266" s="3">
        <f>IFERROR(ROUND(VLOOKUP($A266,est_vols!$A:$U,5,FALSE),0),"")</f>
        <v>141</v>
      </c>
      <c r="AP266" s="3">
        <f>IFERROR(ROUND(VLOOKUP($A266,est_vols!$A:$U,6,FALSE),0),"")</f>
        <v>318</v>
      </c>
      <c r="AQ266" s="3">
        <f>IFERROR(ROUND(VLOOKUP($A266,est_vols!$A:$U,7,FALSE),0),"")</f>
        <v>135</v>
      </c>
      <c r="AR266" s="3">
        <f>IFERROR(ROUND(VLOOKUP($A266,est_vols!$A:$U,8,FALSE),0),"")</f>
        <v>158</v>
      </c>
      <c r="AS266" s="9">
        <f>IFERROR(ROUND(VLOOKUP($A266,est_vols!$A:$U,9,FALSE),0),"")</f>
        <v>28</v>
      </c>
      <c r="AT266" s="3">
        <f t="shared" si="134"/>
        <v>443.5</v>
      </c>
      <c r="AU266" s="3">
        <f t="shared" si="135"/>
        <v>92</v>
      </c>
      <c r="AV266" s="3">
        <f t="shared" si="136"/>
        <v>176.5</v>
      </c>
      <c r="AW266" s="3">
        <f t="shared" si="137"/>
        <v>65.5</v>
      </c>
      <c r="AX266" s="3">
        <f t="shared" si="138"/>
        <v>88.5</v>
      </c>
      <c r="AY266" s="9">
        <f t="shared" si="139"/>
        <v>20</v>
      </c>
      <c r="AZ266" s="3">
        <f t="shared" si="140"/>
        <v>196692.25</v>
      </c>
      <c r="BA266" s="3">
        <f t="shared" si="141"/>
        <v>8464</v>
      </c>
      <c r="BB266" s="3">
        <f t="shared" si="142"/>
        <v>31152.25</v>
      </c>
      <c r="BC266" s="3">
        <f t="shared" si="143"/>
        <v>4290.25</v>
      </c>
      <c r="BD266" s="3">
        <f t="shared" si="144"/>
        <v>7832.25</v>
      </c>
      <c r="BE266" s="9">
        <f t="shared" si="145"/>
        <v>400</v>
      </c>
      <c r="BF266" s="51">
        <f t="shared" si="122"/>
        <v>1.3140740740740742</v>
      </c>
      <c r="BG266" s="51">
        <f t="shared" si="123"/>
        <v>1.8775510204081634</v>
      </c>
      <c r="BH266" s="51">
        <f t="shared" si="124"/>
        <v>1.2473498233215548</v>
      </c>
      <c r="BI266" s="51">
        <f t="shared" si="125"/>
        <v>0.94244604316546765</v>
      </c>
      <c r="BJ266" s="51">
        <f t="shared" si="126"/>
        <v>1.2733812949640289</v>
      </c>
      <c r="BK266" s="52">
        <f t="shared" si="127"/>
        <v>2.5</v>
      </c>
    </row>
    <row r="267" spans="1:63" x14ac:dyDescent="0.25">
      <c r="A267">
        <v>299</v>
      </c>
      <c r="B267" t="s">
        <v>75</v>
      </c>
      <c r="C267" t="s">
        <v>214</v>
      </c>
      <c r="D267" t="str">
        <f t="shared" si="132"/>
        <v>ADDISON ST between BEMIS and DIGBY</v>
      </c>
      <c r="E267" t="s">
        <v>247</v>
      </c>
      <c r="F267" t="s">
        <v>425</v>
      </c>
      <c r="G267" t="s">
        <v>426</v>
      </c>
      <c r="H267" t="s">
        <v>40</v>
      </c>
      <c r="I267" t="s">
        <v>621</v>
      </c>
      <c r="J267" s="11" t="s">
        <v>833</v>
      </c>
      <c r="K267">
        <v>21962</v>
      </c>
      <c r="L267" s="11">
        <v>21883</v>
      </c>
      <c r="M267">
        <f>IFERROR(ROUND(VLOOKUP($A267,est_vols!$A:$U,2,FALSE),0),"")</f>
        <v>2</v>
      </c>
      <c r="N267">
        <f>IFERROR(ROUND(VLOOKUP($A267,est_vols!$A:$U,3,FALSE),0),"")</f>
        <v>11</v>
      </c>
      <c r="O267" t="str">
        <f>VLOOKUP(M267,'AT FT Lookup'!$A$3:$D$8,4,FALSE)</f>
        <v>UrbBiz</v>
      </c>
      <c r="P267" s="11" t="str">
        <f>VLOOKUP(N267,'AT FT Lookup'!$A$12:$C$26,3,FALSE)</f>
        <v>Loc</v>
      </c>
      <c r="Q267">
        <f t="shared" si="128"/>
        <v>1</v>
      </c>
      <c r="R267">
        <f t="shared" si="129"/>
        <v>0</v>
      </c>
      <c r="S267">
        <f t="shared" si="130"/>
        <v>0</v>
      </c>
      <c r="T267">
        <f t="shared" si="131"/>
        <v>0</v>
      </c>
      <c r="U267" s="11" t="str">
        <f t="shared" si="133"/>
        <v>Under 10k</v>
      </c>
      <c r="V267" s="3">
        <v>865</v>
      </c>
      <c r="W267" s="3">
        <v>181</v>
      </c>
      <c r="X267" s="3">
        <v>279</v>
      </c>
      <c r="Y267" s="3">
        <v>250</v>
      </c>
      <c r="Z267" s="3">
        <v>138.5</v>
      </c>
      <c r="AA267" s="9">
        <v>16.5</v>
      </c>
      <c r="AN267" s="3">
        <f>IFERROR(ROUND(VLOOKUP($A267,est_vols!$A:$U,4,FALSE),0),"")</f>
        <v>110</v>
      </c>
      <c r="AO267" s="3">
        <f>IFERROR(ROUND(VLOOKUP($A267,est_vols!$A:$U,5,FALSE),0),"")</f>
        <v>24</v>
      </c>
      <c r="AP267" s="3">
        <f>IFERROR(ROUND(VLOOKUP($A267,est_vols!$A:$U,6,FALSE),0),"")</f>
        <v>48</v>
      </c>
      <c r="AQ267" s="3">
        <f>IFERROR(ROUND(VLOOKUP($A267,est_vols!$A:$U,7,FALSE),0),"")</f>
        <v>16</v>
      </c>
      <c r="AR267" s="3">
        <f>IFERROR(ROUND(VLOOKUP($A267,est_vols!$A:$U,8,FALSE),0),"")</f>
        <v>21</v>
      </c>
      <c r="AS267" s="9">
        <f>IFERROR(ROUND(VLOOKUP($A267,est_vols!$A:$U,9,FALSE),0),"")</f>
        <v>3</v>
      </c>
      <c r="AT267" s="3">
        <f t="shared" si="134"/>
        <v>-755</v>
      </c>
      <c r="AU267" s="3">
        <f t="shared" si="135"/>
        <v>-157</v>
      </c>
      <c r="AV267" s="3">
        <f t="shared" si="136"/>
        <v>-231</v>
      </c>
      <c r="AW267" s="3">
        <f t="shared" si="137"/>
        <v>-234</v>
      </c>
      <c r="AX267" s="3">
        <f t="shared" si="138"/>
        <v>-117.5</v>
      </c>
      <c r="AY267" s="9">
        <f t="shared" si="139"/>
        <v>-13.5</v>
      </c>
      <c r="AZ267" s="3">
        <f t="shared" si="140"/>
        <v>570025</v>
      </c>
      <c r="BA267" s="3">
        <f t="shared" si="141"/>
        <v>24649</v>
      </c>
      <c r="BB267" s="3">
        <f t="shared" si="142"/>
        <v>53361</v>
      </c>
      <c r="BC267" s="3">
        <f t="shared" si="143"/>
        <v>54756</v>
      </c>
      <c r="BD267" s="3">
        <f t="shared" si="144"/>
        <v>13806.25</v>
      </c>
      <c r="BE267" s="9">
        <f t="shared" si="145"/>
        <v>182.25</v>
      </c>
      <c r="BF267" s="51">
        <f t="shared" si="122"/>
        <v>-0.87283236994219648</v>
      </c>
      <c r="BG267" s="51">
        <f t="shared" si="123"/>
        <v>-0.86740331491712708</v>
      </c>
      <c r="BH267" s="51">
        <f t="shared" si="124"/>
        <v>-0.82795698924731187</v>
      </c>
      <c r="BI267" s="51">
        <f t="shared" si="125"/>
        <v>-0.93600000000000005</v>
      </c>
      <c r="BJ267" s="51">
        <f t="shared" si="126"/>
        <v>-0.84837545126353786</v>
      </c>
      <c r="BK267" s="52">
        <f t="shared" si="127"/>
        <v>-0.81818181818181823</v>
      </c>
    </row>
    <row r="268" spans="1:63" x14ac:dyDescent="0.25">
      <c r="A268">
        <v>300</v>
      </c>
      <c r="B268" t="s">
        <v>75</v>
      </c>
      <c r="C268" t="s">
        <v>214</v>
      </c>
      <c r="D268" t="str">
        <f t="shared" si="132"/>
        <v>ADDISON ST between BEMIS and DIGBY</v>
      </c>
      <c r="E268" t="s">
        <v>247</v>
      </c>
      <c r="F268" t="s">
        <v>425</v>
      </c>
      <c r="G268" t="s">
        <v>426</v>
      </c>
      <c r="H268" t="s">
        <v>42</v>
      </c>
      <c r="I268" t="s">
        <v>621</v>
      </c>
      <c r="J268" s="11" t="s">
        <v>834</v>
      </c>
      <c r="K268">
        <v>21883</v>
      </c>
      <c r="L268" s="11">
        <v>21962</v>
      </c>
      <c r="M268">
        <f>IFERROR(ROUND(VLOOKUP($A268,est_vols!$A:$U,2,FALSE),0),"")</f>
        <v>2</v>
      </c>
      <c r="N268">
        <f>IFERROR(ROUND(VLOOKUP($A268,est_vols!$A:$U,3,FALSE),0),"")</f>
        <v>11</v>
      </c>
      <c r="O268" t="str">
        <f>VLOOKUP(M268,'AT FT Lookup'!$A$3:$D$8,4,FALSE)</f>
        <v>UrbBiz</v>
      </c>
      <c r="P268" s="11" t="str">
        <f>VLOOKUP(N268,'AT FT Lookup'!$A$12:$C$26,3,FALSE)</f>
        <v>Loc</v>
      </c>
      <c r="Q268">
        <f t="shared" si="128"/>
        <v>1</v>
      </c>
      <c r="R268">
        <f t="shared" si="129"/>
        <v>0</v>
      </c>
      <c r="S268">
        <f t="shared" si="130"/>
        <v>0</v>
      </c>
      <c r="T268">
        <f t="shared" si="131"/>
        <v>0</v>
      </c>
      <c r="U268" s="11" t="str">
        <f t="shared" si="133"/>
        <v>Under 10k</v>
      </c>
      <c r="V268" s="3">
        <v>1049</v>
      </c>
      <c r="W268" s="3">
        <v>236.5</v>
      </c>
      <c r="X268" s="3">
        <v>319.5</v>
      </c>
      <c r="Y268" s="3">
        <v>303</v>
      </c>
      <c r="Z268" s="3">
        <v>173.5</v>
      </c>
      <c r="AA268" s="9">
        <v>16.5</v>
      </c>
      <c r="AN268" s="3">
        <f>IFERROR(ROUND(VLOOKUP($A268,est_vols!$A:$U,4,FALSE),0),"")</f>
        <v>123</v>
      </c>
      <c r="AO268" s="3">
        <f>IFERROR(ROUND(VLOOKUP($A268,est_vols!$A:$U,5,FALSE),0),"")</f>
        <v>15</v>
      </c>
      <c r="AP268" s="3">
        <f>IFERROR(ROUND(VLOOKUP($A268,est_vols!$A:$U,6,FALSE),0),"")</f>
        <v>43</v>
      </c>
      <c r="AQ268" s="3">
        <f>IFERROR(ROUND(VLOOKUP($A268,est_vols!$A:$U,7,FALSE),0),"")</f>
        <v>21</v>
      </c>
      <c r="AR268" s="3">
        <f>IFERROR(ROUND(VLOOKUP($A268,est_vols!$A:$U,8,FALSE),0),"")</f>
        <v>40</v>
      </c>
      <c r="AS268" s="9">
        <f>IFERROR(ROUND(VLOOKUP($A268,est_vols!$A:$U,9,FALSE),0),"")</f>
        <v>3</v>
      </c>
      <c r="AT268" s="3">
        <f t="shared" si="134"/>
        <v>-926</v>
      </c>
      <c r="AU268" s="3">
        <f t="shared" si="135"/>
        <v>-221.5</v>
      </c>
      <c r="AV268" s="3">
        <f t="shared" si="136"/>
        <v>-276.5</v>
      </c>
      <c r="AW268" s="3">
        <f t="shared" si="137"/>
        <v>-282</v>
      </c>
      <c r="AX268" s="3">
        <f t="shared" si="138"/>
        <v>-133.5</v>
      </c>
      <c r="AY268" s="9">
        <f t="shared" si="139"/>
        <v>-13.5</v>
      </c>
      <c r="AZ268" s="3">
        <f t="shared" si="140"/>
        <v>857476</v>
      </c>
      <c r="BA268" s="3">
        <f t="shared" si="141"/>
        <v>49062.25</v>
      </c>
      <c r="BB268" s="3">
        <f t="shared" si="142"/>
        <v>76452.25</v>
      </c>
      <c r="BC268" s="3">
        <f t="shared" si="143"/>
        <v>79524</v>
      </c>
      <c r="BD268" s="3">
        <f t="shared" si="144"/>
        <v>17822.25</v>
      </c>
      <c r="BE268" s="9">
        <f t="shared" si="145"/>
        <v>182.25</v>
      </c>
      <c r="BF268" s="51">
        <f t="shared" si="122"/>
        <v>-0.88274547187797903</v>
      </c>
      <c r="BG268" s="51">
        <f t="shared" si="123"/>
        <v>-0.93657505285412257</v>
      </c>
      <c r="BH268" s="51">
        <f t="shared" si="124"/>
        <v>-0.86541471048513297</v>
      </c>
      <c r="BI268" s="51">
        <f t="shared" si="125"/>
        <v>-0.93069306930693074</v>
      </c>
      <c r="BJ268" s="51">
        <f t="shared" si="126"/>
        <v>-0.7694524495677233</v>
      </c>
      <c r="BK268" s="52">
        <f t="shared" si="127"/>
        <v>-0.81818181818181823</v>
      </c>
    </row>
    <row r="269" spans="1:63" x14ac:dyDescent="0.25">
      <c r="A269">
        <v>301</v>
      </c>
      <c r="B269" t="s">
        <v>75</v>
      </c>
      <c r="C269" t="s">
        <v>214</v>
      </c>
      <c r="D269" t="str">
        <f t="shared" si="132"/>
        <v>ALHAMBRA ST between MALLORCA and PIERCE</v>
      </c>
      <c r="E269" t="s">
        <v>248</v>
      </c>
      <c r="F269" t="s">
        <v>427</v>
      </c>
      <c r="G269" t="s">
        <v>428</v>
      </c>
      <c r="H269" t="s">
        <v>40</v>
      </c>
      <c r="I269" t="s">
        <v>621</v>
      </c>
      <c r="J269" s="11" t="s">
        <v>835</v>
      </c>
      <c r="K269">
        <v>26970</v>
      </c>
      <c r="L269" s="11">
        <v>26773</v>
      </c>
      <c r="M269">
        <f>IFERROR(ROUND(VLOOKUP($A269,est_vols!$A:$U,2,FALSE),0),"")</f>
        <v>2</v>
      </c>
      <c r="N269">
        <f>IFERROR(ROUND(VLOOKUP($A269,est_vols!$A:$U,3,FALSE),0),"")</f>
        <v>11</v>
      </c>
      <c r="O269" t="str">
        <f>VLOOKUP(M269,'AT FT Lookup'!$A$3:$D$8,4,FALSE)</f>
        <v>UrbBiz</v>
      </c>
      <c r="P269" s="11" t="str">
        <f>VLOOKUP(N269,'AT FT Lookup'!$A$12:$C$26,3,FALSE)</f>
        <v>Loc</v>
      </c>
      <c r="Q269">
        <f t="shared" si="128"/>
        <v>1</v>
      </c>
      <c r="R269">
        <f t="shared" si="129"/>
        <v>0</v>
      </c>
      <c r="S269">
        <f t="shared" si="130"/>
        <v>0</v>
      </c>
      <c r="T269">
        <f t="shared" si="131"/>
        <v>0</v>
      </c>
      <c r="U269" s="11" t="str">
        <f t="shared" si="133"/>
        <v>Under 10k</v>
      </c>
      <c r="V269" s="3">
        <v>1538</v>
      </c>
      <c r="W269" s="3">
        <v>286</v>
      </c>
      <c r="X269" s="3">
        <v>599</v>
      </c>
      <c r="Y269" s="3">
        <v>375</v>
      </c>
      <c r="Z269" s="3">
        <v>257</v>
      </c>
      <c r="AA269" s="9">
        <v>21</v>
      </c>
      <c r="AN269" s="3">
        <f>IFERROR(ROUND(VLOOKUP($A269,est_vols!$A:$U,4,FALSE),0),"")</f>
        <v>1551</v>
      </c>
      <c r="AO269" s="3">
        <f>IFERROR(ROUND(VLOOKUP($A269,est_vols!$A:$U,5,FALSE),0),"")</f>
        <v>423</v>
      </c>
      <c r="AP269" s="3">
        <f>IFERROR(ROUND(VLOOKUP($A269,est_vols!$A:$U,6,FALSE),0),"")</f>
        <v>780</v>
      </c>
      <c r="AQ269" s="3">
        <f>IFERROR(ROUND(VLOOKUP($A269,est_vols!$A:$U,7,FALSE),0),"")</f>
        <v>143</v>
      </c>
      <c r="AR269" s="3">
        <f>IFERROR(ROUND(VLOOKUP($A269,est_vols!$A:$U,8,FALSE),0),"")</f>
        <v>3</v>
      </c>
      <c r="AS269" s="9">
        <f>IFERROR(ROUND(VLOOKUP($A269,est_vols!$A:$U,9,FALSE),0),"")</f>
        <v>203</v>
      </c>
      <c r="AT269" s="3">
        <f t="shared" si="134"/>
        <v>13</v>
      </c>
      <c r="AU269" s="3">
        <f t="shared" si="135"/>
        <v>137</v>
      </c>
      <c r="AV269" s="3">
        <f t="shared" si="136"/>
        <v>181</v>
      </c>
      <c r="AW269" s="3">
        <f t="shared" si="137"/>
        <v>-232</v>
      </c>
      <c r="AX269" s="3">
        <f t="shared" si="138"/>
        <v>-254</v>
      </c>
      <c r="AY269" s="9">
        <f t="shared" si="139"/>
        <v>182</v>
      </c>
      <c r="AZ269" s="3">
        <f t="shared" si="140"/>
        <v>169</v>
      </c>
      <c r="BA269" s="3">
        <f t="shared" si="141"/>
        <v>18769</v>
      </c>
      <c r="BB269" s="3">
        <f t="shared" si="142"/>
        <v>32761</v>
      </c>
      <c r="BC269" s="3">
        <f t="shared" si="143"/>
        <v>53824</v>
      </c>
      <c r="BD269" s="3">
        <f t="shared" si="144"/>
        <v>64516</v>
      </c>
      <c r="BE269" s="9">
        <f t="shared" si="145"/>
        <v>33124</v>
      </c>
      <c r="BF269" s="51">
        <f t="shared" si="122"/>
        <v>8.4525357607282189E-3</v>
      </c>
      <c r="BG269" s="51">
        <f t="shared" si="123"/>
        <v>0.47902097902097901</v>
      </c>
      <c r="BH269" s="51">
        <f t="shared" si="124"/>
        <v>0.30217028380634392</v>
      </c>
      <c r="BI269" s="51">
        <f t="shared" si="125"/>
        <v>-0.6186666666666667</v>
      </c>
      <c r="BJ269" s="51">
        <f t="shared" si="126"/>
        <v>-0.98832684824902728</v>
      </c>
      <c r="BK269" s="52">
        <f t="shared" si="127"/>
        <v>8.6666666666666661</v>
      </c>
    </row>
    <row r="270" spans="1:63" x14ac:dyDescent="0.25">
      <c r="A270">
        <v>302</v>
      </c>
      <c r="B270" t="s">
        <v>75</v>
      </c>
      <c r="C270" t="s">
        <v>214</v>
      </c>
      <c r="D270" t="str">
        <f t="shared" si="132"/>
        <v>ALHAMBRA ST between MALLORCA and PIERCE</v>
      </c>
      <c r="E270" t="s">
        <v>248</v>
      </c>
      <c r="F270" t="s">
        <v>427</v>
      </c>
      <c r="G270" t="s">
        <v>428</v>
      </c>
      <c r="H270" t="s">
        <v>42</v>
      </c>
      <c r="I270" t="s">
        <v>621</v>
      </c>
      <c r="J270" s="11" t="s">
        <v>836</v>
      </c>
      <c r="K270">
        <v>26773</v>
      </c>
      <c r="L270" s="11">
        <v>26970</v>
      </c>
      <c r="M270">
        <f>IFERROR(ROUND(VLOOKUP($A270,est_vols!$A:$U,2,FALSE),0),"")</f>
        <v>2</v>
      </c>
      <c r="N270">
        <f>IFERROR(ROUND(VLOOKUP($A270,est_vols!$A:$U,3,FALSE),0),"")</f>
        <v>11</v>
      </c>
      <c r="O270" t="str">
        <f>VLOOKUP(M270,'AT FT Lookup'!$A$3:$D$8,4,FALSE)</f>
        <v>UrbBiz</v>
      </c>
      <c r="P270" s="11" t="str">
        <f>VLOOKUP(N270,'AT FT Lookup'!$A$12:$C$26,3,FALSE)</f>
        <v>Loc</v>
      </c>
      <c r="Q270">
        <f t="shared" si="128"/>
        <v>1</v>
      </c>
      <c r="R270">
        <f t="shared" si="129"/>
        <v>0</v>
      </c>
      <c r="S270">
        <f t="shared" si="130"/>
        <v>0</v>
      </c>
      <c r="T270">
        <f t="shared" si="131"/>
        <v>0</v>
      </c>
      <c r="U270" s="11" t="str">
        <f t="shared" si="133"/>
        <v>Under 10k</v>
      </c>
      <c r="V270" s="3">
        <v>2097</v>
      </c>
      <c r="W270" s="3">
        <v>264</v>
      </c>
      <c r="X270" s="3">
        <v>728</v>
      </c>
      <c r="Y270" s="3">
        <v>754</v>
      </c>
      <c r="Z270" s="3">
        <v>324</v>
      </c>
      <c r="AA270" s="9">
        <v>27</v>
      </c>
      <c r="AN270" s="3">
        <f>IFERROR(ROUND(VLOOKUP($A270,est_vols!$A:$U,4,FALSE),0),"")</f>
        <v>2301</v>
      </c>
      <c r="AO270" s="3">
        <f>IFERROR(ROUND(VLOOKUP($A270,est_vols!$A:$U,5,FALSE),0),"")</f>
        <v>60</v>
      </c>
      <c r="AP270" s="3">
        <f>IFERROR(ROUND(VLOOKUP($A270,est_vols!$A:$U,6,FALSE),0),"")</f>
        <v>816</v>
      </c>
      <c r="AQ270" s="3">
        <f>IFERROR(ROUND(VLOOKUP($A270,est_vols!$A:$U,7,FALSE),0),"")</f>
        <v>646</v>
      </c>
      <c r="AR270" s="3">
        <f>IFERROR(ROUND(VLOOKUP($A270,est_vols!$A:$U,8,FALSE),0),"")</f>
        <v>779</v>
      </c>
      <c r="AS270" s="9">
        <f>IFERROR(ROUND(VLOOKUP($A270,est_vols!$A:$U,9,FALSE),0),"")</f>
        <v>0</v>
      </c>
      <c r="AT270" s="3">
        <f t="shared" si="134"/>
        <v>204</v>
      </c>
      <c r="AU270" s="3">
        <f t="shared" si="135"/>
        <v>-204</v>
      </c>
      <c r="AV270" s="3">
        <f t="shared" si="136"/>
        <v>88</v>
      </c>
      <c r="AW270" s="3">
        <f t="shared" si="137"/>
        <v>-108</v>
      </c>
      <c r="AX270" s="3">
        <f t="shared" si="138"/>
        <v>455</v>
      </c>
      <c r="AY270" s="9">
        <f t="shared" si="139"/>
        <v>-27</v>
      </c>
      <c r="AZ270" s="3">
        <f t="shared" si="140"/>
        <v>41616</v>
      </c>
      <c r="BA270" s="3">
        <f t="shared" si="141"/>
        <v>41616</v>
      </c>
      <c r="BB270" s="3">
        <f t="shared" si="142"/>
        <v>7744</v>
      </c>
      <c r="BC270" s="3">
        <f t="shared" si="143"/>
        <v>11664</v>
      </c>
      <c r="BD270" s="3">
        <f t="shared" si="144"/>
        <v>207025</v>
      </c>
      <c r="BE270" s="9">
        <f t="shared" si="145"/>
        <v>729</v>
      </c>
      <c r="BF270" s="51">
        <f t="shared" si="122"/>
        <v>9.7281831187410586E-2</v>
      </c>
      <c r="BG270" s="51">
        <f t="shared" si="123"/>
        <v>-0.77272727272727271</v>
      </c>
      <c r="BH270" s="51">
        <f t="shared" si="124"/>
        <v>0.12087912087912088</v>
      </c>
      <c r="BI270" s="51">
        <f t="shared" si="125"/>
        <v>-0.14323607427055704</v>
      </c>
      <c r="BJ270" s="51">
        <f t="shared" si="126"/>
        <v>1.404320987654321</v>
      </c>
      <c r="BK270" s="52">
        <f t="shared" si="127"/>
        <v>-1</v>
      </c>
    </row>
    <row r="271" spans="1:63" x14ac:dyDescent="0.25">
      <c r="A271">
        <v>303</v>
      </c>
      <c r="B271" t="s">
        <v>75</v>
      </c>
      <c r="C271" t="s">
        <v>214</v>
      </c>
      <c r="D271" t="str">
        <f t="shared" si="132"/>
        <v>ANZA ST between 41ST and 42ND</v>
      </c>
      <c r="E271" t="s">
        <v>249</v>
      </c>
      <c r="F271" t="s">
        <v>429</v>
      </c>
      <c r="G271" t="s">
        <v>430</v>
      </c>
      <c r="H271" t="s">
        <v>40</v>
      </c>
      <c r="I271" t="s">
        <v>621</v>
      </c>
      <c r="J271" s="11" t="s">
        <v>837</v>
      </c>
      <c r="K271">
        <v>27909</v>
      </c>
      <c r="L271" s="11">
        <v>27906</v>
      </c>
      <c r="M271">
        <f>IFERROR(ROUND(VLOOKUP($A271,est_vols!$A:$U,2,FALSE),0),"")</f>
        <v>3</v>
      </c>
      <c r="N271">
        <f>IFERROR(ROUND(VLOOKUP($A271,est_vols!$A:$U,3,FALSE),0),"")</f>
        <v>11</v>
      </c>
      <c r="O271" t="str">
        <f>VLOOKUP(M271,'AT FT Lookup'!$A$3:$D$8,4,FALSE)</f>
        <v>Urb</v>
      </c>
      <c r="P271" s="11" t="str">
        <f>VLOOKUP(N271,'AT FT Lookup'!$A$12:$C$26,3,FALSE)</f>
        <v>Loc</v>
      </c>
      <c r="Q271">
        <f t="shared" si="128"/>
        <v>1</v>
      </c>
      <c r="R271">
        <f t="shared" si="129"/>
        <v>0</v>
      </c>
      <c r="S271">
        <f t="shared" si="130"/>
        <v>0</v>
      </c>
      <c r="T271">
        <f t="shared" si="131"/>
        <v>0</v>
      </c>
      <c r="U271" s="11" t="str">
        <f t="shared" si="133"/>
        <v>Under 10k</v>
      </c>
      <c r="V271" s="3">
        <v>865.5</v>
      </c>
      <c r="W271" s="3">
        <v>146.5</v>
      </c>
      <c r="X271" s="3">
        <v>322</v>
      </c>
      <c r="Y271" s="3">
        <v>222</v>
      </c>
      <c r="Z271" s="3">
        <v>167</v>
      </c>
      <c r="AA271" s="9">
        <v>8</v>
      </c>
      <c r="AN271" s="3">
        <f>IFERROR(ROUND(VLOOKUP($A271,est_vols!$A:$U,4,FALSE),0),"")</f>
        <v>18</v>
      </c>
      <c r="AO271" s="3">
        <f>IFERROR(ROUND(VLOOKUP($A271,est_vols!$A:$U,5,FALSE),0),"")</f>
        <v>4</v>
      </c>
      <c r="AP271" s="3">
        <f>IFERROR(ROUND(VLOOKUP($A271,est_vols!$A:$U,6,FALSE),0),"")</f>
        <v>9</v>
      </c>
      <c r="AQ271" s="3">
        <f>IFERROR(ROUND(VLOOKUP($A271,est_vols!$A:$U,7,FALSE),0),"")</f>
        <v>3</v>
      </c>
      <c r="AR271" s="3">
        <f>IFERROR(ROUND(VLOOKUP($A271,est_vols!$A:$U,8,FALSE),0),"")</f>
        <v>2</v>
      </c>
      <c r="AS271" s="9">
        <f>IFERROR(ROUND(VLOOKUP($A271,est_vols!$A:$U,9,FALSE),0),"")</f>
        <v>0</v>
      </c>
      <c r="AT271" s="3">
        <f t="shared" si="134"/>
        <v>-847.5</v>
      </c>
      <c r="AU271" s="3">
        <f t="shared" si="135"/>
        <v>-142.5</v>
      </c>
      <c r="AV271" s="3">
        <f t="shared" si="136"/>
        <v>-313</v>
      </c>
      <c r="AW271" s="3">
        <f t="shared" si="137"/>
        <v>-219</v>
      </c>
      <c r="AX271" s="3">
        <f t="shared" si="138"/>
        <v>-165</v>
      </c>
      <c r="AY271" s="9">
        <f t="shared" si="139"/>
        <v>-8</v>
      </c>
      <c r="AZ271" s="3">
        <f t="shared" si="140"/>
        <v>718256.25</v>
      </c>
      <c r="BA271" s="3">
        <f t="shared" si="141"/>
        <v>20306.25</v>
      </c>
      <c r="BB271" s="3">
        <f t="shared" si="142"/>
        <v>97969</v>
      </c>
      <c r="BC271" s="3">
        <f t="shared" si="143"/>
        <v>47961</v>
      </c>
      <c r="BD271" s="3">
        <f t="shared" si="144"/>
        <v>27225</v>
      </c>
      <c r="BE271" s="9">
        <f t="shared" si="145"/>
        <v>64</v>
      </c>
      <c r="BF271" s="51">
        <f t="shared" ref="BF271:BF334" si="146">AT271/V271</f>
        <v>-0.97920277296360481</v>
      </c>
      <c r="BG271" s="51">
        <f t="shared" ref="BG271:BG334" si="147">AU271/W271</f>
        <v>-0.97269624573378843</v>
      </c>
      <c r="BH271" s="51">
        <f t="shared" ref="BH271:BH334" si="148">AV271/X271</f>
        <v>-0.97204968944099379</v>
      </c>
      <c r="BI271" s="51">
        <f t="shared" ref="BI271:BI334" si="149">AW271/Y271</f>
        <v>-0.98648648648648651</v>
      </c>
      <c r="BJ271" s="51">
        <f t="shared" ref="BJ271:BJ334" si="150">AX271/Z271</f>
        <v>-0.9880239520958084</v>
      </c>
      <c r="BK271" s="52">
        <f t="shared" ref="BK271:BK334" si="151">AY271/AA271</f>
        <v>-1</v>
      </c>
    </row>
    <row r="272" spans="1:63" x14ac:dyDescent="0.25">
      <c r="A272">
        <v>304</v>
      </c>
      <c r="B272" t="s">
        <v>75</v>
      </c>
      <c r="C272" t="s">
        <v>214</v>
      </c>
      <c r="D272" t="str">
        <f t="shared" si="132"/>
        <v>ANZA ST between 41ST and 42ND</v>
      </c>
      <c r="E272" t="s">
        <v>249</v>
      </c>
      <c r="F272" t="s">
        <v>429</v>
      </c>
      <c r="G272" t="s">
        <v>430</v>
      </c>
      <c r="H272" t="s">
        <v>42</v>
      </c>
      <c r="I272" t="s">
        <v>621</v>
      </c>
      <c r="J272" s="11" t="s">
        <v>838</v>
      </c>
      <c r="K272">
        <v>27906</v>
      </c>
      <c r="L272" s="11">
        <v>27909</v>
      </c>
      <c r="M272">
        <f>IFERROR(ROUND(VLOOKUP($A272,est_vols!$A:$U,2,FALSE),0),"")</f>
        <v>3</v>
      </c>
      <c r="N272">
        <f>IFERROR(ROUND(VLOOKUP($A272,est_vols!$A:$U,3,FALSE),0),"")</f>
        <v>11</v>
      </c>
      <c r="O272" t="str">
        <f>VLOOKUP(M272,'AT FT Lookup'!$A$3:$D$8,4,FALSE)</f>
        <v>Urb</v>
      </c>
      <c r="P272" s="11" t="str">
        <f>VLOOKUP(N272,'AT FT Lookup'!$A$12:$C$26,3,FALSE)</f>
        <v>Loc</v>
      </c>
      <c r="Q272">
        <f t="shared" si="128"/>
        <v>1</v>
      </c>
      <c r="R272">
        <f t="shared" si="129"/>
        <v>0</v>
      </c>
      <c r="S272">
        <f t="shared" si="130"/>
        <v>0</v>
      </c>
      <c r="T272">
        <f t="shared" si="131"/>
        <v>0</v>
      </c>
      <c r="U272" s="11" t="str">
        <f t="shared" si="133"/>
        <v>Under 10k</v>
      </c>
      <c r="V272" s="3">
        <v>710</v>
      </c>
      <c r="W272" s="3">
        <v>182.5</v>
      </c>
      <c r="X272" s="3">
        <v>260.5</v>
      </c>
      <c r="Y272" s="3">
        <v>135</v>
      </c>
      <c r="Z272" s="3">
        <v>125</v>
      </c>
      <c r="AA272" s="9">
        <v>7</v>
      </c>
      <c r="AN272" s="3">
        <f>IFERROR(ROUND(VLOOKUP($A272,est_vols!$A:$U,4,FALSE),0),"")</f>
        <v>12</v>
      </c>
      <c r="AO272" s="3">
        <f>IFERROR(ROUND(VLOOKUP($A272,est_vols!$A:$U,5,FALSE),0),"")</f>
        <v>1</v>
      </c>
      <c r="AP272" s="3">
        <f>IFERROR(ROUND(VLOOKUP($A272,est_vols!$A:$U,6,FALSE),0),"")</f>
        <v>6</v>
      </c>
      <c r="AQ272" s="3">
        <f>IFERROR(ROUND(VLOOKUP($A272,est_vols!$A:$U,7,FALSE),0),"")</f>
        <v>3</v>
      </c>
      <c r="AR272" s="3">
        <f>IFERROR(ROUND(VLOOKUP($A272,est_vols!$A:$U,8,FALSE),0),"")</f>
        <v>2</v>
      </c>
      <c r="AS272" s="9">
        <f>IFERROR(ROUND(VLOOKUP($A272,est_vols!$A:$U,9,FALSE),0),"")</f>
        <v>0</v>
      </c>
      <c r="AT272" s="3">
        <f t="shared" si="134"/>
        <v>-698</v>
      </c>
      <c r="AU272" s="3">
        <f t="shared" si="135"/>
        <v>-181.5</v>
      </c>
      <c r="AV272" s="3">
        <f t="shared" si="136"/>
        <v>-254.5</v>
      </c>
      <c r="AW272" s="3">
        <f t="shared" si="137"/>
        <v>-132</v>
      </c>
      <c r="AX272" s="3">
        <f t="shared" si="138"/>
        <v>-123</v>
      </c>
      <c r="AY272" s="9">
        <f t="shared" si="139"/>
        <v>-7</v>
      </c>
      <c r="AZ272" s="3">
        <f t="shared" si="140"/>
        <v>487204</v>
      </c>
      <c r="BA272" s="3">
        <f t="shared" si="141"/>
        <v>32942.25</v>
      </c>
      <c r="BB272" s="3">
        <f t="shared" si="142"/>
        <v>64770.25</v>
      </c>
      <c r="BC272" s="3">
        <f t="shared" si="143"/>
        <v>17424</v>
      </c>
      <c r="BD272" s="3">
        <f t="shared" si="144"/>
        <v>15129</v>
      </c>
      <c r="BE272" s="9">
        <f t="shared" si="145"/>
        <v>49</v>
      </c>
      <c r="BF272" s="51">
        <f t="shared" si="146"/>
        <v>-0.9830985915492958</v>
      </c>
      <c r="BG272" s="51">
        <f t="shared" si="147"/>
        <v>-0.9945205479452055</v>
      </c>
      <c r="BH272" s="51">
        <f t="shared" si="148"/>
        <v>-0.97696737044145876</v>
      </c>
      <c r="BI272" s="51">
        <f t="shared" si="149"/>
        <v>-0.97777777777777775</v>
      </c>
      <c r="BJ272" s="51">
        <f t="shared" si="150"/>
        <v>-0.98399999999999999</v>
      </c>
      <c r="BK272" s="52">
        <f t="shared" si="151"/>
        <v>-1</v>
      </c>
    </row>
    <row r="273" spans="1:63" x14ac:dyDescent="0.25">
      <c r="A273">
        <v>305</v>
      </c>
      <c r="B273" t="s">
        <v>75</v>
      </c>
      <c r="C273" t="s">
        <v>214</v>
      </c>
      <c r="D273" t="str">
        <f t="shared" si="132"/>
        <v>ARNOLD AVE between BENTON and CRESCENT</v>
      </c>
      <c r="E273" t="s">
        <v>250</v>
      </c>
      <c r="F273" t="s">
        <v>431</v>
      </c>
      <c r="G273" t="s">
        <v>432</v>
      </c>
      <c r="H273" t="s">
        <v>36</v>
      </c>
      <c r="I273" t="s">
        <v>621</v>
      </c>
      <c r="J273" s="11" t="s">
        <v>839</v>
      </c>
      <c r="K273">
        <v>21228</v>
      </c>
      <c r="L273" s="11">
        <v>21229</v>
      </c>
      <c r="M273">
        <f>IFERROR(ROUND(VLOOKUP($A273,est_vols!$A:$U,2,FALSE),0),"")</f>
        <v>2</v>
      </c>
      <c r="N273">
        <f>IFERROR(ROUND(VLOOKUP($A273,est_vols!$A:$U,3,FALSE),0),"")</f>
        <v>11</v>
      </c>
      <c r="O273" t="str">
        <f>VLOOKUP(M273,'AT FT Lookup'!$A$3:$D$8,4,FALSE)</f>
        <v>UrbBiz</v>
      </c>
      <c r="P273" s="11" t="str">
        <f>VLOOKUP(N273,'AT FT Lookup'!$A$12:$C$26,3,FALSE)</f>
        <v>Loc</v>
      </c>
      <c r="Q273">
        <f t="shared" si="128"/>
        <v>1</v>
      </c>
      <c r="R273">
        <f t="shared" si="129"/>
        <v>0</v>
      </c>
      <c r="S273">
        <f t="shared" si="130"/>
        <v>0</v>
      </c>
      <c r="T273">
        <f t="shared" si="131"/>
        <v>0</v>
      </c>
      <c r="U273" s="11" t="str">
        <f t="shared" si="133"/>
        <v>Under 10k</v>
      </c>
      <c r="V273" s="3">
        <v>94.5</v>
      </c>
      <c r="W273" s="3">
        <v>10.5</v>
      </c>
      <c r="X273" s="3">
        <v>27</v>
      </c>
      <c r="Y273" s="3">
        <v>26</v>
      </c>
      <c r="Z273" s="3">
        <v>29.5</v>
      </c>
      <c r="AA273" s="9">
        <v>1.5</v>
      </c>
      <c r="AN273" s="3">
        <f>IFERROR(ROUND(VLOOKUP($A273,est_vols!$A:$U,4,FALSE),0),"")</f>
        <v>909</v>
      </c>
      <c r="AO273" s="3">
        <f>IFERROR(ROUND(VLOOKUP($A273,est_vols!$A:$U,5,FALSE),0),"")</f>
        <v>153</v>
      </c>
      <c r="AP273" s="3">
        <f>IFERROR(ROUND(VLOOKUP($A273,est_vols!$A:$U,6,FALSE),0),"")</f>
        <v>395</v>
      </c>
      <c r="AQ273" s="3">
        <f>IFERROR(ROUND(VLOOKUP($A273,est_vols!$A:$U,7,FALSE),0),"")</f>
        <v>191</v>
      </c>
      <c r="AR273" s="3">
        <f>IFERROR(ROUND(VLOOKUP($A273,est_vols!$A:$U,8,FALSE),0),"")</f>
        <v>156</v>
      </c>
      <c r="AS273" s="9">
        <f>IFERROR(ROUND(VLOOKUP($A273,est_vols!$A:$U,9,FALSE),0),"")</f>
        <v>14</v>
      </c>
      <c r="AT273" s="3">
        <f t="shared" si="134"/>
        <v>814.5</v>
      </c>
      <c r="AU273" s="3">
        <f t="shared" si="135"/>
        <v>142.5</v>
      </c>
      <c r="AV273" s="3">
        <f t="shared" si="136"/>
        <v>368</v>
      </c>
      <c r="AW273" s="3">
        <f t="shared" si="137"/>
        <v>165</v>
      </c>
      <c r="AX273" s="3">
        <f t="shared" si="138"/>
        <v>126.5</v>
      </c>
      <c r="AY273" s="9">
        <f t="shared" si="139"/>
        <v>12.5</v>
      </c>
      <c r="AZ273" s="3">
        <f t="shared" si="140"/>
        <v>663410.25</v>
      </c>
      <c r="BA273" s="3">
        <f t="shared" si="141"/>
        <v>20306.25</v>
      </c>
      <c r="BB273" s="3">
        <f t="shared" si="142"/>
        <v>135424</v>
      </c>
      <c r="BC273" s="3">
        <f t="shared" si="143"/>
        <v>27225</v>
      </c>
      <c r="BD273" s="3">
        <f t="shared" si="144"/>
        <v>16002.25</v>
      </c>
      <c r="BE273" s="9">
        <f t="shared" si="145"/>
        <v>156.25</v>
      </c>
      <c r="BF273" s="51">
        <f t="shared" si="146"/>
        <v>8.6190476190476186</v>
      </c>
      <c r="BG273" s="51">
        <f t="shared" si="147"/>
        <v>13.571428571428571</v>
      </c>
      <c r="BH273" s="51">
        <f t="shared" si="148"/>
        <v>13.62962962962963</v>
      </c>
      <c r="BI273" s="51">
        <f t="shared" si="149"/>
        <v>6.3461538461538458</v>
      </c>
      <c r="BJ273" s="51">
        <f t="shared" si="150"/>
        <v>4.2881355932203391</v>
      </c>
      <c r="BK273" s="52">
        <f t="shared" si="151"/>
        <v>8.3333333333333339</v>
      </c>
    </row>
    <row r="274" spans="1:63" x14ac:dyDescent="0.25">
      <c r="A274">
        <v>306</v>
      </c>
      <c r="B274" t="s">
        <v>75</v>
      </c>
      <c r="C274" t="s">
        <v>214</v>
      </c>
      <c r="D274" t="str">
        <f t="shared" si="132"/>
        <v>ARNOLD AVE between BENTON and CRESCENT</v>
      </c>
      <c r="E274" t="s">
        <v>250</v>
      </c>
      <c r="F274" t="s">
        <v>431</v>
      </c>
      <c r="G274" t="s">
        <v>432</v>
      </c>
      <c r="H274" t="s">
        <v>38</v>
      </c>
      <c r="I274" t="s">
        <v>621</v>
      </c>
      <c r="J274" s="11" t="s">
        <v>840</v>
      </c>
      <c r="K274">
        <v>21229</v>
      </c>
      <c r="L274" s="11">
        <v>21228</v>
      </c>
      <c r="M274">
        <f>IFERROR(ROUND(VLOOKUP($A274,est_vols!$A:$U,2,FALSE),0),"")</f>
        <v>2</v>
      </c>
      <c r="N274">
        <f>IFERROR(ROUND(VLOOKUP($A274,est_vols!$A:$U,3,FALSE),0),"")</f>
        <v>11</v>
      </c>
      <c r="O274" t="str">
        <f>VLOOKUP(M274,'AT FT Lookup'!$A$3:$D$8,4,FALSE)</f>
        <v>UrbBiz</v>
      </c>
      <c r="P274" s="11" t="str">
        <f>VLOOKUP(N274,'AT FT Lookup'!$A$12:$C$26,3,FALSE)</f>
        <v>Loc</v>
      </c>
      <c r="Q274">
        <f t="shared" si="128"/>
        <v>1</v>
      </c>
      <c r="R274">
        <f t="shared" si="129"/>
        <v>0</v>
      </c>
      <c r="S274">
        <f t="shared" si="130"/>
        <v>0</v>
      </c>
      <c r="T274">
        <f t="shared" si="131"/>
        <v>0</v>
      </c>
      <c r="U274" s="11" t="str">
        <f t="shared" si="133"/>
        <v>Under 10k</v>
      </c>
      <c r="V274" s="3">
        <v>94</v>
      </c>
      <c r="W274" s="3">
        <v>14.5</v>
      </c>
      <c r="X274" s="3">
        <v>28</v>
      </c>
      <c r="Y274" s="3">
        <v>23.5</v>
      </c>
      <c r="Z274" s="3">
        <v>24.5</v>
      </c>
      <c r="AA274" s="9">
        <v>3.5</v>
      </c>
      <c r="AN274" s="3">
        <f>IFERROR(ROUND(VLOOKUP($A274,est_vols!$A:$U,4,FALSE),0),"")</f>
        <v>1232</v>
      </c>
      <c r="AO274" s="3">
        <f>IFERROR(ROUND(VLOOKUP($A274,est_vols!$A:$U,5,FALSE),0),"")</f>
        <v>142</v>
      </c>
      <c r="AP274" s="3">
        <f>IFERROR(ROUND(VLOOKUP($A274,est_vols!$A:$U,6,FALSE),0),"")</f>
        <v>516</v>
      </c>
      <c r="AQ274" s="3">
        <f>IFERROR(ROUND(VLOOKUP($A274,est_vols!$A:$U,7,FALSE),0),"")</f>
        <v>288</v>
      </c>
      <c r="AR274" s="3">
        <f>IFERROR(ROUND(VLOOKUP($A274,est_vols!$A:$U,8,FALSE),0),"")</f>
        <v>268</v>
      </c>
      <c r="AS274" s="9">
        <f>IFERROR(ROUND(VLOOKUP($A274,est_vols!$A:$U,9,FALSE),0),"")</f>
        <v>18</v>
      </c>
      <c r="AT274" s="3">
        <f t="shared" si="134"/>
        <v>1138</v>
      </c>
      <c r="AU274" s="3">
        <f t="shared" si="135"/>
        <v>127.5</v>
      </c>
      <c r="AV274" s="3">
        <f t="shared" si="136"/>
        <v>488</v>
      </c>
      <c r="AW274" s="3">
        <f t="shared" si="137"/>
        <v>264.5</v>
      </c>
      <c r="AX274" s="3">
        <f t="shared" si="138"/>
        <v>243.5</v>
      </c>
      <c r="AY274" s="9">
        <f t="shared" si="139"/>
        <v>14.5</v>
      </c>
      <c r="AZ274" s="3">
        <f t="shared" si="140"/>
        <v>1295044</v>
      </c>
      <c r="BA274" s="3">
        <f t="shared" si="141"/>
        <v>16256.25</v>
      </c>
      <c r="BB274" s="3">
        <f t="shared" si="142"/>
        <v>238144</v>
      </c>
      <c r="BC274" s="3">
        <f t="shared" si="143"/>
        <v>69960.25</v>
      </c>
      <c r="BD274" s="3">
        <f t="shared" si="144"/>
        <v>59292.25</v>
      </c>
      <c r="BE274" s="9">
        <f t="shared" si="145"/>
        <v>210.25</v>
      </c>
      <c r="BF274" s="51">
        <f t="shared" si="146"/>
        <v>12.106382978723405</v>
      </c>
      <c r="BG274" s="51">
        <f t="shared" si="147"/>
        <v>8.7931034482758612</v>
      </c>
      <c r="BH274" s="51">
        <f t="shared" si="148"/>
        <v>17.428571428571427</v>
      </c>
      <c r="BI274" s="51">
        <f t="shared" si="149"/>
        <v>11.25531914893617</v>
      </c>
      <c r="BJ274" s="51">
        <f t="shared" si="150"/>
        <v>9.9387755102040813</v>
      </c>
      <c r="BK274" s="52">
        <f t="shared" si="151"/>
        <v>4.1428571428571432</v>
      </c>
    </row>
    <row r="275" spans="1:63" x14ac:dyDescent="0.25">
      <c r="A275">
        <v>307</v>
      </c>
      <c r="B275" t="s">
        <v>75</v>
      </c>
      <c r="C275" t="s">
        <v>214</v>
      </c>
      <c r="D275" t="str">
        <f t="shared" si="132"/>
        <v>ASHBURY ST between OAK and PAGE</v>
      </c>
      <c r="E275" t="s">
        <v>251</v>
      </c>
      <c r="F275" t="s">
        <v>433</v>
      </c>
      <c r="G275" t="s">
        <v>434</v>
      </c>
      <c r="H275" t="s">
        <v>36</v>
      </c>
      <c r="I275" t="s">
        <v>621</v>
      </c>
      <c r="J275" s="11" t="s">
        <v>841</v>
      </c>
      <c r="K275">
        <v>26343</v>
      </c>
      <c r="L275" s="11">
        <v>26346</v>
      </c>
      <c r="M275">
        <f>IFERROR(ROUND(VLOOKUP($A275,est_vols!$A:$U,2,FALSE),0),"")</f>
        <v>2</v>
      </c>
      <c r="N275">
        <f>IFERROR(ROUND(VLOOKUP($A275,est_vols!$A:$U,3,FALSE),0),"")</f>
        <v>11</v>
      </c>
      <c r="O275" t="str">
        <f>VLOOKUP(M275,'AT FT Lookup'!$A$3:$D$8,4,FALSE)</f>
        <v>UrbBiz</v>
      </c>
      <c r="P275" s="11" t="str">
        <f>VLOOKUP(N275,'AT FT Lookup'!$A$12:$C$26,3,FALSE)</f>
        <v>Loc</v>
      </c>
      <c r="Q275">
        <f t="shared" si="128"/>
        <v>1</v>
      </c>
      <c r="R275">
        <f t="shared" si="129"/>
        <v>0</v>
      </c>
      <c r="S275">
        <f t="shared" si="130"/>
        <v>0</v>
      </c>
      <c r="T275">
        <f t="shared" si="131"/>
        <v>0</v>
      </c>
      <c r="U275" s="11" t="str">
        <f t="shared" si="133"/>
        <v>Under 10k</v>
      </c>
      <c r="V275" s="3">
        <v>1587</v>
      </c>
      <c r="W275" s="3">
        <v>440</v>
      </c>
      <c r="X275" s="3">
        <v>516</v>
      </c>
      <c r="Y275" s="3">
        <v>251</v>
      </c>
      <c r="Z275" s="3">
        <v>356</v>
      </c>
      <c r="AA275" s="9">
        <v>24</v>
      </c>
      <c r="AN275" s="3">
        <f>IFERROR(ROUND(VLOOKUP($A275,est_vols!$A:$U,4,FALSE),0),"")</f>
        <v>2829</v>
      </c>
      <c r="AO275" s="3">
        <f>IFERROR(ROUND(VLOOKUP($A275,est_vols!$A:$U,5,FALSE),0),"")</f>
        <v>585</v>
      </c>
      <c r="AP275" s="3">
        <f>IFERROR(ROUND(VLOOKUP($A275,est_vols!$A:$U,6,FALSE),0),"")</f>
        <v>1081</v>
      </c>
      <c r="AQ275" s="3">
        <f>IFERROR(ROUND(VLOOKUP($A275,est_vols!$A:$U,7,FALSE),0),"")</f>
        <v>559</v>
      </c>
      <c r="AR275" s="3">
        <f>IFERROR(ROUND(VLOOKUP($A275,est_vols!$A:$U,8,FALSE),0),"")</f>
        <v>557</v>
      </c>
      <c r="AS275" s="9">
        <f>IFERROR(ROUND(VLOOKUP($A275,est_vols!$A:$U,9,FALSE),0),"")</f>
        <v>47</v>
      </c>
      <c r="AT275" s="3">
        <f t="shared" si="134"/>
        <v>1242</v>
      </c>
      <c r="AU275" s="3">
        <f t="shared" si="135"/>
        <v>145</v>
      </c>
      <c r="AV275" s="3">
        <f t="shared" si="136"/>
        <v>565</v>
      </c>
      <c r="AW275" s="3">
        <f t="shared" si="137"/>
        <v>308</v>
      </c>
      <c r="AX275" s="3">
        <f t="shared" si="138"/>
        <v>201</v>
      </c>
      <c r="AY275" s="9">
        <f t="shared" si="139"/>
        <v>23</v>
      </c>
      <c r="AZ275" s="3">
        <f t="shared" si="140"/>
        <v>1542564</v>
      </c>
      <c r="BA275" s="3">
        <f t="shared" si="141"/>
        <v>21025</v>
      </c>
      <c r="BB275" s="3">
        <f t="shared" si="142"/>
        <v>319225</v>
      </c>
      <c r="BC275" s="3">
        <f t="shared" si="143"/>
        <v>94864</v>
      </c>
      <c r="BD275" s="3">
        <f t="shared" si="144"/>
        <v>40401</v>
      </c>
      <c r="BE275" s="9">
        <f t="shared" si="145"/>
        <v>529</v>
      </c>
      <c r="BF275" s="51">
        <f t="shared" si="146"/>
        <v>0.78260869565217395</v>
      </c>
      <c r="BG275" s="51">
        <f t="shared" si="147"/>
        <v>0.32954545454545453</v>
      </c>
      <c r="BH275" s="51">
        <f t="shared" si="148"/>
        <v>1.0949612403100775</v>
      </c>
      <c r="BI275" s="51">
        <f t="shared" si="149"/>
        <v>1.2270916334661355</v>
      </c>
      <c r="BJ275" s="51">
        <f t="shared" si="150"/>
        <v>0.5646067415730337</v>
      </c>
      <c r="BK275" s="52">
        <f t="shared" si="151"/>
        <v>0.95833333333333337</v>
      </c>
    </row>
    <row r="276" spans="1:63" x14ac:dyDescent="0.25">
      <c r="A276">
        <v>308</v>
      </c>
      <c r="B276" t="s">
        <v>75</v>
      </c>
      <c r="C276" t="s">
        <v>214</v>
      </c>
      <c r="D276" t="str">
        <f t="shared" si="132"/>
        <v>ASHBURY ST between OAK and PAGE</v>
      </c>
      <c r="E276" t="s">
        <v>251</v>
      </c>
      <c r="F276" t="s">
        <v>433</v>
      </c>
      <c r="G276" t="s">
        <v>434</v>
      </c>
      <c r="H276" t="s">
        <v>38</v>
      </c>
      <c r="I276" t="s">
        <v>621</v>
      </c>
      <c r="J276" s="11" t="s">
        <v>842</v>
      </c>
      <c r="K276">
        <v>26346</v>
      </c>
      <c r="L276" s="11">
        <v>26343</v>
      </c>
      <c r="M276">
        <f>IFERROR(ROUND(VLOOKUP($A276,est_vols!$A:$U,2,FALSE),0),"")</f>
        <v>2</v>
      </c>
      <c r="N276">
        <f>IFERROR(ROUND(VLOOKUP($A276,est_vols!$A:$U,3,FALSE),0),"")</f>
        <v>11</v>
      </c>
      <c r="O276" t="str">
        <f>VLOOKUP(M276,'AT FT Lookup'!$A$3:$D$8,4,FALSE)</f>
        <v>UrbBiz</v>
      </c>
      <c r="P276" s="11" t="str">
        <f>VLOOKUP(N276,'AT FT Lookup'!$A$12:$C$26,3,FALSE)</f>
        <v>Loc</v>
      </c>
      <c r="Q276">
        <f t="shared" si="128"/>
        <v>1</v>
      </c>
      <c r="R276">
        <f t="shared" si="129"/>
        <v>0</v>
      </c>
      <c r="S276">
        <f t="shared" si="130"/>
        <v>0</v>
      </c>
      <c r="T276">
        <f t="shared" si="131"/>
        <v>0</v>
      </c>
      <c r="U276" s="11" t="str">
        <f t="shared" si="133"/>
        <v>Under 10k</v>
      </c>
      <c r="V276" s="3">
        <v>496</v>
      </c>
      <c r="W276" s="3">
        <v>89</v>
      </c>
      <c r="X276" s="3">
        <v>172</v>
      </c>
      <c r="Y276" s="3">
        <v>135</v>
      </c>
      <c r="Z276" s="3">
        <v>93</v>
      </c>
      <c r="AA276" s="9">
        <v>7</v>
      </c>
      <c r="AN276" s="3">
        <f>IFERROR(ROUND(VLOOKUP($A276,est_vols!$A:$U,4,FALSE),0),"")</f>
        <v>227</v>
      </c>
      <c r="AO276" s="3">
        <f>IFERROR(ROUND(VLOOKUP($A276,est_vols!$A:$U,5,FALSE),0),"")</f>
        <v>3</v>
      </c>
      <c r="AP276" s="3">
        <f>IFERROR(ROUND(VLOOKUP($A276,est_vols!$A:$U,6,FALSE),0),"")</f>
        <v>95</v>
      </c>
      <c r="AQ276" s="3">
        <f>IFERROR(ROUND(VLOOKUP($A276,est_vols!$A:$U,7,FALSE),0),"")</f>
        <v>78</v>
      </c>
      <c r="AR276" s="3">
        <f>IFERROR(ROUND(VLOOKUP($A276,est_vols!$A:$U,8,FALSE),0),"")</f>
        <v>50</v>
      </c>
      <c r="AS276" s="9">
        <f>IFERROR(ROUND(VLOOKUP($A276,est_vols!$A:$U,9,FALSE),0),"")</f>
        <v>2</v>
      </c>
      <c r="AT276" s="3">
        <f t="shared" si="134"/>
        <v>-269</v>
      </c>
      <c r="AU276" s="3">
        <f t="shared" si="135"/>
        <v>-86</v>
      </c>
      <c r="AV276" s="3">
        <f t="shared" si="136"/>
        <v>-77</v>
      </c>
      <c r="AW276" s="3">
        <f t="shared" si="137"/>
        <v>-57</v>
      </c>
      <c r="AX276" s="3">
        <f t="shared" si="138"/>
        <v>-43</v>
      </c>
      <c r="AY276" s="9">
        <f t="shared" si="139"/>
        <v>-5</v>
      </c>
      <c r="AZ276" s="3">
        <f t="shared" si="140"/>
        <v>72361</v>
      </c>
      <c r="BA276" s="3">
        <f t="shared" si="141"/>
        <v>7396</v>
      </c>
      <c r="BB276" s="3">
        <f t="shared" si="142"/>
        <v>5929</v>
      </c>
      <c r="BC276" s="3">
        <f t="shared" si="143"/>
        <v>3249</v>
      </c>
      <c r="BD276" s="3">
        <f t="shared" si="144"/>
        <v>1849</v>
      </c>
      <c r="BE276" s="9">
        <f t="shared" si="145"/>
        <v>25</v>
      </c>
      <c r="BF276" s="51">
        <f t="shared" si="146"/>
        <v>-0.54233870967741937</v>
      </c>
      <c r="BG276" s="51">
        <f t="shared" si="147"/>
        <v>-0.9662921348314607</v>
      </c>
      <c r="BH276" s="51">
        <f t="shared" si="148"/>
        <v>-0.44767441860465118</v>
      </c>
      <c r="BI276" s="51">
        <f t="shared" si="149"/>
        <v>-0.42222222222222222</v>
      </c>
      <c r="BJ276" s="51">
        <f t="shared" si="150"/>
        <v>-0.46236559139784944</v>
      </c>
      <c r="BK276" s="52">
        <f t="shared" si="151"/>
        <v>-0.7142857142857143</v>
      </c>
    </row>
    <row r="277" spans="1:63" x14ac:dyDescent="0.25">
      <c r="A277">
        <v>309</v>
      </c>
      <c r="B277" t="s">
        <v>75</v>
      </c>
      <c r="C277" t="s">
        <v>214</v>
      </c>
      <c r="D277" t="str">
        <f t="shared" si="132"/>
        <v>BAKER ST between BUSH and PINE</v>
      </c>
      <c r="E277" t="s">
        <v>252</v>
      </c>
      <c r="F277" t="s">
        <v>435</v>
      </c>
      <c r="G277" t="s">
        <v>436</v>
      </c>
      <c r="H277" t="s">
        <v>36</v>
      </c>
      <c r="I277" t="s">
        <v>621</v>
      </c>
      <c r="J277" s="11" t="s">
        <v>843</v>
      </c>
      <c r="K277">
        <v>26825</v>
      </c>
      <c r="L277" s="11">
        <v>26826</v>
      </c>
      <c r="M277">
        <f>IFERROR(ROUND(VLOOKUP($A277,est_vols!$A:$U,2,FALSE),0),"")</f>
        <v>1</v>
      </c>
      <c r="N277">
        <f>IFERROR(ROUND(VLOOKUP($A277,est_vols!$A:$U,3,FALSE),0),"")</f>
        <v>11</v>
      </c>
      <c r="O277" t="str">
        <f>VLOOKUP(M277,'AT FT Lookup'!$A$3:$D$8,4,FALSE)</f>
        <v>Core/CBD</v>
      </c>
      <c r="P277" s="11" t="str">
        <f>VLOOKUP(N277,'AT FT Lookup'!$A$12:$C$26,3,FALSE)</f>
        <v>Loc</v>
      </c>
      <c r="Q277">
        <f t="shared" si="128"/>
        <v>1</v>
      </c>
      <c r="R277">
        <f t="shared" si="129"/>
        <v>0</v>
      </c>
      <c r="S277">
        <f t="shared" si="130"/>
        <v>0</v>
      </c>
      <c r="T277">
        <f t="shared" si="131"/>
        <v>0</v>
      </c>
      <c r="U277" s="11" t="str">
        <f t="shared" si="133"/>
        <v>Under 10k</v>
      </c>
      <c r="V277" s="3">
        <v>1723.5</v>
      </c>
      <c r="W277" s="3">
        <v>373</v>
      </c>
      <c r="X277" s="3">
        <v>721.5</v>
      </c>
      <c r="Y277" s="3">
        <v>371.5</v>
      </c>
      <c r="Z277" s="3">
        <v>239.5</v>
      </c>
      <c r="AA277" s="9">
        <v>18</v>
      </c>
      <c r="AN277" s="3">
        <f>IFERROR(ROUND(VLOOKUP($A277,est_vols!$A:$U,4,FALSE),0),"")</f>
        <v>1388</v>
      </c>
      <c r="AO277" s="3">
        <f>IFERROR(ROUND(VLOOKUP($A277,est_vols!$A:$U,5,FALSE),0),"")</f>
        <v>196</v>
      </c>
      <c r="AP277" s="3">
        <f>IFERROR(ROUND(VLOOKUP($A277,est_vols!$A:$U,6,FALSE),0),"")</f>
        <v>715</v>
      </c>
      <c r="AQ277" s="3">
        <f>IFERROR(ROUND(VLOOKUP($A277,est_vols!$A:$U,7,FALSE),0),"")</f>
        <v>442</v>
      </c>
      <c r="AR277" s="3">
        <f>IFERROR(ROUND(VLOOKUP($A277,est_vols!$A:$U,8,FALSE),0),"")</f>
        <v>34</v>
      </c>
      <c r="AS277" s="9">
        <f>IFERROR(ROUND(VLOOKUP($A277,est_vols!$A:$U,9,FALSE),0),"")</f>
        <v>1</v>
      </c>
      <c r="AT277" s="3">
        <f t="shared" si="134"/>
        <v>-335.5</v>
      </c>
      <c r="AU277" s="3">
        <f t="shared" si="135"/>
        <v>-177</v>
      </c>
      <c r="AV277" s="3">
        <f t="shared" si="136"/>
        <v>-6.5</v>
      </c>
      <c r="AW277" s="3">
        <f t="shared" si="137"/>
        <v>70.5</v>
      </c>
      <c r="AX277" s="3">
        <f t="shared" si="138"/>
        <v>-205.5</v>
      </c>
      <c r="AY277" s="9">
        <f t="shared" si="139"/>
        <v>-17</v>
      </c>
      <c r="AZ277" s="3">
        <f t="shared" si="140"/>
        <v>112560.25</v>
      </c>
      <c r="BA277" s="3">
        <f t="shared" si="141"/>
        <v>31329</v>
      </c>
      <c r="BB277" s="3">
        <f t="shared" si="142"/>
        <v>42.25</v>
      </c>
      <c r="BC277" s="3">
        <f t="shared" si="143"/>
        <v>4970.25</v>
      </c>
      <c r="BD277" s="3">
        <f t="shared" si="144"/>
        <v>42230.25</v>
      </c>
      <c r="BE277" s="9">
        <f t="shared" si="145"/>
        <v>289</v>
      </c>
      <c r="BF277" s="51">
        <f t="shared" si="146"/>
        <v>-0.19466202494923121</v>
      </c>
      <c r="BG277" s="51">
        <f t="shared" si="147"/>
        <v>-0.47453083109919569</v>
      </c>
      <c r="BH277" s="51">
        <f t="shared" si="148"/>
        <v>-9.0090090090090089E-3</v>
      </c>
      <c r="BI277" s="51">
        <f t="shared" si="149"/>
        <v>0.18977119784656796</v>
      </c>
      <c r="BJ277" s="51">
        <f t="shared" si="150"/>
        <v>-0.85803757828810023</v>
      </c>
      <c r="BK277" s="52">
        <f t="shared" si="151"/>
        <v>-0.94444444444444442</v>
      </c>
    </row>
    <row r="278" spans="1:63" x14ac:dyDescent="0.25">
      <c r="A278">
        <v>310</v>
      </c>
      <c r="B278" t="s">
        <v>75</v>
      </c>
      <c r="C278" t="s">
        <v>214</v>
      </c>
      <c r="D278" t="str">
        <f t="shared" si="132"/>
        <v>BAKER ST between BUSH and PINE</v>
      </c>
      <c r="E278" t="s">
        <v>252</v>
      </c>
      <c r="F278" t="s">
        <v>435</v>
      </c>
      <c r="G278" t="s">
        <v>436</v>
      </c>
      <c r="H278" t="s">
        <v>38</v>
      </c>
      <c r="I278" t="s">
        <v>621</v>
      </c>
      <c r="J278" s="11" t="s">
        <v>844</v>
      </c>
      <c r="K278">
        <v>26826</v>
      </c>
      <c r="L278" s="11">
        <v>26825</v>
      </c>
      <c r="M278">
        <f>IFERROR(ROUND(VLOOKUP($A278,est_vols!$A:$U,2,FALSE),0),"")</f>
        <v>1</v>
      </c>
      <c r="N278">
        <f>IFERROR(ROUND(VLOOKUP($A278,est_vols!$A:$U,3,FALSE),0),"")</f>
        <v>11</v>
      </c>
      <c r="O278" t="str">
        <f>VLOOKUP(M278,'AT FT Lookup'!$A$3:$D$8,4,FALSE)</f>
        <v>Core/CBD</v>
      </c>
      <c r="P278" s="11" t="str">
        <f>VLOOKUP(N278,'AT FT Lookup'!$A$12:$C$26,3,FALSE)</f>
        <v>Loc</v>
      </c>
      <c r="Q278">
        <f t="shared" si="128"/>
        <v>1</v>
      </c>
      <c r="R278">
        <f t="shared" si="129"/>
        <v>0</v>
      </c>
      <c r="S278">
        <f t="shared" si="130"/>
        <v>0</v>
      </c>
      <c r="T278">
        <f t="shared" si="131"/>
        <v>0</v>
      </c>
      <c r="U278" s="11" t="str">
        <f t="shared" si="133"/>
        <v>Under 10k</v>
      </c>
      <c r="V278" s="3">
        <v>1497</v>
      </c>
      <c r="W278" s="3">
        <v>237.5</v>
      </c>
      <c r="X278" s="3">
        <v>556</v>
      </c>
      <c r="Y278" s="3">
        <v>405</v>
      </c>
      <c r="Z278" s="3">
        <v>277.5</v>
      </c>
      <c r="AA278" s="9">
        <v>21</v>
      </c>
      <c r="AN278" s="3">
        <f>IFERROR(ROUND(VLOOKUP($A278,est_vols!$A:$U,4,FALSE),0),"")</f>
        <v>48</v>
      </c>
      <c r="AO278" s="3">
        <f>IFERROR(ROUND(VLOOKUP($A278,est_vols!$A:$U,5,FALSE),0),"")</f>
        <v>11</v>
      </c>
      <c r="AP278" s="3">
        <f>IFERROR(ROUND(VLOOKUP($A278,est_vols!$A:$U,6,FALSE),0),"")</f>
        <v>21</v>
      </c>
      <c r="AQ278" s="3">
        <f>IFERROR(ROUND(VLOOKUP($A278,est_vols!$A:$U,7,FALSE),0),"")</f>
        <v>14</v>
      </c>
      <c r="AR278" s="3">
        <f>IFERROR(ROUND(VLOOKUP($A278,est_vols!$A:$U,8,FALSE),0),"")</f>
        <v>2</v>
      </c>
      <c r="AS278" s="9">
        <f>IFERROR(ROUND(VLOOKUP($A278,est_vols!$A:$U,9,FALSE),0),"")</f>
        <v>0</v>
      </c>
      <c r="AT278" s="3">
        <f t="shared" si="134"/>
        <v>-1449</v>
      </c>
      <c r="AU278" s="3">
        <f t="shared" si="135"/>
        <v>-226.5</v>
      </c>
      <c r="AV278" s="3">
        <f t="shared" si="136"/>
        <v>-535</v>
      </c>
      <c r="AW278" s="3">
        <f t="shared" si="137"/>
        <v>-391</v>
      </c>
      <c r="AX278" s="3">
        <f t="shared" si="138"/>
        <v>-275.5</v>
      </c>
      <c r="AY278" s="9">
        <f t="shared" si="139"/>
        <v>-21</v>
      </c>
      <c r="AZ278" s="3">
        <f t="shared" si="140"/>
        <v>2099601</v>
      </c>
      <c r="BA278" s="3">
        <f t="shared" si="141"/>
        <v>51302.25</v>
      </c>
      <c r="BB278" s="3">
        <f t="shared" si="142"/>
        <v>286225</v>
      </c>
      <c r="BC278" s="3">
        <f t="shared" si="143"/>
        <v>152881</v>
      </c>
      <c r="BD278" s="3">
        <f t="shared" si="144"/>
        <v>75900.25</v>
      </c>
      <c r="BE278" s="9">
        <f t="shared" si="145"/>
        <v>441</v>
      </c>
      <c r="BF278" s="51">
        <f t="shared" si="146"/>
        <v>-0.96793587174348694</v>
      </c>
      <c r="BG278" s="51">
        <f t="shared" si="147"/>
        <v>-0.9536842105263158</v>
      </c>
      <c r="BH278" s="51">
        <f t="shared" si="148"/>
        <v>-0.96223021582733814</v>
      </c>
      <c r="BI278" s="51">
        <f t="shared" si="149"/>
        <v>-0.96543209876543212</v>
      </c>
      <c r="BJ278" s="51">
        <f t="shared" si="150"/>
        <v>-0.99279279279279276</v>
      </c>
      <c r="BK278" s="52">
        <f t="shared" si="151"/>
        <v>-1</v>
      </c>
    </row>
    <row r="279" spans="1:63" x14ac:dyDescent="0.25">
      <c r="A279">
        <v>311</v>
      </c>
      <c r="B279" t="s">
        <v>75</v>
      </c>
      <c r="C279" t="s">
        <v>214</v>
      </c>
      <c r="D279" t="str">
        <f t="shared" si="132"/>
        <v>BAKER ST between BUSH and SUTTER</v>
      </c>
      <c r="E279" t="s">
        <v>252</v>
      </c>
      <c r="F279" t="s">
        <v>435</v>
      </c>
      <c r="G279" t="s">
        <v>437</v>
      </c>
      <c r="H279" t="s">
        <v>36</v>
      </c>
      <c r="I279" t="s">
        <v>621</v>
      </c>
      <c r="J279" s="11" t="s">
        <v>845</v>
      </c>
      <c r="K279">
        <v>26815</v>
      </c>
      <c r="L279" s="11">
        <v>26825</v>
      </c>
      <c r="M279">
        <f>IFERROR(ROUND(VLOOKUP($A279,est_vols!$A:$U,2,FALSE),0),"")</f>
        <v>1</v>
      </c>
      <c r="N279">
        <f>IFERROR(ROUND(VLOOKUP($A279,est_vols!$A:$U,3,FALSE),0),"")</f>
        <v>11</v>
      </c>
      <c r="O279" t="str">
        <f>VLOOKUP(M279,'AT FT Lookup'!$A$3:$D$8,4,FALSE)</f>
        <v>Core/CBD</v>
      </c>
      <c r="P279" s="11" t="str">
        <f>VLOOKUP(N279,'AT FT Lookup'!$A$12:$C$26,3,FALSE)</f>
        <v>Loc</v>
      </c>
      <c r="Q279">
        <f t="shared" si="128"/>
        <v>1</v>
      </c>
      <c r="R279">
        <f t="shared" si="129"/>
        <v>0</v>
      </c>
      <c r="S279">
        <f t="shared" si="130"/>
        <v>0</v>
      </c>
      <c r="T279">
        <f t="shared" si="131"/>
        <v>0</v>
      </c>
      <c r="U279" s="11" t="str">
        <f t="shared" si="133"/>
        <v>Under 10k</v>
      </c>
      <c r="V279" s="3">
        <v>1693.5</v>
      </c>
      <c r="W279" s="3">
        <v>324.5</v>
      </c>
      <c r="X279" s="3">
        <v>757.5</v>
      </c>
      <c r="Y279" s="3">
        <v>357.5</v>
      </c>
      <c r="Z279" s="3">
        <v>238.5</v>
      </c>
      <c r="AA279" s="9">
        <v>15.5</v>
      </c>
      <c r="AN279" s="3">
        <f>IFERROR(ROUND(VLOOKUP($A279,est_vols!$A:$U,4,FALSE),0),"")</f>
        <v>330</v>
      </c>
      <c r="AO279" s="3">
        <f>IFERROR(ROUND(VLOOKUP($A279,est_vols!$A:$U,5,FALSE),0),"")</f>
        <v>42</v>
      </c>
      <c r="AP279" s="3">
        <f>IFERROR(ROUND(VLOOKUP($A279,est_vols!$A:$U,6,FALSE),0),"")</f>
        <v>162</v>
      </c>
      <c r="AQ279" s="3">
        <f>IFERROR(ROUND(VLOOKUP($A279,est_vols!$A:$U,7,FALSE),0),"")</f>
        <v>107</v>
      </c>
      <c r="AR279" s="3">
        <f>IFERROR(ROUND(VLOOKUP($A279,est_vols!$A:$U,8,FALSE),0),"")</f>
        <v>19</v>
      </c>
      <c r="AS279" s="9">
        <f>IFERROR(ROUND(VLOOKUP($A279,est_vols!$A:$U,9,FALSE),0),"")</f>
        <v>0</v>
      </c>
      <c r="AT279" s="3">
        <f t="shared" si="134"/>
        <v>-1363.5</v>
      </c>
      <c r="AU279" s="3">
        <f t="shared" si="135"/>
        <v>-282.5</v>
      </c>
      <c r="AV279" s="3">
        <f t="shared" si="136"/>
        <v>-595.5</v>
      </c>
      <c r="AW279" s="3">
        <f t="shared" si="137"/>
        <v>-250.5</v>
      </c>
      <c r="AX279" s="3">
        <f t="shared" si="138"/>
        <v>-219.5</v>
      </c>
      <c r="AY279" s="9">
        <f t="shared" si="139"/>
        <v>-15.5</v>
      </c>
      <c r="AZ279" s="3">
        <f t="shared" si="140"/>
        <v>1859132.25</v>
      </c>
      <c r="BA279" s="3">
        <f t="shared" si="141"/>
        <v>79806.25</v>
      </c>
      <c r="BB279" s="3">
        <f t="shared" si="142"/>
        <v>354620.25</v>
      </c>
      <c r="BC279" s="3">
        <f t="shared" si="143"/>
        <v>62750.25</v>
      </c>
      <c r="BD279" s="3">
        <f t="shared" si="144"/>
        <v>48180.25</v>
      </c>
      <c r="BE279" s="9">
        <f t="shared" si="145"/>
        <v>240.25</v>
      </c>
      <c r="BF279" s="51">
        <f t="shared" si="146"/>
        <v>-0.80513728963684672</v>
      </c>
      <c r="BG279" s="51">
        <f t="shared" si="147"/>
        <v>-0.8705701078582434</v>
      </c>
      <c r="BH279" s="51">
        <f t="shared" si="148"/>
        <v>-0.78613861386138617</v>
      </c>
      <c r="BI279" s="51">
        <f t="shared" si="149"/>
        <v>-0.70069930069930075</v>
      </c>
      <c r="BJ279" s="51">
        <f t="shared" si="150"/>
        <v>-0.92033542976939209</v>
      </c>
      <c r="BK279" s="52">
        <f t="shared" si="151"/>
        <v>-1</v>
      </c>
    </row>
    <row r="280" spans="1:63" x14ac:dyDescent="0.25">
      <c r="A280">
        <v>312</v>
      </c>
      <c r="B280" t="s">
        <v>75</v>
      </c>
      <c r="C280" t="s">
        <v>214</v>
      </c>
      <c r="D280" t="str">
        <f t="shared" si="132"/>
        <v>BAKER ST between BUSH and SUTTER</v>
      </c>
      <c r="E280" t="s">
        <v>252</v>
      </c>
      <c r="F280" t="s">
        <v>435</v>
      </c>
      <c r="G280" t="s">
        <v>437</v>
      </c>
      <c r="H280" t="s">
        <v>38</v>
      </c>
      <c r="I280" t="s">
        <v>621</v>
      </c>
      <c r="J280" s="11" t="s">
        <v>846</v>
      </c>
      <c r="K280">
        <v>26825</v>
      </c>
      <c r="L280" s="11">
        <v>26815</v>
      </c>
      <c r="M280">
        <f>IFERROR(ROUND(VLOOKUP($A280,est_vols!$A:$U,2,FALSE),0),"")</f>
        <v>1</v>
      </c>
      <c r="N280">
        <f>IFERROR(ROUND(VLOOKUP($A280,est_vols!$A:$U,3,FALSE),0),"")</f>
        <v>11</v>
      </c>
      <c r="O280" t="str">
        <f>VLOOKUP(M280,'AT FT Lookup'!$A$3:$D$8,4,FALSE)</f>
        <v>Core/CBD</v>
      </c>
      <c r="P280" s="11" t="str">
        <f>VLOOKUP(N280,'AT FT Lookup'!$A$12:$C$26,3,FALSE)</f>
        <v>Loc</v>
      </c>
      <c r="Q280">
        <f t="shared" si="128"/>
        <v>1</v>
      </c>
      <c r="R280">
        <f t="shared" si="129"/>
        <v>0</v>
      </c>
      <c r="S280">
        <f t="shared" si="130"/>
        <v>0</v>
      </c>
      <c r="T280">
        <f t="shared" si="131"/>
        <v>0</v>
      </c>
      <c r="U280" s="11" t="str">
        <f t="shared" si="133"/>
        <v>Under 10k</v>
      </c>
      <c r="V280" s="3">
        <v>1321.5</v>
      </c>
      <c r="W280" s="3">
        <v>184.5</v>
      </c>
      <c r="X280" s="3">
        <v>520.5</v>
      </c>
      <c r="Y280" s="3">
        <v>391.5</v>
      </c>
      <c r="Z280" s="3">
        <v>215.5</v>
      </c>
      <c r="AA280" s="9">
        <v>9.5</v>
      </c>
      <c r="AN280" s="3">
        <f>IFERROR(ROUND(VLOOKUP($A280,est_vols!$A:$U,4,FALSE),0),"")</f>
        <v>350</v>
      </c>
      <c r="AO280" s="3">
        <f>IFERROR(ROUND(VLOOKUP($A280,est_vols!$A:$U,5,FALSE),0),"")</f>
        <v>77</v>
      </c>
      <c r="AP280" s="3">
        <f>IFERROR(ROUND(VLOOKUP($A280,est_vols!$A:$U,6,FALSE),0),"")</f>
        <v>109</v>
      </c>
      <c r="AQ280" s="3">
        <f>IFERROR(ROUND(VLOOKUP($A280,est_vols!$A:$U,7,FALSE),0),"")</f>
        <v>130</v>
      </c>
      <c r="AR280" s="3">
        <f>IFERROR(ROUND(VLOOKUP($A280,est_vols!$A:$U,8,FALSE),0),"")</f>
        <v>33</v>
      </c>
      <c r="AS280" s="9">
        <f>IFERROR(ROUND(VLOOKUP($A280,est_vols!$A:$U,9,FALSE),0),"")</f>
        <v>1</v>
      </c>
      <c r="AT280" s="3">
        <f t="shared" si="134"/>
        <v>-971.5</v>
      </c>
      <c r="AU280" s="3">
        <f t="shared" si="135"/>
        <v>-107.5</v>
      </c>
      <c r="AV280" s="3">
        <f t="shared" si="136"/>
        <v>-411.5</v>
      </c>
      <c r="AW280" s="3">
        <f t="shared" si="137"/>
        <v>-261.5</v>
      </c>
      <c r="AX280" s="3">
        <f t="shared" si="138"/>
        <v>-182.5</v>
      </c>
      <c r="AY280" s="9">
        <f t="shared" si="139"/>
        <v>-8.5</v>
      </c>
      <c r="AZ280" s="3">
        <f t="shared" si="140"/>
        <v>943812.25</v>
      </c>
      <c r="BA280" s="3">
        <f t="shared" si="141"/>
        <v>11556.25</v>
      </c>
      <c r="BB280" s="3">
        <f t="shared" si="142"/>
        <v>169332.25</v>
      </c>
      <c r="BC280" s="3">
        <f t="shared" si="143"/>
        <v>68382.25</v>
      </c>
      <c r="BD280" s="3">
        <f t="shared" si="144"/>
        <v>33306.25</v>
      </c>
      <c r="BE280" s="9">
        <f t="shared" si="145"/>
        <v>72.25</v>
      </c>
      <c r="BF280" s="51">
        <f t="shared" si="146"/>
        <v>-0.7351494513810064</v>
      </c>
      <c r="BG280" s="51">
        <f t="shared" si="147"/>
        <v>-0.58265582655826553</v>
      </c>
      <c r="BH280" s="51">
        <f t="shared" si="148"/>
        <v>-0.7905859750240154</v>
      </c>
      <c r="BI280" s="51">
        <f t="shared" si="149"/>
        <v>-0.66794380587484037</v>
      </c>
      <c r="BJ280" s="51">
        <f t="shared" si="150"/>
        <v>-0.84686774941995357</v>
      </c>
      <c r="BK280" s="52">
        <f t="shared" si="151"/>
        <v>-0.89473684210526316</v>
      </c>
    </row>
    <row r="281" spans="1:63" x14ac:dyDescent="0.25">
      <c r="A281">
        <v>313</v>
      </c>
      <c r="B281" t="s">
        <v>75</v>
      </c>
      <c r="C281" t="s">
        <v>214</v>
      </c>
      <c r="D281" t="str">
        <f t="shared" si="132"/>
        <v>BAKER ST between FELL and HAYES</v>
      </c>
      <c r="E281" t="s">
        <v>252</v>
      </c>
      <c r="F281" t="s">
        <v>438</v>
      </c>
      <c r="G281" t="s">
        <v>439</v>
      </c>
      <c r="H281" t="s">
        <v>36</v>
      </c>
      <c r="I281" t="s">
        <v>621</v>
      </c>
      <c r="J281" s="11" t="s">
        <v>847</v>
      </c>
      <c r="K281">
        <v>26350</v>
      </c>
      <c r="L281" s="11">
        <v>26351</v>
      </c>
      <c r="M281">
        <f>IFERROR(ROUND(VLOOKUP($A281,est_vols!$A:$U,2,FALSE),0),"")</f>
        <v>1</v>
      </c>
      <c r="N281">
        <f>IFERROR(ROUND(VLOOKUP($A281,est_vols!$A:$U,3,FALSE),0),"")</f>
        <v>4</v>
      </c>
      <c r="O281" t="str">
        <f>VLOOKUP(M281,'AT FT Lookup'!$A$3:$D$8,4,FALSE)</f>
        <v>Core/CBD</v>
      </c>
      <c r="P281" s="11" t="str">
        <f>VLOOKUP(N281,'AT FT Lookup'!$A$12:$C$26,3,FALSE)</f>
        <v>Col</v>
      </c>
      <c r="Q281">
        <f t="shared" si="128"/>
        <v>1</v>
      </c>
      <c r="R281">
        <f t="shared" si="129"/>
        <v>0</v>
      </c>
      <c r="S281">
        <f t="shared" si="130"/>
        <v>0</v>
      </c>
      <c r="T281">
        <f t="shared" si="131"/>
        <v>0</v>
      </c>
      <c r="U281" s="11" t="str">
        <f t="shared" si="133"/>
        <v>Under 10k</v>
      </c>
      <c r="V281" s="3">
        <v>3258</v>
      </c>
      <c r="W281" s="3">
        <v>531.5</v>
      </c>
      <c r="X281" s="3">
        <v>1417.5</v>
      </c>
      <c r="Y281" s="3">
        <v>620.5</v>
      </c>
      <c r="Z281" s="3">
        <v>645</v>
      </c>
      <c r="AA281" s="9">
        <v>43.5</v>
      </c>
      <c r="AN281" s="3">
        <f>IFERROR(ROUND(VLOOKUP($A281,est_vols!$A:$U,4,FALSE),0),"")</f>
        <v>1678</v>
      </c>
      <c r="AO281" s="3">
        <f>IFERROR(ROUND(VLOOKUP($A281,est_vols!$A:$U,5,FALSE),0),"")</f>
        <v>201</v>
      </c>
      <c r="AP281" s="3">
        <f>IFERROR(ROUND(VLOOKUP($A281,est_vols!$A:$U,6,FALSE),0),"")</f>
        <v>851</v>
      </c>
      <c r="AQ281" s="3">
        <f>IFERROR(ROUND(VLOOKUP($A281,est_vols!$A:$U,7,FALSE),0),"")</f>
        <v>520</v>
      </c>
      <c r="AR281" s="3">
        <f>IFERROR(ROUND(VLOOKUP($A281,est_vols!$A:$U,8,FALSE),0),"")</f>
        <v>106</v>
      </c>
      <c r="AS281" s="9">
        <f>IFERROR(ROUND(VLOOKUP($A281,est_vols!$A:$U,9,FALSE),0),"")</f>
        <v>0</v>
      </c>
      <c r="AT281" s="3">
        <f t="shared" si="134"/>
        <v>-1580</v>
      </c>
      <c r="AU281" s="3">
        <f t="shared" si="135"/>
        <v>-330.5</v>
      </c>
      <c r="AV281" s="3">
        <f t="shared" si="136"/>
        <v>-566.5</v>
      </c>
      <c r="AW281" s="3">
        <f t="shared" si="137"/>
        <v>-100.5</v>
      </c>
      <c r="AX281" s="3">
        <f t="shared" si="138"/>
        <v>-539</v>
      </c>
      <c r="AY281" s="9">
        <f t="shared" si="139"/>
        <v>-43.5</v>
      </c>
      <c r="AZ281" s="3">
        <f t="shared" si="140"/>
        <v>2496400</v>
      </c>
      <c r="BA281" s="3">
        <f t="shared" si="141"/>
        <v>109230.25</v>
      </c>
      <c r="BB281" s="3">
        <f t="shared" si="142"/>
        <v>320922.25</v>
      </c>
      <c r="BC281" s="3">
        <f t="shared" si="143"/>
        <v>10100.25</v>
      </c>
      <c r="BD281" s="3">
        <f t="shared" si="144"/>
        <v>290521</v>
      </c>
      <c r="BE281" s="9">
        <f t="shared" si="145"/>
        <v>1892.25</v>
      </c>
      <c r="BF281" s="51">
        <f t="shared" si="146"/>
        <v>-0.48496009821976671</v>
      </c>
      <c r="BG281" s="51">
        <f t="shared" si="147"/>
        <v>-0.62182502351834434</v>
      </c>
      <c r="BH281" s="51">
        <f t="shared" si="148"/>
        <v>-0.39964726631393299</v>
      </c>
      <c r="BI281" s="51">
        <f t="shared" si="149"/>
        <v>-0.16196615632554393</v>
      </c>
      <c r="BJ281" s="51">
        <f t="shared" si="150"/>
        <v>-0.83565891472868215</v>
      </c>
      <c r="BK281" s="52">
        <f t="shared" si="151"/>
        <v>-1</v>
      </c>
    </row>
    <row r="282" spans="1:63" x14ac:dyDescent="0.25">
      <c r="A282">
        <v>314</v>
      </c>
      <c r="B282" t="s">
        <v>75</v>
      </c>
      <c r="C282" t="s">
        <v>214</v>
      </c>
      <c r="D282" t="str">
        <f t="shared" si="132"/>
        <v>BAKER ST between FELL and HAYES</v>
      </c>
      <c r="E282" t="s">
        <v>252</v>
      </c>
      <c r="F282" t="s">
        <v>438</v>
      </c>
      <c r="G282" t="s">
        <v>439</v>
      </c>
      <c r="H282" t="s">
        <v>38</v>
      </c>
      <c r="I282" t="s">
        <v>621</v>
      </c>
      <c r="J282" s="11" t="s">
        <v>848</v>
      </c>
      <c r="K282">
        <v>26351</v>
      </c>
      <c r="L282" s="11">
        <v>26350</v>
      </c>
      <c r="M282">
        <f>IFERROR(ROUND(VLOOKUP($A282,est_vols!$A:$U,2,FALSE),0),"")</f>
        <v>1</v>
      </c>
      <c r="N282">
        <f>IFERROR(ROUND(VLOOKUP($A282,est_vols!$A:$U,3,FALSE),0),"")</f>
        <v>4</v>
      </c>
      <c r="O282" t="str">
        <f>VLOOKUP(M282,'AT FT Lookup'!$A$3:$D$8,4,FALSE)</f>
        <v>Core/CBD</v>
      </c>
      <c r="P282" s="11" t="str">
        <f>VLOOKUP(N282,'AT FT Lookup'!$A$12:$C$26,3,FALSE)</f>
        <v>Col</v>
      </c>
      <c r="Q282">
        <f t="shared" si="128"/>
        <v>1</v>
      </c>
      <c r="R282">
        <f t="shared" si="129"/>
        <v>0</v>
      </c>
      <c r="S282">
        <f t="shared" si="130"/>
        <v>0</v>
      </c>
      <c r="T282">
        <f t="shared" si="131"/>
        <v>0</v>
      </c>
      <c r="U282" s="11" t="str">
        <f t="shared" si="133"/>
        <v>Under 10k</v>
      </c>
      <c r="V282" s="3">
        <v>2946</v>
      </c>
      <c r="W282" s="3">
        <v>406.5</v>
      </c>
      <c r="X282" s="3">
        <v>1081</v>
      </c>
      <c r="Y282" s="3">
        <v>728.5</v>
      </c>
      <c r="Z282" s="3">
        <v>654</v>
      </c>
      <c r="AA282" s="9">
        <v>76</v>
      </c>
      <c r="AN282" s="3">
        <f>IFERROR(ROUND(VLOOKUP($A282,est_vols!$A:$U,4,FALSE),0),"")</f>
        <v>1762</v>
      </c>
      <c r="AO282" s="3">
        <f>IFERROR(ROUND(VLOOKUP($A282,est_vols!$A:$U,5,FALSE),0),"")</f>
        <v>764</v>
      </c>
      <c r="AP282" s="3">
        <f>IFERROR(ROUND(VLOOKUP($A282,est_vols!$A:$U,6,FALSE),0),"")</f>
        <v>364</v>
      </c>
      <c r="AQ282" s="3">
        <f>IFERROR(ROUND(VLOOKUP($A282,est_vols!$A:$U,7,FALSE),0),"")</f>
        <v>442</v>
      </c>
      <c r="AR282" s="3">
        <f>IFERROR(ROUND(VLOOKUP($A282,est_vols!$A:$U,8,FALSE),0),"")</f>
        <v>165</v>
      </c>
      <c r="AS282" s="9">
        <f>IFERROR(ROUND(VLOOKUP($A282,est_vols!$A:$U,9,FALSE),0),"")</f>
        <v>26</v>
      </c>
      <c r="AT282" s="3">
        <f t="shared" si="134"/>
        <v>-1184</v>
      </c>
      <c r="AU282" s="3">
        <f t="shared" si="135"/>
        <v>357.5</v>
      </c>
      <c r="AV282" s="3">
        <f t="shared" si="136"/>
        <v>-717</v>
      </c>
      <c r="AW282" s="3">
        <f t="shared" si="137"/>
        <v>-286.5</v>
      </c>
      <c r="AX282" s="3">
        <f t="shared" si="138"/>
        <v>-489</v>
      </c>
      <c r="AY282" s="9">
        <f t="shared" si="139"/>
        <v>-50</v>
      </c>
      <c r="AZ282" s="3">
        <f t="shared" si="140"/>
        <v>1401856</v>
      </c>
      <c r="BA282" s="3">
        <f t="shared" si="141"/>
        <v>127806.25</v>
      </c>
      <c r="BB282" s="3">
        <f t="shared" si="142"/>
        <v>514089</v>
      </c>
      <c r="BC282" s="3">
        <f t="shared" si="143"/>
        <v>82082.25</v>
      </c>
      <c r="BD282" s="3">
        <f t="shared" si="144"/>
        <v>239121</v>
      </c>
      <c r="BE282" s="9">
        <f t="shared" si="145"/>
        <v>2500</v>
      </c>
      <c r="BF282" s="51">
        <f t="shared" si="146"/>
        <v>-0.40190088255261369</v>
      </c>
      <c r="BG282" s="51">
        <f t="shared" si="147"/>
        <v>0.87945879458794585</v>
      </c>
      <c r="BH282" s="51">
        <f t="shared" si="148"/>
        <v>-0.66327474560592048</v>
      </c>
      <c r="BI282" s="51">
        <f t="shared" si="149"/>
        <v>-0.39327385037748797</v>
      </c>
      <c r="BJ282" s="51">
        <f t="shared" si="150"/>
        <v>-0.74770642201834858</v>
      </c>
      <c r="BK282" s="52">
        <f t="shared" si="151"/>
        <v>-0.65789473684210531</v>
      </c>
    </row>
    <row r="283" spans="1:63" x14ac:dyDescent="0.25">
      <c r="A283">
        <v>315</v>
      </c>
      <c r="B283" t="s">
        <v>75</v>
      </c>
      <c r="C283" t="s">
        <v>214</v>
      </c>
      <c r="D283" t="str">
        <f t="shared" si="132"/>
        <v>BAKER ST between FELL and OAK</v>
      </c>
      <c r="E283" t="s">
        <v>252</v>
      </c>
      <c r="F283" t="s">
        <v>438</v>
      </c>
      <c r="G283" t="s">
        <v>433</v>
      </c>
      <c r="H283" t="s">
        <v>36</v>
      </c>
      <c r="I283" t="s">
        <v>621</v>
      </c>
      <c r="J283" s="11" t="s">
        <v>849</v>
      </c>
      <c r="K283">
        <v>26319</v>
      </c>
      <c r="L283" s="11">
        <v>26350</v>
      </c>
      <c r="M283">
        <f>IFERROR(ROUND(VLOOKUP($A283,est_vols!$A:$U,2,FALSE),0),"")</f>
        <v>1</v>
      </c>
      <c r="N283">
        <f>IFERROR(ROUND(VLOOKUP($A283,est_vols!$A:$U,3,FALSE),0),"")</f>
        <v>4</v>
      </c>
      <c r="O283" t="str">
        <f>VLOOKUP(M283,'AT FT Lookup'!$A$3:$D$8,4,FALSE)</f>
        <v>Core/CBD</v>
      </c>
      <c r="P283" s="11" t="str">
        <f>VLOOKUP(N283,'AT FT Lookup'!$A$12:$C$26,3,FALSE)</f>
        <v>Col</v>
      </c>
      <c r="Q283">
        <f t="shared" si="128"/>
        <v>1</v>
      </c>
      <c r="R283">
        <f t="shared" si="129"/>
        <v>0</v>
      </c>
      <c r="S283">
        <f t="shared" si="130"/>
        <v>0</v>
      </c>
      <c r="T283">
        <f t="shared" si="131"/>
        <v>0</v>
      </c>
      <c r="U283" s="11" t="str">
        <f t="shared" si="133"/>
        <v>Under 10k</v>
      </c>
      <c r="V283" s="3">
        <v>4184</v>
      </c>
      <c r="W283" s="3">
        <v>902</v>
      </c>
      <c r="X283" s="3">
        <v>1805</v>
      </c>
      <c r="Y283" s="3">
        <v>827</v>
      </c>
      <c r="Z283" s="3">
        <v>621</v>
      </c>
      <c r="AA283" s="9">
        <v>29</v>
      </c>
      <c r="AN283" s="3">
        <f>IFERROR(ROUND(VLOOKUP($A283,est_vols!$A:$U,4,FALSE),0),"")</f>
        <v>2232</v>
      </c>
      <c r="AO283" s="3">
        <f>IFERROR(ROUND(VLOOKUP($A283,est_vols!$A:$U,5,FALSE),0),"")</f>
        <v>337</v>
      </c>
      <c r="AP283" s="3">
        <f>IFERROR(ROUND(VLOOKUP($A283,est_vols!$A:$U,6,FALSE),0),"")</f>
        <v>1077</v>
      </c>
      <c r="AQ283" s="3">
        <f>IFERROR(ROUND(VLOOKUP($A283,est_vols!$A:$U,7,FALSE),0),"")</f>
        <v>681</v>
      </c>
      <c r="AR283" s="3">
        <f>IFERROR(ROUND(VLOOKUP($A283,est_vols!$A:$U,8,FALSE),0),"")</f>
        <v>133</v>
      </c>
      <c r="AS283" s="9">
        <f>IFERROR(ROUND(VLOOKUP($A283,est_vols!$A:$U,9,FALSE),0),"")</f>
        <v>5</v>
      </c>
      <c r="AT283" s="3">
        <f t="shared" si="134"/>
        <v>-1952</v>
      </c>
      <c r="AU283" s="3">
        <f t="shared" si="135"/>
        <v>-565</v>
      </c>
      <c r="AV283" s="3">
        <f t="shared" si="136"/>
        <v>-728</v>
      </c>
      <c r="AW283" s="3">
        <f t="shared" si="137"/>
        <v>-146</v>
      </c>
      <c r="AX283" s="3">
        <f t="shared" si="138"/>
        <v>-488</v>
      </c>
      <c r="AY283" s="9">
        <f t="shared" si="139"/>
        <v>-24</v>
      </c>
      <c r="AZ283" s="3">
        <f t="shared" si="140"/>
        <v>3810304</v>
      </c>
      <c r="BA283" s="3">
        <f t="shared" si="141"/>
        <v>319225</v>
      </c>
      <c r="BB283" s="3">
        <f t="shared" si="142"/>
        <v>529984</v>
      </c>
      <c r="BC283" s="3">
        <f t="shared" si="143"/>
        <v>21316</v>
      </c>
      <c r="BD283" s="3">
        <f t="shared" si="144"/>
        <v>238144</v>
      </c>
      <c r="BE283" s="9">
        <f t="shared" si="145"/>
        <v>576</v>
      </c>
      <c r="BF283" s="51">
        <f t="shared" si="146"/>
        <v>-0.4665391969407266</v>
      </c>
      <c r="BG283" s="51">
        <f t="shared" si="147"/>
        <v>-0.62638580931263854</v>
      </c>
      <c r="BH283" s="51">
        <f t="shared" si="148"/>
        <v>-0.40332409972299171</v>
      </c>
      <c r="BI283" s="51">
        <f t="shared" si="149"/>
        <v>-0.17654171704957677</v>
      </c>
      <c r="BJ283" s="51">
        <f t="shared" si="150"/>
        <v>-0.78582930756843805</v>
      </c>
      <c r="BK283" s="52">
        <f t="shared" si="151"/>
        <v>-0.82758620689655171</v>
      </c>
    </row>
    <row r="284" spans="1:63" x14ac:dyDescent="0.25">
      <c r="A284">
        <v>316</v>
      </c>
      <c r="B284" t="s">
        <v>75</v>
      </c>
      <c r="C284" t="s">
        <v>214</v>
      </c>
      <c r="D284" t="str">
        <f t="shared" si="132"/>
        <v>BAKER ST between FELL and OAK</v>
      </c>
      <c r="E284" t="s">
        <v>252</v>
      </c>
      <c r="F284" t="s">
        <v>438</v>
      </c>
      <c r="G284" t="s">
        <v>433</v>
      </c>
      <c r="H284" t="s">
        <v>38</v>
      </c>
      <c r="I284" t="s">
        <v>621</v>
      </c>
      <c r="J284" s="11" t="s">
        <v>850</v>
      </c>
      <c r="K284">
        <v>26350</v>
      </c>
      <c r="L284" s="11">
        <v>26319</v>
      </c>
      <c r="M284">
        <f>IFERROR(ROUND(VLOOKUP($A284,est_vols!$A:$U,2,FALSE),0),"")</f>
        <v>1</v>
      </c>
      <c r="N284">
        <f>IFERROR(ROUND(VLOOKUP($A284,est_vols!$A:$U,3,FALSE),0),"")</f>
        <v>4</v>
      </c>
      <c r="O284" t="str">
        <f>VLOOKUP(M284,'AT FT Lookup'!$A$3:$D$8,4,FALSE)</f>
        <v>Core/CBD</v>
      </c>
      <c r="P284" s="11" t="str">
        <f>VLOOKUP(N284,'AT FT Lookup'!$A$12:$C$26,3,FALSE)</f>
        <v>Col</v>
      </c>
      <c r="Q284">
        <f t="shared" si="128"/>
        <v>1</v>
      </c>
      <c r="R284">
        <f t="shared" si="129"/>
        <v>0</v>
      </c>
      <c r="S284">
        <f t="shared" si="130"/>
        <v>0</v>
      </c>
      <c r="T284">
        <f t="shared" si="131"/>
        <v>0</v>
      </c>
      <c r="U284" s="11" t="str">
        <f t="shared" si="133"/>
        <v>Under 10k</v>
      </c>
      <c r="V284" s="3">
        <v>3627</v>
      </c>
      <c r="W284" s="3">
        <v>567</v>
      </c>
      <c r="X284" s="3">
        <v>1320</v>
      </c>
      <c r="Y284" s="3">
        <v>852</v>
      </c>
      <c r="Z284" s="3">
        <v>817</v>
      </c>
      <c r="AA284" s="9">
        <v>71</v>
      </c>
      <c r="AN284" s="3">
        <f>IFERROR(ROUND(VLOOKUP($A284,est_vols!$A:$U,4,FALSE),0),"")</f>
        <v>1854</v>
      </c>
      <c r="AO284" s="3">
        <f>IFERROR(ROUND(VLOOKUP($A284,est_vols!$A:$U,5,FALSE),0),"")</f>
        <v>766</v>
      </c>
      <c r="AP284" s="3">
        <f>IFERROR(ROUND(VLOOKUP($A284,est_vols!$A:$U,6,FALSE),0),"")</f>
        <v>407</v>
      </c>
      <c r="AQ284" s="3">
        <f>IFERROR(ROUND(VLOOKUP($A284,est_vols!$A:$U,7,FALSE),0),"")</f>
        <v>441</v>
      </c>
      <c r="AR284" s="3">
        <f>IFERROR(ROUND(VLOOKUP($A284,est_vols!$A:$U,8,FALSE),0),"")</f>
        <v>198</v>
      </c>
      <c r="AS284" s="9">
        <f>IFERROR(ROUND(VLOOKUP($A284,est_vols!$A:$U,9,FALSE),0),"")</f>
        <v>42</v>
      </c>
      <c r="AT284" s="3">
        <f t="shared" si="134"/>
        <v>-1773</v>
      </c>
      <c r="AU284" s="3">
        <f t="shared" si="135"/>
        <v>199</v>
      </c>
      <c r="AV284" s="3">
        <f t="shared" si="136"/>
        <v>-913</v>
      </c>
      <c r="AW284" s="3">
        <f t="shared" si="137"/>
        <v>-411</v>
      </c>
      <c r="AX284" s="3">
        <f t="shared" si="138"/>
        <v>-619</v>
      </c>
      <c r="AY284" s="9">
        <f t="shared" si="139"/>
        <v>-29</v>
      </c>
      <c r="AZ284" s="3">
        <f t="shared" si="140"/>
        <v>3143529</v>
      </c>
      <c r="BA284" s="3">
        <f t="shared" si="141"/>
        <v>39601</v>
      </c>
      <c r="BB284" s="3">
        <f t="shared" si="142"/>
        <v>833569</v>
      </c>
      <c r="BC284" s="3">
        <f t="shared" si="143"/>
        <v>168921</v>
      </c>
      <c r="BD284" s="3">
        <f t="shared" si="144"/>
        <v>383161</v>
      </c>
      <c r="BE284" s="9">
        <f t="shared" si="145"/>
        <v>841</v>
      </c>
      <c r="BF284" s="51">
        <f t="shared" si="146"/>
        <v>-0.48883374689826303</v>
      </c>
      <c r="BG284" s="51">
        <f t="shared" si="147"/>
        <v>0.35097001763668428</v>
      </c>
      <c r="BH284" s="51">
        <f t="shared" si="148"/>
        <v>-0.69166666666666665</v>
      </c>
      <c r="BI284" s="51">
        <f t="shared" si="149"/>
        <v>-0.48239436619718312</v>
      </c>
      <c r="BJ284" s="51">
        <f t="shared" si="150"/>
        <v>-0.75764993880048959</v>
      </c>
      <c r="BK284" s="52">
        <f t="shared" si="151"/>
        <v>-0.40845070422535212</v>
      </c>
    </row>
    <row r="285" spans="1:63" x14ac:dyDescent="0.25">
      <c r="A285">
        <v>317</v>
      </c>
      <c r="B285" t="s">
        <v>75</v>
      </c>
      <c r="C285" t="s">
        <v>214</v>
      </c>
      <c r="D285" t="str">
        <f t="shared" si="132"/>
        <v>BAKER ST between GROVE and HAYES</v>
      </c>
      <c r="E285" t="s">
        <v>252</v>
      </c>
      <c r="F285" t="s">
        <v>440</v>
      </c>
      <c r="G285" t="s">
        <v>439</v>
      </c>
      <c r="H285" t="s">
        <v>36</v>
      </c>
      <c r="I285" t="s">
        <v>621</v>
      </c>
      <c r="J285" s="11" t="s">
        <v>851</v>
      </c>
      <c r="K285">
        <v>26351</v>
      </c>
      <c r="L285" s="11">
        <v>26352</v>
      </c>
      <c r="M285">
        <f>IFERROR(ROUND(VLOOKUP($A285,est_vols!$A:$U,2,FALSE),0),"")</f>
        <v>1</v>
      </c>
      <c r="N285">
        <f>IFERROR(ROUND(VLOOKUP($A285,est_vols!$A:$U,3,FALSE),0),"")</f>
        <v>4</v>
      </c>
      <c r="O285" t="str">
        <f>VLOOKUP(M285,'AT FT Lookup'!$A$3:$D$8,4,FALSE)</f>
        <v>Core/CBD</v>
      </c>
      <c r="P285" s="11" t="str">
        <f>VLOOKUP(N285,'AT FT Lookup'!$A$12:$C$26,3,FALSE)</f>
        <v>Col</v>
      </c>
      <c r="Q285">
        <f t="shared" si="128"/>
        <v>1</v>
      </c>
      <c r="R285">
        <f t="shared" si="129"/>
        <v>0</v>
      </c>
      <c r="S285">
        <f t="shared" si="130"/>
        <v>0</v>
      </c>
      <c r="T285">
        <f t="shared" si="131"/>
        <v>0</v>
      </c>
      <c r="U285" s="11" t="str">
        <f t="shared" si="133"/>
        <v>Under 10k</v>
      </c>
      <c r="V285" s="3">
        <v>4034</v>
      </c>
      <c r="W285" s="3">
        <v>771</v>
      </c>
      <c r="X285" s="3">
        <v>1645</v>
      </c>
      <c r="Y285" s="3">
        <v>917</v>
      </c>
      <c r="Z285" s="3">
        <v>659</v>
      </c>
      <c r="AA285" s="9">
        <v>42</v>
      </c>
      <c r="AN285" s="3">
        <f>IFERROR(ROUND(VLOOKUP($A285,est_vols!$A:$U,4,FALSE),0),"")</f>
        <v>434</v>
      </c>
      <c r="AO285" s="3">
        <f>IFERROR(ROUND(VLOOKUP($A285,est_vols!$A:$U,5,FALSE),0),"")</f>
        <v>147</v>
      </c>
      <c r="AP285" s="3">
        <f>IFERROR(ROUND(VLOOKUP($A285,est_vols!$A:$U,6,FALSE),0),"")</f>
        <v>160</v>
      </c>
      <c r="AQ285" s="3">
        <f>IFERROR(ROUND(VLOOKUP($A285,est_vols!$A:$U,7,FALSE),0),"")</f>
        <v>119</v>
      </c>
      <c r="AR285" s="3">
        <f>IFERROR(ROUND(VLOOKUP($A285,est_vols!$A:$U,8,FALSE),0),"")</f>
        <v>8</v>
      </c>
      <c r="AS285" s="9">
        <f>IFERROR(ROUND(VLOOKUP($A285,est_vols!$A:$U,9,FALSE),0),"")</f>
        <v>0</v>
      </c>
      <c r="AT285" s="3">
        <f t="shared" si="134"/>
        <v>-3600</v>
      </c>
      <c r="AU285" s="3">
        <f t="shared" si="135"/>
        <v>-624</v>
      </c>
      <c r="AV285" s="3">
        <f t="shared" si="136"/>
        <v>-1485</v>
      </c>
      <c r="AW285" s="3">
        <f t="shared" si="137"/>
        <v>-798</v>
      </c>
      <c r="AX285" s="3">
        <f t="shared" si="138"/>
        <v>-651</v>
      </c>
      <c r="AY285" s="9">
        <f t="shared" si="139"/>
        <v>-42</v>
      </c>
      <c r="AZ285" s="3">
        <f t="shared" si="140"/>
        <v>12960000</v>
      </c>
      <c r="BA285" s="3">
        <f t="shared" si="141"/>
        <v>389376</v>
      </c>
      <c r="BB285" s="3">
        <f t="shared" si="142"/>
        <v>2205225</v>
      </c>
      <c r="BC285" s="3">
        <f t="shared" si="143"/>
        <v>636804</v>
      </c>
      <c r="BD285" s="3">
        <f t="shared" si="144"/>
        <v>423801</v>
      </c>
      <c r="BE285" s="9">
        <f t="shared" si="145"/>
        <v>1764</v>
      </c>
      <c r="BF285" s="51">
        <f t="shared" si="146"/>
        <v>-0.89241447694595932</v>
      </c>
      <c r="BG285" s="51">
        <f t="shared" si="147"/>
        <v>-0.80933852140077822</v>
      </c>
      <c r="BH285" s="51">
        <f t="shared" si="148"/>
        <v>-0.90273556231003038</v>
      </c>
      <c r="BI285" s="51">
        <f t="shared" si="149"/>
        <v>-0.87022900763358779</v>
      </c>
      <c r="BJ285" s="51">
        <f t="shared" si="150"/>
        <v>-0.98786039453717756</v>
      </c>
      <c r="BK285" s="52">
        <f t="shared" si="151"/>
        <v>-1</v>
      </c>
    </row>
    <row r="286" spans="1:63" x14ac:dyDescent="0.25">
      <c r="A286">
        <v>318</v>
      </c>
      <c r="B286" t="s">
        <v>75</v>
      </c>
      <c r="C286" t="s">
        <v>214</v>
      </c>
      <c r="D286" t="str">
        <f t="shared" si="132"/>
        <v>BAKER ST between GROVE and HAYES</v>
      </c>
      <c r="E286" t="s">
        <v>252</v>
      </c>
      <c r="F286" t="s">
        <v>440</v>
      </c>
      <c r="G286" t="s">
        <v>439</v>
      </c>
      <c r="H286" t="s">
        <v>38</v>
      </c>
      <c r="I286" t="s">
        <v>621</v>
      </c>
      <c r="J286" s="11" t="s">
        <v>852</v>
      </c>
      <c r="K286">
        <v>26352</v>
      </c>
      <c r="L286" s="11">
        <v>26351</v>
      </c>
      <c r="M286">
        <f>IFERROR(ROUND(VLOOKUP($A286,est_vols!$A:$U,2,FALSE),0),"")</f>
        <v>1</v>
      </c>
      <c r="N286">
        <f>IFERROR(ROUND(VLOOKUP($A286,est_vols!$A:$U,3,FALSE),0),"")</f>
        <v>4</v>
      </c>
      <c r="O286" t="str">
        <f>VLOOKUP(M286,'AT FT Lookup'!$A$3:$D$8,4,FALSE)</f>
        <v>Core/CBD</v>
      </c>
      <c r="P286" s="11" t="str">
        <f>VLOOKUP(N286,'AT FT Lookup'!$A$12:$C$26,3,FALSE)</f>
        <v>Col</v>
      </c>
      <c r="Q286">
        <f t="shared" si="128"/>
        <v>1</v>
      </c>
      <c r="R286">
        <f t="shared" si="129"/>
        <v>0</v>
      </c>
      <c r="S286">
        <f t="shared" si="130"/>
        <v>0</v>
      </c>
      <c r="T286">
        <f t="shared" si="131"/>
        <v>0</v>
      </c>
      <c r="U286" s="11" t="str">
        <f t="shared" si="133"/>
        <v>Under 10k</v>
      </c>
      <c r="V286" s="3">
        <v>2455</v>
      </c>
      <c r="W286" s="3">
        <v>411</v>
      </c>
      <c r="X286" s="3">
        <v>706</v>
      </c>
      <c r="Y286" s="3">
        <v>672</v>
      </c>
      <c r="Z286" s="3">
        <v>617</v>
      </c>
      <c r="AA286" s="9">
        <v>49</v>
      </c>
      <c r="AN286" s="3">
        <f>IFERROR(ROUND(VLOOKUP($A286,est_vols!$A:$U,4,FALSE),0),"")</f>
        <v>392</v>
      </c>
      <c r="AO286" s="3">
        <f>IFERROR(ROUND(VLOOKUP($A286,est_vols!$A:$U,5,FALSE),0),"")</f>
        <v>54</v>
      </c>
      <c r="AP286" s="3">
        <f>IFERROR(ROUND(VLOOKUP($A286,est_vols!$A:$U,6,FALSE),0),"")</f>
        <v>72</v>
      </c>
      <c r="AQ286" s="3">
        <f>IFERROR(ROUND(VLOOKUP($A286,est_vols!$A:$U,7,FALSE),0),"")</f>
        <v>257</v>
      </c>
      <c r="AR286" s="3">
        <f>IFERROR(ROUND(VLOOKUP($A286,est_vols!$A:$U,8,FALSE),0),"")</f>
        <v>3</v>
      </c>
      <c r="AS286" s="9">
        <f>IFERROR(ROUND(VLOOKUP($A286,est_vols!$A:$U,9,FALSE),0),"")</f>
        <v>5</v>
      </c>
      <c r="AT286" s="3">
        <f t="shared" si="134"/>
        <v>-2063</v>
      </c>
      <c r="AU286" s="3">
        <f t="shared" si="135"/>
        <v>-357</v>
      </c>
      <c r="AV286" s="3">
        <f t="shared" si="136"/>
        <v>-634</v>
      </c>
      <c r="AW286" s="3">
        <f t="shared" si="137"/>
        <v>-415</v>
      </c>
      <c r="AX286" s="3">
        <f t="shared" si="138"/>
        <v>-614</v>
      </c>
      <c r="AY286" s="9">
        <f t="shared" si="139"/>
        <v>-44</v>
      </c>
      <c r="AZ286" s="3">
        <f t="shared" si="140"/>
        <v>4255969</v>
      </c>
      <c r="BA286" s="3">
        <f t="shared" si="141"/>
        <v>127449</v>
      </c>
      <c r="BB286" s="3">
        <f t="shared" si="142"/>
        <v>401956</v>
      </c>
      <c r="BC286" s="3">
        <f t="shared" si="143"/>
        <v>172225</v>
      </c>
      <c r="BD286" s="3">
        <f t="shared" si="144"/>
        <v>376996</v>
      </c>
      <c r="BE286" s="9">
        <f t="shared" si="145"/>
        <v>1936</v>
      </c>
      <c r="BF286" s="51">
        <f t="shared" si="146"/>
        <v>-0.84032586558044808</v>
      </c>
      <c r="BG286" s="51">
        <f t="shared" si="147"/>
        <v>-0.86861313868613144</v>
      </c>
      <c r="BH286" s="51">
        <f t="shared" si="148"/>
        <v>-0.89801699716713879</v>
      </c>
      <c r="BI286" s="51">
        <f t="shared" si="149"/>
        <v>-0.61755952380952384</v>
      </c>
      <c r="BJ286" s="51">
        <f t="shared" si="150"/>
        <v>-0.99513776337115067</v>
      </c>
      <c r="BK286" s="52">
        <f t="shared" si="151"/>
        <v>-0.89795918367346939</v>
      </c>
    </row>
    <row r="287" spans="1:63" x14ac:dyDescent="0.25">
      <c r="A287">
        <v>319</v>
      </c>
      <c r="B287" t="s">
        <v>75</v>
      </c>
      <c r="C287" t="s">
        <v>214</v>
      </c>
      <c r="D287" t="str">
        <f t="shared" si="132"/>
        <v>BEACH ST between DIVISADERO and SCOTT</v>
      </c>
      <c r="E287" t="s">
        <v>253</v>
      </c>
      <c r="F287" t="s">
        <v>375</v>
      </c>
      <c r="G287" t="s">
        <v>441</v>
      </c>
      <c r="H287" t="s">
        <v>40</v>
      </c>
      <c r="I287" t="s">
        <v>621</v>
      </c>
      <c r="J287" s="11" t="s">
        <v>853</v>
      </c>
      <c r="K287">
        <v>27012</v>
      </c>
      <c r="L287" s="11">
        <v>26995</v>
      </c>
      <c r="M287">
        <f>IFERROR(ROUND(VLOOKUP($A287,est_vols!$A:$U,2,FALSE),0),"")</f>
        <v>2</v>
      </c>
      <c r="N287">
        <f>IFERROR(ROUND(VLOOKUP($A287,est_vols!$A:$U,3,FALSE),0),"")</f>
        <v>11</v>
      </c>
      <c r="O287" t="str">
        <f>VLOOKUP(M287,'AT FT Lookup'!$A$3:$D$8,4,FALSE)</f>
        <v>UrbBiz</v>
      </c>
      <c r="P287" s="11" t="str">
        <f>VLOOKUP(N287,'AT FT Lookup'!$A$12:$C$26,3,FALSE)</f>
        <v>Loc</v>
      </c>
      <c r="Q287">
        <f t="shared" si="128"/>
        <v>1</v>
      </c>
      <c r="R287">
        <f t="shared" si="129"/>
        <v>0</v>
      </c>
      <c r="S287">
        <f t="shared" si="130"/>
        <v>0</v>
      </c>
      <c r="T287">
        <f t="shared" si="131"/>
        <v>0</v>
      </c>
      <c r="U287" s="11" t="str">
        <f t="shared" si="133"/>
        <v>Under 10k</v>
      </c>
      <c r="V287" s="3">
        <v>620.5</v>
      </c>
      <c r="W287" s="3">
        <v>230</v>
      </c>
      <c r="X287" s="3">
        <v>192</v>
      </c>
      <c r="Y287" s="3">
        <v>114</v>
      </c>
      <c r="Z287" s="3">
        <v>74.5</v>
      </c>
      <c r="AA287" s="9">
        <v>10</v>
      </c>
      <c r="AN287" s="3">
        <f>IFERROR(ROUND(VLOOKUP($A287,est_vols!$A:$U,4,FALSE),0),"")</f>
        <v>579</v>
      </c>
      <c r="AO287" s="3">
        <f>IFERROR(ROUND(VLOOKUP($A287,est_vols!$A:$U,5,FALSE),0),"")</f>
        <v>166</v>
      </c>
      <c r="AP287" s="3">
        <f>IFERROR(ROUND(VLOOKUP($A287,est_vols!$A:$U,6,FALSE),0),"")</f>
        <v>239</v>
      </c>
      <c r="AQ287" s="3">
        <f>IFERROR(ROUND(VLOOKUP($A287,est_vols!$A:$U,7,FALSE),0),"")</f>
        <v>102</v>
      </c>
      <c r="AR287" s="3">
        <f>IFERROR(ROUND(VLOOKUP($A287,est_vols!$A:$U,8,FALSE),0),"")</f>
        <v>42</v>
      </c>
      <c r="AS287" s="9">
        <f>IFERROR(ROUND(VLOOKUP($A287,est_vols!$A:$U,9,FALSE),0),"")</f>
        <v>30</v>
      </c>
      <c r="AT287" s="3">
        <f t="shared" si="134"/>
        <v>-41.5</v>
      </c>
      <c r="AU287" s="3">
        <f t="shared" si="135"/>
        <v>-64</v>
      </c>
      <c r="AV287" s="3">
        <f t="shared" si="136"/>
        <v>47</v>
      </c>
      <c r="AW287" s="3">
        <f t="shared" si="137"/>
        <v>-12</v>
      </c>
      <c r="AX287" s="3">
        <f t="shared" si="138"/>
        <v>-32.5</v>
      </c>
      <c r="AY287" s="9">
        <f t="shared" si="139"/>
        <v>20</v>
      </c>
      <c r="AZ287" s="3">
        <f t="shared" si="140"/>
        <v>1722.25</v>
      </c>
      <c r="BA287" s="3">
        <f t="shared" si="141"/>
        <v>4096</v>
      </c>
      <c r="BB287" s="3">
        <f t="shared" si="142"/>
        <v>2209</v>
      </c>
      <c r="BC287" s="3">
        <f t="shared" si="143"/>
        <v>144</v>
      </c>
      <c r="BD287" s="3">
        <f t="shared" si="144"/>
        <v>1056.25</v>
      </c>
      <c r="BE287" s="9">
        <f t="shared" si="145"/>
        <v>400</v>
      </c>
      <c r="BF287" s="51">
        <f t="shared" si="146"/>
        <v>-6.688154713940371E-2</v>
      </c>
      <c r="BG287" s="51">
        <f t="shared" si="147"/>
        <v>-0.27826086956521739</v>
      </c>
      <c r="BH287" s="51">
        <f t="shared" si="148"/>
        <v>0.24479166666666666</v>
      </c>
      <c r="BI287" s="51">
        <f t="shared" si="149"/>
        <v>-0.10526315789473684</v>
      </c>
      <c r="BJ287" s="51">
        <f t="shared" si="150"/>
        <v>-0.43624161073825501</v>
      </c>
      <c r="BK287" s="52">
        <f t="shared" si="151"/>
        <v>2</v>
      </c>
    </row>
    <row r="288" spans="1:63" x14ac:dyDescent="0.25">
      <c r="A288">
        <v>320</v>
      </c>
      <c r="B288" t="s">
        <v>75</v>
      </c>
      <c r="C288" t="s">
        <v>214</v>
      </c>
      <c r="D288" t="str">
        <f t="shared" si="132"/>
        <v>BEACH ST between DIVISADERO and SCOTT</v>
      </c>
      <c r="E288" t="s">
        <v>253</v>
      </c>
      <c r="F288" t="s">
        <v>375</v>
      </c>
      <c r="G288" t="s">
        <v>441</v>
      </c>
      <c r="H288" t="s">
        <v>42</v>
      </c>
      <c r="I288" t="s">
        <v>621</v>
      </c>
      <c r="J288" s="11" t="s">
        <v>854</v>
      </c>
      <c r="K288">
        <v>26995</v>
      </c>
      <c r="L288" s="11">
        <v>27012</v>
      </c>
      <c r="M288">
        <f>IFERROR(ROUND(VLOOKUP($A288,est_vols!$A:$U,2,FALSE),0),"")</f>
        <v>2</v>
      </c>
      <c r="N288">
        <f>IFERROR(ROUND(VLOOKUP($A288,est_vols!$A:$U,3,FALSE),0),"")</f>
        <v>11</v>
      </c>
      <c r="O288" t="str">
        <f>VLOOKUP(M288,'AT FT Lookup'!$A$3:$D$8,4,FALSE)</f>
        <v>UrbBiz</v>
      </c>
      <c r="P288" s="11" t="str">
        <f>VLOOKUP(N288,'AT FT Lookup'!$A$12:$C$26,3,FALSE)</f>
        <v>Loc</v>
      </c>
      <c r="Q288">
        <f t="shared" si="128"/>
        <v>1</v>
      </c>
      <c r="R288">
        <f t="shared" si="129"/>
        <v>0</v>
      </c>
      <c r="S288">
        <f t="shared" si="130"/>
        <v>0</v>
      </c>
      <c r="T288">
        <f t="shared" si="131"/>
        <v>0</v>
      </c>
      <c r="U288" s="11" t="str">
        <f t="shared" si="133"/>
        <v>Under 10k</v>
      </c>
      <c r="V288" s="3">
        <v>884.5</v>
      </c>
      <c r="W288" s="3">
        <v>114</v>
      </c>
      <c r="X288" s="3">
        <v>292</v>
      </c>
      <c r="Y288" s="3">
        <v>308.5</v>
      </c>
      <c r="Z288" s="3">
        <v>160</v>
      </c>
      <c r="AA288" s="9">
        <v>10</v>
      </c>
      <c r="AN288" s="3">
        <f>IFERROR(ROUND(VLOOKUP($A288,est_vols!$A:$U,4,FALSE),0),"")</f>
        <v>610</v>
      </c>
      <c r="AO288" s="3">
        <f>IFERROR(ROUND(VLOOKUP($A288,est_vols!$A:$U,5,FALSE),0),"")</f>
        <v>60</v>
      </c>
      <c r="AP288" s="3">
        <f>IFERROR(ROUND(VLOOKUP($A288,est_vols!$A:$U,6,FALSE),0),"")</f>
        <v>229</v>
      </c>
      <c r="AQ288" s="3">
        <f>IFERROR(ROUND(VLOOKUP($A288,est_vols!$A:$U,7,FALSE),0),"")</f>
        <v>163</v>
      </c>
      <c r="AR288" s="3">
        <f>IFERROR(ROUND(VLOOKUP($A288,est_vols!$A:$U,8,FALSE),0),"")</f>
        <v>149</v>
      </c>
      <c r="AS288" s="9">
        <f>IFERROR(ROUND(VLOOKUP($A288,est_vols!$A:$U,9,FALSE),0),"")</f>
        <v>9</v>
      </c>
      <c r="AT288" s="3">
        <f t="shared" si="134"/>
        <v>-274.5</v>
      </c>
      <c r="AU288" s="3">
        <f t="shared" si="135"/>
        <v>-54</v>
      </c>
      <c r="AV288" s="3">
        <f t="shared" si="136"/>
        <v>-63</v>
      </c>
      <c r="AW288" s="3">
        <f t="shared" si="137"/>
        <v>-145.5</v>
      </c>
      <c r="AX288" s="3">
        <f t="shared" si="138"/>
        <v>-11</v>
      </c>
      <c r="AY288" s="9">
        <f t="shared" si="139"/>
        <v>-1</v>
      </c>
      <c r="AZ288" s="3">
        <f t="shared" si="140"/>
        <v>75350.25</v>
      </c>
      <c r="BA288" s="3">
        <f t="shared" si="141"/>
        <v>2916</v>
      </c>
      <c r="BB288" s="3">
        <f t="shared" si="142"/>
        <v>3969</v>
      </c>
      <c r="BC288" s="3">
        <f t="shared" si="143"/>
        <v>21170.25</v>
      </c>
      <c r="BD288" s="3">
        <f t="shared" si="144"/>
        <v>121</v>
      </c>
      <c r="BE288" s="9">
        <f t="shared" si="145"/>
        <v>1</v>
      </c>
      <c r="BF288" s="51">
        <f t="shared" si="146"/>
        <v>-0.31034482758620691</v>
      </c>
      <c r="BG288" s="51">
        <f t="shared" si="147"/>
        <v>-0.47368421052631576</v>
      </c>
      <c r="BH288" s="51">
        <f t="shared" si="148"/>
        <v>-0.21575342465753425</v>
      </c>
      <c r="BI288" s="51">
        <f t="shared" si="149"/>
        <v>-0.47163695299837927</v>
      </c>
      <c r="BJ288" s="51">
        <f t="shared" si="150"/>
        <v>-6.8750000000000006E-2</v>
      </c>
      <c r="BK288" s="52">
        <f t="shared" si="151"/>
        <v>-0.1</v>
      </c>
    </row>
    <row r="289" spans="1:63" x14ac:dyDescent="0.25">
      <c r="A289">
        <v>321</v>
      </c>
      <c r="B289" t="s">
        <v>75</v>
      </c>
      <c r="C289" t="s">
        <v>214</v>
      </c>
      <c r="D289" t="str">
        <f t="shared" si="132"/>
        <v>BEACH ST between MASON and POWELL</v>
      </c>
      <c r="E289" t="s">
        <v>253</v>
      </c>
      <c r="F289" t="s">
        <v>442</v>
      </c>
      <c r="G289" t="s">
        <v>443</v>
      </c>
      <c r="H289" t="s">
        <v>40</v>
      </c>
      <c r="I289" t="s">
        <v>621</v>
      </c>
      <c r="J289" s="11" t="s">
        <v>855</v>
      </c>
      <c r="K289">
        <v>25485</v>
      </c>
      <c r="L289" s="11">
        <v>25479</v>
      </c>
      <c r="M289">
        <f>IFERROR(ROUND(VLOOKUP($A289,est_vols!$A:$U,2,FALSE),0),"")</f>
        <v>1</v>
      </c>
      <c r="N289">
        <f>IFERROR(ROUND(VLOOKUP($A289,est_vols!$A:$U,3,FALSE),0),"")</f>
        <v>4</v>
      </c>
      <c r="O289" t="str">
        <f>VLOOKUP(M289,'AT FT Lookup'!$A$3:$D$8,4,FALSE)</f>
        <v>Core/CBD</v>
      </c>
      <c r="P289" s="11" t="str">
        <f>VLOOKUP(N289,'AT FT Lookup'!$A$12:$C$26,3,FALSE)</f>
        <v>Col</v>
      </c>
      <c r="Q289">
        <f t="shared" si="128"/>
        <v>1</v>
      </c>
      <c r="R289">
        <f t="shared" si="129"/>
        <v>0</v>
      </c>
      <c r="S289">
        <f t="shared" si="130"/>
        <v>0</v>
      </c>
      <c r="T289">
        <f t="shared" si="131"/>
        <v>0</v>
      </c>
      <c r="U289" s="11" t="str">
        <f t="shared" si="133"/>
        <v>Under 10k</v>
      </c>
      <c r="V289" s="3">
        <v>1776</v>
      </c>
      <c r="W289" s="3">
        <v>313</v>
      </c>
      <c r="X289" s="3">
        <v>628</v>
      </c>
      <c r="Y289" s="3">
        <v>276</v>
      </c>
      <c r="Z289" s="3">
        <v>518</v>
      </c>
      <c r="AA289" s="9">
        <v>41</v>
      </c>
      <c r="AN289" s="3">
        <f>IFERROR(ROUND(VLOOKUP($A289,est_vols!$A:$U,4,FALSE),0),"")</f>
        <v>391</v>
      </c>
      <c r="AO289" s="3">
        <f>IFERROR(ROUND(VLOOKUP($A289,est_vols!$A:$U,5,FALSE),0),"")</f>
        <v>156</v>
      </c>
      <c r="AP289" s="3">
        <f>IFERROR(ROUND(VLOOKUP($A289,est_vols!$A:$U,6,FALSE),0),"")</f>
        <v>99</v>
      </c>
      <c r="AQ289" s="3">
        <f>IFERROR(ROUND(VLOOKUP($A289,est_vols!$A:$U,7,FALSE),0),"")</f>
        <v>48</v>
      </c>
      <c r="AR289" s="3">
        <f>IFERROR(ROUND(VLOOKUP($A289,est_vols!$A:$U,8,FALSE),0),"")</f>
        <v>64</v>
      </c>
      <c r="AS289" s="9">
        <f>IFERROR(ROUND(VLOOKUP($A289,est_vols!$A:$U,9,FALSE),0),"")</f>
        <v>24</v>
      </c>
      <c r="AT289" s="3">
        <f t="shared" si="134"/>
        <v>-1385</v>
      </c>
      <c r="AU289" s="3">
        <f t="shared" si="135"/>
        <v>-157</v>
      </c>
      <c r="AV289" s="3">
        <f t="shared" si="136"/>
        <v>-529</v>
      </c>
      <c r="AW289" s="3">
        <f t="shared" si="137"/>
        <v>-228</v>
      </c>
      <c r="AX289" s="3">
        <f t="shared" si="138"/>
        <v>-454</v>
      </c>
      <c r="AY289" s="9">
        <f t="shared" si="139"/>
        <v>-17</v>
      </c>
      <c r="AZ289" s="3">
        <f t="shared" si="140"/>
        <v>1918225</v>
      </c>
      <c r="BA289" s="3">
        <f t="shared" si="141"/>
        <v>24649</v>
      </c>
      <c r="BB289" s="3">
        <f t="shared" si="142"/>
        <v>279841</v>
      </c>
      <c r="BC289" s="3">
        <f t="shared" si="143"/>
        <v>51984</v>
      </c>
      <c r="BD289" s="3">
        <f t="shared" si="144"/>
        <v>206116</v>
      </c>
      <c r="BE289" s="9">
        <f t="shared" si="145"/>
        <v>289</v>
      </c>
      <c r="BF289" s="51">
        <f t="shared" si="146"/>
        <v>-0.77984234234234229</v>
      </c>
      <c r="BG289" s="51">
        <f t="shared" si="147"/>
        <v>-0.50159744408945683</v>
      </c>
      <c r="BH289" s="51">
        <f t="shared" si="148"/>
        <v>-0.84235668789808915</v>
      </c>
      <c r="BI289" s="51">
        <f t="shared" si="149"/>
        <v>-0.82608695652173914</v>
      </c>
      <c r="BJ289" s="51">
        <f t="shared" si="150"/>
        <v>-0.87644787644787647</v>
      </c>
      <c r="BK289" s="52">
        <f t="shared" si="151"/>
        <v>-0.41463414634146339</v>
      </c>
    </row>
    <row r="290" spans="1:63" x14ac:dyDescent="0.25">
      <c r="A290">
        <v>322</v>
      </c>
      <c r="B290" t="s">
        <v>75</v>
      </c>
      <c r="C290" t="s">
        <v>214</v>
      </c>
      <c r="D290" t="str">
        <f t="shared" si="132"/>
        <v>BEACH ST between MASON and POWELL</v>
      </c>
      <c r="E290" t="s">
        <v>253</v>
      </c>
      <c r="F290" t="s">
        <v>442</v>
      </c>
      <c r="G290" t="s">
        <v>443</v>
      </c>
      <c r="H290" t="s">
        <v>42</v>
      </c>
      <c r="I290" t="s">
        <v>621</v>
      </c>
      <c r="J290" s="11" t="s">
        <v>856</v>
      </c>
      <c r="K290">
        <v>25479</v>
      </c>
      <c r="L290" s="11">
        <v>25485</v>
      </c>
      <c r="M290">
        <f>IFERROR(ROUND(VLOOKUP($A290,est_vols!$A:$U,2,FALSE),0),"")</f>
        <v>1</v>
      </c>
      <c r="N290">
        <f>IFERROR(ROUND(VLOOKUP($A290,est_vols!$A:$U,3,FALSE),0),"")</f>
        <v>4</v>
      </c>
      <c r="O290" t="str">
        <f>VLOOKUP(M290,'AT FT Lookup'!$A$3:$D$8,4,FALSE)</f>
        <v>Core/CBD</v>
      </c>
      <c r="P290" s="11" t="str">
        <f>VLOOKUP(N290,'AT FT Lookup'!$A$12:$C$26,3,FALSE)</f>
        <v>Col</v>
      </c>
      <c r="Q290">
        <f t="shared" ref="Q290:Q353" si="152">IF(V290&lt;10000,IF(V290&lt;1,0,1),0)</f>
        <v>1</v>
      </c>
      <c r="R290">
        <f t="shared" ref="R290:R353" si="153">IF(V290&lt;20000,IF(V290&lt;10000,0,1),0)</f>
        <v>0</v>
      </c>
      <c r="S290">
        <f t="shared" ref="S290:S353" si="154">IF(V290&lt;50000,IF(V290&lt;20000,0,1),0)</f>
        <v>0</v>
      </c>
      <c r="T290">
        <f t="shared" ref="T290:T353" si="155">IF(V290&gt;=50000,1,0)</f>
        <v>0</v>
      </c>
      <c r="U290" s="11" t="str">
        <f t="shared" si="133"/>
        <v>Under 10k</v>
      </c>
      <c r="V290" s="3">
        <v>1686</v>
      </c>
      <c r="W290" s="3">
        <v>385</v>
      </c>
      <c r="X290" s="3">
        <v>600</v>
      </c>
      <c r="Y290" s="3">
        <v>302</v>
      </c>
      <c r="Z290" s="3">
        <v>305</v>
      </c>
      <c r="AA290" s="9">
        <v>94</v>
      </c>
      <c r="AN290" s="3">
        <f>IFERROR(ROUND(VLOOKUP($A290,est_vols!$A:$U,4,FALSE),0),"")</f>
        <v>143</v>
      </c>
      <c r="AO290" s="3">
        <f>IFERROR(ROUND(VLOOKUP($A290,est_vols!$A:$U,5,FALSE),0),"")</f>
        <v>18</v>
      </c>
      <c r="AP290" s="3">
        <f>IFERROR(ROUND(VLOOKUP($A290,est_vols!$A:$U,6,FALSE),0),"")</f>
        <v>50</v>
      </c>
      <c r="AQ290" s="3">
        <f>IFERROR(ROUND(VLOOKUP($A290,est_vols!$A:$U,7,FALSE),0),"")</f>
        <v>38</v>
      </c>
      <c r="AR290" s="3">
        <f>IFERROR(ROUND(VLOOKUP($A290,est_vols!$A:$U,8,FALSE),0),"")</f>
        <v>37</v>
      </c>
      <c r="AS290" s="9">
        <f>IFERROR(ROUND(VLOOKUP($A290,est_vols!$A:$U,9,FALSE),0),"")</f>
        <v>0</v>
      </c>
      <c r="AT290" s="3">
        <f t="shared" si="134"/>
        <v>-1543</v>
      </c>
      <c r="AU290" s="3">
        <f t="shared" si="135"/>
        <v>-367</v>
      </c>
      <c r="AV290" s="3">
        <f t="shared" si="136"/>
        <v>-550</v>
      </c>
      <c r="AW290" s="3">
        <f t="shared" si="137"/>
        <v>-264</v>
      </c>
      <c r="AX290" s="3">
        <f t="shared" si="138"/>
        <v>-268</v>
      </c>
      <c r="AY290" s="9">
        <f t="shared" si="139"/>
        <v>-94</v>
      </c>
      <c r="AZ290" s="3">
        <f t="shared" si="140"/>
        <v>2380849</v>
      </c>
      <c r="BA290" s="3">
        <f t="shared" si="141"/>
        <v>134689</v>
      </c>
      <c r="BB290" s="3">
        <f t="shared" si="142"/>
        <v>302500</v>
      </c>
      <c r="BC290" s="3">
        <f t="shared" si="143"/>
        <v>69696</v>
      </c>
      <c r="BD290" s="3">
        <f t="shared" si="144"/>
        <v>71824</v>
      </c>
      <c r="BE290" s="9">
        <f t="shared" si="145"/>
        <v>8836</v>
      </c>
      <c r="BF290" s="51">
        <f t="shared" si="146"/>
        <v>-0.91518386714116251</v>
      </c>
      <c r="BG290" s="51">
        <f t="shared" si="147"/>
        <v>-0.95324675324675323</v>
      </c>
      <c r="BH290" s="51">
        <f t="shared" si="148"/>
        <v>-0.91666666666666663</v>
      </c>
      <c r="BI290" s="51">
        <f t="shared" si="149"/>
        <v>-0.8741721854304636</v>
      </c>
      <c r="BJ290" s="51">
        <f t="shared" si="150"/>
        <v>-0.87868852459016389</v>
      </c>
      <c r="BK290" s="52">
        <f t="shared" si="151"/>
        <v>-1</v>
      </c>
    </row>
    <row r="291" spans="1:63" x14ac:dyDescent="0.25">
      <c r="A291">
        <v>323</v>
      </c>
      <c r="B291" t="s">
        <v>75</v>
      </c>
      <c r="C291" t="s">
        <v>214</v>
      </c>
      <c r="D291" t="str">
        <f t="shared" si="132"/>
        <v>BEAVER ST between CASTRO and NOE</v>
      </c>
      <c r="E291" t="s">
        <v>254</v>
      </c>
      <c r="F291" t="s">
        <v>374</v>
      </c>
      <c r="G291" t="s">
        <v>393</v>
      </c>
      <c r="H291" t="s">
        <v>40</v>
      </c>
      <c r="I291" t="s">
        <v>621</v>
      </c>
      <c r="J291" s="11" t="s">
        <v>857</v>
      </c>
      <c r="K291">
        <v>25823</v>
      </c>
      <c r="L291" s="11">
        <v>25809</v>
      </c>
      <c r="M291">
        <f>IFERROR(ROUND(VLOOKUP($A291,est_vols!$A:$U,2,FALSE),0),"")</f>
        <v>1</v>
      </c>
      <c r="N291">
        <f>IFERROR(ROUND(VLOOKUP($A291,est_vols!$A:$U,3,FALSE),0),"")</f>
        <v>11</v>
      </c>
      <c r="O291" t="str">
        <f>VLOOKUP(M291,'AT FT Lookup'!$A$3:$D$8,4,FALSE)</f>
        <v>Core/CBD</v>
      </c>
      <c r="P291" s="11" t="str">
        <f>VLOOKUP(N291,'AT FT Lookup'!$A$12:$C$26,3,FALSE)</f>
        <v>Loc</v>
      </c>
      <c r="Q291">
        <f t="shared" si="152"/>
        <v>1</v>
      </c>
      <c r="R291">
        <f t="shared" si="153"/>
        <v>0</v>
      </c>
      <c r="S291">
        <f t="shared" si="154"/>
        <v>0</v>
      </c>
      <c r="T291">
        <f t="shared" si="155"/>
        <v>0</v>
      </c>
      <c r="U291" s="11" t="str">
        <f t="shared" si="133"/>
        <v>Under 10k</v>
      </c>
      <c r="V291" s="3">
        <v>416</v>
      </c>
      <c r="W291" s="3">
        <v>54.5</v>
      </c>
      <c r="X291" s="3">
        <v>153</v>
      </c>
      <c r="Y291" s="3">
        <v>102.5</v>
      </c>
      <c r="Z291" s="3">
        <v>98</v>
      </c>
      <c r="AA291" s="9">
        <v>8</v>
      </c>
      <c r="AN291" s="3">
        <f>IFERROR(ROUND(VLOOKUP($A291,est_vols!$A:$U,4,FALSE),0),"")</f>
        <v>167</v>
      </c>
      <c r="AO291" s="3">
        <f>IFERROR(ROUND(VLOOKUP($A291,est_vols!$A:$U,5,FALSE),0),"")</f>
        <v>55</v>
      </c>
      <c r="AP291" s="3">
        <f>IFERROR(ROUND(VLOOKUP($A291,est_vols!$A:$U,6,FALSE),0),"")</f>
        <v>63</v>
      </c>
      <c r="AQ291" s="3">
        <f>IFERROR(ROUND(VLOOKUP($A291,est_vols!$A:$U,7,FALSE),0),"")</f>
        <v>40</v>
      </c>
      <c r="AR291" s="3">
        <f>IFERROR(ROUND(VLOOKUP($A291,est_vols!$A:$U,8,FALSE),0),"")</f>
        <v>9</v>
      </c>
      <c r="AS291" s="9">
        <f>IFERROR(ROUND(VLOOKUP($A291,est_vols!$A:$U,9,FALSE),0),"")</f>
        <v>1</v>
      </c>
      <c r="AT291" s="3">
        <f t="shared" si="134"/>
        <v>-249</v>
      </c>
      <c r="AU291" s="3">
        <f t="shared" si="135"/>
        <v>0.5</v>
      </c>
      <c r="AV291" s="3">
        <f t="shared" si="136"/>
        <v>-90</v>
      </c>
      <c r="AW291" s="3">
        <f t="shared" si="137"/>
        <v>-62.5</v>
      </c>
      <c r="AX291" s="3">
        <f t="shared" si="138"/>
        <v>-89</v>
      </c>
      <c r="AY291" s="9">
        <f t="shared" si="139"/>
        <v>-7</v>
      </c>
      <c r="AZ291" s="3">
        <f t="shared" si="140"/>
        <v>62001</v>
      </c>
      <c r="BA291" s="3">
        <f t="shared" si="141"/>
        <v>0.25</v>
      </c>
      <c r="BB291" s="3">
        <f t="shared" si="142"/>
        <v>8100</v>
      </c>
      <c r="BC291" s="3">
        <f t="shared" si="143"/>
        <v>3906.25</v>
      </c>
      <c r="BD291" s="3">
        <f t="shared" si="144"/>
        <v>7921</v>
      </c>
      <c r="BE291" s="9">
        <f t="shared" si="145"/>
        <v>49</v>
      </c>
      <c r="BF291" s="51">
        <f t="shared" si="146"/>
        <v>-0.59855769230769229</v>
      </c>
      <c r="BG291" s="51">
        <f t="shared" si="147"/>
        <v>9.1743119266055051E-3</v>
      </c>
      <c r="BH291" s="51">
        <f t="shared" si="148"/>
        <v>-0.58823529411764708</v>
      </c>
      <c r="BI291" s="51">
        <f t="shared" si="149"/>
        <v>-0.6097560975609756</v>
      </c>
      <c r="BJ291" s="51">
        <f t="shared" si="150"/>
        <v>-0.90816326530612246</v>
      </c>
      <c r="BK291" s="52">
        <f t="shared" si="151"/>
        <v>-0.875</v>
      </c>
    </row>
    <row r="292" spans="1:63" x14ac:dyDescent="0.25">
      <c r="A292">
        <v>324</v>
      </c>
      <c r="B292" t="s">
        <v>75</v>
      </c>
      <c r="C292" t="s">
        <v>214</v>
      </c>
      <c r="D292" t="str">
        <f t="shared" si="132"/>
        <v>BEAVER ST between CASTRO and NOE</v>
      </c>
      <c r="E292" t="s">
        <v>254</v>
      </c>
      <c r="F292" t="s">
        <v>374</v>
      </c>
      <c r="G292" t="s">
        <v>393</v>
      </c>
      <c r="H292" t="s">
        <v>42</v>
      </c>
      <c r="I292" t="s">
        <v>621</v>
      </c>
      <c r="J292" s="11" t="s">
        <v>858</v>
      </c>
      <c r="K292">
        <v>25809</v>
      </c>
      <c r="L292" s="11">
        <v>25823</v>
      </c>
      <c r="M292">
        <f>IFERROR(ROUND(VLOOKUP($A292,est_vols!$A:$U,2,FALSE),0),"")</f>
        <v>1</v>
      </c>
      <c r="N292">
        <f>IFERROR(ROUND(VLOOKUP($A292,est_vols!$A:$U,3,FALSE),0),"")</f>
        <v>11</v>
      </c>
      <c r="O292" t="str">
        <f>VLOOKUP(M292,'AT FT Lookup'!$A$3:$D$8,4,FALSE)</f>
        <v>Core/CBD</v>
      </c>
      <c r="P292" s="11" t="str">
        <f>VLOOKUP(N292,'AT FT Lookup'!$A$12:$C$26,3,FALSE)</f>
        <v>Loc</v>
      </c>
      <c r="Q292">
        <f t="shared" si="152"/>
        <v>1</v>
      </c>
      <c r="R292">
        <f t="shared" si="153"/>
        <v>0</v>
      </c>
      <c r="S292">
        <f t="shared" si="154"/>
        <v>0</v>
      </c>
      <c r="T292">
        <f t="shared" si="155"/>
        <v>0</v>
      </c>
      <c r="U292" s="11" t="str">
        <f t="shared" si="133"/>
        <v>Under 10k</v>
      </c>
      <c r="V292" s="3">
        <v>250</v>
      </c>
      <c r="W292" s="3">
        <v>17.5</v>
      </c>
      <c r="X292" s="3">
        <v>79</v>
      </c>
      <c r="Y292" s="3">
        <v>88</v>
      </c>
      <c r="Z292" s="3">
        <v>64</v>
      </c>
      <c r="AA292" s="9">
        <v>1.5</v>
      </c>
      <c r="AN292" s="3">
        <f>IFERROR(ROUND(VLOOKUP($A292,est_vols!$A:$U,4,FALSE),0),"")</f>
        <v>609</v>
      </c>
      <c r="AO292" s="3">
        <f>IFERROR(ROUND(VLOOKUP($A292,est_vols!$A:$U,5,FALSE),0),"")</f>
        <v>69</v>
      </c>
      <c r="AP292" s="3">
        <f>IFERROR(ROUND(VLOOKUP($A292,est_vols!$A:$U,6,FALSE),0),"")</f>
        <v>328</v>
      </c>
      <c r="AQ292" s="3">
        <f>IFERROR(ROUND(VLOOKUP($A292,est_vols!$A:$U,7,FALSE),0),"")</f>
        <v>189</v>
      </c>
      <c r="AR292" s="3">
        <f>IFERROR(ROUND(VLOOKUP($A292,est_vols!$A:$U,8,FALSE),0),"")</f>
        <v>22</v>
      </c>
      <c r="AS292" s="9">
        <f>IFERROR(ROUND(VLOOKUP($A292,est_vols!$A:$U,9,FALSE),0),"")</f>
        <v>0</v>
      </c>
      <c r="AT292" s="3">
        <f t="shared" si="134"/>
        <v>359</v>
      </c>
      <c r="AU292" s="3">
        <f t="shared" si="135"/>
        <v>51.5</v>
      </c>
      <c r="AV292" s="3">
        <f t="shared" si="136"/>
        <v>249</v>
      </c>
      <c r="AW292" s="3">
        <f t="shared" si="137"/>
        <v>101</v>
      </c>
      <c r="AX292" s="3">
        <f t="shared" si="138"/>
        <v>-42</v>
      </c>
      <c r="AY292" s="9">
        <f t="shared" si="139"/>
        <v>-1.5</v>
      </c>
      <c r="AZ292" s="3">
        <f t="shared" si="140"/>
        <v>128881</v>
      </c>
      <c r="BA292" s="3">
        <f t="shared" si="141"/>
        <v>2652.25</v>
      </c>
      <c r="BB292" s="3">
        <f t="shared" si="142"/>
        <v>62001</v>
      </c>
      <c r="BC292" s="3">
        <f t="shared" si="143"/>
        <v>10201</v>
      </c>
      <c r="BD292" s="3">
        <f t="shared" si="144"/>
        <v>1764</v>
      </c>
      <c r="BE292" s="9">
        <f t="shared" si="145"/>
        <v>2.25</v>
      </c>
      <c r="BF292" s="51">
        <f t="shared" si="146"/>
        <v>1.4359999999999999</v>
      </c>
      <c r="BG292" s="51">
        <f t="shared" si="147"/>
        <v>2.9428571428571431</v>
      </c>
      <c r="BH292" s="51">
        <f t="shared" si="148"/>
        <v>3.1518987341772151</v>
      </c>
      <c r="BI292" s="51">
        <f t="shared" si="149"/>
        <v>1.1477272727272727</v>
      </c>
      <c r="BJ292" s="51">
        <f t="shared" si="150"/>
        <v>-0.65625</v>
      </c>
      <c r="BK292" s="52">
        <f t="shared" si="151"/>
        <v>-1</v>
      </c>
    </row>
    <row r="293" spans="1:63" x14ac:dyDescent="0.25">
      <c r="A293">
        <v>325</v>
      </c>
      <c r="B293" t="s">
        <v>75</v>
      </c>
      <c r="C293" t="s">
        <v>214</v>
      </c>
      <c r="D293" t="str">
        <f t="shared" si="132"/>
        <v>BEVERLY ST between 19TH and SHIELDS</v>
      </c>
      <c r="E293" t="s">
        <v>255</v>
      </c>
      <c r="F293" t="s">
        <v>444</v>
      </c>
      <c r="G293" t="s">
        <v>445</v>
      </c>
      <c r="H293" t="s">
        <v>36</v>
      </c>
      <c r="I293" t="s">
        <v>621</v>
      </c>
      <c r="J293" s="11" t="s">
        <v>859</v>
      </c>
      <c r="K293">
        <v>22551</v>
      </c>
      <c r="L293" s="11">
        <v>22725</v>
      </c>
      <c r="M293">
        <f>IFERROR(ROUND(VLOOKUP($A293,est_vols!$A:$U,2,FALSE),0),"")</f>
        <v>3</v>
      </c>
      <c r="N293">
        <f>IFERROR(ROUND(VLOOKUP($A293,est_vols!$A:$U,3,FALSE),0),"")</f>
        <v>11</v>
      </c>
      <c r="O293" t="str">
        <f>VLOOKUP(M293,'AT FT Lookup'!$A$3:$D$8,4,FALSE)</f>
        <v>Urb</v>
      </c>
      <c r="P293" s="11" t="str">
        <f>VLOOKUP(N293,'AT FT Lookup'!$A$12:$C$26,3,FALSE)</f>
        <v>Loc</v>
      </c>
      <c r="Q293">
        <f t="shared" si="152"/>
        <v>1</v>
      </c>
      <c r="R293">
        <f t="shared" si="153"/>
        <v>0</v>
      </c>
      <c r="S293">
        <f t="shared" si="154"/>
        <v>0</v>
      </c>
      <c r="T293">
        <f t="shared" si="155"/>
        <v>0</v>
      </c>
      <c r="U293" s="11" t="str">
        <f t="shared" si="133"/>
        <v>Under 10k</v>
      </c>
      <c r="V293" s="3">
        <v>771</v>
      </c>
      <c r="W293" s="3">
        <v>132</v>
      </c>
      <c r="X293" s="3">
        <v>274</v>
      </c>
      <c r="Y293" s="3">
        <v>208</v>
      </c>
      <c r="Z293" s="3">
        <v>133</v>
      </c>
      <c r="AA293" s="9">
        <v>24</v>
      </c>
      <c r="AN293" s="3">
        <f>IFERROR(ROUND(VLOOKUP($A293,est_vols!$A:$U,4,FALSE),0),"")</f>
        <v>0</v>
      </c>
      <c r="AO293" s="3">
        <f>IFERROR(ROUND(VLOOKUP($A293,est_vols!$A:$U,5,FALSE),0),"")</f>
        <v>0</v>
      </c>
      <c r="AP293" s="3">
        <f>IFERROR(ROUND(VLOOKUP($A293,est_vols!$A:$U,6,FALSE),0),"")</f>
        <v>0</v>
      </c>
      <c r="AQ293" s="3">
        <f>IFERROR(ROUND(VLOOKUP($A293,est_vols!$A:$U,7,FALSE),0),"")</f>
        <v>0</v>
      </c>
      <c r="AR293" s="3">
        <f>IFERROR(ROUND(VLOOKUP($A293,est_vols!$A:$U,8,FALSE),0),"")</f>
        <v>0</v>
      </c>
      <c r="AS293" s="9">
        <f>IFERROR(ROUND(VLOOKUP($A293,est_vols!$A:$U,9,FALSE),0),"")</f>
        <v>0</v>
      </c>
      <c r="AT293" s="3">
        <f t="shared" si="134"/>
        <v>-771</v>
      </c>
      <c r="AU293" s="3">
        <f t="shared" si="135"/>
        <v>-132</v>
      </c>
      <c r="AV293" s="3">
        <f t="shared" si="136"/>
        <v>-274</v>
      </c>
      <c r="AW293" s="3">
        <f t="shared" si="137"/>
        <v>-208</v>
      </c>
      <c r="AX293" s="3">
        <f t="shared" si="138"/>
        <v>-133</v>
      </c>
      <c r="AY293" s="9">
        <f t="shared" si="139"/>
        <v>-24</v>
      </c>
      <c r="AZ293" s="3">
        <f t="shared" si="140"/>
        <v>594441</v>
      </c>
      <c r="BA293" s="3">
        <f t="shared" si="141"/>
        <v>17424</v>
      </c>
      <c r="BB293" s="3">
        <f t="shared" si="142"/>
        <v>75076</v>
      </c>
      <c r="BC293" s="3">
        <f t="shared" si="143"/>
        <v>43264</v>
      </c>
      <c r="BD293" s="3">
        <f t="shared" si="144"/>
        <v>17689</v>
      </c>
      <c r="BE293" s="9">
        <f t="shared" si="145"/>
        <v>576</v>
      </c>
      <c r="BF293" s="51">
        <f t="shared" si="146"/>
        <v>-1</v>
      </c>
      <c r="BG293" s="51">
        <f t="shared" si="147"/>
        <v>-1</v>
      </c>
      <c r="BH293" s="51">
        <f t="shared" si="148"/>
        <v>-1</v>
      </c>
      <c r="BI293" s="51">
        <f t="shared" si="149"/>
        <v>-1</v>
      </c>
      <c r="BJ293" s="51">
        <f t="shared" si="150"/>
        <v>-1</v>
      </c>
      <c r="BK293" s="52">
        <f t="shared" si="151"/>
        <v>-1</v>
      </c>
    </row>
    <row r="294" spans="1:63" x14ac:dyDescent="0.25">
      <c r="A294">
        <v>326</v>
      </c>
      <c r="B294" t="s">
        <v>75</v>
      </c>
      <c r="C294" t="s">
        <v>214</v>
      </c>
      <c r="D294" t="str">
        <f t="shared" si="132"/>
        <v>BEVERLY ST between 19TH and SHIELDS</v>
      </c>
      <c r="E294" t="s">
        <v>255</v>
      </c>
      <c r="F294" t="s">
        <v>444</v>
      </c>
      <c r="G294" t="s">
        <v>445</v>
      </c>
      <c r="H294" t="s">
        <v>38</v>
      </c>
      <c r="I294" t="s">
        <v>621</v>
      </c>
      <c r="J294" s="11" t="s">
        <v>860</v>
      </c>
      <c r="K294">
        <v>22725</v>
      </c>
      <c r="L294" s="11">
        <v>22551</v>
      </c>
      <c r="M294">
        <f>IFERROR(ROUND(VLOOKUP($A294,est_vols!$A:$U,2,FALSE),0),"")</f>
        <v>3</v>
      </c>
      <c r="N294">
        <f>IFERROR(ROUND(VLOOKUP($A294,est_vols!$A:$U,3,FALSE),0),"")</f>
        <v>11</v>
      </c>
      <c r="O294" t="str">
        <f>VLOOKUP(M294,'AT FT Lookup'!$A$3:$D$8,4,FALSE)</f>
        <v>Urb</v>
      </c>
      <c r="P294" s="11" t="str">
        <f>VLOOKUP(N294,'AT FT Lookup'!$A$12:$C$26,3,FALSE)</f>
        <v>Loc</v>
      </c>
      <c r="Q294">
        <f t="shared" si="152"/>
        <v>1</v>
      </c>
      <c r="R294">
        <f t="shared" si="153"/>
        <v>0</v>
      </c>
      <c r="S294">
        <f t="shared" si="154"/>
        <v>0</v>
      </c>
      <c r="T294">
        <f t="shared" si="155"/>
        <v>0</v>
      </c>
      <c r="U294" s="11" t="str">
        <f t="shared" si="133"/>
        <v>Under 10k</v>
      </c>
      <c r="V294" s="3">
        <v>944</v>
      </c>
      <c r="W294" s="3">
        <v>209</v>
      </c>
      <c r="X294" s="3">
        <v>310</v>
      </c>
      <c r="Y294" s="3">
        <v>237</v>
      </c>
      <c r="Z294" s="3">
        <v>172</v>
      </c>
      <c r="AA294" s="9">
        <v>16</v>
      </c>
      <c r="AN294" s="3">
        <f>IFERROR(ROUND(VLOOKUP($A294,est_vols!$A:$U,4,FALSE),0),"")</f>
        <v>244</v>
      </c>
      <c r="AO294" s="3">
        <f>IFERROR(ROUND(VLOOKUP($A294,est_vols!$A:$U,5,FALSE),0),"")</f>
        <v>48</v>
      </c>
      <c r="AP294" s="3">
        <f>IFERROR(ROUND(VLOOKUP($A294,est_vols!$A:$U,6,FALSE),0),"")</f>
        <v>106</v>
      </c>
      <c r="AQ294" s="3">
        <f>IFERROR(ROUND(VLOOKUP($A294,est_vols!$A:$U,7,FALSE),0),"")</f>
        <v>41</v>
      </c>
      <c r="AR294" s="3">
        <f>IFERROR(ROUND(VLOOKUP($A294,est_vols!$A:$U,8,FALSE),0),"")</f>
        <v>43</v>
      </c>
      <c r="AS294" s="9">
        <f>IFERROR(ROUND(VLOOKUP($A294,est_vols!$A:$U,9,FALSE),0),"")</f>
        <v>7</v>
      </c>
      <c r="AT294" s="3">
        <f t="shared" si="134"/>
        <v>-700</v>
      </c>
      <c r="AU294" s="3">
        <f t="shared" si="135"/>
        <v>-161</v>
      </c>
      <c r="AV294" s="3">
        <f t="shared" si="136"/>
        <v>-204</v>
      </c>
      <c r="AW294" s="3">
        <f t="shared" si="137"/>
        <v>-196</v>
      </c>
      <c r="AX294" s="3">
        <f t="shared" si="138"/>
        <v>-129</v>
      </c>
      <c r="AY294" s="9">
        <f t="shared" si="139"/>
        <v>-9</v>
      </c>
      <c r="AZ294" s="3">
        <f t="shared" si="140"/>
        <v>490000</v>
      </c>
      <c r="BA294" s="3">
        <f t="shared" si="141"/>
        <v>25921</v>
      </c>
      <c r="BB294" s="3">
        <f t="shared" si="142"/>
        <v>41616</v>
      </c>
      <c r="BC294" s="3">
        <f t="shared" si="143"/>
        <v>38416</v>
      </c>
      <c r="BD294" s="3">
        <f t="shared" si="144"/>
        <v>16641</v>
      </c>
      <c r="BE294" s="9">
        <f t="shared" si="145"/>
        <v>81</v>
      </c>
      <c r="BF294" s="51">
        <f t="shared" si="146"/>
        <v>-0.74152542372881358</v>
      </c>
      <c r="BG294" s="51">
        <f t="shared" si="147"/>
        <v>-0.77033492822966509</v>
      </c>
      <c r="BH294" s="51">
        <f t="shared" si="148"/>
        <v>-0.65806451612903227</v>
      </c>
      <c r="BI294" s="51">
        <f t="shared" si="149"/>
        <v>-0.8270042194092827</v>
      </c>
      <c r="BJ294" s="51">
        <f t="shared" si="150"/>
        <v>-0.75</v>
      </c>
      <c r="BK294" s="52">
        <f t="shared" si="151"/>
        <v>-0.5625</v>
      </c>
    </row>
    <row r="295" spans="1:63" x14ac:dyDescent="0.25">
      <c r="A295">
        <v>327</v>
      </c>
      <c r="B295" t="s">
        <v>75</v>
      </c>
      <c r="C295" t="s">
        <v>214</v>
      </c>
      <c r="D295" t="str">
        <f t="shared" si="132"/>
        <v>BRENTWOOD AVE between HAZELWOOD and MANGELS</v>
      </c>
      <c r="E295" t="s">
        <v>256</v>
      </c>
      <c r="F295" t="s">
        <v>446</v>
      </c>
      <c r="G295" t="s">
        <v>447</v>
      </c>
      <c r="H295" t="s">
        <v>40</v>
      </c>
      <c r="I295" t="s">
        <v>621</v>
      </c>
      <c r="J295" s="11" t="s">
        <v>861</v>
      </c>
      <c r="K295">
        <v>22799</v>
      </c>
      <c r="L295" s="11">
        <v>22388</v>
      </c>
      <c r="M295">
        <f>IFERROR(ROUND(VLOOKUP($A295,est_vols!$A:$U,2,FALSE),0),"")</f>
        <v>3</v>
      </c>
      <c r="N295">
        <f>IFERROR(ROUND(VLOOKUP($A295,est_vols!$A:$U,3,FALSE),0),"")</f>
        <v>11</v>
      </c>
      <c r="O295" t="str">
        <f>VLOOKUP(M295,'AT FT Lookup'!$A$3:$D$8,4,FALSE)</f>
        <v>Urb</v>
      </c>
      <c r="P295" s="11" t="str">
        <f>VLOOKUP(N295,'AT FT Lookup'!$A$12:$C$26,3,FALSE)</f>
        <v>Loc</v>
      </c>
      <c r="Q295">
        <f t="shared" si="152"/>
        <v>1</v>
      </c>
      <c r="R295">
        <f t="shared" si="153"/>
        <v>0</v>
      </c>
      <c r="S295">
        <f t="shared" si="154"/>
        <v>0</v>
      </c>
      <c r="T295">
        <f t="shared" si="155"/>
        <v>0</v>
      </c>
      <c r="U295" s="11" t="str">
        <f t="shared" si="133"/>
        <v>Under 10k</v>
      </c>
      <c r="V295" s="3">
        <v>139.5</v>
      </c>
      <c r="W295" s="3">
        <v>27</v>
      </c>
      <c r="X295" s="3">
        <v>48</v>
      </c>
      <c r="Y295" s="3">
        <v>36.5</v>
      </c>
      <c r="Z295" s="3">
        <v>23.5</v>
      </c>
      <c r="AA295" s="9">
        <v>4.5</v>
      </c>
      <c r="AN295" s="3">
        <f>IFERROR(ROUND(VLOOKUP($A295,est_vols!$A:$U,4,FALSE),0),"")</f>
        <v>631</v>
      </c>
      <c r="AO295" s="3">
        <f>IFERROR(ROUND(VLOOKUP($A295,est_vols!$A:$U,5,FALSE),0),"")</f>
        <v>182</v>
      </c>
      <c r="AP295" s="3">
        <f>IFERROR(ROUND(VLOOKUP($A295,est_vols!$A:$U,6,FALSE),0),"")</f>
        <v>252</v>
      </c>
      <c r="AQ295" s="3">
        <f>IFERROR(ROUND(VLOOKUP($A295,est_vols!$A:$U,7,FALSE),0),"")</f>
        <v>177</v>
      </c>
      <c r="AR295" s="3">
        <f>IFERROR(ROUND(VLOOKUP($A295,est_vols!$A:$U,8,FALSE),0),"")</f>
        <v>19</v>
      </c>
      <c r="AS295" s="9">
        <f>IFERROR(ROUND(VLOOKUP($A295,est_vols!$A:$U,9,FALSE),0),"")</f>
        <v>1</v>
      </c>
      <c r="AT295" s="3">
        <f t="shared" si="134"/>
        <v>491.5</v>
      </c>
      <c r="AU295" s="3">
        <f t="shared" si="135"/>
        <v>155</v>
      </c>
      <c r="AV295" s="3">
        <f t="shared" si="136"/>
        <v>204</v>
      </c>
      <c r="AW295" s="3">
        <f t="shared" si="137"/>
        <v>140.5</v>
      </c>
      <c r="AX295" s="3">
        <f t="shared" si="138"/>
        <v>-4.5</v>
      </c>
      <c r="AY295" s="9">
        <f t="shared" si="139"/>
        <v>-3.5</v>
      </c>
      <c r="AZ295" s="3">
        <f t="shared" si="140"/>
        <v>241572.25</v>
      </c>
      <c r="BA295" s="3">
        <f t="shared" si="141"/>
        <v>24025</v>
      </c>
      <c r="BB295" s="3">
        <f t="shared" si="142"/>
        <v>41616</v>
      </c>
      <c r="BC295" s="3">
        <f t="shared" si="143"/>
        <v>19740.25</v>
      </c>
      <c r="BD295" s="3">
        <f t="shared" si="144"/>
        <v>20.25</v>
      </c>
      <c r="BE295" s="9">
        <f t="shared" si="145"/>
        <v>12.25</v>
      </c>
      <c r="BF295" s="51">
        <f t="shared" si="146"/>
        <v>3.5232974910394264</v>
      </c>
      <c r="BG295" s="51">
        <f t="shared" si="147"/>
        <v>5.7407407407407405</v>
      </c>
      <c r="BH295" s="51">
        <f t="shared" si="148"/>
        <v>4.25</v>
      </c>
      <c r="BI295" s="51">
        <f t="shared" si="149"/>
        <v>3.8493150684931505</v>
      </c>
      <c r="BJ295" s="51">
        <f t="shared" si="150"/>
        <v>-0.19148936170212766</v>
      </c>
      <c r="BK295" s="52">
        <f t="shared" si="151"/>
        <v>-0.77777777777777779</v>
      </c>
    </row>
    <row r="296" spans="1:63" x14ac:dyDescent="0.25">
      <c r="A296">
        <v>328</v>
      </c>
      <c r="B296" t="s">
        <v>75</v>
      </c>
      <c r="C296" t="s">
        <v>214</v>
      </c>
      <c r="D296" t="str">
        <f t="shared" si="132"/>
        <v>BRENTWOOD AVE between HAZELWOOD and MANGELS</v>
      </c>
      <c r="E296" t="s">
        <v>256</v>
      </c>
      <c r="F296" t="s">
        <v>446</v>
      </c>
      <c r="G296" t="s">
        <v>447</v>
      </c>
      <c r="H296" t="s">
        <v>42</v>
      </c>
      <c r="I296" t="s">
        <v>621</v>
      </c>
      <c r="J296" s="11" t="s">
        <v>862</v>
      </c>
      <c r="K296">
        <v>22388</v>
      </c>
      <c r="L296" s="11">
        <v>22799</v>
      </c>
      <c r="M296">
        <f>IFERROR(ROUND(VLOOKUP($A296,est_vols!$A:$U,2,FALSE),0),"")</f>
        <v>3</v>
      </c>
      <c r="N296">
        <f>IFERROR(ROUND(VLOOKUP($A296,est_vols!$A:$U,3,FALSE),0),"")</f>
        <v>11</v>
      </c>
      <c r="O296" t="str">
        <f>VLOOKUP(M296,'AT FT Lookup'!$A$3:$D$8,4,FALSE)</f>
        <v>Urb</v>
      </c>
      <c r="P296" s="11" t="str">
        <f>VLOOKUP(N296,'AT FT Lookup'!$A$12:$C$26,3,FALSE)</f>
        <v>Loc</v>
      </c>
      <c r="Q296">
        <f t="shared" si="152"/>
        <v>1</v>
      </c>
      <c r="R296">
        <f t="shared" si="153"/>
        <v>0</v>
      </c>
      <c r="S296">
        <f t="shared" si="154"/>
        <v>0</v>
      </c>
      <c r="T296">
        <f t="shared" si="155"/>
        <v>0</v>
      </c>
      <c r="U296" s="11" t="str">
        <f t="shared" si="133"/>
        <v>Under 10k</v>
      </c>
      <c r="V296" s="3">
        <v>137.5</v>
      </c>
      <c r="W296" s="3">
        <v>36</v>
      </c>
      <c r="X296" s="3">
        <v>50</v>
      </c>
      <c r="Y296" s="3">
        <v>28</v>
      </c>
      <c r="Z296" s="3">
        <v>21.5</v>
      </c>
      <c r="AA296" s="9">
        <v>2</v>
      </c>
      <c r="AN296" s="3">
        <f>IFERROR(ROUND(VLOOKUP($A296,est_vols!$A:$U,4,FALSE),0),"")</f>
        <v>633</v>
      </c>
      <c r="AO296" s="3">
        <f>IFERROR(ROUND(VLOOKUP($A296,est_vols!$A:$U,5,FALSE),0),"")</f>
        <v>49</v>
      </c>
      <c r="AP296" s="3">
        <f>IFERROR(ROUND(VLOOKUP($A296,est_vols!$A:$U,6,FALSE),0),"")</f>
        <v>151</v>
      </c>
      <c r="AQ296" s="3">
        <f>IFERROR(ROUND(VLOOKUP($A296,est_vols!$A:$U,7,FALSE),0),"")</f>
        <v>383</v>
      </c>
      <c r="AR296" s="3">
        <f>IFERROR(ROUND(VLOOKUP($A296,est_vols!$A:$U,8,FALSE),0),"")</f>
        <v>49</v>
      </c>
      <c r="AS296" s="9">
        <f>IFERROR(ROUND(VLOOKUP($A296,est_vols!$A:$U,9,FALSE),0),"")</f>
        <v>1</v>
      </c>
      <c r="AT296" s="3">
        <f t="shared" si="134"/>
        <v>495.5</v>
      </c>
      <c r="AU296" s="3">
        <f t="shared" si="135"/>
        <v>13</v>
      </c>
      <c r="AV296" s="3">
        <f t="shared" si="136"/>
        <v>101</v>
      </c>
      <c r="AW296" s="3">
        <f t="shared" si="137"/>
        <v>355</v>
      </c>
      <c r="AX296" s="3">
        <f t="shared" si="138"/>
        <v>27.5</v>
      </c>
      <c r="AY296" s="9">
        <f t="shared" si="139"/>
        <v>-1</v>
      </c>
      <c r="AZ296" s="3">
        <f t="shared" si="140"/>
        <v>245520.25</v>
      </c>
      <c r="BA296" s="3">
        <f t="shared" si="141"/>
        <v>169</v>
      </c>
      <c r="BB296" s="3">
        <f t="shared" si="142"/>
        <v>10201</v>
      </c>
      <c r="BC296" s="3">
        <f t="shared" si="143"/>
        <v>126025</v>
      </c>
      <c r="BD296" s="3">
        <f t="shared" si="144"/>
        <v>756.25</v>
      </c>
      <c r="BE296" s="9">
        <f t="shared" si="145"/>
        <v>1</v>
      </c>
      <c r="BF296" s="51">
        <f t="shared" si="146"/>
        <v>3.6036363636363635</v>
      </c>
      <c r="BG296" s="51">
        <f t="shared" si="147"/>
        <v>0.3611111111111111</v>
      </c>
      <c r="BH296" s="51">
        <f t="shared" si="148"/>
        <v>2.02</v>
      </c>
      <c r="BI296" s="51">
        <f t="shared" si="149"/>
        <v>12.678571428571429</v>
      </c>
      <c r="BJ296" s="51">
        <f t="shared" si="150"/>
        <v>1.2790697674418605</v>
      </c>
      <c r="BK296" s="52">
        <f t="shared" si="151"/>
        <v>-0.5</v>
      </c>
    </row>
    <row r="297" spans="1:63" x14ac:dyDescent="0.25">
      <c r="A297">
        <v>329</v>
      </c>
      <c r="B297" t="s">
        <v>75</v>
      </c>
      <c r="C297" t="s">
        <v>214</v>
      </c>
      <c r="D297" t="str">
        <f t="shared" si="132"/>
        <v>BRODERICK ST between EDDY and TURK</v>
      </c>
      <c r="E297" t="s">
        <v>257</v>
      </c>
      <c r="F297" t="s">
        <v>448</v>
      </c>
      <c r="G297" t="s">
        <v>449</v>
      </c>
      <c r="H297" t="s">
        <v>36</v>
      </c>
      <c r="I297" t="s">
        <v>621</v>
      </c>
      <c r="J297" s="11" t="s">
        <v>863</v>
      </c>
      <c r="K297">
        <v>26079</v>
      </c>
      <c r="L297" s="11">
        <v>26360</v>
      </c>
      <c r="M297">
        <f>IFERROR(ROUND(VLOOKUP($A297,est_vols!$A:$U,2,FALSE),0),"")</f>
        <v>1</v>
      </c>
      <c r="N297">
        <f>IFERROR(ROUND(VLOOKUP($A297,est_vols!$A:$U,3,FALSE),0),"")</f>
        <v>11</v>
      </c>
      <c r="O297" t="str">
        <f>VLOOKUP(M297,'AT FT Lookup'!$A$3:$D$8,4,FALSE)</f>
        <v>Core/CBD</v>
      </c>
      <c r="P297" s="11" t="str">
        <f>VLOOKUP(N297,'AT FT Lookup'!$A$12:$C$26,3,FALSE)</f>
        <v>Loc</v>
      </c>
      <c r="Q297">
        <f t="shared" si="152"/>
        <v>1</v>
      </c>
      <c r="R297">
        <f t="shared" si="153"/>
        <v>0</v>
      </c>
      <c r="S297">
        <f t="shared" si="154"/>
        <v>0</v>
      </c>
      <c r="T297">
        <f t="shared" si="155"/>
        <v>0</v>
      </c>
      <c r="U297" s="11" t="str">
        <f t="shared" si="133"/>
        <v>Under 10k</v>
      </c>
      <c r="V297" s="3">
        <v>1849</v>
      </c>
      <c r="W297" s="3">
        <v>312</v>
      </c>
      <c r="X297" s="3">
        <v>593.5</v>
      </c>
      <c r="Y297" s="3">
        <v>627.5</v>
      </c>
      <c r="Z297" s="3">
        <v>307</v>
      </c>
      <c r="AA297" s="9">
        <v>9</v>
      </c>
      <c r="AN297" s="3">
        <f>IFERROR(ROUND(VLOOKUP($A297,est_vols!$A:$U,4,FALSE),0),"")</f>
        <v>50</v>
      </c>
      <c r="AO297" s="3">
        <f>IFERROR(ROUND(VLOOKUP($A297,est_vols!$A:$U,5,FALSE),0),"")</f>
        <v>5</v>
      </c>
      <c r="AP297" s="3">
        <f>IFERROR(ROUND(VLOOKUP($A297,est_vols!$A:$U,6,FALSE),0),"")</f>
        <v>4</v>
      </c>
      <c r="AQ297" s="3">
        <f>IFERROR(ROUND(VLOOKUP($A297,est_vols!$A:$U,7,FALSE),0),"")</f>
        <v>41</v>
      </c>
      <c r="AR297" s="3">
        <f>IFERROR(ROUND(VLOOKUP($A297,est_vols!$A:$U,8,FALSE),0),"")</f>
        <v>0</v>
      </c>
      <c r="AS297" s="9">
        <f>IFERROR(ROUND(VLOOKUP($A297,est_vols!$A:$U,9,FALSE),0),"")</f>
        <v>0</v>
      </c>
      <c r="AT297" s="3">
        <f t="shared" si="134"/>
        <v>-1799</v>
      </c>
      <c r="AU297" s="3">
        <f t="shared" si="135"/>
        <v>-307</v>
      </c>
      <c r="AV297" s="3">
        <f t="shared" si="136"/>
        <v>-589.5</v>
      </c>
      <c r="AW297" s="3">
        <f t="shared" si="137"/>
        <v>-586.5</v>
      </c>
      <c r="AX297" s="3">
        <f t="shared" si="138"/>
        <v>-307</v>
      </c>
      <c r="AY297" s="9">
        <f t="shared" si="139"/>
        <v>-9</v>
      </c>
      <c r="AZ297" s="3">
        <f t="shared" si="140"/>
        <v>3236401</v>
      </c>
      <c r="BA297" s="3">
        <f t="shared" si="141"/>
        <v>94249</v>
      </c>
      <c r="BB297" s="3">
        <f t="shared" si="142"/>
        <v>347510.25</v>
      </c>
      <c r="BC297" s="3">
        <f t="shared" si="143"/>
        <v>343982.25</v>
      </c>
      <c r="BD297" s="3">
        <f t="shared" si="144"/>
        <v>94249</v>
      </c>
      <c r="BE297" s="9">
        <f t="shared" si="145"/>
        <v>81</v>
      </c>
      <c r="BF297" s="51">
        <f t="shared" si="146"/>
        <v>-0.97295835586803681</v>
      </c>
      <c r="BG297" s="51">
        <f t="shared" si="147"/>
        <v>-0.98397435897435892</v>
      </c>
      <c r="BH297" s="51">
        <f t="shared" si="148"/>
        <v>-0.9932603201347936</v>
      </c>
      <c r="BI297" s="51">
        <f t="shared" si="149"/>
        <v>-0.93466135458167332</v>
      </c>
      <c r="BJ297" s="51">
        <f t="shared" si="150"/>
        <v>-1</v>
      </c>
      <c r="BK297" s="52">
        <f t="shared" si="151"/>
        <v>-1</v>
      </c>
    </row>
    <row r="298" spans="1:63" x14ac:dyDescent="0.25">
      <c r="A298">
        <v>330</v>
      </c>
      <c r="B298" t="s">
        <v>75</v>
      </c>
      <c r="C298" t="s">
        <v>214</v>
      </c>
      <c r="D298" t="str">
        <f t="shared" si="132"/>
        <v>BRODERICK ST between EDDY and TURK</v>
      </c>
      <c r="E298" t="s">
        <v>257</v>
      </c>
      <c r="F298" t="s">
        <v>448</v>
      </c>
      <c r="G298" t="s">
        <v>449</v>
      </c>
      <c r="H298" t="s">
        <v>38</v>
      </c>
      <c r="I298" t="s">
        <v>621</v>
      </c>
      <c r="J298" s="11" t="s">
        <v>864</v>
      </c>
      <c r="K298">
        <v>26360</v>
      </c>
      <c r="L298" s="11">
        <v>26079</v>
      </c>
      <c r="M298">
        <f>IFERROR(ROUND(VLOOKUP($A298,est_vols!$A:$U,2,FALSE),0),"")</f>
        <v>1</v>
      </c>
      <c r="N298">
        <f>IFERROR(ROUND(VLOOKUP($A298,est_vols!$A:$U,3,FALSE),0),"")</f>
        <v>11</v>
      </c>
      <c r="O298" t="str">
        <f>VLOOKUP(M298,'AT FT Lookup'!$A$3:$D$8,4,FALSE)</f>
        <v>Core/CBD</v>
      </c>
      <c r="P298" s="11" t="str">
        <f>VLOOKUP(N298,'AT FT Lookup'!$A$12:$C$26,3,FALSE)</f>
        <v>Loc</v>
      </c>
      <c r="Q298">
        <f t="shared" si="152"/>
        <v>1</v>
      </c>
      <c r="R298">
        <f t="shared" si="153"/>
        <v>0</v>
      </c>
      <c r="S298">
        <f t="shared" si="154"/>
        <v>0</v>
      </c>
      <c r="T298">
        <f t="shared" si="155"/>
        <v>0</v>
      </c>
      <c r="U298" s="11" t="str">
        <f t="shared" si="133"/>
        <v>Under 10k</v>
      </c>
      <c r="V298" s="3">
        <v>1271</v>
      </c>
      <c r="W298" s="3">
        <v>283.5</v>
      </c>
      <c r="X298" s="3">
        <v>462</v>
      </c>
      <c r="Y298" s="3">
        <v>248.5</v>
      </c>
      <c r="Z298" s="3">
        <v>246.5</v>
      </c>
      <c r="AA298" s="9">
        <v>30.5</v>
      </c>
      <c r="AN298" s="3">
        <f>IFERROR(ROUND(VLOOKUP($A298,est_vols!$A:$U,4,FALSE),0),"")</f>
        <v>15</v>
      </c>
      <c r="AO298" s="3">
        <f>IFERROR(ROUND(VLOOKUP($A298,est_vols!$A:$U,5,FALSE),0),"")</f>
        <v>1</v>
      </c>
      <c r="AP298" s="3">
        <f>IFERROR(ROUND(VLOOKUP($A298,est_vols!$A:$U,6,FALSE),0),"")</f>
        <v>5</v>
      </c>
      <c r="AQ298" s="3">
        <f>IFERROR(ROUND(VLOOKUP($A298,est_vols!$A:$U,7,FALSE),0),"")</f>
        <v>9</v>
      </c>
      <c r="AR298" s="3">
        <f>IFERROR(ROUND(VLOOKUP($A298,est_vols!$A:$U,8,FALSE),0),"")</f>
        <v>0</v>
      </c>
      <c r="AS298" s="9">
        <f>IFERROR(ROUND(VLOOKUP($A298,est_vols!$A:$U,9,FALSE),0),"")</f>
        <v>0</v>
      </c>
      <c r="AT298" s="3">
        <f t="shared" si="134"/>
        <v>-1256</v>
      </c>
      <c r="AU298" s="3">
        <f t="shared" si="135"/>
        <v>-282.5</v>
      </c>
      <c r="AV298" s="3">
        <f t="shared" si="136"/>
        <v>-457</v>
      </c>
      <c r="AW298" s="3">
        <f t="shared" si="137"/>
        <v>-239.5</v>
      </c>
      <c r="AX298" s="3">
        <f t="shared" si="138"/>
        <v>-246.5</v>
      </c>
      <c r="AY298" s="9">
        <f t="shared" si="139"/>
        <v>-30.5</v>
      </c>
      <c r="AZ298" s="3">
        <f t="shared" si="140"/>
        <v>1577536</v>
      </c>
      <c r="BA298" s="3">
        <f t="shared" si="141"/>
        <v>79806.25</v>
      </c>
      <c r="BB298" s="3">
        <f t="shared" si="142"/>
        <v>208849</v>
      </c>
      <c r="BC298" s="3">
        <f t="shared" si="143"/>
        <v>57360.25</v>
      </c>
      <c r="BD298" s="3">
        <f t="shared" si="144"/>
        <v>60762.25</v>
      </c>
      <c r="BE298" s="9">
        <f t="shared" si="145"/>
        <v>930.25</v>
      </c>
      <c r="BF298" s="51">
        <f t="shared" si="146"/>
        <v>-0.98819826907946495</v>
      </c>
      <c r="BG298" s="51">
        <f t="shared" si="147"/>
        <v>-0.99647266313932981</v>
      </c>
      <c r="BH298" s="51">
        <f t="shared" si="148"/>
        <v>-0.98917748917748916</v>
      </c>
      <c r="BI298" s="51">
        <f t="shared" si="149"/>
        <v>-0.96378269617706236</v>
      </c>
      <c r="BJ298" s="51">
        <f t="shared" si="150"/>
        <v>-1</v>
      </c>
      <c r="BK298" s="52">
        <f t="shared" si="151"/>
        <v>-1</v>
      </c>
    </row>
    <row r="299" spans="1:63" x14ac:dyDescent="0.25">
      <c r="A299">
        <v>331</v>
      </c>
      <c r="B299" t="s">
        <v>75</v>
      </c>
      <c r="C299" t="s">
        <v>214</v>
      </c>
      <c r="D299" t="str">
        <f t="shared" si="132"/>
        <v>BRODERICK ST between FILBERT and UNION</v>
      </c>
      <c r="E299" t="s">
        <v>257</v>
      </c>
      <c r="F299" t="s">
        <v>450</v>
      </c>
      <c r="G299" t="s">
        <v>451</v>
      </c>
      <c r="H299" t="s">
        <v>36</v>
      </c>
      <c r="I299" t="s">
        <v>621</v>
      </c>
      <c r="J299" s="11" t="s">
        <v>865</v>
      </c>
      <c r="K299">
        <v>26879</v>
      </c>
      <c r="L299" s="11">
        <v>26880</v>
      </c>
      <c r="M299">
        <f>IFERROR(ROUND(VLOOKUP($A299,est_vols!$A:$U,2,FALSE),0),"")</f>
        <v>2</v>
      </c>
      <c r="N299">
        <f>IFERROR(ROUND(VLOOKUP($A299,est_vols!$A:$U,3,FALSE),0),"")</f>
        <v>11</v>
      </c>
      <c r="O299" t="str">
        <f>VLOOKUP(M299,'AT FT Lookup'!$A$3:$D$8,4,FALSE)</f>
        <v>UrbBiz</v>
      </c>
      <c r="P299" s="11" t="str">
        <f>VLOOKUP(N299,'AT FT Lookup'!$A$12:$C$26,3,FALSE)</f>
        <v>Loc</v>
      </c>
      <c r="Q299">
        <f t="shared" si="152"/>
        <v>1</v>
      </c>
      <c r="R299">
        <f t="shared" si="153"/>
        <v>0</v>
      </c>
      <c r="S299">
        <f t="shared" si="154"/>
        <v>0</v>
      </c>
      <c r="T299">
        <f t="shared" si="155"/>
        <v>0</v>
      </c>
      <c r="U299" s="11" t="str">
        <f t="shared" si="133"/>
        <v>Under 10k</v>
      </c>
      <c r="V299" s="3">
        <v>1102.5</v>
      </c>
      <c r="W299" s="3">
        <v>143.5</v>
      </c>
      <c r="X299" s="3">
        <v>471</v>
      </c>
      <c r="Y299" s="3">
        <v>305.5</v>
      </c>
      <c r="Z299" s="3">
        <v>177</v>
      </c>
      <c r="AA299" s="9">
        <v>5.5</v>
      </c>
      <c r="AN299" s="3">
        <f>IFERROR(ROUND(VLOOKUP($A299,est_vols!$A:$U,4,FALSE),0),"")</f>
        <v>716</v>
      </c>
      <c r="AO299" s="3">
        <f>IFERROR(ROUND(VLOOKUP($A299,est_vols!$A:$U,5,FALSE),0),"")</f>
        <v>23</v>
      </c>
      <c r="AP299" s="3">
        <f>IFERROR(ROUND(VLOOKUP($A299,est_vols!$A:$U,6,FALSE),0),"")</f>
        <v>123</v>
      </c>
      <c r="AQ299" s="3">
        <f>IFERROR(ROUND(VLOOKUP($A299,est_vols!$A:$U,7,FALSE),0),"")</f>
        <v>489</v>
      </c>
      <c r="AR299" s="3">
        <f>IFERROR(ROUND(VLOOKUP($A299,est_vols!$A:$U,8,FALSE),0),"")</f>
        <v>78</v>
      </c>
      <c r="AS299" s="9">
        <f>IFERROR(ROUND(VLOOKUP($A299,est_vols!$A:$U,9,FALSE),0),"")</f>
        <v>3</v>
      </c>
      <c r="AT299" s="3">
        <f t="shared" si="134"/>
        <v>-386.5</v>
      </c>
      <c r="AU299" s="3">
        <f t="shared" si="135"/>
        <v>-120.5</v>
      </c>
      <c r="AV299" s="3">
        <f t="shared" si="136"/>
        <v>-348</v>
      </c>
      <c r="AW299" s="3">
        <f t="shared" si="137"/>
        <v>183.5</v>
      </c>
      <c r="AX299" s="3">
        <f t="shared" si="138"/>
        <v>-99</v>
      </c>
      <c r="AY299" s="9">
        <f t="shared" si="139"/>
        <v>-2.5</v>
      </c>
      <c r="AZ299" s="3">
        <f t="shared" si="140"/>
        <v>149382.25</v>
      </c>
      <c r="BA299" s="3">
        <f t="shared" si="141"/>
        <v>14520.25</v>
      </c>
      <c r="BB299" s="3">
        <f t="shared" si="142"/>
        <v>121104</v>
      </c>
      <c r="BC299" s="3">
        <f t="shared" si="143"/>
        <v>33672.25</v>
      </c>
      <c r="BD299" s="3">
        <f t="shared" si="144"/>
        <v>9801</v>
      </c>
      <c r="BE299" s="9">
        <f t="shared" si="145"/>
        <v>6.25</v>
      </c>
      <c r="BF299" s="51">
        <f t="shared" si="146"/>
        <v>-0.3505668934240363</v>
      </c>
      <c r="BG299" s="51">
        <f t="shared" si="147"/>
        <v>-0.83972125435540068</v>
      </c>
      <c r="BH299" s="51">
        <f t="shared" si="148"/>
        <v>-0.73885350318471332</v>
      </c>
      <c r="BI299" s="51">
        <f t="shared" si="149"/>
        <v>0.60065466448445171</v>
      </c>
      <c r="BJ299" s="51">
        <f t="shared" si="150"/>
        <v>-0.55932203389830504</v>
      </c>
      <c r="BK299" s="52">
        <f t="shared" si="151"/>
        <v>-0.45454545454545453</v>
      </c>
    </row>
    <row r="300" spans="1:63" x14ac:dyDescent="0.25">
      <c r="A300">
        <v>332</v>
      </c>
      <c r="B300" t="s">
        <v>75</v>
      </c>
      <c r="C300" t="s">
        <v>214</v>
      </c>
      <c r="D300" t="str">
        <f t="shared" si="132"/>
        <v>BRODERICK ST between FILBERT and UNION</v>
      </c>
      <c r="E300" t="s">
        <v>257</v>
      </c>
      <c r="F300" t="s">
        <v>450</v>
      </c>
      <c r="G300" t="s">
        <v>451</v>
      </c>
      <c r="H300" t="s">
        <v>38</v>
      </c>
      <c r="I300" t="s">
        <v>621</v>
      </c>
      <c r="J300" s="11" t="s">
        <v>866</v>
      </c>
      <c r="K300">
        <v>26880</v>
      </c>
      <c r="L300" s="11">
        <v>26879</v>
      </c>
      <c r="M300">
        <f>IFERROR(ROUND(VLOOKUP($A300,est_vols!$A:$U,2,FALSE),0),"")</f>
        <v>2</v>
      </c>
      <c r="N300">
        <f>IFERROR(ROUND(VLOOKUP($A300,est_vols!$A:$U,3,FALSE),0),"")</f>
        <v>11</v>
      </c>
      <c r="O300" t="str">
        <f>VLOOKUP(M300,'AT FT Lookup'!$A$3:$D$8,4,FALSE)</f>
        <v>UrbBiz</v>
      </c>
      <c r="P300" s="11" t="str">
        <f>VLOOKUP(N300,'AT FT Lookup'!$A$12:$C$26,3,FALSE)</f>
        <v>Loc</v>
      </c>
      <c r="Q300">
        <f t="shared" si="152"/>
        <v>1</v>
      </c>
      <c r="R300">
        <f t="shared" si="153"/>
        <v>0</v>
      </c>
      <c r="S300">
        <f t="shared" si="154"/>
        <v>0</v>
      </c>
      <c r="T300">
        <f t="shared" si="155"/>
        <v>0</v>
      </c>
      <c r="U300" s="11" t="str">
        <f t="shared" si="133"/>
        <v>Under 10k</v>
      </c>
      <c r="V300" s="3">
        <v>1638.5</v>
      </c>
      <c r="W300" s="3">
        <v>355.5</v>
      </c>
      <c r="X300" s="3">
        <v>592</v>
      </c>
      <c r="Y300" s="3">
        <v>404</v>
      </c>
      <c r="Z300" s="3">
        <v>250.5</v>
      </c>
      <c r="AA300" s="9">
        <v>36.5</v>
      </c>
      <c r="AN300" s="3">
        <f>IFERROR(ROUND(VLOOKUP($A300,est_vols!$A:$U,4,FALSE),0),"")</f>
        <v>863</v>
      </c>
      <c r="AO300" s="3">
        <f>IFERROR(ROUND(VLOOKUP($A300,est_vols!$A:$U,5,FALSE),0),"")</f>
        <v>707</v>
      </c>
      <c r="AP300" s="3">
        <f>IFERROR(ROUND(VLOOKUP($A300,est_vols!$A:$U,6,FALSE),0),"")</f>
        <v>62</v>
      </c>
      <c r="AQ300" s="3">
        <f>IFERROR(ROUND(VLOOKUP($A300,est_vols!$A:$U,7,FALSE),0),"")</f>
        <v>30</v>
      </c>
      <c r="AR300" s="3">
        <f>IFERROR(ROUND(VLOOKUP($A300,est_vols!$A:$U,8,FALSE),0),"")</f>
        <v>42</v>
      </c>
      <c r="AS300" s="9">
        <f>IFERROR(ROUND(VLOOKUP($A300,est_vols!$A:$U,9,FALSE),0),"")</f>
        <v>22</v>
      </c>
      <c r="AT300" s="3">
        <f t="shared" si="134"/>
        <v>-775.5</v>
      </c>
      <c r="AU300" s="3">
        <f t="shared" si="135"/>
        <v>351.5</v>
      </c>
      <c r="AV300" s="3">
        <f t="shared" si="136"/>
        <v>-530</v>
      </c>
      <c r="AW300" s="3">
        <f t="shared" si="137"/>
        <v>-374</v>
      </c>
      <c r="AX300" s="3">
        <f t="shared" si="138"/>
        <v>-208.5</v>
      </c>
      <c r="AY300" s="9">
        <f t="shared" si="139"/>
        <v>-14.5</v>
      </c>
      <c r="AZ300" s="3">
        <f t="shared" si="140"/>
        <v>601400.25</v>
      </c>
      <c r="BA300" s="3">
        <f t="shared" si="141"/>
        <v>123552.25</v>
      </c>
      <c r="BB300" s="3">
        <f t="shared" si="142"/>
        <v>280900</v>
      </c>
      <c r="BC300" s="3">
        <f t="shared" si="143"/>
        <v>139876</v>
      </c>
      <c r="BD300" s="3">
        <f t="shared" si="144"/>
        <v>43472.25</v>
      </c>
      <c r="BE300" s="9">
        <f t="shared" si="145"/>
        <v>210.25</v>
      </c>
      <c r="BF300" s="51">
        <f t="shared" si="146"/>
        <v>-0.47329874885566064</v>
      </c>
      <c r="BG300" s="51">
        <f t="shared" si="147"/>
        <v>0.98874824191279886</v>
      </c>
      <c r="BH300" s="51">
        <f t="shared" si="148"/>
        <v>-0.89527027027027029</v>
      </c>
      <c r="BI300" s="51">
        <f t="shared" si="149"/>
        <v>-0.92574257425742579</v>
      </c>
      <c r="BJ300" s="51">
        <f t="shared" si="150"/>
        <v>-0.83233532934131738</v>
      </c>
      <c r="BK300" s="52">
        <f t="shared" si="151"/>
        <v>-0.39726027397260272</v>
      </c>
    </row>
    <row r="301" spans="1:63" x14ac:dyDescent="0.25">
      <c r="A301">
        <v>333</v>
      </c>
      <c r="B301" t="s">
        <v>75</v>
      </c>
      <c r="C301" t="s">
        <v>214</v>
      </c>
      <c r="D301" t="str">
        <f t="shared" si="132"/>
        <v>BYXBEE ST between SARGENT and SHIELDS</v>
      </c>
      <c r="E301" t="s">
        <v>258</v>
      </c>
      <c r="F301" t="s">
        <v>452</v>
      </c>
      <c r="G301" t="s">
        <v>445</v>
      </c>
      <c r="H301" t="s">
        <v>36</v>
      </c>
      <c r="I301" t="s">
        <v>621</v>
      </c>
      <c r="J301" s="11" t="s">
        <v>867</v>
      </c>
      <c r="K301">
        <v>22720</v>
      </c>
      <c r="L301" s="11">
        <v>22721</v>
      </c>
      <c r="M301">
        <f>IFERROR(ROUND(VLOOKUP($A301,est_vols!$A:$U,2,FALSE),0),"")</f>
        <v>3</v>
      </c>
      <c r="N301">
        <f>IFERROR(ROUND(VLOOKUP($A301,est_vols!$A:$U,3,FALSE),0),"")</f>
        <v>11</v>
      </c>
      <c r="O301" t="str">
        <f>VLOOKUP(M301,'AT FT Lookup'!$A$3:$D$8,4,FALSE)</f>
        <v>Urb</v>
      </c>
      <c r="P301" s="11" t="str">
        <f>VLOOKUP(N301,'AT FT Lookup'!$A$12:$C$26,3,FALSE)</f>
        <v>Loc</v>
      </c>
      <c r="Q301">
        <f t="shared" si="152"/>
        <v>1</v>
      </c>
      <c r="R301">
        <f t="shared" si="153"/>
        <v>0</v>
      </c>
      <c r="S301">
        <f t="shared" si="154"/>
        <v>0</v>
      </c>
      <c r="T301">
        <f t="shared" si="155"/>
        <v>0</v>
      </c>
      <c r="U301" s="11" t="str">
        <f t="shared" si="133"/>
        <v>Under 10k</v>
      </c>
      <c r="V301" s="3">
        <v>239</v>
      </c>
      <c r="W301" s="3">
        <v>41.5</v>
      </c>
      <c r="X301" s="3">
        <v>77</v>
      </c>
      <c r="Y301" s="3">
        <v>53.5</v>
      </c>
      <c r="Z301" s="3">
        <v>63.5</v>
      </c>
      <c r="AA301" s="9">
        <v>3.5</v>
      </c>
      <c r="AN301" s="3">
        <f>IFERROR(ROUND(VLOOKUP($A301,est_vols!$A:$U,4,FALSE),0),"")</f>
        <v>0</v>
      </c>
      <c r="AO301" s="3">
        <f>IFERROR(ROUND(VLOOKUP($A301,est_vols!$A:$U,5,FALSE),0),"")</f>
        <v>0</v>
      </c>
      <c r="AP301" s="3">
        <f>IFERROR(ROUND(VLOOKUP($A301,est_vols!$A:$U,6,FALSE),0),"")</f>
        <v>0</v>
      </c>
      <c r="AQ301" s="3">
        <f>IFERROR(ROUND(VLOOKUP($A301,est_vols!$A:$U,7,FALSE),0),"")</f>
        <v>0</v>
      </c>
      <c r="AR301" s="3">
        <f>IFERROR(ROUND(VLOOKUP($A301,est_vols!$A:$U,8,FALSE),0),"")</f>
        <v>0</v>
      </c>
      <c r="AS301" s="9">
        <f>IFERROR(ROUND(VLOOKUP($A301,est_vols!$A:$U,9,FALSE),0),"")</f>
        <v>0</v>
      </c>
      <c r="AT301" s="3">
        <f t="shared" si="134"/>
        <v>-239</v>
      </c>
      <c r="AU301" s="3">
        <f t="shared" si="135"/>
        <v>-41.5</v>
      </c>
      <c r="AV301" s="3">
        <f t="shared" si="136"/>
        <v>-77</v>
      </c>
      <c r="AW301" s="3">
        <f t="shared" si="137"/>
        <v>-53.5</v>
      </c>
      <c r="AX301" s="3">
        <f t="shared" si="138"/>
        <v>-63.5</v>
      </c>
      <c r="AY301" s="9">
        <f t="shared" si="139"/>
        <v>-3.5</v>
      </c>
      <c r="AZ301" s="3">
        <f t="shared" si="140"/>
        <v>57121</v>
      </c>
      <c r="BA301" s="3">
        <f t="shared" si="141"/>
        <v>1722.25</v>
      </c>
      <c r="BB301" s="3">
        <f t="shared" si="142"/>
        <v>5929</v>
      </c>
      <c r="BC301" s="3">
        <f t="shared" si="143"/>
        <v>2862.25</v>
      </c>
      <c r="BD301" s="3">
        <f t="shared" si="144"/>
        <v>4032.25</v>
      </c>
      <c r="BE301" s="9">
        <f t="shared" si="145"/>
        <v>12.25</v>
      </c>
      <c r="BF301" s="51">
        <f t="shared" si="146"/>
        <v>-1</v>
      </c>
      <c r="BG301" s="51">
        <f t="shared" si="147"/>
        <v>-1</v>
      </c>
      <c r="BH301" s="51">
        <f t="shared" si="148"/>
        <v>-1</v>
      </c>
      <c r="BI301" s="51">
        <f t="shared" si="149"/>
        <v>-1</v>
      </c>
      <c r="BJ301" s="51">
        <f t="shared" si="150"/>
        <v>-1</v>
      </c>
      <c r="BK301" s="52">
        <f t="shared" si="151"/>
        <v>-1</v>
      </c>
    </row>
    <row r="302" spans="1:63" x14ac:dyDescent="0.25">
      <c r="A302">
        <v>334</v>
      </c>
      <c r="B302" t="s">
        <v>75</v>
      </c>
      <c r="C302" t="s">
        <v>214</v>
      </c>
      <c r="D302" t="str">
        <f t="shared" si="132"/>
        <v>BYXBEE ST between SARGENT and SHIELDS</v>
      </c>
      <c r="E302" t="s">
        <v>258</v>
      </c>
      <c r="F302" t="s">
        <v>452</v>
      </c>
      <c r="G302" t="s">
        <v>445</v>
      </c>
      <c r="H302" t="s">
        <v>38</v>
      </c>
      <c r="I302" t="s">
        <v>621</v>
      </c>
      <c r="J302" s="11" t="s">
        <v>868</v>
      </c>
      <c r="K302">
        <v>22721</v>
      </c>
      <c r="L302" s="11">
        <v>22720</v>
      </c>
      <c r="M302">
        <f>IFERROR(ROUND(VLOOKUP($A302,est_vols!$A:$U,2,FALSE),0),"")</f>
        <v>3</v>
      </c>
      <c r="N302">
        <f>IFERROR(ROUND(VLOOKUP($A302,est_vols!$A:$U,3,FALSE),0),"")</f>
        <v>11</v>
      </c>
      <c r="O302" t="str">
        <f>VLOOKUP(M302,'AT FT Lookup'!$A$3:$D$8,4,FALSE)</f>
        <v>Urb</v>
      </c>
      <c r="P302" s="11" t="str">
        <f>VLOOKUP(N302,'AT FT Lookup'!$A$12:$C$26,3,FALSE)</f>
        <v>Loc</v>
      </c>
      <c r="Q302">
        <f t="shared" si="152"/>
        <v>1</v>
      </c>
      <c r="R302">
        <f t="shared" si="153"/>
        <v>0</v>
      </c>
      <c r="S302">
        <f t="shared" si="154"/>
        <v>0</v>
      </c>
      <c r="T302">
        <f t="shared" si="155"/>
        <v>0</v>
      </c>
      <c r="U302" s="11" t="str">
        <f t="shared" si="133"/>
        <v>Under 10k</v>
      </c>
      <c r="V302" s="3">
        <v>221</v>
      </c>
      <c r="W302" s="3">
        <v>27</v>
      </c>
      <c r="X302" s="3">
        <v>74.5</v>
      </c>
      <c r="Y302" s="3">
        <v>59</v>
      </c>
      <c r="Z302" s="3">
        <v>58</v>
      </c>
      <c r="AA302" s="9">
        <v>2.5</v>
      </c>
      <c r="AN302" s="3">
        <f>IFERROR(ROUND(VLOOKUP($A302,est_vols!$A:$U,4,FALSE),0),"")</f>
        <v>0</v>
      </c>
      <c r="AO302" s="3">
        <f>IFERROR(ROUND(VLOOKUP($A302,est_vols!$A:$U,5,FALSE),0),"")</f>
        <v>0</v>
      </c>
      <c r="AP302" s="3">
        <f>IFERROR(ROUND(VLOOKUP($A302,est_vols!$A:$U,6,FALSE),0),"")</f>
        <v>0</v>
      </c>
      <c r="AQ302" s="3">
        <f>IFERROR(ROUND(VLOOKUP($A302,est_vols!$A:$U,7,FALSE),0),"")</f>
        <v>0</v>
      </c>
      <c r="AR302" s="3">
        <f>IFERROR(ROUND(VLOOKUP($A302,est_vols!$A:$U,8,FALSE),0),"")</f>
        <v>0</v>
      </c>
      <c r="AS302" s="9">
        <f>IFERROR(ROUND(VLOOKUP($A302,est_vols!$A:$U,9,FALSE),0),"")</f>
        <v>0</v>
      </c>
      <c r="AT302" s="3">
        <f t="shared" si="134"/>
        <v>-221</v>
      </c>
      <c r="AU302" s="3">
        <f t="shared" si="135"/>
        <v>-27</v>
      </c>
      <c r="AV302" s="3">
        <f t="shared" si="136"/>
        <v>-74.5</v>
      </c>
      <c r="AW302" s="3">
        <f t="shared" si="137"/>
        <v>-59</v>
      </c>
      <c r="AX302" s="3">
        <f t="shared" si="138"/>
        <v>-58</v>
      </c>
      <c r="AY302" s="9">
        <f t="shared" si="139"/>
        <v>-2.5</v>
      </c>
      <c r="AZ302" s="3">
        <f t="shared" si="140"/>
        <v>48841</v>
      </c>
      <c r="BA302" s="3">
        <f t="shared" si="141"/>
        <v>729</v>
      </c>
      <c r="BB302" s="3">
        <f t="shared" si="142"/>
        <v>5550.25</v>
      </c>
      <c r="BC302" s="3">
        <f t="shared" si="143"/>
        <v>3481</v>
      </c>
      <c r="BD302" s="3">
        <f t="shared" si="144"/>
        <v>3364</v>
      </c>
      <c r="BE302" s="9">
        <f t="shared" si="145"/>
        <v>6.25</v>
      </c>
      <c r="BF302" s="51">
        <f t="shared" si="146"/>
        <v>-1</v>
      </c>
      <c r="BG302" s="51">
        <f t="shared" si="147"/>
        <v>-1</v>
      </c>
      <c r="BH302" s="51">
        <f t="shared" si="148"/>
        <v>-1</v>
      </c>
      <c r="BI302" s="51">
        <f t="shared" si="149"/>
        <v>-1</v>
      </c>
      <c r="BJ302" s="51">
        <f t="shared" si="150"/>
        <v>-1</v>
      </c>
      <c r="BK302" s="52">
        <f t="shared" si="151"/>
        <v>-1</v>
      </c>
    </row>
    <row r="303" spans="1:63" x14ac:dyDescent="0.25">
      <c r="A303">
        <v>335</v>
      </c>
      <c r="B303" t="s">
        <v>75</v>
      </c>
      <c r="C303" t="s">
        <v>214</v>
      </c>
      <c r="D303" t="str">
        <f t="shared" si="132"/>
        <v>CAPP ST between 23RD and 24TH</v>
      </c>
      <c r="E303" t="s">
        <v>259</v>
      </c>
      <c r="F303" t="s">
        <v>453</v>
      </c>
      <c r="G303" t="s">
        <v>454</v>
      </c>
      <c r="H303" t="s">
        <v>36</v>
      </c>
      <c r="I303" t="s">
        <v>621</v>
      </c>
      <c r="J303" s="11" t="s">
        <v>869</v>
      </c>
      <c r="K303">
        <v>24070</v>
      </c>
      <c r="L303" s="11">
        <v>24076</v>
      </c>
      <c r="M303">
        <f>IFERROR(ROUND(VLOOKUP($A303,est_vols!$A:$U,2,FALSE),0),"")</f>
        <v>1</v>
      </c>
      <c r="N303">
        <f>IFERROR(ROUND(VLOOKUP($A303,est_vols!$A:$U,3,FALSE),0),"")</f>
        <v>11</v>
      </c>
      <c r="O303" t="str">
        <f>VLOOKUP(M303,'AT FT Lookup'!$A$3:$D$8,4,FALSE)</f>
        <v>Core/CBD</v>
      </c>
      <c r="P303" s="11" t="str">
        <f>VLOOKUP(N303,'AT FT Lookup'!$A$12:$C$26,3,FALSE)</f>
        <v>Loc</v>
      </c>
      <c r="Q303">
        <f t="shared" si="152"/>
        <v>1</v>
      </c>
      <c r="R303">
        <f t="shared" si="153"/>
        <v>0</v>
      </c>
      <c r="S303">
        <f t="shared" si="154"/>
        <v>0</v>
      </c>
      <c r="T303">
        <f t="shared" si="155"/>
        <v>0</v>
      </c>
      <c r="U303" s="11" t="str">
        <f t="shared" si="133"/>
        <v>Under 10k</v>
      </c>
      <c r="V303" s="3">
        <v>1757.5</v>
      </c>
      <c r="W303" s="3">
        <v>293</v>
      </c>
      <c r="X303" s="3">
        <v>678</v>
      </c>
      <c r="Y303" s="3">
        <v>367.5</v>
      </c>
      <c r="Z303" s="3">
        <v>377</v>
      </c>
      <c r="AA303" s="9">
        <v>42</v>
      </c>
      <c r="AN303" s="3">
        <f>IFERROR(ROUND(VLOOKUP($A303,est_vols!$A:$U,4,FALSE),0),"")</f>
        <v>4</v>
      </c>
      <c r="AO303" s="3">
        <f>IFERROR(ROUND(VLOOKUP($A303,est_vols!$A:$U,5,FALSE),0),"")</f>
        <v>3</v>
      </c>
      <c r="AP303" s="3">
        <f>IFERROR(ROUND(VLOOKUP($A303,est_vols!$A:$U,6,FALSE),0),"")</f>
        <v>1</v>
      </c>
      <c r="AQ303" s="3">
        <f>IFERROR(ROUND(VLOOKUP($A303,est_vols!$A:$U,7,FALSE),0),"")</f>
        <v>1</v>
      </c>
      <c r="AR303" s="3">
        <f>IFERROR(ROUND(VLOOKUP($A303,est_vols!$A:$U,8,FALSE),0),"")</f>
        <v>0</v>
      </c>
      <c r="AS303" s="9">
        <f>IFERROR(ROUND(VLOOKUP($A303,est_vols!$A:$U,9,FALSE),0),"")</f>
        <v>0</v>
      </c>
      <c r="AT303" s="3">
        <f t="shared" si="134"/>
        <v>-1753.5</v>
      </c>
      <c r="AU303" s="3">
        <f t="shared" si="135"/>
        <v>-290</v>
      </c>
      <c r="AV303" s="3">
        <f t="shared" si="136"/>
        <v>-677</v>
      </c>
      <c r="AW303" s="3">
        <f t="shared" si="137"/>
        <v>-366.5</v>
      </c>
      <c r="AX303" s="3">
        <f t="shared" si="138"/>
        <v>-377</v>
      </c>
      <c r="AY303" s="9">
        <f t="shared" si="139"/>
        <v>-42</v>
      </c>
      <c r="AZ303" s="3">
        <f t="shared" si="140"/>
        <v>3074762.25</v>
      </c>
      <c r="BA303" s="3">
        <f t="shared" si="141"/>
        <v>84100</v>
      </c>
      <c r="BB303" s="3">
        <f t="shared" si="142"/>
        <v>458329</v>
      </c>
      <c r="BC303" s="3">
        <f t="shared" si="143"/>
        <v>134322.25</v>
      </c>
      <c r="BD303" s="3">
        <f t="shared" si="144"/>
        <v>142129</v>
      </c>
      <c r="BE303" s="9">
        <f t="shared" si="145"/>
        <v>1764</v>
      </c>
      <c r="BF303" s="51">
        <f t="shared" si="146"/>
        <v>-0.99772403982930302</v>
      </c>
      <c r="BG303" s="51">
        <f t="shared" si="147"/>
        <v>-0.98976109215017061</v>
      </c>
      <c r="BH303" s="51">
        <f t="shared" si="148"/>
        <v>-0.99852507374631272</v>
      </c>
      <c r="BI303" s="51">
        <f t="shared" si="149"/>
        <v>-0.99727891156462589</v>
      </c>
      <c r="BJ303" s="51">
        <f t="shared" si="150"/>
        <v>-1</v>
      </c>
      <c r="BK303" s="52">
        <f t="shared" si="151"/>
        <v>-1</v>
      </c>
    </row>
    <row r="304" spans="1:63" x14ac:dyDescent="0.25">
      <c r="A304">
        <v>336</v>
      </c>
      <c r="B304" t="s">
        <v>75</v>
      </c>
      <c r="C304" t="s">
        <v>214</v>
      </c>
      <c r="D304" t="str">
        <f t="shared" si="132"/>
        <v>CAPP ST between 23RD and 24TH</v>
      </c>
      <c r="E304" t="s">
        <v>259</v>
      </c>
      <c r="F304" t="s">
        <v>453</v>
      </c>
      <c r="G304" t="s">
        <v>454</v>
      </c>
      <c r="H304" t="s">
        <v>38</v>
      </c>
      <c r="I304" t="s">
        <v>621</v>
      </c>
      <c r="J304" s="11" t="s">
        <v>870</v>
      </c>
      <c r="K304">
        <v>24076</v>
      </c>
      <c r="L304" s="11">
        <v>24070</v>
      </c>
      <c r="M304">
        <f>IFERROR(ROUND(VLOOKUP($A304,est_vols!$A:$U,2,FALSE),0),"")</f>
        <v>1</v>
      </c>
      <c r="N304">
        <f>IFERROR(ROUND(VLOOKUP($A304,est_vols!$A:$U,3,FALSE),0),"")</f>
        <v>11</v>
      </c>
      <c r="O304" t="str">
        <f>VLOOKUP(M304,'AT FT Lookup'!$A$3:$D$8,4,FALSE)</f>
        <v>Core/CBD</v>
      </c>
      <c r="P304" s="11" t="str">
        <f>VLOOKUP(N304,'AT FT Lookup'!$A$12:$C$26,3,FALSE)</f>
        <v>Loc</v>
      </c>
      <c r="Q304">
        <f t="shared" si="152"/>
        <v>1</v>
      </c>
      <c r="R304">
        <f t="shared" si="153"/>
        <v>0</v>
      </c>
      <c r="S304">
        <f t="shared" si="154"/>
        <v>0</v>
      </c>
      <c r="T304">
        <f t="shared" si="155"/>
        <v>0</v>
      </c>
      <c r="U304" s="11" t="str">
        <f t="shared" si="133"/>
        <v>Under 10k</v>
      </c>
      <c r="V304" s="3">
        <v>1839</v>
      </c>
      <c r="W304" s="3">
        <v>216</v>
      </c>
      <c r="X304" s="3">
        <v>703.5</v>
      </c>
      <c r="Y304" s="3">
        <v>450.5</v>
      </c>
      <c r="Z304" s="3">
        <v>436</v>
      </c>
      <c r="AA304" s="9">
        <v>33</v>
      </c>
      <c r="AN304" s="3">
        <f>IFERROR(ROUND(VLOOKUP($A304,est_vols!$A:$U,4,FALSE),0),"")</f>
        <v>6</v>
      </c>
      <c r="AO304" s="3">
        <f>IFERROR(ROUND(VLOOKUP($A304,est_vols!$A:$U,5,FALSE),0),"")</f>
        <v>0</v>
      </c>
      <c r="AP304" s="3">
        <f>IFERROR(ROUND(VLOOKUP($A304,est_vols!$A:$U,6,FALSE),0),"")</f>
        <v>0</v>
      </c>
      <c r="AQ304" s="3">
        <f>IFERROR(ROUND(VLOOKUP($A304,est_vols!$A:$U,7,FALSE),0),"")</f>
        <v>5</v>
      </c>
      <c r="AR304" s="3">
        <f>IFERROR(ROUND(VLOOKUP($A304,est_vols!$A:$U,8,FALSE),0),"")</f>
        <v>0</v>
      </c>
      <c r="AS304" s="9">
        <f>IFERROR(ROUND(VLOOKUP($A304,est_vols!$A:$U,9,FALSE),0),"")</f>
        <v>0</v>
      </c>
      <c r="AT304" s="3">
        <f t="shared" si="134"/>
        <v>-1833</v>
      </c>
      <c r="AU304" s="3">
        <f t="shared" si="135"/>
        <v>-216</v>
      </c>
      <c r="AV304" s="3">
        <f t="shared" si="136"/>
        <v>-703.5</v>
      </c>
      <c r="AW304" s="3">
        <f t="shared" si="137"/>
        <v>-445.5</v>
      </c>
      <c r="AX304" s="3">
        <f t="shared" si="138"/>
        <v>-436</v>
      </c>
      <c r="AY304" s="9">
        <f t="shared" si="139"/>
        <v>-33</v>
      </c>
      <c r="AZ304" s="3">
        <f t="shared" si="140"/>
        <v>3359889</v>
      </c>
      <c r="BA304" s="3">
        <f t="shared" si="141"/>
        <v>46656</v>
      </c>
      <c r="BB304" s="3">
        <f t="shared" si="142"/>
        <v>494912.25</v>
      </c>
      <c r="BC304" s="3">
        <f t="shared" si="143"/>
        <v>198470.25</v>
      </c>
      <c r="BD304" s="3">
        <f t="shared" si="144"/>
        <v>190096</v>
      </c>
      <c r="BE304" s="9">
        <f t="shared" si="145"/>
        <v>1089</v>
      </c>
      <c r="BF304" s="51">
        <f t="shared" si="146"/>
        <v>-0.99673735725938006</v>
      </c>
      <c r="BG304" s="51">
        <f t="shared" si="147"/>
        <v>-1</v>
      </c>
      <c r="BH304" s="51">
        <f t="shared" si="148"/>
        <v>-1</v>
      </c>
      <c r="BI304" s="51">
        <f t="shared" si="149"/>
        <v>-0.98890122086570476</v>
      </c>
      <c r="BJ304" s="51">
        <f t="shared" si="150"/>
        <v>-1</v>
      </c>
      <c r="BK304" s="52">
        <f t="shared" si="151"/>
        <v>-1</v>
      </c>
    </row>
    <row r="305" spans="1:63" x14ac:dyDescent="0.25">
      <c r="A305">
        <v>337</v>
      </c>
      <c r="B305" t="s">
        <v>75</v>
      </c>
      <c r="C305" t="s">
        <v>214</v>
      </c>
      <c r="D305" t="str">
        <f t="shared" si="132"/>
        <v>CAPP ST between 24TH and 25TH</v>
      </c>
      <c r="E305" t="s">
        <v>259</v>
      </c>
      <c r="F305" t="s">
        <v>454</v>
      </c>
      <c r="G305" t="s">
        <v>455</v>
      </c>
      <c r="H305" t="s">
        <v>36</v>
      </c>
      <c r="I305" t="s">
        <v>621</v>
      </c>
      <c r="J305" s="11" t="s">
        <v>871</v>
      </c>
      <c r="K305">
        <v>24068</v>
      </c>
      <c r="L305" s="11">
        <v>24070</v>
      </c>
      <c r="M305">
        <f>IFERROR(ROUND(VLOOKUP($A305,est_vols!$A:$U,2,FALSE),0),"")</f>
        <v>1</v>
      </c>
      <c r="N305">
        <f>IFERROR(ROUND(VLOOKUP($A305,est_vols!$A:$U,3,FALSE),0),"")</f>
        <v>11</v>
      </c>
      <c r="O305" t="str">
        <f>VLOOKUP(M305,'AT FT Lookup'!$A$3:$D$8,4,FALSE)</f>
        <v>Core/CBD</v>
      </c>
      <c r="P305" s="11" t="str">
        <f>VLOOKUP(N305,'AT FT Lookup'!$A$12:$C$26,3,FALSE)</f>
        <v>Loc</v>
      </c>
      <c r="Q305">
        <f t="shared" si="152"/>
        <v>1</v>
      </c>
      <c r="R305">
        <f t="shared" si="153"/>
        <v>0</v>
      </c>
      <c r="S305">
        <f t="shared" si="154"/>
        <v>0</v>
      </c>
      <c r="T305">
        <f t="shared" si="155"/>
        <v>0</v>
      </c>
      <c r="U305" s="11" t="str">
        <f t="shared" si="133"/>
        <v>Under 10k</v>
      </c>
      <c r="V305" s="3">
        <v>1248</v>
      </c>
      <c r="W305" s="3">
        <v>237</v>
      </c>
      <c r="X305" s="3">
        <v>455</v>
      </c>
      <c r="Y305" s="3">
        <v>297</v>
      </c>
      <c r="Z305" s="3">
        <v>237.5</v>
      </c>
      <c r="AA305" s="9">
        <v>21.5</v>
      </c>
      <c r="AN305" s="3">
        <f>IFERROR(ROUND(VLOOKUP($A305,est_vols!$A:$U,4,FALSE),0),"")</f>
        <v>11</v>
      </c>
      <c r="AO305" s="3">
        <f>IFERROR(ROUND(VLOOKUP($A305,est_vols!$A:$U,5,FALSE),0),"")</f>
        <v>4</v>
      </c>
      <c r="AP305" s="3">
        <f>IFERROR(ROUND(VLOOKUP($A305,est_vols!$A:$U,6,FALSE),0),"")</f>
        <v>3</v>
      </c>
      <c r="AQ305" s="3">
        <f>IFERROR(ROUND(VLOOKUP($A305,est_vols!$A:$U,7,FALSE),0),"")</f>
        <v>1</v>
      </c>
      <c r="AR305" s="3">
        <f>IFERROR(ROUND(VLOOKUP($A305,est_vols!$A:$U,8,FALSE),0),"")</f>
        <v>2</v>
      </c>
      <c r="AS305" s="9">
        <f>IFERROR(ROUND(VLOOKUP($A305,est_vols!$A:$U,9,FALSE),0),"")</f>
        <v>0</v>
      </c>
      <c r="AT305" s="3">
        <f t="shared" si="134"/>
        <v>-1237</v>
      </c>
      <c r="AU305" s="3">
        <f t="shared" si="135"/>
        <v>-233</v>
      </c>
      <c r="AV305" s="3">
        <f t="shared" si="136"/>
        <v>-452</v>
      </c>
      <c r="AW305" s="3">
        <f t="shared" si="137"/>
        <v>-296</v>
      </c>
      <c r="AX305" s="3">
        <f t="shared" si="138"/>
        <v>-235.5</v>
      </c>
      <c r="AY305" s="9">
        <f t="shared" si="139"/>
        <v>-21.5</v>
      </c>
      <c r="AZ305" s="3">
        <f t="shared" si="140"/>
        <v>1530169</v>
      </c>
      <c r="BA305" s="3">
        <f t="shared" si="141"/>
        <v>54289</v>
      </c>
      <c r="BB305" s="3">
        <f t="shared" si="142"/>
        <v>204304</v>
      </c>
      <c r="BC305" s="3">
        <f t="shared" si="143"/>
        <v>87616</v>
      </c>
      <c r="BD305" s="3">
        <f t="shared" si="144"/>
        <v>55460.25</v>
      </c>
      <c r="BE305" s="9">
        <f t="shared" si="145"/>
        <v>462.25</v>
      </c>
      <c r="BF305" s="51">
        <f t="shared" si="146"/>
        <v>-0.99118589743589747</v>
      </c>
      <c r="BG305" s="51">
        <f t="shared" si="147"/>
        <v>-0.9831223628691983</v>
      </c>
      <c r="BH305" s="51">
        <f t="shared" si="148"/>
        <v>-0.99340659340659343</v>
      </c>
      <c r="BI305" s="51">
        <f t="shared" si="149"/>
        <v>-0.99663299663299665</v>
      </c>
      <c r="BJ305" s="51">
        <f t="shared" si="150"/>
        <v>-0.991578947368421</v>
      </c>
      <c r="BK305" s="52">
        <f t="shared" si="151"/>
        <v>-1</v>
      </c>
    </row>
    <row r="306" spans="1:63" x14ac:dyDescent="0.25">
      <c r="A306">
        <v>338</v>
      </c>
      <c r="B306" t="s">
        <v>75</v>
      </c>
      <c r="C306" t="s">
        <v>214</v>
      </c>
      <c r="D306" t="str">
        <f t="shared" si="132"/>
        <v>CAPP ST between 24TH and 25TH</v>
      </c>
      <c r="E306" t="s">
        <v>259</v>
      </c>
      <c r="F306" t="s">
        <v>454</v>
      </c>
      <c r="G306" t="s">
        <v>455</v>
      </c>
      <c r="H306" t="s">
        <v>38</v>
      </c>
      <c r="I306" t="s">
        <v>621</v>
      </c>
      <c r="J306" s="11" t="s">
        <v>872</v>
      </c>
      <c r="K306">
        <v>24070</v>
      </c>
      <c r="L306" s="11">
        <v>24068</v>
      </c>
      <c r="M306">
        <f>IFERROR(ROUND(VLOOKUP($A306,est_vols!$A:$U,2,FALSE),0),"")</f>
        <v>1</v>
      </c>
      <c r="N306">
        <f>IFERROR(ROUND(VLOOKUP($A306,est_vols!$A:$U,3,FALSE),0),"")</f>
        <v>11</v>
      </c>
      <c r="O306" t="str">
        <f>VLOOKUP(M306,'AT FT Lookup'!$A$3:$D$8,4,FALSE)</f>
        <v>Core/CBD</v>
      </c>
      <c r="P306" s="11" t="str">
        <f>VLOOKUP(N306,'AT FT Lookup'!$A$12:$C$26,3,FALSE)</f>
        <v>Loc</v>
      </c>
      <c r="Q306">
        <f t="shared" si="152"/>
        <v>1</v>
      </c>
      <c r="R306">
        <f t="shared" si="153"/>
        <v>0</v>
      </c>
      <c r="S306">
        <f t="shared" si="154"/>
        <v>0</v>
      </c>
      <c r="T306">
        <f t="shared" si="155"/>
        <v>0</v>
      </c>
      <c r="U306" s="11" t="str">
        <f t="shared" si="133"/>
        <v>Under 10k</v>
      </c>
      <c r="V306" s="3">
        <v>1918</v>
      </c>
      <c r="W306" s="3">
        <v>211</v>
      </c>
      <c r="X306" s="3">
        <v>737.5</v>
      </c>
      <c r="Y306" s="3">
        <v>504</v>
      </c>
      <c r="Z306" s="3">
        <v>441</v>
      </c>
      <c r="AA306" s="9">
        <v>24.5</v>
      </c>
      <c r="AN306" s="3">
        <f>IFERROR(ROUND(VLOOKUP($A306,est_vols!$A:$U,4,FALSE),0),"")</f>
        <v>6</v>
      </c>
      <c r="AO306" s="3">
        <f>IFERROR(ROUND(VLOOKUP($A306,est_vols!$A:$U,5,FALSE),0),"")</f>
        <v>0</v>
      </c>
      <c r="AP306" s="3">
        <f>IFERROR(ROUND(VLOOKUP($A306,est_vols!$A:$U,6,FALSE),0),"")</f>
        <v>0</v>
      </c>
      <c r="AQ306" s="3">
        <f>IFERROR(ROUND(VLOOKUP($A306,est_vols!$A:$U,7,FALSE),0),"")</f>
        <v>5</v>
      </c>
      <c r="AR306" s="3">
        <f>IFERROR(ROUND(VLOOKUP($A306,est_vols!$A:$U,8,FALSE),0),"")</f>
        <v>0</v>
      </c>
      <c r="AS306" s="9">
        <f>IFERROR(ROUND(VLOOKUP($A306,est_vols!$A:$U,9,FALSE),0),"")</f>
        <v>0</v>
      </c>
      <c r="AT306" s="3">
        <f t="shared" si="134"/>
        <v>-1912</v>
      </c>
      <c r="AU306" s="3">
        <f t="shared" si="135"/>
        <v>-211</v>
      </c>
      <c r="AV306" s="3">
        <f t="shared" si="136"/>
        <v>-737.5</v>
      </c>
      <c r="AW306" s="3">
        <f t="shared" si="137"/>
        <v>-499</v>
      </c>
      <c r="AX306" s="3">
        <f t="shared" si="138"/>
        <v>-441</v>
      </c>
      <c r="AY306" s="9">
        <f t="shared" si="139"/>
        <v>-24.5</v>
      </c>
      <c r="AZ306" s="3">
        <f t="shared" si="140"/>
        <v>3655744</v>
      </c>
      <c r="BA306" s="3">
        <f t="shared" si="141"/>
        <v>44521</v>
      </c>
      <c r="BB306" s="3">
        <f t="shared" si="142"/>
        <v>543906.25</v>
      </c>
      <c r="BC306" s="3">
        <f t="shared" si="143"/>
        <v>249001</v>
      </c>
      <c r="BD306" s="3">
        <f t="shared" si="144"/>
        <v>194481</v>
      </c>
      <c r="BE306" s="9">
        <f t="shared" si="145"/>
        <v>600.25</v>
      </c>
      <c r="BF306" s="51">
        <f t="shared" si="146"/>
        <v>-0.99687174139728885</v>
      </c>
      <c r="BG306" s="51">
        <f t="shared" si="147"/>
        <v>-1</v>
      </c>
      <c r="BH306" s="51">
        <f t="shared" si="148"/>
        <v>-1</v>
      </c>
      <c r="BI306" s="51">
        <f t="shared" si="149"/>
        <v>-0.99007936507936511</v>
      </c>
      <c r="BJ306" s="51">
        <f t="shared" si="150"/>
        <v>-1</v>
      </c>
      <c r="BK306" s="52">
        <f t="shared" si="151"/>
        <v>-1</v>
      </c>
    </row>
    <row r="307" spans="1:63" x14ac:dyDescent="0.25">
      <c r="A307">
        <v>339</v>
      </c>
      <c r="B307" t="s">
        <v>75</v>
      </c>
      <c r="C307" t="s">
        <v>214</v>
      </c>
      <c r="D307" t="str">
        <f t="shared" si="132"/>
        <v>CAROLINA ST between 20TH and 22ND</v>
      </c>
      <c r="E307" t="s">
        <v>260</v>
      </c>
      <c r="F307" t="s">
        <v>456</v>
      </c>
      <c r="G307" t="s">
        <v>457</v>
      </c>
      <c r="H307" t="s">
        <v>36</v>
      </c>
      <c r="I307" t="s">
        <v>621</v>
      </c>
      <c r="J307" s="11" t="s">
        <v>873</v>
      </c>
      <c r="K307">
        <v>23703</v>
      </c>
      <c r="L307" s="11">
        <v>23737</v>
      </c>
      <c r="M307">
        <f>IFERROR(ROUND(VLOOKUP($A307,est_vols!$A:$U,2,FALSE),0),"")</f>
        <v>2</v>
      </c>
      <c r="N307">
        <f>IFERROR(ROUND(VLOOKUP($A307,est_vols!$A:$U,3,FALSE),0),"")</f>
        <v>4</v>
      </c>
      <c r="O307" t="str">
        <f>VLOOKUP(M307,'AT FT Lookup'!$A$3:$D$8,4,FALSE)</f>
        <v>UrbBiz</v>
      </c>
      <c r="P307" s="11" t="str">
        <f>VLOOKUP(N307,'AT FT Lookup'!$A$12:$C$26,3,FALSE)</f>
        <v>Col</v>
      </c>
      <c r="Q307">
        <f t="shared" si="152"/>
        <v>1</v>
      </c>
      <c r="R307">
        <f t="shared" si="153"/>
        <v>0</v>
      </c>
      <c r="S307">
        <f t="shared" si="154"/>
        <v>0</v>
      </c>
      <c r="T307">
        <f t="shared" si="155"/>
        <v>0</v>
      </c>
      <c r="U307" s="11" t="str">
        <f t="shared" si="133"/>
        <v>Under 10k</v>
      </c>
      <c r="V307" s="3">
        <v>139</v>
      </c>
      <c r="W307" s="3">
        <v>26.5</v>
      </c>
      <c r="X307" s="3">
        <v>47</v>
      </c>
      <c r="Y307" s="3">
        <v>25</v>
      </c>
      <c r="Z307" s="3">
        <v>36.5</v>
      </c>
      <c r="AA307" s="9">
        <v>4</v>
      </c>
      <c r="AN307" s="3">
        <f>IFERROR(ROUND(VLOOKUP($A307,est_vols!$A:$U,4,FALSE),0),"")</f>
        <v>29</v>
      </c>
      <c r="AO307" s="3">
        <f>IFERROR(ROUND(VLOOKUP($A307,est_vols!$A:$U,5,FALSE),0),"")</f>
        <v>8</v>
      </c>
      <c r="AP307" s="3">
        <f>IFERROR(ROUND(VLOOKUP($A307,est_vols!$A:$U,6,FALSE),0),"")</f>
        <v>7</v>
      </c>
      <c r="AQ307" s="3">
        <f>IFERROR(ROUND(VLOOKUP($A307,est_vols!$A:$U,7,FALSE),0),"")</f>
        <v>8</v>
      </c>
      <c r="AR307" s="3">
        <f>IFERROR(ROUND(VLOOKUP($A307,est_vols!$A:$U,8,FALSE),0),"")</f>
        <v>6</v>
      </c>
      <c r="AS307" s="9">
        <f>IFERROR(ROUND(VLOOKUP($A307,est_vols!$A:$U,9,FALSE),0),"")</f>
        <v>0</v>
      </c>
      <c r="AT307" s="3">
        <f t="shared" si="134"/>
        <v>-110</v>
      </c>
      <c r="AU307" s="3">
        <f t="shared" si="135"/>
        <v>-18.5</v>
      </c>
      <c r="AV307" s="3">
        <f t="shared" si="136"/>
        <v>-40</v>
      </c>
      <c r="AW307" s="3">
        <f t="shared" si="137"/>
        <v>-17</v>
      </c>
      <c r="AX307" s="3">
        <f t="shared" si="138"/>
        <v>-30.5</v>
      </c>
      <c r="AY307" s="9">
        <f t="shared" si="139"/>
        <v>-4</v>
      </c>
      <c r="AZ307" s="3">
        <f t="shared" si="140"/>
        <v>12100</v>
      </c>
      <c r="BA307" s="3">
        <f t="shared" si="141"/>
        <v>342.25</v>
      </c>
      <c r="BB307" s="3">
        <f t="shared" si="142"/>
        <v>1600</v>
      </c>
      <c r="BC307" s="3">
        <f t="shared" si="143"/>
        <v>289</v>
      </c>
      <c r="BD307" s="3">
        <f t="shared" si="144"/>
        <v>930.25</v>
      </c>
      <c r="BE307" s="9">
        <f t="shared" si="145"/>
        <v>16</v>
      </c>
      <c r="BF307" s="51">
        <f t="shared" si="146"/>
        <v>-0.79136690647482011</v>
      </c>
      <c r="BG307" s="51">
        <f t="shared" si="147"/>
        <v>-0.69811320754716977</v>
      </c>
      <c r="BH307" s="51">
        <f t="shared" si="148"/>
        <v>-0.85106382978723405</v>
      </c>
      <c r="BI307" s="51">
        <f t="shared" si="149"/>
        <v>-0.68</v>
      </c>
      <c r="BJ307" s="51">
        <f t="shared" si="150"/>
        <v>-0.83561643835616439</v>
      </c>
      <c r="BK307" s="52">
        <f t="shared" si="151"/>
        <v>-1</v>
      </c>
    </row>
    <row r="308" spans="1:63" x14ac:dyDescent="0.25">
      <c r="A308">
        <v>340</v>
      </c>
      <c r="B308" t="s">
        <v>75</v>
      </c>
      <c r="C308" t="s">
        <v>214</v>
      </c>
      <c r="D308" t="str">
        <f t="shared" si="132"/>
        <v>CAROLINA ST between 20TH and 22ND</v>
      </c>
      <c r="E308" t="s">
        <v>260</v>
      </c>
      <c r="F308" t="s">
        <v>456</v>
      </c>
      <c r="G308" t="s">
        <v>457</v>
      </c>
      <c r="H308" t="s">
        <v>36</v>
      </c>
      <c r="I308" t="s">
        <v>621</v>
      </c>
      <c r="J308" s="11" t="s">
        <v>874</v>
      </c>
      <c r="K308">
        <v>23737</v>
      </c>
      <c r="L308" s="11">
        <v>23738</v>
      </c>
      <c r="M308">
        <f>IFERROR(ROUND(VLOOKUP($A308,est_vols!$A:$U,2,FALSE),0),"")</f>
        <v>2</v>
      </c>
      <c r="N308">
        <f>IFERROR(ROUND(VLOOKUP($A308,est_vols!$A:$U,3,FALSE),0),"")</f>
        <v>11</v>
      </c>
      <c r="O308" t="str">
        <f>VLOOKUP(M308,'AT FT Lookup'!$A$3:$D$8,4,FALSE)</f>
        <v>UrbBiz</v>
      </c>
      <c r="P308" s="11" t="str">
        <f>VLOOKUP(N308,'AT FT Lookup'!$A$12:$C$26,3,FALSE)</f>
        <v>Loc</v>
      </c>
      <c r="Q308">
        <f t="shared" si="152"/>
        <v>1</v>
      </c>
      <c r="R308">
        <f t="shared" si="153"/>
        <v>0</v>
      </c>
      <c r="S308">
        <f t="shared" si="154"/>
        <v>0</v>
      </c>
      <c r="T308">
        <f t="shared" si="155"/>
        <v>0</v>
      </c>
      <c r="U308" s="11" t="str">
        <f t="shared" si="133"/>
        <v>Under 10k</v>
      </c>
      <c r="V308" s="3">
        <v>139</v>
      </c>
      <c r="W308" s="3">
        <v>26.5</v>
      </c>
      <c r="X308" s="3">
        <v>47</v>
      </c>
      <c r="Y308" s="3">
        <v>25</v>
      </c>
      <c r="Z308" s="3">
        <v>36.5</v>
      </c>
      <c r="AA308" s="9">
        <v>4</v>
      </c>
      <c r="AN308" s="3">
        <f>IFERROR(ROUND(VLOOKUP($A308,est_vols!$A:$U,4,FALSE),0),"")</f>
        <v>0</v>
      </c>
      <c r="AO308" s="3">
        <f>IFERROR(ROUND(VLOOKUP($A308,est_vols!$A:$U,5,FALSE),0),"")</f>
        <v>0</v>
      </c>
      <c r="AP308" s="3">
        <f>IFERROR(ROUND(VLOOKUP($A308,est_vols!$A:$U,6,FALSE),0),"")</f>
        <v>0</v>
      </c>
      <c r="AQ308" s="3">
        <f>IFERROR(ROUND(VLOOKUP($A308,est_vols!$A:$U,7,FALSE),0),"")</f>
        <v>0</v>
      </c>
      <c r="AR308" s="3">
        <f>IFERROR(ROUND(VLOOKUP($A308,est_vols!$A:$U,8,FALSE),0),"")</f>
        <v>0</v>
      </c>
      <c r="AS308" s="9">
        <f>IFERROR(ROUND(VLOOKUP($A308,est_vols!$A:$U,9,FALSE),0),"")</f>
        <v>0</v>
      </c>
      <c r="AT308" s="3">
        <f t="shared" si="134"/>
        <v>-139</v>
      </c>
      <c r="AU308" s="3">
        <f t="shared" si="135"/>
        <v>-26.5</v>
      </c>
      <c r="AV308" s="3">
        <f t="shared" si="136"/>
        <v>-47</v>
      </c>
      <c r="AW308" s="3">
        <f t="shared" si="137"/>
        <v>-25</v>
      </c>
      <c r="AX308" s="3">
        <f t="shared" si="138"/>
        <v>-36.5</v>
      </c>
      <c r="AY308" s="9">
        <f t="shared" si="139"/>
        <v>-4</v>
      </c>
      <c r="AZ308" s="3">
        <f t="shared" si="140"/>
        <v>19321</v>
      </c>
      <c r="BA308" s="3">
        <f t="shared" si="141"/>
        <v>702.25</v>
      </c>
      <c r="BB308" s="3">
        <f t="shared" si="142"/>
        <v>2209</v>
      </c>
      <c r="BC308" s="3">
        <f t="shared" si="143"/>
        <v>625</v>
      </c>
      <c r="BD308" s="3">
        <f t="shared" si="144"/>
        <v>1332.25</v>
      </c>
      <c r="BE308" s="9">
        <f t="shared" si="145"/>
        <v>16</v>
      </c>
      <c r="BF308" s="51">
        <f t="shared" si="146"/>
        <v>-1</v>
      </c>
      <c r="BG308" s="51">
        <f t="shared" si="147"/>
        <v>-1</v>
      </c>
      <c r="BH308" s="51">
        <f t="shared" si="148"/>
        <v>-1</v>
      </c>
      <c r="BI308" s="51">
        <f t="shared" si="149"/>
        <v>-1</v>
      </c>
      <c r="BJ308" s="51">
        <f t="shared" si="150"/>
        <v>-1</v>
      </c>
      <c r="BK308" s="52">
        <f t="shared" si="151"/>
        <v>-1</v>
      </c>
    </row>
    <row r="309" spans="1:63" x14ac:dyDescent="0.25">
      <c r="A309">
        <v>341</v>
      </c>
      <c r="B309" t="s">
        <v>75</v>
      </c>
      <c r="C309" t="s">
        <v>214</v>
      </c>
      <c r="D309" t="str">
        <f t="shared" si="132"/>
        <v>CAROLINA ST between 20TH and 22ND</v>
      </c>
      <c r="E309" t="s">
        <v>260</v>
      </c>
      <c r="F309" t="s">
        <v>456</v>
      </c>
      <c r="G309" t="s">
        <v>457</v>
      </c>
      <c r="H309" t="s">
        <v>38</v>
      </c>
      <c r="I309" t="s">
        <v>621</v>
      </c>
      <c r="J309" s="11" t="s">
        <v>875</v>
      </c>
      <c r="K309">
        <v>23738</v>
      </c>
      <c r="L309" s="11">
        <v>23737</v>
      </c>
      <c r="M309">
        <f>IFERROR(ROUND(VLOOKUP($A309,est_vols!$A:$U,2,FALSE),0),"")</f>
        <v>2</v>
      </c>
      <c r="N309">
        <f>IFERROR(ROUND(VLOOKUP($A309,est_vols!$A:$U,3,FALSE),0),"")</f>
        <v>11</v>
      </c>
      <c r="O309" t="str">
        <f>VLOOKUP(M309,'AT FT Lookup'!$A$3:$D$8,4,FALSE)</f>
        <v>UrbBiz</v>
      </c>
      <c r="P309" s="11" t="str">
        <f>VLOOKUP(N309,'AT FT Lookup'!$A$12:$C$26,3,FALSE)</f>
        <v>Loc</v>
      </c>
      <c r="Q309">
        <f t="shared" si="152"/>
        <v>1</v>
      </c>
      <c r="R309">
        <f t="shared" si="153"/>
        <v>0</v>
      </c>
      <c r="S309">
        <f t="shared" si="154"/>
        <v>0</v>
      </c>
      <c r="T309">
        <f t="shared" si="155"/>
        <v>0</v>
      </c>
      <c r="U309" s="11" t="str">
        <f t="shared" si="133"/>
        <v>Under 10k</v>
      </c>
      <c r="V309" s="3">
        <v>126</v>
      </c>
      <c r="W309" s="3">
        <v>27.5</v>
      </c>
      <c r="X309" s="3">
        <v>49</v>
      </c>
      <c r="Y309" s="3">
        <v>18</v>
      </c>
      <c r="Z309" s="3">
        <v>30</v>
      </c>
      <c r="AA309" s="9">
        <v>1.5</v>
      </c>
      <c r="AN309" s="3">
        <f>IFERROR(ROUND(VLOOKUP($A309,est_vols!$A:$U,4,FALSE),0),"")</f>
        <v>0</v>
      </c>
      <c r="AO309" s="3">
        <f>IFERROR(ROUND(VLOOKUP($A309,est_vols!$A:$U,5,FALSE),0),"")</f>
        <v>0</v>
      </c>
      <c r="AP309" s="3">
        <f>IFERROR(ROUND(VLOOKUP($A309,est_vols!$A:$U,6,FALSE),0),"")</f>
        <v>0</v>
      </c>
      <c r="AQ309" s="3">
        <f>IFERROR(ROUND(VLOOKUP($A309,est_vols!$A:$U,7,FALSE),0),"")</f>
        <v>0</v>
      </c>
      <c r="AR309" s="3">
        <f>IFERROR(ROUND(VLOOKUP($A309,est_vols!$A:$U,8,FALSE),0),"")</f>
        <v>0</v>
      </c>
      <c r="AS309" s="9">
        <f>IFERROR(ROUND(VLOOKUP($A309,est_vols!$A:$U,9,FALSE),0),"")</f>
        <v>0</v>
      </c>
      <c r="AT309" s="3">
        <f t="shared" si="134"/>
        <v>-126</v>
      </c>
      <c r="AU309" s="3">
        <f t="shared" si="135"/>
        <v>-27.5</v>
      </c>
      <c r="AV309" s="3">
        <f t="shared" si="136"/>
        <v>-49</v>
      </c>
      <c r="AW309" s="3">
        <f t="shared" si="137"/>
        <v>-18</v>
      </c>
      <c r="AX309" s="3">
        <f t="shared" si="138"/>
        <v>-30</v>
      </c>
      <c r="AY309" s="9">
        <f t="shared" si="139"/>
        <v>-1.5</v>
      </c>
      <c r="AZ309" s="3">
        <f t="shared" si="140"/>
        <v>15876</v>
      </c>
      <c r="BA309" s="3">
        <f t="shared" si="141"/>
        <v>756.25</v>
      </c>
      <c r="BB309" s="3">
        <f t="shared" si="142"/>
        <v>2401</v>
      </c>
      <c r="BC309" s="3">
        <f t="shared" si="143"/>
        <v>324</v>
      </c>
      <c r="BD309" s="3">
        <f t="shared" si="144"/>
        <v>900</v>
      </c>
      <c r="BE309" s="9">
        <f t="shared" si="145"/>
        <v>2.25</v>
      </c>
      <c r="BF309" s="51">
        <f t="shared" si="146"/>
        <v>-1</v>
      </c>
      <c r="BG309" s="51">
        <f t="shared" si="147"/>
        <v>-1</v>
      </c>
      <c r="BH309" s="51">
        <f t="shared" si="148"/>
        <v>-1</v>
      </c>
      <c r="BI309" s="51">
        <f t="shared" si="149"/>
        <v>-1</v>
      </c>
      <c r="BJ309" s="51">
        <f t="shared" si="150"/>
        <v>-1</v>
      </c>
      <c r="BK309" s="52">
        <f t="shared" si="151"/>
        <v>-1</v>
      </c>
    </row>
    <row r="310" spans="1:63" x14ac:dyDescent="0.25">
      <c r="A310">
        <v>342</v>
      </c>
      <c r="B310" t="s">
        <v>75</v>
      </c>
      <c r="C310" t="s">
        <v>214</v>
      </c>
      <c r="D310" t="str">
        <f t="shared" si="132"/>
        <v>CAROLINA ST between 20TH and 22ND</v>
      </c>
      <c r="E310" t="s">
        <v>260</v>
      </c>
      <c r="F310" t="s">
        <v>456</v>
      </c>
      <c r="G310" t="s">
        <v>457</v>
      </c>
      <c r="H310" t="s">
        <v>38</v>
      </c>
      <c r="I310" t="s">
        <v>621</v>
      </c>
      <c r="J310" s="11" t="s">
        <v>876</v>
      </c>
      <c r="K310">
        <v>23737</v>
      </c>
      <c r="L310" s="11">
        <v>23703</v>
      </c>
      <c r="M310">
        <f>IFERROR(ROUND(VLOOKUP($A310,est_vols!$A:$U,2,FALSE),0),"")</f>
        <v>2</v>
      </c>
      <c r="N310">
        <f>IFERROR(ROUND(VLOOKUP($A310,est_vols!$A:$U,3,FALSE),0),"")</f>
        <v>4</v>
      </c>
      <c r="O310" t="str">
        <f>VLOOKUP(M310,'AT FT Lookup'!$A$3:$D$8,4,FALSE)</f>
        <v>UrbBiz</v>
      </c>
      <c r="P310" s="11" t="str">
        <f>VLOOKUP(N310,'AT FT Lookup'!$A$12:$C$26,3,FALSE)</f>
        <v>Col</v>
      </c>
      <c r="Q310">
        <f t="shared" si="152"/>
        <v>1</v>
      </c>
      <c r="R310">
        <f t="shared" si="153"/>
        <v>0</v>
      </c>
      <c r="S310">
        <f t="shared" si="154"/>
        <v>0</v>
      </c>
      <c r="T310">
        <f t="shared" si="155"/>
        <v>0</v>
      </c>
      <c r="U310" s="11" t="str">
        <f t="shared" si="133"/>
        <v>Under 10k</v>
      </c>
      <c r="V310" s="3">
        <v>126</v>
      </c>
      <c r="W310" s="3">
        <v>27.5</v>
      </c>
      <c r="X310" s="3">
        <v>49</v>
      </c>
      <c r="Y310" s="3">
        <v>18</v>
      </c>
      <c r="Z310" s="3">
        <v>30</v>
      </c>
      <c r="AA310" s="9">
        <v>1.5</v>
      </c>
      <c r="AN310" s="3">
        <f>IFERROR(ROUND(VLOOKUP($A310,est_vols!$A:$U,4,FALSE),0),"")</f>
        <v>60</v>
      </c>
      <c r="AO310" s="3">
        <f>IFERROR(ROUND(VLOOKUP($A310,est_vols!$A:$U,5,FALSE),0),"")</f>
        <v>6</v>
      </c>
      <c r="AP310" s="3">
        <f>IFERROR(ROUND(VLOOKUP($A310,est_vols!$A:$U,6,FALSE),0),"")</f>
        <v>18</v>
      </c>
      <c r="AQ310" s="3">
        <f>IFERROR(ROUND(VLOOKUP($A310,est_vols!$A:$U,7,FALSE),0),"")</f>
        <v>28</v>
      </c>
      <c r="AR310" s="3">
        <f>IFERROR(ROUND(VLOOKUP($A310,est_vols!$A:$U,8,FALSE),0),"")</f>
        <v>8</v>
      </c>
      <c r="AS310" s="9">
        <f>IFERROR(ROUND(VLOOKUP($A310,est_vols!$A:$U,9,FALSE),0),"")</f>
        <v>0</v>
      </c>
      <c r="AT310" s="3">
        <f t="shared" si="134"/>
        <v>-66</v>
      </c>
      <c r="AU310" s="3">
        <f t="shared" si="135"/>
        <v>-21.5</v>
      </c>
      <c r="AV310" s="3">
        <f t="shared" si="136"/>
        <v>-31</v>
      </c>
      <c r="AW310" s="3">
        <f t="shared" si="137"/>
        <v>10</v>
      </c>
      <c r="AX310" s="3">
        <f t="shared" si="138"/>
        <v>-22</v>
      </c>
      <c r="AY310" s="9">
        <f t="shared" si="139"/>
        <v>-1.5</v>
      </c>
      <c r="AZ310" s="3">
        <f t="shared" si="140"/>
        <v>4356</v>
      </c>
      <c r="BA310" s="3">
        <f t="shared" si="141"/>
        <v>462.25</v>
      </c>
      <c r="BB310" s="3">
        <f t="shared" si="142"/>
        <v>961</v>
      </c>
      <c r="BC310" s="3">
        <f t="shared" si="143"/>
        <v>100</v>
      </c>
      <c r="BD310" s="3">
        <f t="shared" si="144"/>
        <v>484</v>
      </c>
      <c r="BE310" s="9">
        <f t="shared" si="145"/>
        <v>2.25</v>
      </c>
      <c r="BF310" s="51">
        <f t="shared" si="146"/>
        <v>-0.52380952380952384</v>
      </c>
      <c r="BG310" s="51">
        <f t="shared" si="147"/>
        <v>-0.78181818181818186</v>
      </c>
      <c r="BH310" s="51">
        <f t="shared" si="148"/>
        <v>-0.63265306122448983</v>
      </c>
      <c r="BI310" s="51">
        <f t="shared" si="149"/>
        <v>0.55555555555555558</v>
      </c>
      <c r="BJ310" s="51">
        <f t="shared" si="150"/>
        <v>-0.73333333333333328</v>
      </c>
      <c r="BK310" s="52">
        <f t="shared" si="151"/>
        <v>-1</v>
      </c>
    </row>
    <row r="311" spans="1:63" x14ac:dyDescent="0.25">
      <c r="A311">
        <v>343</v>
      </c>
      <c r="B311" t="s">
        <v>75</v>
      </c>
      <c r="C311" t="s">
        <v>214</v>
      </c>
      <c r="D311" t="str">
        <f t="shared" si="132"/>
        <v>CECILIA AVE between RIVERA and SANTIAGO</v>
      </c>
      <c r="E311" t="s">
        <v>261</v>
      </c>
      <c r="F311" t="s">
        <v>458</v>
      </c>
      <c r="G311" t="s">
        <v>422</v>
      </c>
      <c r="H311" t="s">
        <v>36</v>
      </c>
      <c r="I311" t="s">
        <v>621</v>
      </c>
      <c r="J311" s="11" t="s">
        <v>877</v>
      </c>
      <c r="K311">
        <v>23186</v>
      </c>
      <c r="L311" s="11">
        <v>23187</v>
      </c>
      <c r="M311">
        <f>IFERROR(ROUND(VLOOKUP($A311,est_vols!$A:$U,2,FALSE),0),"")</f>
        <v>3</v>
      </c>
      <c r="N311">
        <f>IFERROR(ROUND(VLOOKUP($A311,est_vols!$A:$U,3,FALSE),0),"")</f>
        <v>11</v>
      </c>
      <c r="O311" t="str">
        <f>VLOOKUP(M311,'AT FT Lookup'!$A$3:$D$8,4,FALSE)</f>
        <v>Urb</v>
      </c>
      <c r="P311" s="11" t="str">
        <f>VLOOKUP(N311,'AT FT Lookup'!$A$12:$C$26,3,FALSE)</f>
        <v>Loc</v>
      </c>
      <c r="Q311">
        <f t="shared" si="152"/>
        <v>1</v>
      </c>
      <c r="R311">
        <f t="shared" si="153"/>
        <v>0</v>
      </c>
      <c r="S311">
        <f t="shared" si="154"/>
        <v>0</v>
      </c>
      <c r="T311">
        <f t="shared" si="155"/>
        <v>0</v>
      </c>
      <c r="U311" s="11" t="str">
        <f t="shared" si="133"/>
        <v>Under 10k</v>
      </c>
      <c r="V311" s="3">
        <v>122.5</v>
      </c>
      <c r="W311" s="3">
        <v>21.5</v>
      </c>
      <c r="X311" s="3">
        <v>41</v>
      </c>
      <c r="Y311" s="3">
        <v>31</v>
      </c>
      <c r="Z311" s="3">
        <v>28.5</v>
      </c>
      <c r="AA311" s="9">
        <v>0.5</v>
      </c>
      <c r="AN311" s="3">
        <f>IFERROR(ROUND(VLOOKUP($A311,est_vols!$A:$U,4,FALSE),0),"")</f>
        <v>29</v>
      </c>
      <c r="AO311" s="3">
        <f>IFERROR(ROUND(VLOOKUP($A311,est_vols!$A:$U,5,FALSE),0),"")</f>
        <v>1</v>
      </c>
      <c r="AP311" s="3">
        <f>IFERROR(ROUND(VLOOKUP($A311,est_vols!$A:$U,6,FALSE),0),"")</f>
        <v>1</v>
      </c>
      <c r="AQ311" s="3">
        <f>IFERROR(ROUND(VLOOKUP($A311,est_vols!$A:$U,7,FALSE),0),"")</f>
        <v>27</v>
      </c>
      <c r="AR311" s="3">
        <f>IFERROR(ROUND(VLOOKUP($A311,est_vols!$A:$U,8,FALSE),0),"")</f>
        <v>0</v>
      </c>
      <c r="AS311" s="9">
        <f>IFERROR(ROUND(VLOOKUP($A311,est_vols!$A:$U,9,FALSE),0),"")</f>
        <v>0</v>
      </c>
      <c r="AT311" s="3">
        <f t="shared" si="134"/>
        <v>-93.5</v>
      </c>
      <c r="AU311" s="3">
        <f t="shared" si="135"/>
        <v>-20.5</v>
      </c>
      <c r="AV311" s="3">
        <f t="shared" si="136"/>
        <v>-40</v>
      </c>
      <c r="AW311" s="3">
        <f t="shared" si="137"/>
        <v>-4</v>
      </c>
      <c r="AX311" s="3">
        <f t="shared" si="138"/>
        <v>-28.5</v>
      </c>
      <c r="AY311" s="9">
        <f t="shared" si="139"/>
        <v>-0.5</v>
      </c>
      <c r="AZ311" s="3">
        <f t="shared" si="140"/>
        <v>8742.25</v>
      </c>
      <c r="BA311" s="3">
        <f t="shared" si="141"/>
        <v>420.25</v>
      </c>
      <c r="BB311" s="3">
        <f t="shared" si="142"/>
        <v>1600</v>
      </c>
      <c r="BC311" s="3">
        <f t="shared" si="143"/>
        <v>16</v>
      </c>
      <c r="BD311" s="3">
        <f t="shared" si="144"/>
        <v>812.25</v>
      </c>
      <c r="BE311" s="9">
        <f t="shared" si="145"/>
        <v>0.25</v>
      </c>
      <c r="BF311" s="51">
        <f t="shared" si="146"/>
        <v>-0.76326530612244903</v>
      </c>
      <c r="BG311" s="51">
        <f t="shared" si="147"/>
        <v>-0.95348837209302328</v>
      </c>
      <c r="BH311" s="51">
        <f t="shared" si="148"/>
        <v>-0.97560975609756095</v>
      </c>
      <c r="BI311" s="51">
        <f t="shared" si="149"/>
        <v>-0.12903225806451613</v>
      </c>
      <c r="BJ311" s="51">
        <f t="shared" si="150"/>
        <v>-1</v>
      </c>
      <c r="BK311" s="52">
        <f t="shared" si="151"/>
        <v>-1</v>
      </c>
    </row>
    <row r="312" spans="1:63" x14ac:dyDescent="0.25">
      <c r="A312">
        <v>344</v>
      </c>
      <c r="B312" t="s">
        <v>75</v>
      </c>
      <c r="C312" t="s">
        <v>214</v>
      </c>
      <c r="D312" t="str">
        <f t="shared" si="132"/>
        <v>CECILIA AVE between RIVERA and SANTIAGO</v>
      </c>
      <c r="E312" t="s">
        <v>261</v>
      </c>
      <c r="F312" t="s">
        <v>458</v>
      </c>
      <c r="G312" t="s">
        <v>422</v>
      </c>
      <c r="H312" t="s">
        <v>38</v>
      </c>
      <c r="I312" t="s">
        <v>621</v>
      </c>
      <c r="J312" s="11" t="s">
        <v>878</v>
      </c>
      <c r="K312">
        <v>23187</v>
      </c>
      <c r="L312" s="11">
        <v>23186</v>
      </c>
      <c r="M312">
        <f>IFERROR(ROUND(VLOOKUP($A312,est_vols!$A:$U,2,FALSE),0),"")</f>
        <v>3</v>
      </c>
      <c r="N312">
        <f>IFERROR(ROUND(VLOOKUP($A312,est_vols!$A:$U,3,FALSE),0),"")</f>
        <v>11</v>
      </c>
      <c r="O312" t="str">
        <f>VLOOKUP(M312,'AT FT Lookup'!$A$3:$D$8,4,FALSE)</f>
        <v>Urb</v>
      </c>
      <c r="P312" s="11" t="str">
        <f>VLOOKUP(N312,'AT FT Lookup'!$A$12:$C$26,3,FALSE)</f>
        <v>Loc</v>
      </c>
      <c r="Q312">
        <f t="shared" si="152"/>
        <v>1</v>
      </c>
      <c r="R312">
        <f t="shared" si="153"/>
        <v>0</v>
      </c>
      <c r="S312">
        <f t="shared" si="154"/>
        <v>0</v>
      </c>
      <c r="T312">
        <f t="shared" si="155"/>
        <v>0</v>
      </c>
      <c r="U312" s="11" t="str">
        <f t="shared" si="133"/>
        <v>Under 10k</v>
      </c>
      <c r="V312" s="3">
        <v>223</v>
      </c>
      <c r="W312" s="3">
        <v>67.5</v>
      </c>
      <c r="X312" s="3">
        <v>75</v>
      </c>
      <c r="Y312" s="3">
        <v>45.5</v>
      </c>
      <c r="Z312" s="3">
        <v>34</v>
      </c>
      <c r="AA312" s="9">
        <v>1</v>
      </c>
      <c r="AN312" s="3">
        <f>IFERROR(ROUND(VLOOKUP($A312,est_vols!$A:$U,4,FALSE),0),"")</f>
        <v>0</v>
      </c>
      <c r="AO312" s="3">
        <f>IFERROR(ROUND(VLOOKUP($A312,est_vols!$A:$U,5,FALSE),0),"")</f>
        <v>0</v>
      </c>
      <c r="AP312" s="3">
        <f>IFERROR(ROUND(VLOOKUP($A312,est_vols!$A:$U,6,FALSE),0),"")</f>
        <v>0</v>
      </c>
      <c r="AQ312" s="3">
        <f>IFERROR(ROUND(VLOOKUP($A312,est_vols!$A:$U,7,FALSE),0),"")</f>
        <v>0</v>
      </c>
      <c r="AR312" s="3">
        <f>IFERROR(ROUND(VLOOKUP($A312,est_vols!$A:$U,8,FALSE),0),"")</f>
        <v>0</v>
      </c>
      <c r="AS312" s="9">
        <f>IFERROR(ROUND(VLOOKUP($A312,est_vols!$A:$U,9,FALSE),0),"")</f>
        <v>0</v>
      </c>
      <c r="AT312" s="3">
        <f t="shared" si="134"/>
        <v>-223</v>
      </c>
      <c r="AU312" s="3">
        <f t="shared" si="135"/>
        <v>-67.5</v>
      </c>
      <c r="AV312" s="3">
        <f t="shared" si="136"/>
        <v>-75</v>
      </c>
      <c r="AW312" s="3">
        <f t="shared" si="137"/>
        <v>-45.5</v>
      </c>
      <c r="AX312" s="3">
        <f t="shared" si="138"/>
        <v>-34</v>
      </c>
      <c r="AY312" s="9">
        <f t="shared" si="139"/>
        <v>-1</v>
      </c>
      <c r="AZ312" s="3">
        <f t="shared" si="140"/>
        <v>49729</v>
      </c>
      <c r="BA312" s="3">
        <f t="shared" si="141"/>
        <v>4556.25</v>
      </c>
      <c r="BB312" s="3">
        <f t="shared" si="142"/>
        <v>5625</v>
      </c>
      <c r="BC312" s="3">
        <f t="shared" si="143"/>
        <v>2070.25</v>
      </c>
      <c r="BD312" s="3">
        <f t="shared" si="144"/>
        <v>1156</v>
      </c>
      <c r="BE312" s="9">
        <f t="shared" si="145"/>
        <v>1</v>
      </c>
      <c r="BF312" s="51">
        <f t="shared" si="146"/>
        <v>-1</v>
      </c>
      <c r="BG312" s="51">
        <f t="shared" si="147"/>
        <v>-1</v>
      </c>
      <c r="BH312" s="51">
        <f t="shared" si="148"/>
        <v>-1</v>
      </c>
      <c r="BI312" s="51">
        <f t="shared" si="149"/>
        <v>-1</v>
      </c>
      <c r="BJ312" s="51">
        <f t="shared" si="150"/>
        <v>-1</v>
      </c>
      <c r="BK312" s="52">
        <f t="shared" si="151"/>
        <v>-1</v>
      </c>
    </row>
    <row r="313" spans="1:63" x14ac:dyDescent="0.25">
      <c r="A313">
        <v>345</v>
      </c>
      <c r="B313" t="s">
        <v>75</v>
      </c>
      <c r="C313" t="s">
        <v>214</v>
      </c>
      <c r="D313" t="str">
        <f t="shared" si="132"/>
        <v>CERRITOS AVE between MERCEDES and MONCADA</v>
      </c>
      <c r="E313" t="s">
        <v>262</v>
      </c>
      <c r="F313" t="s">
        <v>459</v>
      </c>
      <c r="G313" t="s">
        <v>460</v>
      </c>
      <c r="H313" t="s">
        <v>40</v>
      </c>
      <c r="I313" t="s">
        <v>621</v>
      </c>
      <c r="J313" s="11" t="s">
        <v>879</v>
      </c>
      <c r="K313">
        <v>22782</v>
      </c>
      <c r="L313" s="11">
        <v>22777</v>
      </c>
      <c r="M313">
        <f>IFERROR(ROUND(VLOOKUP($A313,est_vols!$A:$U,2,FALSE),0),"")</f>
        <v>3</v>
      </c>
      <c r="N313">
        <f>IFERROR(ROUND(VLOOKUP($A313,est_vols!$A:$U,3,FALSE),0),"")</f>
        <v>11</v>
      </c>
      <c r="O313" t="str">
        <f>VLOOKUP(M313,'AT FT Lookup'!$A$3:$D$8,4,FALSE)</f>
        <v>Urb</v>
      </c>
      <c r="P313" s="11" t="str">
        <f>VLOOKUP(N313,'AT FT Lookup'!$A$12:$C$26,3,FALSE)</f>
        <v>Loc</v>
      </c>
      <c r="Q313">
        <f t="shared" si="152"/>
        <v>1</v>
      </c>
      <c r="R313">
        <f t="shared" si="153"/>
        <v>0</v>
      </c>
      <c r="S313">
        <f t="shared" si="154"/>
        <v>0</v>
      </c>
      <c r="T313">
        <f t="shared" si="155"/>
        <v>0</v>
      </c>
      <c r="U313" s="11" t="str">
        <f t="shared" si="133"/>
        <v>Under 10k</v>
      </c>
      <c r="V313" s="3">
        <v>2078</v>
      </c>
      <c r="W313" s="3">
        <v>287</v>
      </c>
      <c r="X313" s="3">
        <v>731</v>
      </c>
      <c r="Y313" s="3">
        <v>567</v>
      </c>
      <c r="Z313" s="3">
        <v>474</v>
      </c>
      <c r="AA313" s="9">
        <v>19</v>
      </c>
      <c r="AN313" s="3">
        <f>IFERROR(ROUND(VLOOKUP($A313,est_vols!$A:$U,4,FALSE),0),"")</f>
        <v>3779</v>
      </c>
      <c r="AO313" s="3">
        <f>IFERROR(ROUND(VLOOKUP($A313,est_vols!$A:$U,5,FALSE),0),"")</f>
        <v>565</v>
      </c>
      <c r="AP313" s="3">
        <f>IFERROR(ROUND(VLOOKUP($A313,est_vols!$A:$U,6,FALSE),0),"")</f>
        <v>1488</v>
      </c>
      <c r="AQ313" s="3">
        <f>IFERROR(ROUND(VLOOKUP($A313,est_vols!$A:$U,7,FALSE),0),"")</f>
        <v>765</v>
      </c>
      <c r="AR313" s="3">
        <f>IFERROR(ROUND(VLOOKUP($A313,est_vols!$A:$U,8,FALSE),0),"")</f>
        <v>876</v>
      </c>
      <c r="AS313" s="9">
        <f>IFERROR(ROUND(VLOOKUP($A313,est_vols!$A:$U,9,FALSE),0),"")</f>
        <v>85</v>
      </c>
      <c r="AT313" s="3">
        <f t="shared" si="134"/>
        <v>1701</v>
      </c>
      <c r="AU313" s="3">
        <f t="shared" si="135"/>
        <v>278</v>
      </c>
      <c r="AV313" s="3">
        <f t="shared" si="136"/>
        <v>757</v>
      </c>
      <c r="AW313" s="3">
        <f t="shared" si="137"/>
        <v>198</v>
      </c>
      <c r="AX313" s="3">
        <f t="shared" si="138"/>
        <v>402</v>
      </c>
      <c r="AY313" s="9">
        <f t="shared" si="139"/>
        <v>66</v>
      </c>
      <c r="AZ313" s="3">
        <f t="shared" si="140"/>
        <v>2893401</v>
      </c>
      <c r="BA313" s="3">
        <f t="shared" si="141"/>
        <v>77284</v>
      </c>
      <c r="BB313" s="3">
        <f t="shared" si="142"/>
        <v>573049</v>
      </c>
      <c r="BC313" s="3">
        <f t="shared" si="143"/>
        <v>39204</v>
      </c>
      <c r="BD313" s="3">
        <f t="shared" si="144"/>
        <v>161604</v>
      </c>
      <c r="BE313" s="9">
        <f t="shared" si="145"/>
        <v>4356</v>
      </c>
      <c r="BF313" s="51">
        <f t="shared" si="146"/>
        <v>0.81857555341674693</v>
      </c>
      <c r="BG313" s="51">
        <f t="shared" si="147"/>
        <v>0.96864111498257843</v>
      </c>
      <c r="BH313" s="51">
        <f t="shared" si="148"/>
        <v>1.0355677154582763</v>
      </c>
      <c r="BI313" s="51">
        <f t="shared" si="149"/>
        <v>0.34920634920634919</v>
      </c>
      <c r="BJ313" s="51">
        <f t="shared" si="150"/>
        <v>0.84810126582278478</v>
      </c>
      <c r="BK313" s="52">
        <f t="shared" si="151"/>
        <v>3.4736842105263159</v>
      </c>
    </row>
    <row r="314" spans="1:63" x14ac:dyDescent="0.25">
      <c r="A314">
        <v>346</v>
      </c>
      <c r="B314" t="s">
        <v>75</v>
      </c>
      <c r="C314" t="s">
        <v>214</v>
      </c>
      <c r="D314" t="str">
        <f t="shared" si="132"/>
        <v>CERRITOS AVE between MERCEDES and MONCADA</v>
      </c>
      <c r="E314" t="s">
        <v>262</v>
      </c>
      <c r="F314" t="s">
        <v>459</v>
      </c>
      <c r="G314" t="s">
        <v>460</v>
      </c>
      <c r="H314" t="s">
        <v>42</v>
      </c>
      <c r="I314" t="s">
        <v>621</v>
      </c>
      <c r="J314" s="11" t="s">
        <v>880</v>
      </c>
      <c r="K314">
        <v>22777</v>
      </c>
      <c r="L314" s="11">
        <v>22782</v>
      </c>
      <c r="M314">
        <f>IFERROR(ROUND(VLOOKUP($A314,est_vols!$A:$U,2,FALSE),0),"")</f>
        <v>3</v>
      </c>
      <c r="N314">
        <f>IFERROR(ROUND(VLOOKUP($A314,est_vols!$A:$U,3,FALSE),0),"")</f>
        <v>11</v>
      </c>
      <c r="O314" t="str">
        <f>VLOOKUP(M314,'AT FT Lookup'!$A$3:$D$8,4,FALSE)</f>
        <v>Urb</v>
      </c>
      <c r="P314" s="11" t="str">
        <f>VLOOKUP(N314,'AT FT Lookup'!$A$12:$C$26,3,FALSE)</f>
        <v>Loc</v>
      </c>
      <c r="Q314">
        <f t="shared" si="152"/>
        <v>1</v>
      </c>
      <c r="R314">
        <f t="shared" si="153"/>
        <v>0</v>
      </c>
      <c r="S314">
        <f t="shared" si="154"/>
        <v>0</v>
      </c>
      <c r="T314">
        <f t="shared" si="155"/>
        <v>0</v>
      </c>
      <c r="U314" s="11" t="str">
        <f t="shared" si="133"/>
        <v>Under 10k</v>
      </c>
      <c r="V314" s="3">
        <v>1923</v>
      </c>
      <c r="W314" s="3">
        <v>471</v>
      </c>
      <c r="X314" s="3">
        <v>736</v>
      </c>
      <c r="Y314" s="3">
        <v>397</v>
      </c>
      <c r="Z314" s="3">
        <v>274</v>
      </c>
      <c r="AA314" s="9">
        <v>45</v>
      </c>
      <c r="AN314" s="3">
        <f>IFERROR(ROUND(VLOOKUP($A314,est_vols!$A:$U,4,FALSE),0),"")</f>
        <v>4134</v>
      </c>
      <c r="AO314" s="3">
        <f>IFERROR(ROUND(VLOOKUP($A314,est_vols!$A:$U,5,FALSE),0),"")</f>
        <v>680</v>
      </c>
      <c r="AP314" s="3">
        <f>IFERROR(ROUND(VLOOKUP($A314,est_vols!$A:$U,6,FALSE),0),"")</f>
        <v>1650</v>
      </c>
      <c r="AQ314" s="3">
        <f>IFERROR(ROUND(VLOOKUP($A314,est_vols!$A:$U,7,FALSE),0),"")</f>
        <v>755</v>
      </c>
      <c r="AR314" s="3">
        <f>IFERROR(ROUND(VLOOKUP($A314,est_vols!$A:$U,8,FALSE),0),"")</f>
        <v>900</v>
      </c>
      <c r="AS314" s="9">
        <f>IFERROR(ROUND(VLOOKUP($A314,est_vols!$A:$U,9,FALSE),0),"")</f>
        <v>150</v>
      </c>
      <c r="AT314" s="3">
        <f t="shared" si="134"/>
        <v>2211</v>
      </c>
      <c r="AU314" s="3">
        <f t="shared" si="135"/>
        <v>209</v>
      </c>
      <c r="AV314" s="3">
        <f t="shared" si="136"/>
        <v>914</v>
      </c>
      <c r="AW314" s="3">
        <f t="shared" si="137"/>
        <v>358</v>
      </c>
      <c r="AX314" s="3">
        <f t="shared" si="138"/>
        <v>626</v>
      </c>
      <c r="AY314" s="9">
        <f t="shared" si="139"/>
        <v>105</v>
      </c>
      <c r="AZ314" s="3">
        <f t="shared" si="140"/>
        <v>4888521</v>
      </c>
      <c r="BA314" s="3">
        <f t="shared" si="141"/>
        <v>43681</v>
      </c>
      <c r="BB314" s="3">
        <f t="shared" si="142"/>
        <v>835396</v>
      </c>
      <c r="BC314" s="3">
        <f t="shared" si="143"/>
        <v>128164</v>
      </c>
      <c r="BD314" s="3">
        <f t="shared" si="144"/>
        <v>391876</v>
      </c>
      <c r="BE314" s="9">
        <f t="shared" si="145"/>
        <v>11025</v>
      </c>
      <c r="BF314" s="51">
        <f t="shared" si="146"/>
        <v>1.1497659906396256</v>
      </c>
      <c r="BG314" s="51">
        <f t="shared" si="147"/>
        <v>0.4437367303609342</v>
      </c>
      <c r="BH314" s="51">
        <f t="shared" si="148"/>
        <v>1.2418478260869565</v>
      </c>
      <c r="BI314" s="51">
        <f t="shared" si="149"/>
        <v>0.90176322418136023</v>
      </c>
      <c r="BJ314" s="51">
        <f t="shared" si="150"/>
        <v>2.2846715328467155</v>
      </c>
      <c r="BK314" s="52">
        <f t="shared" si="151"/>
        <v>2.3333333333333335</v>
      </c>
    </row>
    <row r="315" spans="1:63" x14ac:dyDescent="0.25">
      <c r="A315">
        <v>347</v>
      </c>
      <c r="B315" t="s">
        <v>75</v>
      </c>
      <c r="C315" t="s">
        <v>214</v>
      </c>
      <c r="D315" t="str">
        <f t="shared" si="132"/>
        <v>CHATTANOOGA ST between 23RD and 24TH</v>
      </c>
      <c r="E315" t="s">
        <v>263</v>
      </c>
      <c r="F315" t="s">
        <v>453</v>
      </c>
      <c r="G315" t="s">
        <v>454</v>
      </c>
      <c r="H315" t="s">
        <v>36</v>
      </c>
      <c r="I315" t="s">
        <v>621</v>
      </c>
      <c r="J315" s="11" t="s">
        <v>881</v>
      </c>
      <c r="K315">
        <v>25619</v>
      </c>
      <c r="L315" s="11">
        <v>25620</v>
      </c>
      <c r="M315">
        <f>IFERROR(ROUND(VLOOKUP($A315,est_vols!$A:$U,2,FALSE),0),"")</f>
        <v>2</v>
      </c>
      <c r="N315">
        <f>IFERROR(ROUND(VLOOKUP($A315,est_vols!$A:$U,3,FALSE),0),"")</f>
        <v>11</v>
      </c>
      <c r="O315" t="str">
        <f>VLOOKUP(M315,'AT FT Lookup'!$A$3:$D$8,4,FALSE)</f>
        <v>UrbBiz</v>
      </c>
      <c r="P315" s="11" t="str">
        <f>VLOOKUP(N315,'AT FT Lookup'!$A$12:$C$26,3,FALSE)</f>
        <v>Loc</v>
      </c>
      <c r="Q315">
        <f t="shared" si="152"/>
        <v>1</v>
      </c>
      <c r="R315">
        <f t="shared" si="153"/>
        <v>0</v>
      </c>
      <c r="S315">
        <f t="shared" si="154"/>
        <v>0</v>
      </c>
      <c r="T315">
        <f t="shared" si="155"/>
        <v>0</v>
      </c>
      <c r="U315" s="11" t="str">
        <f t="shared" si="133"/>
        <v>Under 10k</v>
      </c>
      <c r="V315" s="3">
        <v>426</v>
      </c>
      <c r="W315" s="3">
        <v>119</v>
      </c>
      <c r="X315" s="3">
        <v>132</v>
      </c>
      <c r="Y315" s="3">
        <v>80</v>
      </c>
      <c r="Z315" s="3">
        <v>93</v>
      </c>
      <c r="AA315" s="9">
        <v>2</v>
      </c>
      <c r="AN315" s="3">
        <f>IFERROR(ROUND(VLOOKUP($A315,est_vols!$A:$U,4,FALSE),0),"")</f>
        <v>61</v>
      </c>
      <c r="AO315" s="3">
        <f>IFERROR(ROUND(VLOOKUP($A315,est_vols!$A:$U,5,FALSE),0),"")</f>
        <v>28</v>
      </c>
      <c r="AP315" s="3">
        <f>IFERROR(ROUND(VLOOKUP($A315,est_vols!$A:$U,6,FALSE),0),"")</f>
        <v>19</v>
      </c>
      <c r="AQ315" s="3">
        <f>IFERROR(ROUND(VLOOKUP($A315,est_vols!$A:$U,7,FALSE),0),"")</f>
        <v>10</v>
      </c>
      <c r="AR315" s="3">
        <f>IFERROR(ROUND(VLOOKUP($A315,est_vols!$A:$U,8,FALSE),0),"")</f>
        <v>3</v>
      </c>
      <c r="AS315" s="9">
        <f>IFERROR(ROUND(VLOOKUP($A315,est_vols!$A:$U,9,FALSE),0),"")</f>
        <v>0</v>
      </c>
      <c r="AT315" s="3">
        <f t="shared" si="134"/>
        <v>-365</v>
      </c>
      <c r="AU315" s="3">
        <f t="shared" si="135"/>
        <v>-91</v>
      </c>
      <c r="AV315" s="3">
        <f t="shared" si="136"/>
        <v>-113</v>
      </c>
      <c r="AW315" s="3">
        <f t="shared" si="137"/>
        <v>-70</v>
      </c>
      <c r="AX315" s="3">
        <f t="shared" si="138"/>
        <v>-90</v>
      </c>
      <c r="AY315" s="9">
        <f t="shared" si="139"/>
        <v>-2</v>
      </c>
      <c r="AZ315" s="3">
        <f t="shared" si="140"/>
        <v>133225</v>
      </c>
      <c r="BA315" s="3">
        <f t="shared" si="141"/>
        <v>8281</v>
      </c>
      <c r="BB315" s="3">
        <f t="shared" si="142"/>
        <v>12769</v>
      </c>
      <c r="BC315" s="3">
        <f t="shared" si="143"/>
        <v>4900</v>
      </c>
      <c r="BD315" s="3">
        <f t="shared" si="144"/>
        <v>8100</v>
      </c>
      <c r="BE315" s="9">
        <f t="shared" si="145"/>
        <v>4</v>
      </c>
      <c r="BF315" s="51">
        <f t="shared" si="146"/>
        <v>-0.85680751173708924</v>
      </c>
      <c r="BG315" s="51">
        <f t="shared" si="147"/>
        <v>-0.76470588235294112</v>
      </c>
      <c r="BH315" s="51">
        <f t="shared" si="148"/>
        <v>-0.85606060606060608</v>
      </c>
      <c r="BI315" s="51">
        <f t="shared" si="149"/>
        <v>-0.875</v>
      </c>
      <c r="BJ315" s="51">
        <f t="shared" si="150"/>
        <v>-0.967741935483871</v>
      </c>
      <c r="BK315" s="52">
        <f t="shared" si="151"/>
        <v>-1</v>
      </c>
    </row>
    <row r="316" spans="1:63" x14ac:dyDescent="0.25">
      <c r="A316">
        <v>348</v>
      </c>
      <c r="B316" t="s">
        <v>75</v>
      </c>
      <c r="C316" t="s">
        <v>214</v>
      </c>
      <c r="D316" t="str">
        <f t="shared" si="132"/>
        <v>CHATTANOOGA ST between 23RD and 24TH</v>
      </c>
      <c r="E316" t="s">
        <v>263</v>
      </c>
      <c r="F316" t="s">
        <v>453</v>
      </c>
      <c r="G316" t="s">
        <v>454</v>
      </c>
      <c r="H316" t="s">
        <v>38</v>
      </c>
      <c r="I316" t="s">
        <v>621</v>
      </c>
      <c r="J316" s="11" t="s">
        <v>882</v>
      </c>
      <c r="K316">
        <v>25620</v>
      </c>
      <c r="L316" s="11">
        <v>25619</v>
      </c>
      <c r="M316">
        <f>IFERROR(ROUND(VLOOKUP($A316,est_vols!$A:$U,2,FALSE),0),"")</f>
        <v>2</v>
      </c>
      <c r="N316">
        <f>IFERROR(ROUND(VLOOKUP($A316,est_vols!$A:$U,3,FALSE),0),"")</f>
        <v>11</v>
      </c>
      <c r="O316" t="str">
        <f>VLOOKUP(M316,'AT FT Lookup'!$A$3:$D$8,4,FALSE)</f>
        <v>UrbBiz</v>
      </c>
      <c r="P316" s="11" t="str">
        <f>VLOOKUP(N316,'AT FT Lookup'!$A$12:$C$26,3,FALSE)</f>
        <v>Loc</v>
      </c>
      <c r="Q316">
        <f t="shared" si="152"/>
        <v>1</v>
      </c>
      <c r="R316">
        <f t="shared" si="153"/>
        <v>0</v>
      </c>
      <c r="S316">
        <f t="shared" si="154"/>
        <v>0</v>
      </c>
      <c r="T316">
        <f t="shared" si="155"/>
        <v>0</v>
      </c>
      <c r="U316" s="11" t="str">
        <f t="shared" si="133"/>
        <v>Under 10k</v>
      </c>
      <c r="V316" s="3">
        <v>508</v>
      </c>
      <c r="W316" s="3">
        <v>93</v>
      </c>
      <c r="X316" s="3">
        <v>192</v>
      </c>
      <c r="Y316" s="3">
        <v>111</v>
      </c>
      <c r="Z316" s="3">
        <v>107</v>
      </c>
      <c r="AA316" s="9">
        <v>5</v>
      </c>
      <c r="AN316" s="3">
        <f>IFERROR(ROUND(VLOOKUP($A316,est_vols!$A:$U,4,FALSE),0),"")</f>
        <v>444</v>
      </c>
      <c r="AO316" s="3">
        <f>IFERROR(ROUND(VLOOKUP($A316,est_vols!$A:$U,5,FALSE),0),"")</f>
        <v>26</v>
      </c>
      <c r="AP316" s="3">
        <f>IFERROR(ROUND(VLOOKUP($A316,est_vols!$A:$U,6,FALSE),0),"")</f>
        <v>103</v>
      </c>
      <c r="AQ316" s="3">
        <f>IFERROR(ROUND(VLOOKUP($A316,est_vols!$A:$U,7,FALSE),0),"")</f>
        <v>249</v>
      </c>
      <c r="AR316" s="3">
        <f>IFERROR(ROUND(VLOOKUP($A316,est_vols!$A:$U,8,FALSE),0),"")</f>
        <v>63</v>
      </c>
      <c r="AS316" s="9">
        <f>IFERROR(ROUND(VLOOKUP($A316,est_vols!$A:$U,9,FALSE),0),"")</f>
        <v>3</v>
      </c>
      <c r="AT316" s="3">
        <f t="shared" si="134"/>
        <v>-64</v>
      </c>
      <c r="AU316" s="3">
        <f t="shared" si="135"/>
        <v>-67</v>
      </c>
      <c r="AV316" s="3">
        <f t="shared" si="136"/>
        <v>-89</v>
      </c>
      <c r="AW316" s="3">
        <f t="shared" si="137"/>
        <v>138</v>
      </c>
      <c r="AX316" s="3">
        <f t="shared" si="138"/>
        <v>-44</v>
      </c>
      <c r="AY316" s="9">
        <f t="shared" si="139"/>
        <v>-2</v>
      </c>
      <c r="AZ316" s="3">
        <f t="shared" si="140"/>
        <v>4096</v>
      </c>
      <c r="BA316" s="3">
        <f t="shared" si="141"/>
        <v>4489</v>
      </c>
      <c r="BB316" s="3">
        <f t="shared" si="142"/>
        <v>7921</v>
      </c>
      <c r="BC316" s="3">
        <f t="shared" si="143"/>
        <v>19044</v>
      </c>
      <c r="BD316" s="3">
        <f t="shared" si="144"/>
        <v>1936</v>
      </c>
      <c r="BE316" s="9">
        <f t="shared" si="145"/>
        <v>4</v>
      </c>
      <c r="BF316" s="51">
        <f t="shared" si="146"/>
        <v>-0.12598425196850394</v>
      </c>
      <c r="BG316" s="51">
        <f t="shared" si="147"/>
        <v>-0.72043010752688175</v>
      </c>
      <c r="BH316" s="51">
        <f t="shared" si="148"/>
        <v>-0.46354166666666669</v>
      </c>
      <c r="BI316" s="51">
        <f t="shared" si="149"/>
        <v>1.2432432432432432</v>
      </c>
      <c r="BJ316" s="51">
        <f t="shared" si="150"/>
        <v>-0.41121495327102803</v>
      </c>
      <c r="BK316" s="52">
        <f t="shared" si="151"/>
        <v>-0.4</v>
      </c>
    </row>
    <row r="317" spans="1:63" x14ac:dyDescent="0.25">
      <c r="A317">
        <v>349</v>
      </c>
      <c r="B317" t="s">
        <v>75</v>
      </c>
      <c r="C317" t="s">
        <v>214</v>
      </c>
      <c r="D317" t="str">
        <f t="shared" si="132"/>
        <v>CHENERY ST between DIAMOND and LIPPARD</v>
      </c>
      <c r="E317" t="s">
        <v>264</v>
      </c>
      <c r="F317" t="s">
        <v>382</v>
      </c>
      <c r="G317" t="s">
        <v>461</v>
      </c>
      <c r="H317" t="s">
        <v>40</v>
      </c>
      <c r="I317" t="s">
        <v>621</v>
      </c>
      <c r="J317" s="11" t="s">
        <v>883</v>
      </c>
      <c r="K317">
        <v>21967</v>
      </c>
      <c r="L317" s="11">
        <v>21943</v>
      </c>
      <c r="M317">
        <f>IFERROR(ROUND(VLOOKUP($A317,est_vols!$A:$U,2,FALSE),0),"")</f>
        <v>2</v>
      </c>
      <c r="N317">
        <f>IFERROR(ROUND(VLOOKUP($A317,est_vols!$A:$U,3,FALSE),0),"")</f>
        <v>11</v>
      </c>
      <c r="O317" t="str">
        <f>VLOOKUP(M317,'AT FT Lookup'!$A$3:$D$8,4,FALSE)</f>
        <v>UrbBiz</v>
      </c>
      <c r="P317" s="11" t="str">
        <f>VLOOKUP(N317,'AT FT Lookup'!$A$12:$C$26,3,FALSE)</f>
        <v>Loc</v>
      </c>
      <c r="Q317">
        <f t="shared" si="152"/>
        <v>1</v>
      </c>
      <c r="R317">
        <f t="shared" si="153"/>
        <v>0</v>
      </c>
      <c r="S317">
        <f t="shared" si="154"/>
        <v>0</v>
      </c>
      <c r="T317">
        <f t="shared" si="155"/>
        <v>0</v>
      </c>
      <c r="U317" s="11" t="str">
        <f t="shared" si="133"/>
        <v>Under 10k</v>
      </c>
      <c r="V317" s="3">
        <v>1297</v>
      </c>
      <c r="W317" s="3">
        <v>326.5</v>
      </c>
      <c r="X317" s="3">
        <v>490.5</v>
      </c>
      <c r="Y317" s="3">
        <v>315</v>
      </c>
      <c r="Z317" s="3">
        <v>150</v>
      </c>
      <c r="AA317" s="9">
        <v>15</v>
      </c>
      <c r="AN317" s="3">
        <f>IFERROR(ROUND(VLOOKUP($A317,est_vols!$A:$U,4,FALSE),0),"")</f>
        <v>2</v>
      </c>
      <c r="AO317" s="3">
        <f>IFERROR(ROUND(VLOOKUP($A317,est_vols!$A:$U,5,FALSE),0),"")</f>
        <v>1</v>
      </c>
      <c r="AP317" s="3">
        <f>IFERROR(ROUND(VLOOKUP($A317,est_vols!$A:$U,6,FALSE),0),"")</f>
        <v>0</v>
      </c>
      <c r="AQ317" s="3">
        <f>IFERROR(ROUND(VLOOKUP($A317,est_vols!$A:$U,7,FALSE),0),"")</f>
        <v>1</v>
      </c>
      <c r="AR317" s="3">
        <f>IFERROR(ROUND(VLOOKUP($A317,est_vols!$A:$U,8,FALSE),0),"")</f>
        <v>0</v>
      </c>
      <c r="AS317" s="9">
        <f>IFERROR(ROUND(VLOOKUP($A317,est_vols!$A:$U,9,FALSE),0),"")</f>
        <v>0</v>
      </c>
      <c r="AT317" s="3">
        <f t="shared" si="134"/>
        <v>-1295</v>
      </c>
      <c r="AU317" s="3">
        <f t="shared" si="135"/>
        <v>-325.5</v>
      </c>
      <c r="AV317" s="3">
        <f t="shared" si="136"/>
        <v>-490.5</v>
      </c>
      <c r="AW317" s="3">
        <f t="shared" si="137"/>
        <v>-314</v>
      </c>
      <c r="AX317" s="3">
        <f t="shared" si="138"/>
        <v>-150</v>
      </c>
      <c r="AY317" s="9">
        <f t="shared" si="139"/>
        <v>-15</v>
      </c>
      <c r="AZ317" s="3">
        <f t="shared" si="140"/>
        <v>1677025</v>
      </c>
      <c r="BA317" s="3">
        <f t="shared" si="141"/>
        <v>105950.25</v>
      </c>
      <c r="BB317" s="3">
        <f t="shared" si="142"/>
        <v>240590.25</v>
      </c>
      <c r="BC317" s="3">
        <f t="shared" si="143"/>
        <v>98596</v>
      </c>
      <c r="BD317" s="3">
        <f t="shared" si="144"/>
        <v>22500</v>
      </c>
      <c r="BE317" s="9">
        <f t="shared" si="145"/>
        <v>225</v>
      </c>
      <c r="BF317" s="51">
        <f t="shared" si="146"/>
        <v>-0.99845797995373942</v>
      </c>
      <c r="BG317" s="51">
        <f t="shared" si="147"/>
        <v>-0.99693721286370596</v>
      </c>
      <c r="BH317" s="51">
        <f t="shared" si="148"/>
        <v>-1</v>
      </c>
      <c r="BI317" s="51">
        <f t="shared" si="149"/>
        <v>-0.99682539682539684</v>
      </c>
      <c r="BJ317" s="51">
        <f t="shared" si="150"/>
        <v>-1</v>
      </c>
      <c r="BK317" s="52">
        <f t="shared" si="151"/>
        <v>-1</v>
      </c>
    </row>
    <row r="318" spans="1:63" x14ac:dyDescent="0.25">
      <c r="A318">
        <v>350</v>
      </c>
      <c r="B318" t="s">
        <v>75</v>
      </c>
      <c r="C318" t="s">
        <v>214</v>
      </c>
      <c r="D318" t="str">
        <f t="shared" si="132"/>
        <v>CHENERY ST between DIAMOND and LIPPARD</v>
      </c>
      <c r="E318" t="s">
        <v>264</v>
      </c>
      <c r="F318" t="s">
        <v>382</v>
      </c>
      <c r="G318" t="s">
        <v>461</v>
      </c>
      <c r="H318" t="s">
        <v>40</v>
      </c>
      <c r="I318" t="s">
        <v>621</v>
      </c>
      <c r="J318" s="11" t="s">
        <v>884</v>
      </c>
      <c r="K318">
        <v>21943</v>
      </c>
      <c r="L318" s="11">
        <v>21944</v>
      </c>
      <c r="M318">
        <f>IFERROR(ROUND(VLOOKUP($A318,est_vols!$A:$U,2,FALSE),0),"")</f>
        <v>2</v>
      </c>
      <c r="N318">
        <f>IFERROR(ROUND(VLOOKUP($A318,est_vols!$A:$U,3,FALSE),0),"")</f>
        <v>11</v>
      </c>
      <c r="O318" t="str">
        <f>VLOOKUP(M318,'AT FT Lookup'!$A$3:$D$8,4,FALSE)</f>
        <v>UrbBiz</v>
      </c>
      <c r="P318" s="11" t="str">
        <f>VLOOKUP(N318,'AT FT Lookup'!$A$12:$C$26,3,FALSE)</f>
        <v>Loc</v>
      </c>
      <c r="Q318">
        <f t="shared" si="152"/>
        <v>1</v>
      </c>
      <c r="R318">
        <f t="shared" si="153"/>
        <v>0</v>
      </c>
      <c r="S318">
        <f t="shared" si="154"/>
        <v>0</v>
      </c>
      <c r="T318">
        <f t="shared" si="155"/>
        <v>0</v>
      </c>
      <c r="U318" s="11" t="str">
        <f t="shared" si="133"/>
        <v>Under 10k</v>
      </c>
      <c r="V318" s="3">
        <v>1297</v>
      </c>
      <c r="W318" s="3">
        <v>326.5</v>
      </c>
      <c r="X318" s="3">
        <v>490.5</v>
      </c>
      <c r="Y318" s="3">
        <v>315</v>
      </c>
      <c r="Z318" s="3">
        <v>150</v>
      </c>
      <c r="AA318" s="9">
        <v>15</v>
      </c>
      <c r="AN318" s="3">
        <f>IFERROR(ROUND(VLOOKUP($A318,est_vols!$A:$U,4,FALSE),0),"")</f>
        <v>11</v>
      </c>
      <c r="AO318" s="3">
        <f>IFERROR(ROUND(VLOOKUP($A318,est_vols!$A:$U,5,FALSE),0),"")</f>
        <v>0</v>
      </c>
      <c r="AP318" s="3">
        <f>IFERROR(ROUND(VLOOKUP($A318,est_vols!$A:$U,6,FALSE),0),"")</f>
        <v>0</v>
      </c>
      <c r="AQ318" s="3">
        <f>IFERROR(ROUND(VLOOKUP($A318,est_vols!$A:$U,7,FALSE),0),"")</f>
        <v>11</v>
      </c>
      <c r="AR318" s="3">
        <f>IFERROR(ROUND(VLOOKUP($A318,est_vols!$A:$U,8,FALSE),0),"")</f>
        <v>0</v>
      </c>
      <c r="AS318" s="9">
        <f>IFERROR(ROUND(VLOOKUP($A318,est_vols!$A:$U,9,FALSE),0),"")</f>
        <v>0</v>
      </c>
      <c r="AT318" s="3">
        <f t="shared" si="134"/>
        <v>-1286</v>
      </c>
      <c r="AU318" s="3">
        <f t="shared" si="135"/>
        <v>-326.5</v>
      </c>
      <c r="AV318" s="3">
        <f t="shared" si="136"/>
        <v>-490.5</v>
      </c>
      <c r="AW318" s="3">
        <f t="shared" si="137"/>
        <v>-304</v>
      </c>
      <c r="AX318" s="3">
        <f t="shared" si="138"/>
        <v>-150</v>
      </c>
      <c r="AY318" s="9">
        <f t="shared" si="139"/>
        <v>-15</v>
      </c>
      <c r="AZ318" s="3">
        <f t="shared" si="140"/>
        <v>1653796</v>
      </c>
      <c r="BA318" s="3">
        <f t="shared" si="141"/>
        <v>106602.25</v>
      </c>
      <c r="BB318" s="3">
        <f t="shared" si="142"/>
        <v>240590.25</v>
      </c>
      <c r="BC318" s="3">
        <f t="shared" si="143"/>
        <v>92416</v>
      </c>
      <c r="BD318" s="3">
        <f t="shared" si="144"/>
        <v>22500</v>
      </c>
      <c r="BE318" s="9">
        <f t="shared" si="145"/>
        <v>225</v>
      </c>
      <c r="BF318" s="51">
        <f t="shared" si="146"/>
        <v>-0.99151888974556668</v>
      </c>
      <c r="BG318" s="51">
        <f t="shared" si="147"/>
        <v>-1</v>
      </c>
      <c r="BH318" s="51">
        <f t="shared" si="148"/>
        <v>-1</v>
      </c>
      <c r="BI318" s="51">
        <f t="shared" si="149"/>
        <v>-0.96507936507936509</v>
      </c>
      <c r="BJ318" s="51">
        <f t="shared" si="150"/>
        <v>-1</v>
      </c>
      <c r="BK318" s="52">
        <f t="shared" si="151"/>
        <v>-1</v>
      </c>
    </row>
    <row r="319" spans="1:63" x14ac:dyDescent="0.25">
      <c r="A319">
        <v>351</v>
      </c>
      <c r="B319" t="s">
        <v>75</v>
      </c>
      <c r="C319" t="s">
        <v>214</v>
      </c>
      <c r="D319" t="str">
        <f t="shared" ref="D319:D382" si="156">CONCATENATE(E319," between ",F319," and ",G319)</f>
        <v>CHENERY ST between DIAMOND and LIPPARD</v>
      </c>
      <c r="E319" t="s">
        <v>264</v>
      </c>
      <c r="F319" t="s">
        <v>382</v>
      </c>
      <c r="G319" t="s">
        <v>461</v>
      </c>
      <c r="H319" t="s">
        <v>40</v>
      </c>
      <c r="I319" t="s">
        <v>621</v>
      </c>
      <c r="J319" s="11" t="s">
        <v>885</v>
      </c>
      <c r="K319">
        <v>21944</v>
      </c>
      <c r="L319" s="11">
        <v>21942</v>
      </c>
      <c r="M319">
        <f>IFERROR(ROUND(VLOOKUP($A319,est_vols!$A:$U,2,FALSE),0),"")</f>
        <v>2</v>
      </c>
      <c r="N319">
        <f>IFERROR(ROUND(VLOOKUP($A319,est_vols!$A:$U,3,FALSE),0),"")</f>
        <v>11</v>
      </c>
      <c r="O319" t="str">
        <f>VLOOKUP(M319,'AT FT Lookup'!$A$3:$D$8,4,FALSE)</f>
        <v>UrbBiz</v>
      </c>
      <c r="P319" s="11" t="str">
        <f>VLOOKUP(N319,'AT FT Lookup'!$A$12:$C$26,3,FALSE)</f>
        <v>Loc</v>
      </c>
      <c r="Q319">
        <f t="shared" si="152"/>
        <v>1</v>
      </c>
      <c r="R319">
        <f t="shared" si="153"/>
        <v>0</v>
      </c>
      <c r="S319">
        <f t="shared" si="154"/>
        <v>0</v>
      </c>
      <c r="T319">
        <f t="shared" si="155"/>
        <v>0</v>
      </c>
      <c r="U319" s="11" t="str">
        <f t="shared" si="133"/>
        <v>Under 10k</v>
      </c>
      <c r="V319" s="3">
        <v>1297</v>
      </c>
      <c r="W319" s="3">
        <v>326.5</v>
      </c>
      <c r="X319" s="3">
        <v>490.5</v>
      </c>
      <c r="Y319" s="3">
        <v>315</v>
      </c>
      <c r="Z319" s="3">
        <v>150</v>
      </c>
      <c r="AA319" s="9">
        <v>15</v>
      </c>
      <c r="AN319" s="3">
        <f>IFERROR(ROUND(VLOOKUP($A319,est_vols!$A:$U,4,FALSE),0),"")</f>
        <v>808</v>
      </c>
      <c r="AO319" s="3">
        <f>IFERROR(ROUND(VLOOKUP($A319,est_vols!$A:$U,5,FALSE),0),"")</f>
        <v>182</v>
      </c>
      <c r="AP319" s="3">
        <f>IFERROR(ROUND(VLOOKUP($A319,est_vols!$A:$U,6,FALSE),0),"")</f>
        <v>320</v>
      </c>
      <c r="AQ319" s="3">
        <f>IFERROR(ROUND(VLOOKUP($A319,est_vols!$A:$U,7,FALSE),0),"")</f>
        <v>138</v>
      </c>
      <c r="AR319" s="3">
        <f>IFERROR(ROUND(VLOOKUP($A319,est_vols!$A:$U,8,FALSE),0),"")</f>
        <v>140</v>
      </c>
      <c r="AS319" s="9">
        <f>IFERROR(ROUND(VLOOKUP($A319,est_vols!$A:$U,9,FALSE),0),"")</f>
        <v>28</v>
      </c>
      <c r="AT319" s="3">
        <f t="shared" si="134"/>
        <v>-489</v>
      </c>
      <c r="AU319" s="3">
        <f t="shared" si="135"/>
        <v>-144.5</v>
      </c>
      <c r="AV319" s="3">
        <f t="shared" si="136"/>
        <v>-170.5</v>
      </c>
      <c r="AW319" s="3">
        <f t="shared" si="137"/>
        <v>-177</v>
      </c>
      <c r="AX319" s="3">
        <f t="shared" si="138"/>
        <v>-10</v>
      </c>
      <c r="AY319" s="9">
        <f t="shared" si="139"/>
        <v>13</v>
      </c>
      <c r="AZ319" s="3">
        <f t="shared" si="140"/>
        <v>239121</v>
      </c>
      <c r="BA319" s="3">
        <f t="shared" si="141"/>
        <v>20880.25</v>
      </c>
      <c r="BB319" s="3">
        <f t="shared" si="142"/>
        <v>29070.25</v>
      </c>
      <c r="BC319" s="3">
        <f t="shared" si="143"/>
        <v>31329</v>
      </c>
      <c r="BD319" s="3">
        <f t="shared" si="144"/>
        <v>100</v>
      </c>
      <c r="BE319" s="9">
        <f t="shared" si="145"/>
        <v>169</v>
      </c>
      <c r="BF319" s="51">
        <f t="shared" si="146"/>
        <v>-0.37702390131071706</v>
      </c>
      <c r="BG319" s="51">
        <f t="shared" si="147"/>
        <v>-0.44257274119448697</v>
      </c>
      <c r="BH319" s="51">
        <f t="shared" si="148"/>
        <v>-0.34760448521916409</v>
      </c>
      <c r="BI319" s="51">
        <f t="shared" si="149"/>
        <v>-0.56190476190476191</v>
      </c>
      <c r="BJ319" s="51">
        <f t="shared" si="150"/>
        <v>-6.6666666666666666E-2</v>
      </c>
      <c r="BK319" s="52">
        <f t="shared" si="151"/>
        <v>0.8666666666666667</v>
      </c>
    </row>
    <row r="320" spans="1:63" x14ac:dyDescent="0.25">
      <c r="A320">
        <v>352</v>
      </c>
      <c r="B320" t="s">
        <v>75</v>
      </c>
      <c r="C320" t="s">
        <v>214</v>
      </c>
      <c r="D320" t="str">
        <f t="shared" si="156"/>
        <v>CHENERY ST between DIAMOND and LIPPARD</v>
      </c>
      <c r="E320" t="s">
        <v>264</v>
      </c>
      <c r="F320" t="s">
        <v>382</v>
      </c>
      <c r="G320" t="s">
        <v>461</v>
      </c>
      <c r="H320" t="s">
        <v>42</v>
      </c>
      <c r="I320" t="s">
        <v>621</v>
      </c>
      <c r="J320" s="11" t="s">
        <v>886</v>
      </c>
      <c r="K320">
        <v>21942</v>
      </c>
      <c r="L320" s="11">
        <v>21944</v>
      </c>
      <c r="M320">
        <f>IFERROR(ROUND(VLOOKUP($A320,est_vols!$A:$U,2,FALSE),0),"")</f>
        <v>2</v>
      </c>
      <c r="N320">
        <f>IFERROR(ROUND(VLOOKUP($A320,est_vols!$A:$U,3,FALSE),0),"")</f>
        <v>11</v>
      </c>
      <c r="O320" t="str">
        <f>VLOOKUP(M320,'AT FT Lookup'!$A$3:$D$8,4,FALSE)</f>
        <v>UrbBiz</v>
      </c>
      <c r="P320" s="11" t="str">
        <f>VLOOKUP(N320,'AT FT Lookup'!$A$12:$C$26,3,FALSE)</f>
        <v>Loc</v>
      </c>
      <c r="Q320">
        <f t="shared" si="152"/>
        <v>1</v>
      </c>
      <c r="R320">
        <f t="shared" si="153"/>
        <v>0</v>
      </c>
      <c r="S320">
        <f t="shared" si="154"/>
        <v>0</v>
      </c>
      <c r="T320">
        <f t="shared" si="155"/>
        <v>0</v>
      </c>
      <c r="U320" s="11" t="str">
        <f t="shared" si="133"/>
        <v>Under 10k</v>
      </c>
      <c r="V320" s="3">
        <v>1691</v>
      </c>
      <c r="W320" s="3">
        <v>346</v>
      </c>
      <c r="X320" s="3">
        <v>623</v>
      </c>
      <c r="Y320" s="3">
        <v>416</v>
      </c>
      <c r="Z320" s="3">
        <v>293.5</v>
      </c>
      <c r="AA320" s="9">
        <v>12.5</v>
      </c>
      <c r="AN320" s="3">
        <f>IFERROR(ROUND(VLOOKUP($A320,est_vols!$A:$U,4,FALSE),0),"")</f>
        <v>663</v>
      </c>
      <c r="AO320" s="3">
        <f>IFERROR(ROUND(VLOOKUP($A320,est_vols!$A:$U,5,FALSE),0),"")</f>
        <v>80</v>
      </c>
      <c r="AP320" s="3">
        <f>IFERROR(ROUND(VLOOKUP($A320,est_vols!$A:$U,6,FALSE),0),"")</f>
        <v>275</v>
      </c>
      <c r="AQ320" s="3">
        <f>IFERROR(ROUND(VLOOKUP($A320,est_vols!$A:$U,7,FALSE),0),"")</f>
        <v>137</v>
      </c>
      <c r="AR320" s="3">
        <f>IFERROR(ROUND(VLOOKUP($A320,est_vols!$A:$U,8,FALSE),0),"")</f>
        <v>162</v>
      </c>
      <c r="AS320" s="9">
        <f>IFERROR(ROUND(VLOOKUP($A320,est_vols!$A:$U,9,FALSE),0),"")</f>
        <v>8</v>
      </c>
      <c r="AT320" s="3">
        <f t="shared" si="134"/>
        <v>-1028</v>
      </c>
      <c r="AU320" s="3">
        <f t="shared" si="135"/>
        <v>-266</v>
      </c>
      <c r="AV320" s="3">
        <f t="shared" si="136"/>
        <v>-348</v>
      </c>
      <c r="AW320" s="3">
        <f t="shared" si="137"/>
        <v>-279</v>
      </c>
      <c r="AX320" s="3">
        <f t="shared" si="138"/>
        <v>-131.5</v>
      </c>
      <c r="AY320" s="9">
        <f t="shared" si="139"/>
        <v>-4.5</v>
      </c>
      <c r="AZ320" s="3">
        <f t="shared" si="140"/>
        <v>1056784</v>
      </c>
      <c r="BA320" s="3">
        <f t="shared" si="141"/>
        <v>70756</v>
      </c>
      <c r="BB320" s="3">
        <f t="shared" si="142"/>
        <v>121104</v>
      </c>
      <c r="BC320" s="3">
        <f t="shared" si="143"/>
        <v>77841</v>
      </c>
      <c r="BD320" s="3">
        <f t="shared" si="144"/>
        <v>17292.25</v>
      </c>
      <c r="BE320" s="9">
        <f t="shared" si="145"/>
        <v>20.25</v>
      </c>
      <c r="BF320" s="51">
        <f t="shared" si="146"/>
        <v>-0.60792430514488471</v>
      </c>
      <c r="BG320" s="51">
        <f t="shared" si="147"/>
        <v>-0.76878612716763006</v>
      </c>
      <c r="BH320" s="51">
        <f t="shared" si="148"/>
        <v>-0.5585874799357945</v>
      </c>
      <c r="BI320" s="51">
        <f t="shared" si="149"/>
        <v>-0.67067307692307687</v>
      </c>
      <c r="BJ320" s="51">
        <f t="shared" si="150"/>
        <v>-0.44804088586030666</v>
      </c>
      <c r="BK320" s="52">
        <f t="shared" si="151"/>
        <v>-0.36</v>
      </c>
    </row>
    <row r="321" spans="1:63" x14ac:dyDescent="0.25">
      <c r="A321">
        <v>353</v>
      </c>
      <c r="B321" t="s">
        <v>75</v>
      </c>
      <c r="C321" t="s">
        <v>214</v>
      </c>
      <c r="D321" t="str">
        <f t="shared" si="156"/>
        <v>CHENERY ST between DIAMOND and LIPPARD</v>
      </c>
      <c r="E321" t="s">
        <v>264</v>
      </c>
      <c r="F321" t="s">
        <v>382</v>
      </c>
      <c r="G321" t="s">
        <v>461</v>
      </c>
      <c r="H321" t="s">
        <v>42</v>
      </c>
      <c r="I321" t="s">
        <v>621</v>
      </c>
      <c r="J321" s="11" t="s">
        <v>887</v>
      </c>
      <c r="K321">
        <v>21944</v>
      </c>
      <c r="L321" s="11">
        <v>21943</v>
      </c>
      <c r="M321">
        <f>IFERROR(ROUND(VLOOKUP($A321,est_vols!$A:$U,2,FALSE),0),"")</f>
        <v>2</v>
      </c>
      <c r="N321">
        <f>IFERROR(ROUND(VLOOKUP($A321,est_vols!$A:$U,3,FALSE),0),"")</f>
        <v>11</v>
      </c>
      <c r="O321" t="str">
        <f>VLOOKUP(M321,'AT FT Lookup'!$A$3:$D$8,4,FALSE)</f>
        <v>UrbBiz</v>
      </c>
      <c r="P321" s="11" t="str">
        <f>VLOOKUP(N321,'AT FT Lookup'!$A$12:$C$26,3,FALSE)</f>
        <v>Loc</v>
      </c>
      <c r="Q321">
        <f t="shared" si="152"/>
        <v>1</v>
      </c>
      <c r="R321">
        <f t="shared" si="153"/>
        <v>0</v>
      </c>
      <c r="S321">
        <f t="shared" si="154"/>
        <v>0</v>
      </c>
      <c r="T321">
        <f t="shared" si="155"/>
        <v>0</v>
      </c>
      <c r="U321" s="11" t="str">
        <f t="shared" si="133"/>
        <v>Under 10k</v>
      </c>
      <c r="V321" s="3">
        <v>1691</v>
      </c>
      <c r="W321" s="3">
        <v>346</v>
      </c>
      <c r="X321" s="3">
        <v>623</v>
      </c>
      <c r="Y321" s="3">
        <v>416</v>
      </c>
      <c r="Z321" s="3">
        <v>293.5</v>
      </c>
      <c r="AA321" s="9">
        <v>12.5</v>
      </c>
      <c r="AN321" s="3">
        <f>IFERROR(ROUND(VLOOKUP($A321,est_vols!$A:$U,4,FALSE),0),"")</f>
        <v>663</v>
      </c>
      <c r="AO321" s="3">
        <f>IFERROR(ROUND(VLOOKUP($A321,est_vols!$A:$U,5,FALSE),0),"")</f>
        <v>80</v>
      </c>
      <c r="AP321" s="3">
        <f>IFERROR(ROUND(VLOOKUP($A321,est_vols!$A:$U,6,FALSE),0),"")</f>
        <v>275</v>
      </c>
      <c r="AQ321" s="3">
        <f>IFERROR(ROUND(VLOOKUP($A321,est_vols!$A:$U,7,FALSE),0),"")</f>
        <v>137</v>
      </c>
      <c r="AR321" s="3">
        <f>IFERROR(ROUND(VLOOKUP($A321,est_vols!$A:$U,8,FALSE),0),"")</f>
        <v>162</v>
      </c>
      <c r="AS321" s="9">
        <f>IFERROR(ROUND(VLOOKUP($A321,est_vols!$A:$U,9,FALSE),0),"")</f>
        <v>8</v>
      </c>
      <c r="AT321" s="3">
        <f t="shared" si="134"/>
        <v>-1028</v>
      </c>
      <c r="AU321" s="3">
        <f t="shared" si="135"/>
        <v>-266</v>
      </c>
      <c r="AV321" s="3">
        <f t="shared" si="136"/>
        <v>-348</v>
      </c>
      <c r="AW321" s="3">
        <f t="shared" si="137"/>
        <v>-279</v>
      </c>
      <c r="AX321" s="3">
        <f t="shared" si="138"/>
        <v>-131.5</v>
      </c>
      <c r="AY321" s="9">
        <f t="shared" si="139"/>
        <v>-4.5</v>
      </c>
      <c r="AZ321" s="3">
        <f t="shared" si="140"/>
        <v>1056784</v>
      </c>
      <c r="BA321" s="3">
        <f t="shared" si="141"/>
        <v>70756</v>
      </c>
      <c r="BB321" s="3">
        <f t="shared" si="142"/>
        <v>121104</v>
      </c>
      <c r="BC321" s="3">
        <f t="shared" si="143"/>
        <v>77841</v>
      </c>
      <c r="BD321" s="3">
        <f t="shared" si="144"/>
        <v>17292.25</v>
      </c>
      <c r="BE321" s="9">
        <f t="shared" si="145"/>
        <v>20.25</v>
      </c>
      <c r="BF321" s="51">
        <f t="shared" si="146"/>
        <v>-0.60792430514488471</v>
      </c>
      <c r="BG321" s="51">
        <f t="shared" si="147"/>
        <v>-0.76878612716763006</v>
      </c>
      <c r="BH321" s="51">
        <f t="shared" si="148"/>
        <v>-0.5585874799357945</v>
      </c>
      <c r="BI321" s="51">
        <f t="shared" si="149"/>
        <v>-0.67067307692307687</v>
      </c>
      <c r="BJ321" s="51">
        <f t="shared" si="150"/>
        <v>-0.44804088586030666</v>
      </c>
      <c r="BK321" s="52">
        <f t="shared" si="151"/>
        <v>-0.36</v>
      </c>
    </row>
    <row r="322" spans="1:63" x14ac:dyDescent="0.25">
      <c r="A322">
        <v>354</v>
      </c>
      <c r="B322" t="s">
        <v>75</v>
      </c>
      <c r="C322" t="s">
        <v>214</v>
      </c>
      <c r="D322" t="str">
        <f t="shared" si="156"/>
        <v>CHENERY ST between DIAMOND and LIPPARD</v>
      </c>
      <c r="E322" t="s">
        <v>264</v>
      </c>
      <c r="F322" t="s">
        <v>382</v>
      </c>
      <c r="G322" t="s">
        <v>461</v>
      </c>
      <c r="H322" t="s">
        <v>42</v>
      </c>
      <c r="I322" t="s">
        <v>621</v>
      </c>
      <c r="J322" s="11" t="s">
        <v>888</v>
      </c>
      <c r="K322">
        <v>21943</v>
      </c>
      <c r="L322" s="11">
        <v>21967</v>
      </c>
      <c r="M322">
        <f>IFERROR(ROUND(VLOOKUP($A322,est_vols!$A:$U,2,FALSE),0),"")</f>
        <v>2</v>
      </c>
      <c r="N322">
        <f>IFERROR(ROUND(VLOOKUP($A322,est_vols!$A:$U,3,FALSE),0),"")</f>
        <v>11</v>
      </c>
      <c r="O322" t="str">
        <f>VLOOKUP(M322,'AT FT Lookup'!$A$3:$D$8,4,FALSE)</f>
        <v>UrbBiz</v>
      </c>
      <c r="P322" s="11" t="str">
        <f>VLOOKUP(N322,'AT FT Lookup'!$A$12:$C$26,3,FALSE)</f>
        <v>Loc</v>
      </c>
      <c r="Q322">
        <f t="shared" si="152"/>
        <v>1</v>
      </c>
      <c r="R322">
        <f t="shared" si="153"/>
        <v>0</v>
      </c>
      <c r="S322">
        <f t="shared" si="154"/>
        <v>0</v>
      </c>
      <c r="T322">
        <f t="shared" si="155"/>
        <v>0</v>
      </c>
      <c r="U322" s="11" t="str">
        <f t="shared" si="133"/>
        <v>Under 10k</v>
      </c>
      <c r="V322" s="3">
        <v>1691</v>
      </c>
      <c r="W322" s="3">
        <v>346</v>
      </c>
      <c r="X322" s="3">
        <v>623</v>
      </c>
      <c r="Y322" s="3">
        <v>416</v>
      </c>
      <c r="Z322" s="3">
        <v>293.5</v>
      </c>
      <c r="AA322" s="9">
        <v>12.5</v>
      </c>
      <c r="AN322" s="3">
        <f>IFERROR(ROUND(VLOOKUP($A322,est_vols!$A:$U,4,FALSE),0),"")</f>
        <v>788</v>
      </c>
      <c r="AO322" s="3">
        <f>IFERROR(ROUND(VLOOKUP($A322,est_vols!$A:$U,5,FALSE),0),"")</f>
        <v>90</v>
      </c>
      <c r="AP322" s="3">
        <f>IFERROR(ROUND(VLOOKUP($A322,est_vols!$A:$U,6,FALSE),0),"")</f>
        <v>314</v>
      </c>
      <c r="AQ322" s="3">
        <f>IFERROR(ROUND(VLOOKUP($A322,est_vols!$A:$U,7,FALSE),0),"")</f>
        <v>197</v>
      </c>
      <c r="AR322" s="3">
        <f>IFERROR(ROUND(VLOOKUP($A322,est_vols!$A:$U,8,FALSE),0),"")</f>
        <v>178</v>
      </c>
      <c r="AS322" s="9">
        <f>IFERROR(ROUND(VLOOKUP($A322,est_vols!$A:$U,9,FALSE),0),"")</f>
        <v>9</v>
      </c>
      <c r="AT322" s="3">
        <f t="shared" si="134"/>
        <v>-903</v>
      </c>
      <c r="AU322" s="3">
        <f t="shared" si="135"/>
        <v>-256</v>
      </c>
      <c r="AV322" s="3">
        <f t="shared" si="136"/>
        <v>-309</v>
      </c>
      <c r="AW322" s="3">
        <f t="shared" si="137"/>
        <v>-219</v>
      </c>
      <c r="AX322" s="3">
        <f t="shared" si="138"/>
        <v>-115.5</v>
      </c>
      <c r="AY322" s="9">
        <f t="shared" si="139"/>
        <v>-3.5</v>
      </c>
      <c r="AZ322" s="3">
        <f t="shared" si="140"/>
        <v>815409</v>
      </c>
      <c r="BA322" s="3">
        <f t="shared" si="141"/>
        <v>65536</v>
      </c>
      <c r="BB322" s="3">
        <f t="shared" si="142"/>
        <v>95481</v>
      </c>
      <c r="BC322" s="3">
        <f t="shared" si="143"/>
        <v>47961</v>
      </c>
      <c r="BD322" s="3">
        <f t="shared" si="144"/>
        <v>13340.25</v>
      </c>
      <c r="BE322" s="9">
        <f t="shared" si="145"/>
        <v>12.25</v>
      </c>
      <c r="BF322" s="51">
        <f t="shared" si="146"/>
        <v>-0.53400354819633356</v>
      </c>
      <c r="BG322" s="51">
        <f t="shared" si="147"/>
        <v>-0.73988439306358378</v>
      </c>
      <c r="BH322" s="51">
        <f t="shared" si="148"/>
        <v>-0.4959871589085072</v>
      </c>
      <c r="BI322" s="51">
        <f t="shared" si="149"/>
        <v>-0.52644230769230771</v>
      </c>
      <c r="BJ322" s="51">
        <f t="shared" si="150"/>
        <v>-0.39352640545144801</v>
      </c>
      <c r="BK322" s="52">
        <f t="shared" si="151"/>
        <v>-0.28000000000000003</v>
      </c>
    </row>
    <row r="323" spans="1:63" x14ac:dyDescent="0.25">
      <c r="A323">
        <v>355</v>
      </c>
      <c r="B323" t="s">
        <v>75</v>
      </c>
      <c r="C323" t="s">
        <v>214</v>
      </c>
      <c r="D323" t="str">
        <f t="shared" si="156"/>
        <v>CHENERY ST between ELK and LIPPARD</v>
      </c>
      <c r="E323" t="s">
        <v>264</v>
      </c>
      <c r="F323" t="s">
        <v>462</v>
      </c>
      <c r="G323" t="s">
        <v>461</v>
      </c>
      <c r="H323" t="s">
        <v>40</v>
      </c>
      <c r="I323" t="s">
        <v>621</v>
      </c>
      <c r="J323" s="11" t="s">
        <v>889</v>
      </c>
      <c r="K323">
        <v>22268</v>
      </c>
      <c r="L323" s="11">
        <v>21983</v>
      </c>
      <c r="M323">
        <f>IFERROR(ROUND(VLOOKUP($A323,est_vols!$A:$U,2,FALSE),0),"")</f>
        <v>2</v>
      </c>
      <c r="N323">
        <f>IFERROR(ROUND(VLOOKUP($A323,est_vols!$A:$U,3,FALSE),0),"")</f>
        <v>11</v>
      </c>
      <c r="O323" t="str">
        <f>VLOOKUP(M323,'AT FT Lookup'!$A$3:$D$8,4,FALSE)</f>
        <v>UrbBiz</v>
      </c>
      <c r="P323" s="11" t="str">
        <f>VLOOKUP(N323,'AT FT Lookup'!$A$12:$C$26,3,FALSE)</f>
        <v>Loc</v>
      </c>
      <c r="Q323">
        <f t="shared" si="152"/>
        <v>1</v>
      </c>
      <c r="R323">
        <f t="shared" si="153"/>
        <v>0</v>
      </c>
      <c r="S323">
        <f t="shared" si="154"/>
        <v>0</v>
      </c>
      <c r="T323">
        <f t="shared" si="155"/>
        <v>0</v>
      </c>
      <c r="U323" s="11" t="str">
        <f t="shared" ref="U323:U386" si="157">IF(Q323=1,"Under 10k",IF(R323=1,"10-20k",IF(S323=1,"20-50k",IF(T323=1,"Over 50k","NA"))))</f>
        <v>Under 10k</v>
      </c>
      <c r="V323" s="3">
        <v>1721.5</v>
      </c>
      <c r="W323" s="3">
        <v>495</v>
      </c>
      <c r="X323" s="3">
        <v>590.5</v>
      </c>
      <c r="Y323" s="3">
        <v>417.5</v>
      </c>
      <c r="Z323" s="3">
        <v>183</v>
      </c>
      <c r="AA323" s="9">
        <v>35.5</v>
      </c>
      <c r="AN323" s="3">
        <f>IFERROR(ROUND(VLOOKUP($A323,est_vols!$A:$U,4,FALSE),0),"")</f>
        <v>296</v>
      </c>
      <c r="AO323" s="3">
        <f>IFERROR(ROUND(VLOOKUP($A323,est_vols!$A:$U,5,FALSE),0),"")</f>
        <v>41</v>
      </c>
      <c r="AP323" s="3">
        <f>IFERROR(ROUND(VLOOKUP($A323,est_vols!$A:$U,6,FALSE),0),"")</f>
        <v>124</v>
      </c>
      <c r="AQ323" s="3">
        <f>IFERROR(ROUND(VLOOKUP($A323,est_vols!$A:$U,7,FALSE),0),"")</f>
        <v>58</v>
      </c>
      <c r="AR323" s="3">
        <f>IFERROR(ROUND(VLOOKUP($A323,est_vols!$A:$U,8,FALSE),0),"")</f>
        <v>68</v>
      </c>
      <c r="AS323" s="9">
        <f>IFERROR(ROUND(VLOOKUP($A323,est_vols!$A:$U,9,FALSE),0),"")</f>
        <v>5</v>
      </c>
      <c r="AT323" s="3">
        <f t="shared" si="134"/>
        <v>-1425.5</v>
      </c>
      <c r="AU323" s="3">
        <f t="shared" si="135"/>
        <v>-454</v>
      </c>
      <c r="AV323" s="3">
        <f t="shared" si="136"/>
        <v>-466.5</v>
      </c>
      <c r="AW323" s="3">
        <f t="shared" si="137"/>
        <v>-359.5</v>
      </c>
      <c r="AX323" s="3">
        <f t="shared" si="138"/>
        <v>-115</v>
      </c>
      <c r="AY323" s="9">
        <f t="shared" si="139"/>
        <v>-30.5</v>
      </c>
      <c r="AZ323" s="3">
        <f t="shared" si="140"/>
        <v>2032050.25</v>
      </c>
      <c r="BA323" s="3">
        <f t="shared" si="141"/>
        <v>206116</v>
      </c>
      <c r="BB323" s="3">
        <f t="shared" si="142"/>
        <v>217622.25</v>
      </c>
      <c r="BC323" s="3">
        <f t="shared" si="143"/>
        <v>129240.25</v>
      </c>
      <c r="BD323" s="3">
        <f t="shared" si="144"/>
        <v>13225</v>
      </c>
      <c r="BE323" s="9">
        <f t="shared" si="145"/>
        <v>930.25</v>
      </c>
      <c r="BF323" s="51">
        <f t="shared" si="146"/>
        <v>-0.82805692709846068</v>
      </c>
      <c r="BG323" s="51">
        <f t="shared" si="147"/>
        <v>-0.91717171717171719</v>
      </c>
      <c r="BH323" s="51">
        <f t="shared" si="148"/>
        <v>-0.79000846740050801</v>
      </c>
      <c r="BI323" s="51">
        <f t="shared" si="149"/>
        <v>-0.86107784431137724</v>
      </c>
      <c r="BJ323" s="51">
        <f t="shared" si="150"/>
        <v>-0.62841530054644812</v>
      </c>
      <c r="BK323" s="52">
        <f t="shared" si="151"/>
        <v>-0.85915492957746475</v>
      </c>
    </row>
    <row r="324" spans="1:63" x14ac:dyDescent="0.25">
      <c r="A324">
        <v>356</v>
      </c>
      <c r="B324" t="s">
        <v>75</v>
      </c>
      <c r="C324" t="s">
        <v>214</v>
      </c>
      <c r="D324" t="str">
        <f t="shared" si="156"/>
        <v>CHENERY ST between ELK and LIPPARD</v>
      </c>
      <c r="E324" t="s">
        <v>264</v>
      </c>
      <c r="F324" t="s">
        <v>462</v>
      </c>
      <c r="G324" t="s">
        <v>461</v>
      </c>
      <c r="H324" t="s">
        <v>40</v>
      </c>
      <c r="I324" t="s">
        <v>621</v>
      </c>
      <c r="J324" s="11" t="s">
        <v>890</v>
      </c>
      <c r="K324">
        <v>21983</v>
      </c>
      <c r="L324" s="11">
        <v>21974</v>
      </c>
      <c r="M324">
        <f>IFERROR(ROUND(VLOOKUP($A324,est_vols!$A:$U,2,FALSE),0),"")</f>
        <v>2</v>
      </c>
      <c r="N324">
        <f>IFERROR(ROUND(VLOOKUP($A324,est_vols!$A:$U,3,FALSE),0),"")</f>
        <v>11</v>
      </c>
      <c r="O324" t="str">
        <f>VLOOKUP(M324,'AT FT Lookup'!$A$3:$D$8,4,FALSE)</f>
        <v>UrbBiz</v>
      </c>
      <c r="P324" s="11" t="str">
        <f>VLOOKUP(N324,'AT FT Lookup'!$A$12:$C$26,3,FALSE)</f>
        <v>Loc</v>
      </c>
      <c r="Q324">
        <f t="shared" si="152"/>
        <v>1</v>
      </c>
      <c r="R324">
        <f t="shared" si="153"/>
        <v>0</v>
      </c>
      <c r="S324">
        <f t="shared" si="154"/>
        <v>0</v>
      </c>
      <c r="T324">
        <f t="shared" si="155"/>
        <v>0</v>
      </c>
      <c r="U324" s="11" t="str">
        <f t="shared" si="157"/>
        <v>Under 10k</v>
      </c>
      <c r="V324" s="3">
        <v>1721.5</v>
      </c>
      <c r="W324" s="3">
        <v>495</v>
      </c>
      <c r="X324" s="3">
        <v>590.5</v>
      </c>
      <c r="Y324" s="3">
        <v>417.5</v>
      </c>
      <c r="Z324" s="3">
        <v>183</v>
      </c>
      <c r="AA324" s="9">
        <v>35.5</v>
      </c>
      <c r="AN324" s="3">
        <f>IFERROR(ROUND(VLOOKUP($A324,est_vols!$A:$U,4,FALSE),0),"")</f>
        <v>2</v>
      </c>
      <c r="AO324" s="3">
        <f>IFERROR(ROUND(VLOOKUP($A324,est_vols!$A:$U,5,FALSE),0),"")</f>
        <v>1</v>
      </c>
      <c r="AP324" s="3">
        <f>IFERROR(ROUND(VLOOKUP($A324,est_vols!$A:$U,6,FALSE),0),"")</f>
        <v>0</v>
      </c>
      <c r="AQ324" s="3">
        <f>IFERROR(ROUND(VLOOKUP($A324,est_vols!$A:$U,7,FALSE),0),"")</f>
        <v>1</v>
      </c>
      <c r="AR324" s="3">
        <f>IFERROR(ROUND(VLOOKUP($A324,est_vols!$A:$U,8,FALSE),0),"")</f>
        <v>0</v>
      </c>
      <c r="AS324" s="9">
        <f>IFERROR(ROUND(VLOOKUP($A324,est_vols!$A:$U,9,FALSE),0),"")</f>
        <v>0</v>
      </c>
      <c r="AT324" s="3">
        <f t="shared" ref="AT324:AT387" si="158">AN324-V324</f>
        <v>-1719.5</v>
      </c>
      <c r="AU324" s="3">
        <f t="shared" ref="AU324:AU387" si="159">AO324-W324</f>
        <v>-494</v>
      </c>
      <c r="AV324" s="3">
        <f t="shared" ref="AV324:AV387" si="160">AP324-X324</f>
        <v>-590.5</v>
      </c>
      <c r="AW324" s="3">
        <f t="shared" ref="AW324:AW387" si="161">AQ324-Y324</f>
        <v>-416.5</v>
      </c>
      <c r="AX324" s="3">
        <f t="shared" ref="AX324:AX387" si="162">AR324-Z324</f>
        <v>-183</v>
      </c>
      <c r="AY324" s="9">
        <f t="shared" ref="AY324:AY387" si="163">AS324-AA324</f>
        <v>-35.5</v>
      </c>
      <c r="AZ324" s="3">
        <f t="shared" ref="AZ324:AZ387" si="164">AT324^2</f>
        <v>2956680.25</v>
      </c>
      <c r="BA324" s="3">
        <f t="shared" ref="BA324:BA387" si="165">AU324^2</f>
        <v>244036</v>
      </c>
      <c r="BB324" s="3">
        <f t="shared" ref="BB324:BB387" si="166">AV324^2</f>
        <v>348690.25</v>
      </c>
      <c r="BC324" s="3">
        <f t="shared" ref="BC324:BC387" si="167">AW324^2</f>
        <v>173472.25</v>
      </c>
      <c r="BD324" s="3">
        <f t="shared" ref="BD324:BD387" si="168">AX324^2</f>
        <v>33489</v>
      </c>
      <c r="BE324" s="9">
        <f t="shared" ref="BE324:BE387" si="169">AY324^2</f>
        <v>1260.25</v>
      </c>
      <c r="BF324" s="51">
        <f t="shared" si="146"/>
        <v>-0.998838222480395</v>
      </c>
      <c r="BG324" s="51">
        <f t="shared" si="147"/>
        <v>-0.99797979797979797</v>
      </c>
      <c r="BH324" s="51">
        <f t="shared" si="148"/>
        <v>-1</v>
      </c>
      <c r="BI324" s="51">
        <f t="shared" si="149"/>
        <v>-0.99760479041916172</v>
      </c>
      <c r="BJ324" s="51">
        <f t="shared" si="150"/>
        <v>-1</v>
      </c>
      <c r="BK324" s="52">
        <f t="shared" si="151"/>
        <v>-1</v>
      </c>
    </row>
    <row r="325" spans="1:63" x14ac:dyDescent="0.25">
      <c r="A325">
        <v>357</v>
      </c>
      <c r="B325" t="s">
        <v>75</v>
      </c>
      <c r="C325" t="s">
        <v>214</v>
      </c>
      <c r="D325" t="str">
        <f t="shared" si="156"/>
        <v>CHENERY ST between ELK and LIPPARD</v>
      </c>
      <c r="E325" t="s">
        <v>264</v>
      </c>
      <c r="F325" t="s">
        <v>462</v>
      </c>
      <c r="G325" t="s">
        <v>461</v>
      </c>
      <c r="H325" t="s">
        <v>40</v>
      </c>
      <c r="I325" t="s">
        <v>621</v>
      </c>
      <c r="J325" s="11" t="s">
        <v>891</v>
      </c>
      <c r="K325">
        <v>21974</v>
      </c>
      <c r="L325" s="11">
        <v>21973</v>
      </c>
      <c r="M325">
        <f>IFERROR(ROUND(VLOOKUP($A325,est_vols!$A:$U,2,FALSE),0),"")</f>
        <v>2</v>
      </c>
      <c r="N325">
        <f>IFERROR(ROUND(VLOOKUP($A325,est_vols!$A:$U,3,FALSE),0),"")</f>
        <v>11</v>
      </c>
      <c r="O325" t="str">
        <f>VLOOKUP(M325,'AT FT Lookup'!$A$3:$D$8,4,FALSE)</f>
        <v>UrbBiz</v>
      </c>
      <c r="P325" s="11" t="str">
        <f>VLOOKUP(N325,'AT FT Lookup'!$A$12:$C$26,3,FALSE)</f>
        <v>Loc</v>
      </c>
      <c r="Q325">
        <f t="shared" si="152"/>
        <v>1</v>
      </c>
      <c r="R325">
        <f t="shared" si="153"/>
        <v>0</v>
      </c>
      <c r="S325">
        <f t="shared" si="154"/>
        <v>0</v>
      </c>
      <c r="T325">
        <f t="shared" si="155"/>
        <v>0</v>
      </c>
      <c r="U325" s="11" t="str">
        <f t="shared" si="157"/>
        <v>Under 10k</v>
      </c>
      <c r="V325" s="3">
        <v>1721.5</v>
      </c>
      <c r="W325" s="3">
        <v>495</v>
      </c>
      <c r="X325" s="3">
        <v>590.5</v>
      </c>
      <c r="Y325" s="3">
        <v>417.5</v>
      </c>
      <c r="Z325" s="3">
        <v>183</v>
      </c>
      <c r="AA325" s="9">
        <v>35.5</v>
      </c>
      <c r="AN325" s="3">
        <f>IFERROR(ROUND(VLOOKUP($A325,est_vols!$A:$U,4,FALSE),0),"")</f>
        <v>2</v>
      </c>
      <c r="AO325" s="3">
        <f>IFERROR(ROUND(VLOOKUP($A325,est_vols!$A:$U,5,FALSE),0),"")</f>
        <v>1</v>
      </c>
      <c r="AP325" s="3">
        <f>IFERROR(ROUND(VLOOKUP($A325,est_vols!$A:$U,6,FALSE),0),"")</f>
        <v>0</v>
      </c>
      <c r="AQ325" s="3">
        <f>IFERROR(ROUND(VLOOKUP($A325,est_vols!$A:$U,7,FALSE),0),"")</f>
        <v>1</v>
      </c>
      <c r="AR325" s="3">
        <f>IFERROR(ROUND(VLOOKUP($A325,est_vols!$A:$U,8,FALSE),0),"")</f>
        <v>0</v>
      </c>
      <c r="AS325" s="9">
        <f>IFERROR(ROUND(VLOOKUP($A325,est_vols!$A:$U,9,FALSE),0),"")</f>
        <v>0</v>
      </c>
      <c r="AT325" s="3">
        <f t="shared" si="158"/>
        <v>-1719.5</v>
      </c>
      <c r="AU325" s="3">
        <f t="shared" si="159"/>
        <v>-494</v>
      </c>
      <c r="AV325" s="3">
        <f t="shared" si="160"/>
        <v>-590.5</v>
      </c>
      <c r="AW325" s="3">
        <f t="shared" si="161"/>
        <v>-416.5</v>
      </c>
      <c r="AX325" s="3">
        <f t="shared" si="162"/>
        <v>-183</v>
      </c>
      <c r="AY325" s="9">
        <f t="shared" si="163"/>
        <v>-35.5</v>
      </c>
      <c r="AZ325" s="3">
        <f t="shared" si="164"/>
        <v>2956680.25</v>
      </c>
      <c r="BA325" s="3">
        <f t="shared" si="165"/>
        <v>244036</v>
      </c>
      <c r="BB325" s="3">
        <f t="shared" si="166"/>
        <v>348690.25</v>
      </c>
      <c r="BC325" s="3">
        <f t="shared" si="167"/>
        <v>173472.25</v>
      </c>
      <c r="BD325" s="3">
        <f t="shared" si="168"/>
        <v>33489</v>
      </c>
      <c r="BE325" s="9">
        <f t="shared" si="169"/>
        <v>1260.25</v>
      </c>
      <c r="BF325" s="51">
        <f t="shared" si="146"/>
        <v>-0.998838222480395</v>
      </c>
      <c r="BG325" s="51">
        <f t="shared" si="147"/>
        <v>-0.99797979797979797</v>
      </c>
      <c r="BH325" s="51">
        <f t="shared" si="148"/>
        <v>-1</v>
      </c>
      <c r="BI325" s="51">
        <f t="shared" si="149"/>
        <v>-0.99760479041916172</v>
      </c>
      <c r="BJ325" s="51">
        <f t="shared" si="150"/>
        <v>-1</v>
      </c>
      <c r="BK325" s="52">
        <f t="shared" si="151"/>
        <v>-1</v>
      </c>
    </row>
    <row r="326" spans="1:63" x14ac:dyDescent="0.25">
      <c r="A326">
        <v>358</v>
      </c>
      <c r="B326" t="s">
        <v>75</v>
      </c>
      <c r="C326" t="s">
        <v>214</v>
      </c>
      <c r="D326" t="str">
        <f t="shared" si="156"/>
        <v>CHENERY ST between ELK and LIPPARD</v>
      </c>
      <c r="E326" t="s">
        <v>264</v>
      </c>
      <c r="F326" t="s">
        <v>462</v>
      </c>
      <c r="G326" t="s">
        <v>461</v>
      </c>
      <c r="H326" t="s">
        <v>40</v>
      </c>
      <c r="I326" t="s">
        <v>621</v>
      </c>
      <c r="J326" s="11" t="s">
        <v>892</v>
      </c>
      <c r="K326">
        <v>21973</v>
      </c>
      <c r="L326" s="11">
        <v>21967</v>
      </c>
      <c r="M326">
        <f>IFERROR(ROUND(VLOOKUP($A326,est_vols!$A:$U,2,FALSE),0),"")</f>
        <v>2</v>
      </c>
      <c r="N326">
        <f>IFERROR(ROUND(VLOOKUP($A326,est_vols!$A:$U,3,FALSE),0),"")</f>
        <v>11</v>
      </c>
      <c r="O326" t="str">
        <f>VLOOKUP(M326,'AT FT Lookup'!$A$3:$D$8,4,FALSE)</f>
        <v>UrbBiz</v>
      </c>
      <c r="P326" s="11" t="str">
        <f>VLOOKUP(N326,'AT FT Lookup'!$A$12:$C$26,3,FALSE)</f>
        <v>Loc</v>
      </c>
      <c r="Q326">
        <f t="shared" si="152"/>
        <v>1</v>
      </c>
      <c r="R326">
        <f t="shared" si="153"/>
        <v>0</v>
      </c>
      <c r="S326">
        <f t="shared" si="154"/>
        <v>0</v>
      </c>
      <c r="T326">
        <f t="shared" si="155"/>
        <v>0</v>
      </c>
      <c r="U326" s="11" t="str">
        <f t="shared" si="157"/>
        <v>Under 10k</v>
      </c>
      <c r="V326" s="3">
        <v>1721.5</v>
      </c>
      <c r="W326" s="3">
        <v>495</v>
      </c>
      <c r="X326" s="3">
        <v>590.5</v>
      </c>
      <c r="Y326" s="3">
        <v>417.5</v>
      </c>
      <c r="Z326" s="3">
        <v>183</v>
      </c>
      <c r="AA326" s="9">
        <v>35.5</v>
      </c>
      <c r="AN326" s="3">
        <f>IFERROR(ROUND(VLOOKUP($A326,est_vols!$A:$U,4,FALSE),0),"")</f>
        <v>2</v>
      </c>
      <c r="AO326" s="3">
        <f>IFERROR(ROUND(VLOOKUP($A326,est_vols!$A:$U,5,FALSE),0),"")</f>
        <v>1</v>
      </c>
      <c r="AP326" s="3">
        <f>IFERROR(ROUND(VLOOKUP($A326,est_vols!$A:$U,6,FALSE),0),"")</f>
        <v>0</v>
      </c>
      <c r="AQ326" s="3">
        <f>IFERROR(ROUND(VLOOKUP($A326,est_vols!$A:$U,7,FALSE),0),"")</f>
        <v>1</v>
      </c>
      <c r="AR326" s="3">
        <f>IFERROR(ROUND(VLOOKUP($A326,est_vols!$A:$U,8,FALSE),0),"")</f>
        <v>0</v>
      </c>
      <c r="AS326" s="9">
        <f>IFERROR(ROUND(VLOOKUP($A326,est_vols!$A:$U,9,FALSE),0),"")</f>
        <v>0</v>
      </c>
      <c r="AT326" s="3">
        <f t="shared" si="158"/>
        <v>-1719.5</v>
      </c>
      <c r="AU326" s="3">
        <f t="shared" si="159"/>
        <v>-494</v>
      </c>
      <c r="AV326" s="3">
        <f t="shared" si="160"/>
        <v>-590.5</v>
      </c>
      <c r="AW326" s="3">
        <f t="shared" si="161"/>
        <v>-416.5</v>
      </c>
      <c r="AX326" s="3">
        <f t="shared" si="162"/>
        <v>-183</v>
      </c>
      <c r="AY326" s="9">
        <f t="shared" si="163"/>
        <v>-35.5</v>
      </c>
      <c r="AZ326" s="3">
        <f t="shared" si="164"/>
        <v>2956680.25</v>
      </c>
      <c r="BA326" s="3">
        <f t="shared" si="165"/>
        <v>244036</v>
      </c>
      <c r="BB326" s="3">
        <f t="shared" si="166"/>
        <v>348690.25</v>
      </c>
      <c r="BC326" s="3">
        <f t="shared" si="167"/>
        <v>173472.25</v>
      </c>
      <c r="BD326" s="3">
        <f t="shared" si="168"/>
        <v>33489</v>
      </c>
      <c r="BE326" s="9">
        <f t="shared" si="169"/>
        <v>1260.25</v>
      </c>
      <c r="BF326" s="51">
        <f t="shared" si="146"/>
        <v>-0.998838222480395</v>
      </c>
      <c r="BG326" s="51">
        <f t="shared" si="147"/>
        <v>-0.99797979797979797</v>
      </c>
      <c r="BH326" s="51">
        <f t="shared" si="148"/>
        <v>-1</v>
      </c>
      <c r="BI326" s="51">
        <f t="shared" si="149"/>
        <v>-0.99760479041916172</v>
      </c>
      <c r="BJ326" s="51">
        <f t="shared" si="150"/>
        <v>-1</v>
      </c>
      <c r="BK326" s="52">
        <f t="shared" si="151"/>
        <v>-1</v>
      </c>
    </row>
    <row r="327" spans="1:63" x14ac:dyDescent="0.25">
      <c r="A327">
        <v>359</v>
      </c>
      <c r="B327" t="s">
        <v>75</v>
      </c>
      <c r="C327" t="s">
        <v>214</v>
      </c>
      <c r="D327" t="str">
        <f t="shared" si="156"/>
        <v>CHENERY ST between ELK and LIPPARD</v>
      </c>
      <c r="E327" t="s">
        <v>264</v>
      </c>
      <c r="F327" t="s">
        <v>462</v>
      </c>
      <c r="G327" t="s">
        <v>461</v>
      </c>
      <c r="H327" t="s">
        <v>42</v>
      </c>
      <c r="I327" t="s">
        <v>621</v>
      </c>
      <c r="J327" s="11" t="s">
        <v>893</v>
      </c>
      <c r="K327">
        <v>21967</v>
      </c>
      <c r="L327" s="11">
        <v>21973</v>
      </c>
      <c r="M327">
        <f>IFERROR(ROUND(VLOOKUP($A327,est_vols!$A:$U,2,FALSE),0),"")</f>
        <v>2</v>
      </c>
      <c r="N327">
        <f>IFERROR(ROUND(VLOOKUP($A327,est_vols!$A:$U,3,FALSE),0),"")</f>
        <v>11</v>
      </c>
      <c r="O327" t="str">
        <f>VLOOKUP(M327,'AT FT Lookup'!$A$3:$D$8,4,FALSE)</f>
        <v>UrbBiz</v>
      </c>
      <c r="P327" s="11" t="str">
        <f>VLOOKUP(N327,'AT FT Lookup'!$A$12:$C$26,3,FALSE)</f>
        <v>Loc</v>
      </c>
      <c r="Q327">
        <f t="shared" si="152"/>
        <v>1</v>
      </c>
      <c r="R327">
        <f t="shared" si="153"/>
        <v>0</v>
      </c>
      <c r="S327">
        <f t="shared" si="154"/>
        <v>0</v>
      </c>
      <c r="T327">
        <f t="shared" si="155"/>
        <v>0</v>
      </c>
      <c r="U327" s="11" t="str">
        <f t="shared" si="157"/>
        <v>Under 10k</v>
      </c>
      <c r="V327" s="3">
        <v>1096</v>
      </c>
      <c r="W327" s="3">
        <v>231.5</v>
      </c>
      <c r="X327" s="3">
        <v>400</v>
      </c>
      <c r="Y327" s="3">
        <v>263.5</v>
      </c>
      <c r="Z327" s="3">
        <v>192</v>
      </c>
      <c r="AA327" s="9">
        <v>9</v>
      </c>
      <c r="AN327" s="3">
        <f>IFERROR(ROUND(VLOOKUP($A327,est_vols!$A:$U,4,FALSE),0),"")</f>
        <v>0</v>
      </c>
      <c r="AO327" s="3">
        <f>IFERROR(ROUND(VLOOKUP($A327,est_vols!$A:$U,5,FALSE),0),"")</f>
        <v>0</v>
      </c>
      <c r="AP327" s="3">
        <f>IFERROR(ROUND(VLOOKUP($A327,est_vols!$A:$U,6,FALSE),0),"")</f>
        <v>0</v>
      </c>
      <c r="AQ327" s="3">
        <f>IFERROR(ROUND(VLOOKUP($A327,est_vols!$A:$U,7,FALSE),0),"")</f>
        <v>0</v>
      </c>
      <c r="AR327" s="3">
        <f>IFERROR(ROUND(VLOOKUP($A327,est_vols!$A:$U,8,FALSE),0),"")</f>
        <v>0</v>
      </c>
      <c r="AS327" s="9">
        <f>IFERROR(ROUND(VLOOKUP($A327,est_vols!$A:$U,9,FALSE),0),"")</f>
        <v>0</v>
      </c>
      <c r="AT327" s="3">
        <f t="shared" si="158"/>
        <v>-1096</v>
      </c>
      <c r="AU327" s="3">
        <f t="shared" si="159"/>
        <v>-231.5</v>
      </c>
      <c r="AV327" s="3">
        <f t="shared" si="160"/>
        <v>-400</v>
      </c>
      <c r="AW327" s="3">
        <f t="shared" si="161"/>
        <v>-263.5</v>
      </c>
      <c r="AX327" s="3">
        <f t="shared" si="162"/>
        <v>-192</v>
      </c>
      <c r="AY327" s="9">
        <f t="shared" si="163"/>
        <v>-9</v>
      </c>
      <c r="AZ327" s="3">
        <f t="shared" si="164"/>
        <v>1201216</v>
      </c>
      <c r="BA327" s="3">
        <f t="shared" si="165"/>
        <v>53592.25</v>
      </c>
      <c r="BB327" s="3">
        <f t="shared" si="166"/>
        <v>160000</v>
      </c>
      <c r="BC327" s="3">
        <f t="shared" si="167"/>
        <v>69432.25</v>
      </c>
      <c r="BD327" s="3">
        <f t="shared" si="168"/>
        <v>36864</v>
      </c>
      <c r="BE327" s="9">
        <f t="shared" si="169"/>
        <v>81</v>
      </c>
      <c r="BF327" s="51">
        <f t="shared" si="146"/>
        <v>-1</v>
      </c>
      <c r="BG327" s="51">
        <f t="shared" si="147"/>
        <v>-1</v>
      </c>
      <c r="BH327" s="51">
        <f t="shared" si="148"/>
        <v>-1</v>
      </c>
      <c r="BI327" s="51">
        <f t="shared" si="149"/>
        <v>-1</v>
      </c>
      <c r="BJ327" s="51">
        <f t="shared" si="150"/>
        <v>-1</v>
      </c>
      <c r="BK327" s="52">
        <f t="shared" si="151"/>
        <v>-1</v>
      </c>
    </row>
    <row r="328" spans="1:63" x14ac:dyDescent="0.25">
      <c r="A328">
        <v>360</v>
      </c>
      <c r="B328" t="s">
        <v>75</v>
      </c>
      <c r="C328" t="s">
        <v>214</v>
      </c>
      <c r="D328" t="str">
        <f t="shared" si="156"/>
        <v>CHENERY ST between ELK and LIPPARD</v>
      </c>
      <c r="E328" t="s">
        <v>264</v>
      </c>
      <c r="F328" t="s">
        <v>462</v>
      </c>
      <c r="G328" t="s">
        <v>461</v>
      </c>
      <c r="H328" t="s">
        <v>42</v>
      </c>
      <c r="I328" t="s">
        <v>621</v>
      </c>
      <c r="J328" s="11" t="s">
        <v>894</v>
      </c>
      <c r="K328">
        <v>21973</v>
      </c>
      <c r="L328" s="11">
        <v>21974</v>
      </c>
      <c r="M328">
        <f>IFERROR(ROUND(VLOOKUP($A328,est_vols!$A:$U,2,FALSE),0),"")</f>
        <v>2</v>
      </c>
      <c r="N328">
        <f>IFERROR(ROUND(VLOOKUP($A328,est_vols!$A:$U,3,FALSE),0),"")</f>
        <v>11</v>
      </c>
      <c r="O328" t="str">
        <f>VLOOKUP(M328,'AT FT Lookup'!$A$3:$D$8,4,FALSE)</f>
        <v>UrbBiz</v>
      </c>
      <c r="P328" s="11" t="str">
        <f>VLOOKUP(N328,'AT FT Lookup'!$A$12:$C$26,3,FALSE)</f>
        <v>Loc</v>
      </c>
      <c r="Q328">
        <f t="shared" si="152"/>
        <v>1</v>
      </c>
      <c r="R328">
        <f t="shared" si="153"/>
        <v>0</v>
      </c>
      <c r="S328">
        <f t="shared" si="154"/>
        <v>0</v>
      </c>
      <c r="T328">
        <f t="shared" si="155"/>
        <v>0</v>
      </c>
      <c r="U328" s="11" t="str">
        <f t="shared" si="157"/>
        <v>Under 10k</v>
      </c>
      <c r="V328" s="3">
        <v>1096</v>
      </c>
      <c r="W328" s="3">
        <v>231.5</v>
      </c>
      <c r="X328" s="3">
        <v>400</v>
      </c>
      <c r="Y328" s="3">
        <v>263.5</v>
      </c>
      <c r="Z328" s="3">
        <v>192</v>
      </c>
      <c r="AA328" s="9">
        <v>9</v>
      </c>
      <c r="AN328" s="3">
        <f>IFERROR(ROUND(VLOOKUP($A328,est_vols!$A:$U,4,FALSE),0),"")</f>
        <v>0</v>
      </c>
      <c r="AO328" s="3">
        <f>IFERROR(ROUND(VLOOKUP($A328,est_vols!$A:$U,5,FALSE),0),"")</f>
        <v>0</v>
      </c>
      <c r="AP328" s="3">
        <f>IFERROR(ROUND(VLOOKUP($A328,est_vols!$A:$U,6,FALSE),0),"")</f>
        <v>0</v>
      </c>
      <c r="AQ328" s="3">
        <f>IFERROR(ROUND(VLOOKUP($A328,est_vols!$A:$U,7,FALSE),0),"")</f>
        <v>0</v>
      </c>
      <c r="AR328" s="3">
        <f>IFERROR(ROUND(VLOOKUP($A328,est_vols!$A:$U,8,FALSE),0),"")</f>
        <v>0</v>
      </c>
      <c r="AS328" s="9">
        <f>IFERROR(ROUND(VLOOKUP($A328,est_vols!$A:$U,9,FALSE),0),"")</f>
        <v>0</v>
      </c>
      <c r="AT328" s="3">
        <f t="shared" si="158"/>
        <v>-1096</v>
      </c>
      <c r="AU328" s="3">
        <f t="shared" si="159"/>
        <v>-231.5</v>
      </c>
      <c r="AV328" s="3">
        <f t="shared" si="160"/>
        <v>-400</v>
      </c>
      <c r="AW328" s="3">
        <f t="shared" si="161"/>
        <v>-263.5</v>
      </c>
      <c r="AX328" s="3">
        <f t="shared" si="162"/>
        <v>-192</v>
      </c>
      <c r="AY328" s="9">
        <f t="shared" si="163"/>
        <v>-9</v>
      </c>
      <c r="AZ328" s="3">
        <f t="shared" si="164"/>
        <v>1201216</v>
      </c>
      <c r="BA328" s="3">
        <f t="shared" si="165"/>
        <v>53592.25</v>
      </c>
      <c r="BB328" s="3">
        <f t="shared" si="166"/>
        <v>160000</v>
      </c>
      <c r="BC328" s="3">
        <f t="shared" si="167"/>
        <v>69432.25</v>
      </c>
      <c r="BD328" s="3">
        <f t="shared" si="168"/>
        <v>36864</v>
      </c>
      <c r="BE328" s="9">
        <f t="shared" si="169"/>
        <v>81</v>
      </c>
      <c r="BF328" s="51">
        <f t="shared" si="146"/>
        <v>-1</v>
      </c>
      <c r="BG328" s="51">
        <f t="shared" si="147"/>
        <v>-1</v>
      </c>
      <c r="BH328" s="51">
        <f t="shared" si="148"/>
        <v>-1</v>
      </c>
      <c r="BI328" s="51">
        <f t="shared" si="149"/>
        <v>-1</v>
      </c>
      <c r="BJ328" s="51">
        <f t="shared" si="150"/>
        <v>-1</v>
      </c>
      <c r="BK328" s="52">
        <f t="shared" si="151"/>
        <v>-1</v>
      </c>
    </row>
    <row r="329" spans="1:63" x14ac:dyDescent="0.25">
      <c r="A329">
        <v>361</v>
      </c>
      <c r="B329" t="s">
        <v>75</v>
      </c>
      <c r="C329" t="s">
        <v>214</v>
      </c>
      <c r="D329" t="str">
        <f t="shared" si="156"/>
        <v>CHENERY ST between ELK and LIPPARD</v>
      </c>
      <c r="E329" t="s">
        <v>264</v>
      </c>
      <c r="F329" t="s">
        <v>462</v>
      </c>
      <c r="G329" t="s">
        <v>461</v>
      </c>
      <c r="H329" t="s">
        <v>42</v>
      </c>
      <c r="I329" t="s">
        <v>621</v>
      </c>
      <c r="J329" s="11" t="s">
        <v>895</v>
      </c>
      <c r="K329">
        <v>21974</v>
      </c>
      <c r="L329" s="11">
        <v>21983</v>
      </c>
      <c r="M329">
        <f>IFERROR(ROUND(VLOOKUP($A329,est_vols!$A:$U,2,FALSE),0),"")</f>
        <v>2</v>
      </c>
      <c r="N329">
        <f>IFERROR(ROUND(VLOOKUP($A329,est_vols!$A:$U,3,FALSE),0),"")</f>
        <v>11</v>
      </c>
      <c r="O329" t="str">
        <f>VLOOKUP(M329,'AT FT Lookup'!$A$3:$D$8,4,FALSE)</f>
        <v>UrbBiz</v>
      </c>
      <c r="P329" s="11" t="str">
        <f>VLOOKUP(N329,'AT FT Lookup'!$A$12:$C$26,3,FALSE)</f>
        <v>Loc</v>
      </c>
      <c r="Q329">
        <f t="shared" si="152"/>
        <v>1</v>
      </c>
      <c r="R329">
        <f t="shared" si="153"/>
        <v>0</v>
      </c>
      <c r="S329">
        <f t="shared" si="154"/>
        <v>0</v>
      </c>
      <c r="T329">
        <f t="shared" si="155"/>
        <v>0</v>
      </c>
      <c r="U329" s="11" t="str">
        <f t="shared" si="157"/>
        <v>Under 10k</v>
      </c>
      <c r="V329" s="3">
        <v>1096</v>
      </c>
      <c r="W329" s="3">
        <v>231.5</v>
      </c>
      <c r="X329" s="3">
        <v>400</v>
      </c>
      <c r="Y329" s="3">
        <v>263.5</v>
      </c>
      <c r="Z329" s="3">
        <v>192</v>
      </c>
      <c r="AA329" s="9">
        <v>9</v>
      </c>
      <c r="AN329" s="3">
        <f>IFERROR(ROUND(VLOOKUP($A329,est_vols!$A:$U,4,FALSE),0),"")</f>
        <v>0</v>
      </c>
      <c r="AO329" s="3">
        <f>IFERROR(ROUND(VLOOKUP($A329,est_vols!$A:$U,5,FALSE),0),"")</f>
        <v>0</v>
      </c>
      <c r="AP329" s="3">
        <f>IFERROR(ROUND(VLOOKUP($A329,est_vols!$A:$U,6,FALSE),0),"")</f>
        <v>0</v>
      </c>
      <c r="AQ329" s="3">
        <f>IFERROR(ROUND(VLOOKUP($A329,est_vols!$A:$U,7,FALSE),0),"")</f>
        <v>0</v>
      </c>
      <c r="AR329" s="3">
        <f>IFERROR(ROUND(VLOOKUP($A329,est_vols!$A:$U,8,FALSE),0),"")</f>
        <v>0</v>
      </c>
      <c r="AS329" s="9">
        <f>IFERROR(ROUND(VLOOKUP($A329,est_vols!$A:$U,9,FALSE),0),"")</f>
        <v>0</v>
      </c>
      <c r="AT329" s="3">
        <f t="shared" si="158"/>
        <v>-1096</v>
      </c>
      <c r="AU329" s="3">
        <f t="shared" si="159"/>
        <v>-231.5</v>
      </c>
      <c r="AV329" s="3">
        <f t="shared" si="160"/>
        <v>-400</v>
      </c>
      <c r="AW329" s="3">
        <f t="shared" si="161"/>
        <v>-263.5</v>
      </c>
      <c r="AX329" s="3">
        <f t="shared" si="162"/>
        <v>-192</v>
      </c>
      <c r="AY329" s="9">
        <f t="shared" si="163"/>
        <v>-9</v>
      </c>
      <c r="AZ329" s="3">
        <f t="shared" si="164"/>
        <v>1201216</v>
      </c>
      <c r="BA329" s="3">
        <f t="shared" si="165"/>
        <v>53592.25</v>
      </c>
      <c r="BB329" s="3">
        <f t="shared" si="166"/>
        <v>160000</v>
      </c>
      <c r="BC329" s="3">
        <f t="shared" si="167"/>
        <v>69432.25</v>
      </c>
      <c r="BD329" s="3">
        <f t="shared" si="168"/>
        <v>36864</v>
      </c>
      <c r="BE329" s="9">
        <f t="shared" si="169"/>
        <v>81</v>
      </c>
      <c r="BF329" s="51">
        <f t="shared" si="146"/>
        <v>-1</v>
      </c>
      <c r="BG329" s="51">
        <f t="shared" si="147"/>
        <v>-1</v>
      </c>
      <c r="BH329" s="51">
        <f t="shared" si="148"/>
        <v>-1</v>
      </c>
      <c r="BI329" s="51">
        <f t="shared" si="149"/>
        <v>-1</v>
      </c>
      <c r="BJ329" s="51">
        <f t="shared" si="150"/>
        <v>-1</v>
      </c>
      <c r="BK329" s="52">
        <f t="shared" si="151"/>
        <v>-1</v>
      </c>
    </row>
    <row r="330" spans="1:63" x14ac:dyDescent="0.25">
      <c r="A330">
        <v>362</v>
      </c>
      <c r="B330" t="s">
        <v>75</v>
      </c>
      <c r="C330" t="s">
        <v>214</v>
      </c>
      <c r="D330" t="str">
        <f t="shared" si="156"/>
        <v>CHENERY ST between ELK and LIPPARD</v>
      </c>
      <c r="E330" t="s">
        <v>264</v>
      </c>
      <c r="F330" t="s">
        <v>462</v>
      </c>
      <c r="G330" t="s">
        <v>461</v>
      </c>
      <c r="H330" t="s">
        <v>42</v>
      </c>
      <c r="I330" t="s">
        <v>621</v>
      </c>
      <c r="J330" s="11" t="s">
        <v>896</v>
      </c>
      <c r="K330">
        <v>21983</v>
      </c>
      <c r="L330" s="11">
        <v>22268</v>
      </c>
      <c r="M330">
        <f>IFERROR(ROUND(VLOOKUP($A330,est_vols!$A:$U,2,FALSE),0),"")</f>
        <v>2</v>
      </c>
      <c r="N330">
        <f>IFERROR(ROUND(VLOOKUP($A330,est_vols!$A:$U,3,FALSE),0),"")</f>
        <v>11</v>
      </c>
      <c r="O330" t="str">
        <f>VLOOKUP(M330,'AT FT Lookup'!$A$3:$D$8,4,FALSE)</f>
        <v>UrbBiz</v>
      </c>
      <c r="P330" s="11" t="str">
        <f>VLOOKUP(N330,'AT FT Lookup'!$A$12:$C$26,3,FALSE)</f>
        <v>Loc</v>
      </c>
      <c r="Q330">
        <f t="shared" si="152"/>
        <v>1</v>
      </c>
      <c r="R330">
        <f t="shared" si="153"/>
        <v>0</v>
      </c>
      <c r="S330">
        <f t="shared" si="154"/>
        <v>0</v>
      </c>
      <c r="T330">
        <f t="shared" si="155"/>
        <v>0</v>
      </c>
      <c r="U330" s="11" t="str">
        <f t="shared" si="157"/>
        <v>Under 10k</v>
      </c>
      <c r="V330" s="3">
        <v>1096</v>
      </c>
      <c r="W330" s="3">
        <v>231.5</v>
      </c>
      <c r="X330" s="3">
        <v>400</v>
      </c>
      <c r="Y330" s="3">
        <v>263.5</v>
      </c>
      <c r="Z330" s="3">
        <v>192</v>
      </c>
      <c r="AA330" s="9">
        <v>9</v>
      </c>
      <c r="AN330" s="3">
        <f>IFERROR(ROUND(VLOOKUP($A330,est_vols!$A:$U,4,FALSE),0),"")</f>
        <v>180</v>
      </c>
      <c r="AO330" s="3">
        <f>IFERROR(ROUND(VLOOKUP($A330,est_vols!$A:$U,5,FALSE),0),"")</f>
        <v>27</v>
      </c>
      <c r="AP330" s="3">
        <f>IFERROR(ROUND(VLOOKUP($A330,est_vols!$A:$U,6,FALSE),0),"")</f>
        <v>81</v>
      </c>
      <c r="AQ330" s="3">
        <f>IFERROR(ROUND(VLOOKUP($A330,est_vols!$A:$U,7,FALSE),0),"")</f>
        <v>33</v>
      </c>
      <c r="AR330" s="3">
        <f>IFERROR(ROUND(VLOOKUP($A330,est_vols!$A:$U,8,FALSE),0),"")</f>
        <v>35</v>
      </c>
      <c r="AS330" s="9">
        <f>IFERROR(ROUND(VLOOKUP($A330,est_vols!$A:$U,9,FALSE),0),"")</f>
        <v>4</v>
      </c>
      <c r="AT330" s="3">
        <f t="shared" si="158"/>
        <v>-916</v>
      </c>
      <c r="AU330" s="3">
        <f t="shared" si="159"/>
        <v>-204.5</v>
      </c>
      <c r="AV330" s="3">
        <f t="shared" si="160"/>
        <v>-319</v>
      </c>
      <c r="AW330" s="3">
        <f t="shared" si="161"/>
        <v>-230.5</v>
      </c>
      <c r="AX330" s="3">
        <f t="shared" si="162"/>
        <v>-157</v>
      </c>
      <c r="AY330" s="9">
        <f t="shared" si="163"/>
        <v>-5</v>
      </c>
      <c r="AZ330" s="3">
        <f t="shared" si="164"/>
        <v>839056</v>
      </c>
      <c r="BA330" s="3">
        <f t="shared" si="165"/>
        <v>41820.25</v>
      </c>
      <c r="BB330" s="3">
        <f t="shared" si="166"/>
        <v>101761</v>
      </c>
      <c r="BC330" s="3">
        <f t="shared" si="167"/>
        <v>53130.25</v>
      </c>
      <c r="BD330" s="3">
        <f t="shared" si="168"/>
        <v>24649</v>
      </c>
      <c r="BE330" s="9">
        <f t="shared" si="169"/>
        <v>25</v>
      </c>
      <c r="BF330" s="51">
        <f t="shared" si="146"/>
        <v>-0.83576642335766427</v>
      </c>
      <c r="BG330" s="51">
        <f t="shared" si="147"/>
        <v>-0.88336933045356369</v>
      </c>
      <c r="BH330" s="51">
        <f t="shared" si="148"/>
        <v>-0.79749999999999999</v>
      </c>
      <c r="BI330" s="51">
        <f t="shared" si="149"/>
        <v>-0.8747628083491461</v>
      </c>
      <c r="BJ330" s="51">
        <f t="shared" si="150"/>
        <v>-0.81770833333333337</v>
      </c>
      <c r="BK330" s="52">
        <f t="shared" si="151"/>
        <v>-0.55555555555555558</v>
      </c>
    </row>
    <row r="331" spans="1:63" x14ac:dyDescent="0.25">
      <c r="A331">
        <v>363</v>
      </c>
      <c r="B331" t="s">
        <v>75</v>
      </c>
      <c r="C331" t="s">
        <v>214</v>
      </c>
      <c r="D331" t="str">
        <f t="shared" si="156"/>
        <v>CHENERY ST between NATICK and ROANOKE</v>
      </c>
      <c r="E331" t="s">
        <v>264</v>
      </c>
      <c r="F331" t="s">
        <v>463</v>
      </c>
      <c r="G331" t="s">
        <v>464</v>
      </c>
      <c r="H331" t="s">
        <v>40</v>
      </c>
      <c r="I331" t="s">
        <v>621</v>
      </c>
      <c r="J331" s="11" t="s">
        <v>897</v>
      </c>
      <c r="K331">
        <v>21929</v>
      </c>
      <c r="L331" s="11">
        <v>21870</v>
      </c>
      <c r="M331">
        <f>IFERROR(ROUND(VLOOKUP($A331,est_vols!$A:$U,2,FALSE),0),"")</f>
        <v>2</v>
      </c>
      <c r="N331">
        <f>IFERROR(ROUND(VLOOKUP($A331,est_vols!$A:$U,3,FALSE),0),"")</f>
        <v>11</v>
      </c>
      <c r="O331" t="str">
        <f>VLOOKUP(M331,'AT FT Lookup'!$A$3:$D$8,4,FALSE)</f>
        <v>UrbBiz</v>
      </c>
      <c r="P331" s="11" t="str">
        <f>VLOOKUP(N331,'AT FT Lookup'!$A$12:$C$26,3,FALSE)</f>
        <v>Loc</v>
      </c>
      <c r="Q331">
        <f t="shared" si="152"/>
        <v>1</v>
      </c>
      <c r="R331">
        <f t="shared" si="153"/>
        <v>0</v>
      </c>
      <c r="S331">
        <f t="shared" si="154"/>
        <v>0</v>
      </c>
      <c r="T331">
        <f t="shared" si="155"/>
        <v>0</v>
      </c>
      <c r="U331" s="11" t="str">
        <f t="shared" si="157"/>
        <v>Under 10k</v>
      </c>
      <c r="V331" s="3">
        <v>2054</v>
      </c>
      <c r="W331" s="3">
        <v>442</v>
      </c>
      <c r="X331" s="3">
        <v>760</v>
      </c>
      <c r="Y331" s="3">
        <v>480</v>
      </c>
      <c r="Z331" s="3">
        <v>361</v>
      </c>
      <c r="AA331" s="9">
        <v>11</v>
      </c>
      <c r="AN331" s="3">
        <f>IFERROR(ROUND(VLOOKUP($A331,est_vols!$A:$U,4,FALSE),0),"")</f>
        <v>280</v>
      </c>
      <c r="AO331" s="3">
        <f>IFERROR(ROUND(VLOOKUP($A331,est_vols!$A:$U,5,FALSE),0),"")</f>
        <v>46</v>
      </c>
      <c r="AP331" s="3">
        <f>IFERROR(ROUND(VLOOKUP($A331,est_vols!$A:$U,6,FALSE),0),"")</f>
        <v>110</v>
      </c>
      <c r="AQ331" s="3">
        <f>IFERROR(ROUND(VLOOKUP($A331,est_vols!$A:$U,7,FALSE),0),"")</f>
        <v>52</v>
      </c>
      <c r="AR331" s="3">
        <f>IFERROR(ROUND(VLOOKUP($A331,est_vols!$A:$U,8,FALSE),0),"")</f>
        <v>68</v>
      </c>
      <c r="AS331" s="9">
        <f>IFERROR(ROUND(VLOOKUP($A331,est_vols!$A:$U,9,FALSE),0),"")</f>
        <v>4</v>
      </c>
      <c r="AT331" s="3">
        <f t="shared" si="158"/>
        <v>-1774</v>
      </c>
      <c r="AU331" s="3">
        <f t="shared" si="159"/>
        <v>-396</v>
      </c>
      <c r="AV331" s="3">
        <f t="shared" si="160"/>
        <v>-650</v>
      </c>
      <c r="AW331" s="3">
        <f t="shared" si="161"/>
        <v>-428</v>
      </c>
      <c r="AX331" s="3">
        <f t="shared" si="162"/>
        <v>-293</v>
      </c>
      <c r="AY331" s="9">
        <f t="shared" si="163"/>
        <v>-7</v>
      </c>
      <c r="AZ331" s="3">
        <f t="shared" si="164"/>
        <v>3147076</v>
      </c>
      <c r="BA331" s="3">
        <f t="shared" si="165"/>
        <v>156816</v>
      </c>
      <c r="BB331" s="3">
        <f t="shared" si="166"/>
        <v>422500</v>
      </c>
      <c r="BC331" s="3">
        <f t="shared" si="167"/>
        <v>183184</v>
      </c>
      <c r="BD331" s="3">
        <f t="shared" si="168"/>
        <v>85849</v>
      </c>
      <c r="BE331" s="9">
        <f t="shared" si="169"/>
        <v>49</v>
      </c>
      <c r="BF331" s="51">
        <f t="shared" si="146"/>
        <v>-0.86368062317429406</v>
      </c>
      <c r="BG331" s="51">
        <f t="shared" si="147"/>
        <v>-0.89592760180995479</v>
      </c>
      <c r="BH331" s="51">
        <f t="shared" si="148"/>
        <v>-0.85526315789473684</v>
      </c>
      <c r="BI331" s="51">
        <f t="shared" si="149"/>
        <v>-0.89166666666666672</v>
      </c>
      <c r="BJ331" s="51">
        <f t="shared" si="150"/>
        <v>-0.81163434903047094</v>
      </c>
      <c r="BK331" s="52">
        <f t="shared" si="151"/>
        <v>-0.63636363636363635</v>
      </c>
    </row>
    <row r="332" spans="1:63" x14ac:dyDescent="0.25">
      <c r="A332">
        <v>364</v>
      </c>
      <c r="B332" t="s">
        <v>75</v>
      </c>
      <c r="C332" t="s">
        <v>214</v>
      </c>
      <c r="D332" t="str">
        <f t="shared" si="156"/>
        <v>CHENERY ST between NATICK and ROANOKE</v>
      </c>
      <c r="E332" t="s">
        <v>264</v>
      </c>
      <c r="F332" t="s">
        <v>463</v>
      </c>
      <c r="G332" t="s">
        <v>464</v>
      </c>
      <c r="H332" t="s">
        <v>42</v>
      </c>
      <c r="I332" t="s">
        <v>621</v>
      </c>
      <c r="J332" s="11" t="s">
        <v>898</v>
      </c>
      <c r="K332">
        <v>21870</v>
      </c>
      <c r="L332" s="11">
        <v>21929</v>
      </c>
      <c r="M332">
        <f>IFERROR(ROUND(VLOOKUP($A332,est_vols!$A:$U,2,FALSE),0),"")</f>
        <v>2</v>
      </c>
      <c r="N332">
        <f>IFERROR(ROUND(VLOOKUP($A332,est_vols!$A:$U,3,FALSE),0),"")</f>
        <v>11</v>
      </c>
      <c r="O332" t="str">
        <f>VLOOKUP(M332,'AT FT Lookup'!$A$3:$D$8,4,FALSE)</f>
        <v>UrbBiz</v>
      </c>
      <c r="P332" s="11" t="str">
        <f>VLOOKUP(N332,'AT FT Lookup'!$A$12:$C$26,3,FALSE)</f>
        <v>Loc</v>
      </c>
      <c r="Q332">
        <f t="shared" si="152"/>
        <v>1</v>
      </c>
      <c r="R332">
        <f t="shared" si="153"/>
        <v>0</v>
      </c>
      <c r="S332">
        <f t="shared" si="154"/>
        <v>0</v>
      </c>
      <c r="T332">
        <f t="shared" si="155"/>
        <v>0</v>
      </c>
      <c r="U332" s="11" t="str">
        <f t="shared" si="157"/>
        <v>Under 10k</v>
      </c>
      <c r="V332" s="3">
        <v>1218</v>
      </c>
      <c r="W332" s="3">
        <v>252</v>
      </c>
      <c r="X332" s="3">
        <v>464</v>
      </c>
      <c r="Y332" s="3">
        <v>303</v>
      </c>
      <c r="Z332" s="3">
        <v>183</v>
      </c>
      <c r="AA332" s="9">
        <v>16</v>
      </c>
      <c r="AN332" s="3">
        <f>IFERROR(ROUND(VLOOKUP($A332,est_vols!$A:$U,4,FALSE),0),"")</f>
        <v>139</v>
      </c>
      <c r="AO332" s="3">
        <f>IFERROR(ROUND(VLOOKUP($A332,est_vols!$A:$U,5,FALSE),0),"")</f>
        <v>17</v>
      </c>
      <c r="AP332" s="3">
        <f>IFERROR(ROUND(VLOOKUP($A332,est_vols!$A:$U,6,FALSE),0),"")</f>
        <v>55</v>
      </c>
      <c r="AQ332" s="3">
        <f>IFERROR(ROUND(VLOOKUP($A332,est_vols!$A:$U,7,FALSE),0),"")</f>
        <v>32</v>
      </c>
      <c r="AR332" s="3">
        <f>IFERROR(ROUND(VLOOKUP($A332,est_vols!$A:$U,8,FALSE),0),"")</f>
        <v>35</v>
      </c>
      <c r="AS332" s="9">
        <f>IFERROR(ROUND(VLOOKUP($A332,est_vols!$A:$U,9,FALSE),0),"")</f>
        <v>0</v>
      </c>
      <c r="AT332" s="3">
        <f t="shared" si="158"/>
        <v>-1079</v>
      </c>
      <c r="AU332" s="3">
        <f t="shared" si="159"/>
        <v>-235</v>
      </c>
      <c r="AV332" s="3">
        <f t="shared" si="160"/>
        <v>-409</v>
      </c>
      <c r="AW332" s="3">
        <f t="shared" si="161"/>
        <v>-271</v>
      </c>
      <c r="AX332" s="3">
        <f t="shared" si="162"/>
        <v>-148</v>
      </c>
      <c r="AY332" s="9">
        <f t="shared" si="163"/>
        <v>-16</v>
      </c>
      <c r="AZ332" s="3">
        <f t="shared" si="164"/>
        <v>1164241</v>
      </c>
      <c r="BA332" s="3">
        <f t="shared" si="165"/>
        <v>55225</v>
      </c>
      <c r="BB332" s="3">
        <f t="shared" si="166"/>
        <v>167281</v>
      </c>
      <c r="BC332" s="3">
        <f t="shared" si="167"/>
        <v>73441</v>
      </c>
      <c r="BD332" s="3">
        <f t="shared" si="168"/>
        <v>21904</v>
      </c>
      <c r="BE332" s="9">
        <f t="shared" si="169"/>
        <v>256</v>
      </c>
      <c r="BF332" s="51">
        <f t="shared" si="146"/>
        <v>-0.88587848932676516</v>
      </c>
      <c r="BG332" s="51">
        <f t="shared" si="147"/>
        <v>-0.93253968253968256</v>
      </c>
      <c r="BH332" s="51">
        <f t="shared" si="148"/>
        <v>-0.88146551724137934</v>
      </c>
      <c r="BI332" s="51">
        <f t="shared" si="149"/>
        <v>-0.89438943894389444</v>
      </c>
      <c r="BJ332" s="51">
        <f t="shared" si="150"/>
        <v>-0.80874316939890711</v>
      </c>
      <c r="BK332" s="52">
        <f t="shared" si="151"/>
        <v>-1</v>
      </c>
    </row>
    <row r="333" spans="1:63" x14ac:dyDescent="0.25">
      <c r="A333">
        <v>365</v>
      </c>
      <c r="B333" t="s">
        <v>75</v>
      </c>
      <c r="C333" t="s">
        <v>214</v>
      </c>
      <c r="D333" t="str">
        <f t="shared" si="156"/>
        <v>CHENERY ST between 30TH and RANDALL</v>
      </c>
      <c r="E333" t="s">
        <v>264</v>
      </c>
      <c r="F333" t="s">
        <v>465</v>
      </c>
      <c r="G333" t="s">
        <v>466</v>
      </c>
      <c r="H333" t="s">
        <v>36</v>
      </c>
      <c r="I333" t="s">
        <v>621</v>
      </c>
      <c r="J333" s="11" t="s">
        <v>899</v>
      </c>
      <c r="K333">
        <v>21848</v>
      </c>
      <c r="L333" s="11">
        <v>21849</v>
      </c>
      <c r="M333">
        <f>IFERROR(ROUND(VLOOKUP($A333,est_vols!$A:$U,2,FALSE),0),"")</f>
        <v>2</v>
      </c>
      <c r="N333">
        <f>IFERROR(ROUND(VLOOKUP($A333,est_vols!$A:$U,3,FALSE),0),"")</f>
        <v>11</v>
      </c>
      <c r="O333" t="str">
        <f>VLOOKUP(M333,'AT FT Lookup'!$A$3:$D$8,4,FALSE)</f>
        <v>UrbBiz</v>
      </c>
      <c r="P333" s="11" t="str">
        <f>VLOOKUP(N333,'AT FT Lookup'!$A$12:$C$26,3,FALSE)</f>
        <v>Loc</v>
      </c>
      <c r="Q333">
        <f t="shared" si="152"/>
        <v>1</v>
      </c>
      <c r="R333">
        <f t="shared" si="153"/>
        <v>0</v>
      </c>
      <c r="S333">
        <f t="shared" si="154"/>
        <v>0</v>
      </c>
      <c r="T333">
        <f t="shared" si="155"/>
        <v>0</v>
      </c>
      <c r="U333" s="11" t="str">
        <f t="shared" si="157"/>
        <v>Under 10k</v>
      </c>
      <c r="V333" s="3">
        <v>1976.5</v>
      </c>
      <c r="W333" s="3">
        <v>329.5</v>
      </c>
      <c r="X333" s="3">
        <v>616.5</v>
      </c>
      <c r="Y333" s="3">
        <v>656.5</v>
      </c>
      <c r="Z333" s="3">
        <v>348.5</v>
      </c>
      <c r="AA333" s="9">
        <v>25.5</v>
      </c>
      <c r="AN333" s="3">
        <f>IFERROR(ROUND(VLOOKUP($A333,est_vols!$A:$U,4,FALSE),0),"")</f>
        <v>1495</v>
      </c>
      <c r="AO333" s="3">
        <f>IFERROR(ROUND(VLOOKUP($A333,est_vols!$A:$U,5,FALSE),0),"")</f>
        <v>413</v>
      </c>
      <c r="AP333" s="3">
        <f>IFERROR(ROUND(VLOOKUP($A333,est_vols!$A:$U,6,FALSE),0),"")</f>
        <v>722</v>
      </c>
      <c r="AQ333" s="3">
        <f>IFERROR(ROUND(VLOOKUP($A333,est_vols!$A:$U,7,FALSE),0),"")</f>
        <v>342</v>
      </c>
      <c r="AR333" s="3">
        <f>IFERROR(ROUND(VLOOKUP($A333,est_vols!$A:$U,8,FALSE),0),"")</f>
        <v>18</v>
      </c>
      <c r="AS333" s="9">
        <f>IFERROR(ROUND(VLOOKUP($A333,est_vols!$A:$U,9,FALSE),0),"")</f>
        <v>0</v>
      </c>
      <c r="AT333" s="3">
        <f t="shared" si="158"/>
        <v>-481.5</v>
      </c>
      <c r="AU333" s="3">
        <f t="shared" si="159"/>
        <v>83.5</v>
      </c>
      <c r="AV333" s="3">
        <f t="shared" si="160"/>
        <v>105.5</v>
      </c>
      <c r="AW333" s="3">
        <f t="shared" si="161"/>
        <v>-314.5</v>
      </c>
      <c r="AX333" s="3">
        <f t="shared" si="162"/>
        <v>-330.5</v>
      </c>
      <c r="AY333" s="9">
        <f t="shared" si="163"/>
        <v>-25.5</v>
      </c>
      <c r="AZ333" s="3">
        <f t="shared" si="164"/>
        <v>231842.25</v>
      </c>
      <c r="BA333" s="3">
        <f t="shared" si="165"/>
        <v>6972.25</v>
      </c>
      <c r="BB333" s="3">
        <f t="shared" si="166"/>
        <v>11130.25</v>
      </c>
      <c r="BC333" s="3">
        <f t="shared" si="167"/>
        <v>98910.25</v>
      </c>
      <c r="BD333" s="3">
        <f t="shared" si="168"/>
        <v>109230.25</v>
      </c>
      <c r="BE333" s="9">
        <f t="shared" si="169"/>
        <v>650.25</v>
      </c>
      <c r="BF333" s="51">
        <f t="shared" si="146"/>
        <v>-0.24361244624335948</v>
      </c>
      <c r="BG333" s="51">
        <f t="shared" si="147"/>
        <v>0.25341426403641881</v>
      </c>
      <c r="BH333" s="51">
        <f t="shared" si="148"/>
        <v>0.17112733171127331</v>
      </c>
      <c r="BI333" s="51">
        <f t="shared" si="149"/>
        <v>-0.47905559786747903</v>
      </c>
      <c r="BJ333" s="51">
        <f t="shared" si="150"/>
        <v>-0.94835007173601149</v>
      </c>
      <c r="BK333" s="52">
        <f t="shared" si="151"/>
        <v>-1</v>
      </c>
    </row>
    <row r="334" spans="1:63" x14ac:dyDescent="0.25">
      <c r="A334">
        <v>366</v>
      </c>
      <c r="B334" t="s">
        <v>75</v>
      </c>
      <c r="C334" t="s">
        <v>214</v>
      </c>
      <c r="D334" t="str">
        <f t="shared" si="156"/>
        <v>CHENERY ST between 30TH and RANDALL</v>
      </c>
      <c r="E334" t="s">
        <v>264</v>
      </c>
      <c r="F334" t="s">
        <v>465</v>
      </c>
      <c r="G334" t="s">
        <v>466</v>
      </c>
      <c r="H334" t="s">
        <v>38</v>
      </c>
      <c r="I334" t="s">
        <v>621</v>
      </c>
      <c r="J334" s="11" t="s">
        <v>900</v>
      </c>
      <c r="K334">
        <v>21849</v>
      </c>
      <c r="L334" s="11">
        <v>21848</v>
      </c>
      <c r="M334">
        <f>IFERROR(ROUND(VLOOKUP($A334,est_vols!$A:$U,2,FALSE),0),"")</f>
        <v>2</v>
      </c>
      <c r="N334">
        <f>IFERROR(ROUND(VLOOKUP($A334,est_vols!$A:$U,3,FALSE),0),"")</f>
        <v>11</v>
      </c>
      <c r="O334" t="str">
        <f>VLOOKUP(M334,'AT FT Lookup'!$A$3:$D$8,4,FALSE)</f>
        <v>UrbBiz</v>
      </c>
      <c r="P334" s="11" t="str">
        <f>VLOOKUP(N334,'AT FT Lookup'!$A$12:$C$26,3,FALSE)</f>
        <v>Loc</v>
      </c>
      <c r="Q334">
        <f t="shared" si="152"/>
        <v>1</v>
      </c>
      <c r="R334">
        <f t="shared" si="153"/>
        <v>0</v>
      </c>
      <c r="S334">
        <f t="shared" si="154"/>
        <v>0</v>
      </c>
      <c r="T334">
        <f t="shared" si="155"/>
        <v>0</v>
      </c>
      <c r="U334" s="11" t="str">
        <f t="shared" si="157"/>
        <v>Under 10k</v>
      </c>
      <c r="V334" s="3">
        <v>1905</v>
      </c>
      <c r="W334" s="3">
        <v>535.5</v>
      </c>
      <c r="X334" s="3">
        <v>641.5</v>
      </c>
      <c r="Y334" s="3">
        <v>456.5</v>
      </c>
      <c r="Z334" s="3">
        <v>256</v>
      </c>
      <c r="AA334" s="9">
        <v>15.5</v>
      </c>
      <c r="AN334" s="3">
        <f>IFERROR(ROUND(VLOOKUP($A334,est_vols!$A:$U,4,FALSE),0),"")</f>
        <v>325</v>
      </c>
      <c r="AO334" s="3">
        <f>IFERROR(ROUND(VLOOKUP($A334,est_vols!$A:$U,5,FALSE),0),"")</f>
        <v>6</v>
      </c>
      <c r="AP334" s="3">
        <f>IFERROR(ROUND(VLOOKUP($A334,est_vols!$A:$U,6,FALSE),0),"")</f>
        <v>25</v>
      </c>
      <c r="AQ334" s="3">
        <f>IFERROR(ROUND(VLOOKUP($A334,est_vols!$A:$U,7,FALSE),0),"")</f>
        <v>277</v>
      </c>
      <c r="AR334" s="3">
        <f>IFERROR(ROUND(VLOOKUP($A334,est_vols!$A:$U,8,FALSE),0),"")</f>
        <v>17</v>
      </c>
      <c r="AS334" s="9">
        <f>IFERROR(ROUND(VLOOKUP($A334,est_vols!$A:$U,9,FALSE),0),"")</f>
        <v>0</v>
      </c>
      <c r="AT334" s="3">
        <f t="shared" si="158"/>
        <v>-1580</v>
      </c>
      <c r="AU334" s="3">
        <f t="shared" si="159"/>
        <v>-529.5</v>
      </c>
      <c r="AV334" s="3">
        <f t="shared" si="160"/>
        <v>-616.5</v>
      </c>
      <c r="AW334" s="3">
        <f t="shared" si="161"/>
        <v>-179.5</v>
      </c>
      <c r="AX334" s="3">
        <f t="shared" si="162"/>
        <v>-239</v>
      </c>
      <c r="AY334" s="9">
        <f t="shared" si="163"/>
        <v>-15.5</v>
      </c>
      <c r="AZ334" s="3">
        <f t="shared" si="164"/>
        <v>2496400</v>
      </c>
      <c r="BA334" s="3">
        <f t="shared" si="165"/>
        <v>280370.25</v>
      </c>
      <c r="BB334" s="3">
        <f t="shared" si="166"/>
        <v>380072.25</v>
      </c>
      <c r="BC334" s="3">
        <f t="shared" si="167"/>
        <v>32220.25</v>
      </c>
      <c r="BD334" s="3">
        <f t="shared" si="168"/>
        <v>57121</v>
      </c>
      <c r="BE334" s="9">
        <f t="shared" si="169"/>
        <v>240.25</v>
      </c>
      <c r="BF334" s="51">
        <f t="shared" si="146"/>
        <v>-0.82939632545931763</v>
      </c>
      <c r="BG334" s="51">
        <f t="shared" si="147"/>
        <v>-0.98879551820728295</v>
      </c>
      <c r="BH334" s="51">
        <f t="shared" si="148"/>
        <v>-0.96102883865939204</v>
      </c>
      <c r="BI334" s="51">
        <f t="shared" si="149"/>
        <v>-0.39320920043811608</v>
      </c>
      <c r="BJ334" s="51">
        <f t="shared" si="150"/>
        <v>-0.93359375</v>
      </c>
      <c r="BK334" s="52">
        <f t="shared" si="151"/>
        <v>-1</v>
      </c>
    </row>
    <row r="335" spans="1:63" x14ac:dyDescent="0.25">
      <c r="A335">
        <v>367</v>
      </c>
      <c r="B335" t="s">
        <v>75</v>
      </c>
      <c r="C335" t="s">
        <v>214</v>
      </c>
      <c r="D335" t="str">
        <f t="shared" si="156"/>
        <v>CHENERY ST between CHARLES and MIGUEL</v>
      </c>
      <c r="E335" t="s">
        <v>264</v>
      </c>
      <c r="F335" t="s">
        <v>467</v>
      </c>
      <c r="G335" t="s">
        <v>468</v>
      </c>
      <c r="H335" t="s">
        <v>36</v>
      </c>
      <c r="I335" t="s">
        <v>621</v>
      </c>
      <c r="J335" s="11" t="s">
        <v>901</v>
      </c>
      <c r="K335">
        <v>21869</v>
      </c>
      <c r="L335" s="11">
        <v>21846</v>
      </c>
      <c r="M335">
        <f>IFERROR(ROUND(VLOOKUP($A335,est_vols!$A:$U,2,FALSE),0),"")</f>
        <v>2</v>
      </c>
      <c r="N335">
        <f>IFERROR(ROUND(VLOOKUP($A335,est_vols!$A:$U,3,FALSE),0),"")</f>
        <v>11</v>
      </c>
      <c r="O335" t="str">
        <f>VLOOKUP(M335,'AT FT Lookup'!$A$3:$D$8,4,FALSE)</f>
        <v>UrbBiz</v>
      </c>
      <c r="P335" s="11" t="str">
        <f>VLOOKUP(N335,'AT FT Lookup'!$A$12:$C$26,3,FALSE)</f>
        <v>Loc</v>
      </c>
      <c r="Q335">
        <f t="shared" si="152"/>
        <v>1</v>
      </c>
      <c r="R335">
        <f t="shared" si="153"/>
        <v>0</v>
      </c>
      <c r="S335">
        <f t="shared" si="154"/>
        <v>0</v>
      </c>
      <c r="T335">
        <f t="shared" si="155"/>
        <v>0</v>
      </c>
      <c r="U335" s="11" t="str">
        <f t="shared" si="157"/>
        <v>Under 10k</v>
      </c>
      <c r="V335" s="3">
        <v>1687</v>
      </c>
      <c r="W335" s="3">
        <v>411.5</v>
      </c>
      <c r="X335" s="3">
        <v>611.5</v>
      </c>
      <c r="Y335" s="3">
        <v>366.5</v>
      </c>
      <c r="Z335" s="3">
        <v>281.5</v>
      </c>
      <c r="AA335" s="9">
        <v>16</v>
      </c>
      <c r="AN335" s="3">
        <f>IFERROR(ROUND(VLOOKUP($A335,est_vols!$A:$U,4,FALSE),0),"")</f>
        <v>44</v>
      </c>
      <c r="AO335" s="3">
        <f>IFERROR(ROUND(VLOOKUP($A335,est_vols!$A:$U,5,FALSE),0),"")</f>
        <v>6</v>
      </c>
      <c r="AP335" s="3">
        <f>IFERROR(ROUND(VLOOKUP($A335,est_vols!$A:$U,6,FALSE),0),"")</f>
        <v>13</v>
      </c>
      <c r="AQ335" s="3">
        <f>IFERROR(ROUND(VLOOKUP($A335,est_vols!$A:$U,7,FALSE),0),"")</f>
        <v>6</v>
      </c>
      <c r="AR335" s="3">
        <f>IFERROR(ROUND(VLOOKUP($A335,est_vols!$A:$U,8,FALSE),0),"")</f>
        <v>18</v>
      </c>
      <c r="AS335" s="9">
        <f>IFERROR(ROUND(VLOOKUP($A335,est_vols!$A:$U,9,FALSE),0),"")</f>
        <v>0</v>
      </c>
      <c r="AT335" s="3">
        <f t="shared" si="158"/>
        <v>-1643</v>
      </c>
      <c r="AU335" s="3">
        <f t="shared" si="159"/>
        <v>-405.5</v>
      </c>
      <c r="AV335" s="3">
        <f t="shared" si="160"/>
        <v>-598.5</v>
      </c>
      <c r="AW335" s="3">
        <f t="shared" si="161"/>
        <v>-360.5</v>
      </c>
      <c r="AX335" s="3">
        <f t="shared" si="162"/>
        <v>-263.5</v>
      </c>
      <c r="AY335" s="9">
        <f t="shared" si="163"/>
        <v>-16</v>
      </c>
      <c r="AZ335" s="3">
        <f t="shared" si="164"/>
        <v>2699449</v>
      </c>
      <c r="BA335" s="3">
        <f t="shared" si="165"/>
        <v>164430.25</v>
      </c>
      <c r="BB335" s="3">
        <f t="shared" si="166"/>
        <v>358202.25</v>
      </c>
      <c r="BC335" s="3">
        <f t="shared" si="167"/>
        <v>129960.25</v>
      </c>
      <c r="BD335" s="3">
        <f t="shared" si="168"/>
        <v>69432.25</v>
      </c>
      <c r="BE335" s="9">
        <f t="shared" si="169"/>
        <v>256</v>
      </c>
      <c r="BF335" s="51">
        <f t="shared" ref="BF335:BF398" si="170">AT335/V335</f>
        <v>-0.97391819798458801</v>
      </c>
      <c r="BG335" s="51">
        <f t="shared" ref="BG335:BG398" si="171">AU335/W335</f>
        <v>-0.98541919805589306</v>
      </c>
      <c r="BH335" s="51">
        <f t="shared" ref="BH335:BH398" si="172">AV335/X335</f>
        <v>-0.97874080130825836</v>
      </c>
      <c r="BI335" s="51">
        <f t="shared" ref="BI335:BI398" si="173">AW335/Y335</f>
        <v>-0.98362892223738063</v>
      </c>
      <c r="BJ335" s="51">
        <f t="shared" ref="BJ335:BJ398" si="174">AX335/Z335</f>
        <v>-0.93605683836589693</v>
      </c>
      <c r="BK335" s="52">
        <f t="shared" ref="BK335:BK398" si="175">AY335/AA335</f>
        <v>-1</v>
      </c>
    </row>
    <row r="336" spans="1:63" x14ac:dyDescent="0.25">
      <c r="A336">
        <v>368</v>
      </c>
      <c r="B336" t="s">
        <v>75</v>
      </c>
      <c r="C336" t="s">
        <v>214</v>
      </c>
      <c r="D336" t="str">
        <f t="shared" si="156"/>
        <v>CHENERY ST between CHARLES and MIGUEL</v>
      </c>
      <c r="E336" t="s">
        <v>264</v>
      </c>
      <c r="F336" t="s">
        <v>467</v>
      </c>
      <c r="G336" t="s">
        <v>468</v>
      </c>
      <c r="H336" t="s">
        <v>38</v>
      </c>
      <c r="I336" t="s">
        <v>621</v>
      </c>
      <c r="J336" s="11" t="s">
        <v>902</v>
      </c>
      <c r="K336">
        <v>21846</v>
      </c>
      <c r="L336" s="11">
        <v>21869</v>
      </c>
      <c r="M336">
        <f>IFERROR(ROUND(VLOOKUP($A336,est_vols!$A:$U,2,FALSE),0),"")</f>
        <v>2</v>
      </c>
      <c r="N336">
        <f>IFERROR(ROUND(VLOOKUP($A336,est_vols!$A:$U,3,FALSE),0),"")</f>
        <v>11</v>
      </c>
      <c r="O336" t="str">
        <f>VLOOKUP(M336,'AT FT Lookup'!$A$3:$D$8,4,FALSE)</f>
        <v>UrbBiz</v>
      </c>
      <c r="P336" s="11" t="str">
        <f>VLOOKUP(N336,'AT FT Lookup'!$A$12:$C$26,3,FALSE)</f>
        <v>Loc</v>
      </c>
      <c r="Q336">
        <f t="shared" si="152"/>
        <v>1</v>
      </c>
      <c r="R336">
        <f t="shared" si="153"/>
        <v>0</v>
      </c>
      <c r="S336">
        <f t="shared" si="154"/>
        <v>0</v>
      </c>
      <c r="T336">
        <f t="shared" si="155"/>
        <v>0</v>
      </c>
      <c r="U336" s="11" t="str">
        <f t="shared" si="157"/>
        <v>Under 10k</v>
      </c>
      <c r="V336" s="3">
        <v>1376.5</v>
      </c>
      <c r="W336" s="3">
        <v>197</v>
      </c>
      <c r="X336" s="3">
        <v>474</v>
      </c>
      <c r="Y336" s="3">
        <v>383</v>
      </c>
      <c r="Z336" s="3">
        <v>307.5</v>
      </c>
      <c r="AA336" s="9">
        <v>15</v>
      </c>
      <c r="AN336" s="3">
        <f>IFERROR(ROUND(VLOOKUP($A336,est_vols!$A:$U,4,FALSE),0),"")</f>
        <v>0</v>
      </c>
      <c r="AO336" s="3">
        <f>IFERROR(ROUND(VLOOKUP($A336,est_vols!$A:$U,5,FALSE),0),"")</f>
        <v>0</v>
      </c>
      <c r="AP336" s="3">
        <f>IFERROR(ROUND(VLOOKUP($A336,est_vols!$A:$U,6,FALSE),0),"")</f>
        <v>0</v>
      </c>
      <c r="AQ336" s="3">
        <f>IFERROR(ROUND(VLOOKUP($A336,est_vols!$A:$U,7,FALSE),0),"")</f>
        <v>0</v>
      </c>
      <c r="AR336" s="3">
        <f>IFERROR(ROUND(VLOOKUP($A336,est_vols!$A:$U,8,FALSE),0),"")</f>
        <v>0</v>
      </c>
      <c r="AS336" s="9">
        <f>IFERROR(ROUND(VLOOKUP($A336,est_vols!$A:$U,9,FALSE),0),"")</f>
        <v>0</v>
      </c>
      <c r="AT336" s="3">
        <f t="shared" si="158"/>
        <v>-1376.5</v>
      </c>
      <c r="AU336" s="3">
        <f t="shared" si="159"/>
        <v>-197</v>
      </c>
      <c r="AV336" s="3">
        <f t="shared" si="160"/>
        <v>-474</v>
      </c>
      <c r="AW336" s="3">
        <f t="shared" si="161"/>
        <v>-383</v>
      </c>
      <c r="AX336" s="3">
        <f t="shared" si="162"/>
        <v>-307.5</v>
      </c>
      <c r="AY336" s="9">
        <f t="shared" si="163"/>
        <v>-15</v>
      </c>
      <c r="AZ336" s="3">
        <f t="shared" si="164"/>
        <v>1894752.25</v>
      </c>
      <c r="BA336" s="3">
        <f t="shared" si="165"/>
        <v>38809</v>
      </c>
      <c r="BB336" s="3">
        <f t="shared" si="166"/>
        <v>224676</v>
      </c>
      <c r="BC336" s="3">
        <f t="shared" si="167"/>
        <v>146689</v>
      </c>
      <c r="BD336" s="3">
        <f t="shared" si="168"/>
        <v>94556.25</v>
      </c>
      <c r="BE336" s="9">
        <f t="shared" si="169"/>
        <v>225</v>
      </c>
      <c r="BF336" s="51">
        <f t="shared" si="170"/>
        <v>-1</v>
      </c>
      <c r="BG336" s="51">
        <f t="shared" si="171"/>
        <v>-1</v>
      </c>
      <c r="BH336" s="51">
        <f t="shared" si="172"/>
        <v>-1</v>
      </c>
      <c r="BI336" s="51">
        <f t="shared" si="173"/>
        <v>-1</v>
      </c>
      <c r="BJ336" s="51">
        <f t="shared" si="174"/>
        <v>-1</v>
      </c>
      <c r="BK336" s="52">
        <f t="shared" si="175"/>
        <v>-1</v>
      </c>
    </row>
    <row r="337" spans="1:63" x14ac:dyDescent="0.25">
      <c r="A337">
        <v>369</v>
      </c>
      <c r="B337" t="s">
        <v>75</v>
      </c>
      <c r="C337" t="s">
        <v>214</v>
      </c>
      <c r="D337" t="str">
        <f t="shared" si="156"/>
        <v>CHERRY ST between CLAY and WASHINGTON</v>
      </c>
      <c r="E337" t="s">
        <v>265</v>
      </c>
      <c r="F337" t="s">
        <v>469</v>
      </c>
      <c r="G337" t="s">
        <v>470</v>
      </c>
      <c r="H337" t="s">
        <v>36</v>
      </c>
      <c r="I337" t="s">
        <v>621</v>
      </c>
      <c r="J337" s="11" t="s">
        <v>903</v>
      </c>
      <c r="K337">
        <v>27571</v>
      </c>
      <c r="L337" s="11">
        <v>27572</v>
      </c>
      <c r="M337">
        <f>IFERROR(ROUND(VLOOKUP($A337,est_vols!$A:$U,2,FALSE),0),"")</f>
        <v>2</v>
      </c>
      <c r="N337">
        <f>IFERROR(ROUND(VLOOKUP($A337,est_vols!$A:$U,3,FALSE),0),"")</f>
        <v>11</v>
      </c>
      <c r="O337" t="str">
        <f>VLOOKUP(M337,'AT FT Lookup'!$A$3:$D$8,4,FALSE)</f>
        <v>UrbBiz</v>
      </c>
      <c r="P337" s="11" t="str">
        <f>VLOOKUP(N337,'AT FT Lookup'!$A$12:$C$26,3,FALSE)</f>
        <v>Loc</v>
      </c>
      <c r="Q337">
        <f t="shared" si="152"/>
        <v>1</v>
      </c>
      <c r="R337">
        <f t="shared" si="153"/>
        <v>0</v>
      </c>
      <c r="S337">
        <f t="shared" si="154"/>
        <v>0</v>
      </c>
      <c r="T337">
        <f t="shared" si="155"/>
        <v>0</v>
      </c>
      <c r="U337" s="11" t="str">
        <f t="shared" si="157"/>
        <v>Under 10k</v>
      </c>
      <c r="V337" s="3">
        <v>782</v>
      </c>
      <c r="W337" s="3">
        <v>241</v>
      </c>
      <c r="X337" s="3">
        <v>299</v>
      </c>
      <c r="Y337" s="3">
        <v>169</v>
      </c>
      <c r="Z337" s="3">
        <v>69</v>
      </c>
      <c r="AA337" s="9">
        <v>4</v>
      </c>
      <c r="AN337" s="3">
        <f>IFERROR(ROUND(VLOOKUP($A337,est_vols!$A:$U,4,FALSE),0),"")</f>
        <v>68</v>
      </c>
      <c r="AO337" s="3">
        <f>IFERROR(ROUND(VLOOKUP($A337,est_vols!$A:$U,5,FALSE),0),"")</f>
        <v>5</v>
      </c>
      <c r="AP337" s="3">
        <f>IFERROR(ROUND(VLOOKUP($A337,est_vols!$A:$U,6,FALSE),0),"")</f>
        <v>24</v>
      </c>
      <c r="AQ337" s="3">
        <f>IFERROR(ROUND(VLOOKUP($A337,est_vols!$A:$U,7,FALSE),0),"")</f>
        <v>27</v>
      </c>
      <c r="AR337" s="3">
        <f>IFERROR(ROUND(VLOOKUP($A337,est_vols!$A:$U,8,FALSE),0),"")</f>
        <v>11</v>
      </c>
      <c r="AS337" s="9">
        <f>IFERROR(ROUND(VLOOKUP($A337,est_vols!$A:$U,9,FALSE),0),"")</f>
        <v>1</v>
      </c>
      <c r="AT337" s="3">
        <f t="shared" si="158"/>
        <v>-714</v>
      </c>
      <c r="AU337" s="3">
        <f t="shared" si="159"/>
        <v>-236</v>
      </c>
      <c r="AV337" s="3">
        <f t="shared" si="160"/>
        <v>-275</v>
      </c>
      <c r="AW337" s="3">
        <f t="shared" si="161"/>
        <v>-142</v>
      </c>
      <c r="AX337" s="3">
        <f t="shared" si="162"/>
        <v>-58</v>
      </c>
      <c r="AY337" s="9">
        <f t="shared" si="163"/>
        <v>-3</v>
      </c>
      <c r="AZ337" s="3">
        <f t="shared" si="164"/>
        <v>509796</v>
      </c>
      <c r="BA337" s="3">
        <f t="shared" si="165"/>
        <v>55696</v>
      </c>
      <c r="BB337" s="3">
        <f t="shared" si="166"/>
        <v>75625</v>
      </c>
      <c r="BC337" s="3">
        <f t="shared" si="167"/>
        <v>20164</v>
      </c>
      <c r="BD337" s="3">
        <f t="shared" si="168"/>
        <v>3364</v>
      </c>
      <c r="BE337" s="9">
        <f t="shared" si="169"/>
        <v>9</v>
      </c>
      <c r="BF337" s="51">
        <f t="shared" si="170"/>
        <v>-0.91304347826086951</v>
      </c>
      <c r="BG337" s="51">
        <f t="shared" si="171"/>
        <v>-0.97925311203319498</v>
      </c>
      <c r="BH337" s="51">
        <f t="shared" si="172"/>
        <v>-0.91973244147157196</v>
      </c>
      <c r="BI337" s="51">
        <f t="shared" si="173"/>
        <v>-0.84023668639053251</v>
      </c>
      <c r="BJ337" s="51">
        <f t="shared" si="174"/>
        <v>-0.84057971014492749</v>
      </c>
      <c r="BK337" s="52">
        <f t="shared" si="175"/>
        <v>-0.75</v>
      </c>
    </row>
    <row r="338" spans="1:63" x14ac:dyDescent="0.25">
      <c r="A338">
        <v>370</v>
      </c>
      <c r="B338" t="s">
        <v>75</v>
      </c>
      <c r="C338" t="s">
        <v>214</v>
      </c>
      <c r="D338" t="str">
        <f t="shared" si="156"/>
        <v>CHERRY ST between CLAY and WASHINGTON</v>
      </c>
      <c r="E338" t="s">
        <v>265</v>
      </c>
      <c r="F338" t="s">
        <v>469</v>
      </c>
      <c r="G338" t="s">
        <v>470</v>
      </c>
      <c r="H338" t="s">
        <v>38</v>
      </c>
      <c r="I338" t="s">
        <v>621</v>
      </c>
      <c r="J338" s="11" t="s">
        <v>904</v>
      </c>
      <c r="K338">
        <v>27572</v>
      </c>
      <c r="L338" s="11">
        <v>27571</v>
      </c>
      <c r="M338">
        <f>IFERROR(ROUND(VLOOKUP($A338,est_vols!$A:$U,2,FALSE),0),"")</f>
        <v>2</v>
      </c>
      <c r="N338">
        <f>IFERROR(ROUND(VLOOKUP($A338,est_vols!$A:$U,3,FALSE),0),"")</f>
        <v>11</v>
      </c>
      <c r="O338" t="str">
        <f>VLOOKUP(M338,'AT FT Lookup'!$A$3:$D$8,4,FALSE)</f>
        <v>UrbBiz</v>
      </c>
      <c r="P338" s="11" t="str">
        <f>VLOOKUP(N338,'AT FT Lookup'!$A$12:$C$26,3,FALSE)</f>
        <v>Loc</v>
      </c>
      <c r="Q338">
        <f t="shared" si="152"/>
        <v>1</v>
      </c>
      <c r="R338">
        <f t="shared" si="153"/>
        <v>0</v>
      </c>
      <c r="S338">
        <f t="shared" si="154"/>
        <v>0</v>
      </c>
      <c r="T338">
        <f t="shared" si="155"/>
        <v>0</v>
      </c>
      <c r="U338" s="11" t="str">
        <f t="shared" si="157"/>
        <v>Under 10k</v>
      </c>
      <c r="V338" s="3">
        <v>604</v>
      </c>
      <c r="W338" s="3">
        <v>127</v>
      </c>
      <c r="X338" s="3">
        <v>270</v>
      </c>
      <c r="Y338" s="3">
        <v>150</v>
      </c>
      <c r="Z338" s="3">
        <v>51</v>
      </c>
      <c r="AA338" s="9">
        <v>6</v>
      </c>
      <c r="AN338" s="3">
        <f>IFERROR(ROUND(VLOOKUP($A338,est_vols!$A:$U,4,FALSE),0),"")</f>
        <v>60</v>
      </c>
      <c r="AO338" s="3">
        <f>IFERROR(ROUND(VLOOKUP($A338,est_vols!$A:$U,5,FALSE),0),"")</f>
        <v>21</v>
      </c>
      <c r="AP338" s="3">
        <f>IFERROR(ROUND(VLOOKUP($A338,est_vols!$A:$U,6,FALSE),0),"")</f>
        <v>3</v>
      </c>
      <c r="AQ338" s="3">
        <f>IFERROR(ROUND(VLOOKUP($A338,est_vols!$A:$U,7,FALSE),0),"")</f>
        <v>33</v>
      </c>
      <c r="AR338" s="3">
        <f>IFERROR(ROUND(VLOOKUP($A338,est_vols!$A:$U,8,FALSE),0),"")</f>
        <v>3</v>
      </c>
      <c r="AS338" s="9">
        <f>IFERROR(ROUND(VLOOKUP($A338,est_vols!$A:$U,9,FALSE),0),"")</f>
        <v>0</v>
      </c>
      <c r="AT338" s="3">
        <f t="shared" si="158"/>
        <v>-544</v>
      </c>
      <c r="AU338" s="3">
        <f t="shared" si="159"/>
        <v>-106</v>
      </c>
      <c r="AV338" s="3">
        <f t="shared" si="160"/>
        <v>-267</v>
      </c>
      <c r="AW338" s="3">
        <f t="shared" si="161"/>
        <v>-117</v>
      </c>
      <c r="AX338" s="3">
        <f t="shared" si="162"/>
        <v>-48</v>
      </c>
      <c r="AY338" s="9">
        <f t="shared" si="163"/>
        <v>-6</v>
      </c>
      <c r="AZ338" s="3">
        <f t="shared" si="164"/>
        <v>295936</v>
      </c>
      <c r="BA338" s="3">
        <f t="shared" si="165"/>
        <v>11236</v>
      </c>
      <c r="BB338" s="3">
        <f t="shared" si="166"/>
        <v>71289</v>
      </c>
      <c r="BC338" s="3">
        <f t="shared" si="167"/>
        <v>13689</v>
      </c>
      <c r="BD338" s="3">
        <f t="shared" si="168"/>
        <v>2304</v>
      </c>
      <c r="BE338" s="9">
        <f t="shared" si="169"/>
        <v>36</v>
      </c>
      <c r="BF338" s="51">
        <f t="shared" si="170"/>
        <v>-0.90066225165562919</v>
      </c>
      <c r="BG338" s="51">
        <f t="shared" si="171"/>
        <v>-0.83464566929133854</v>
      </c>
      <c r="BH338" s="51">
        <f t="shared" si="172"/>
        <v>-0.98888888888888893</v>
      </c>
      <c r="BI338" s="51">
        <f t="shared" si="173"/>
        <v>-0.78</v>
      </c>
      <c r="BJ338" s="51">
        <f t="shared" si="174"/>
        <v>-0.94117647058823528</v>
      </c>
      <c r="BK338" s="52">
        <f t="shared" si="175"/>
        <v>-1</v>
      </c>
    </row>
    <row r="339" spans="1:63" x14ac:dyDescent="0.25">
      <c r="A339">
        <v>371</v>
      </c>
      <c r="B339" t="s">
        <v>75</v>
      </c>
      <c r="C339" t="s">
        <v>214</v>
      </c>
      <c r="D339" t="str">
        <f t="shared" si="156"/>
        <v>CLAY ST between CHERRY and MAPLE</v>
      </c>
      <c r="E339" t="s">
        <v>266</v>
      </c>
      <c r="F339" t="s">
        <v>471</v>
      </c>
      <c r="G339" t="s">
        <v>472</v>
      </c>
      <c r="H339" t="s">
        <v>40</v>
      </c>
      <c r="I339" t="s">
        <v>621</v>
      </c>
      <c r="J339" s="11" t="s">
        <v>905</v>
      </c>
      <c r="K339">
        <v>27571</v>
      </c>
      <c r="L339" s="11">
        <v>27568</v>
      </c>
      <c r="M339">
        <f>IFERROR(ROUND(VLOOKUP($A339,est_vols!$A:$U,2,FALSE),0),"")</f>
        <v>2</v>
      </c>
      <c r="N339">
        <f>IFERROR(ROUND(VLOOKUP($A339,est_vols!$A:$U,3,FALSE),0),"")</f>
        <v>11</v>
      </c>
      <c r="O339" t="str">
        <f>VLOOKUP(M339,'AT FT Lookup'!$A$3:$D$8,4,FALSE)</f>
        <v>UrbBiz</v>
      </c>
      <c r="P339" s="11" t="str">
        <f>VLOOKUP(N339,'AT FT Lookup'!$A$12:$C$26,3,FALSE)</f>
        <v>Loc</v>
      </c>
      <c r="Q339">
        <f t="shared" si="152"/>
        <v>1</v>
      </c>
      <c r="R339">
        <f t="shared" si="153"/>
        <v>0</v>
      </c>
      <c r="S339">
        <f t="shared" si="154"/>
        <v>0</v>
      </c>
      <c r="T339">
        <f t="shared" si="155"/>
        <v>0</v>
      </c>
      <c r="U339" s="11" t="str">
        <f t="shared" si="157"/>
        <v>Under 10k</v>
      </c>
      <c r="V339" s="3">
        <v>1334</v>
      </c>
      <c r="W339" s="3">
        <v>342</v>
      </c>
      <c r="X339" s="3">
        <v>585</v>
      </c>
      <c r="Y339" s="3">
        <v>261</v>
      </c>
      <c r="Z339" s="3">
        <v>135</v>
      </c>
      <c r="AA339" s="9">
        <v>11</v>
      </c>
      <c r="AN339" s="3">
        <f>IFERROR(ROUND(VLOOKUP($A339,est_vols!$A:$U,4,FALSE),0),"")</f>
        <v>256</v>
      </c>
      <c r="AO339" s="3">
        <f>IFERROR(ROUND(VLOOKUP($A339,est_vols!$A:$U,5,FALSE),0),"")</f>
        <v>93</v>
      </c>
      <c r="AP339" s="3">
        <f>IFERROR(ROUND(VLOOKUP($A339,est_vols!$A:$U,6,FALSE),0),"")</f>
        <v>93</v>
      </c>
      <c r="AQ339" s="3">
        <f>IFERROR(ROUND(VLOOKUP($A339,est_vols!$A:$U,7,FALSE),0),"")</f>
        <v>31</v>
      </c>
      <c r="AR339" s="3">
        <f>IFERROR(ROUND(VLOOKUP($A339,est_vols!$A:$U,8,FALSE),0),"")</f>
        <v>38</v>
      </c>
      <c r="AS339" s="9">
        <f>IFERROR(ROUND(VLOOKUP($A339,est_vols!$A:$U,9,FALSE),0),"")</f>
        <v>2</v>
      </c>
      <c r="AT339" s="3">
        <f t="shared" si="158"/>
        <v>-1078</v>
      </c>
      <c r="AU339" s="3">
        <f t="shared" si="159"/>
        <v>-249</v>
      </c>
      <c r="AV339" s="3">
        <f t="shared" si="160"/>
        <v>-492</v>
      </c>
      <c r="AW339" s="3">
        <f t="shared" si="161"/>
        <v>-230</v>
      </c>
      <c r="AX339" s="3">
        <f t="shared" si="162"/>
        <v>-97</v>
      </c>
      <c r="AY339" s="9">
        <f t="shared" si="163"/>
        <v>-9</v>
      </c>
      <c r="AZ339" s="3">
        <f t="shared" si="164"/>
        <v>1162084</v>
      </c>
      <c r="BA339" s="3">
        <f t="shared" si="165"/>
        <v>62001</v>
      </c>
      <c r="BB339" s="3">
        <f t="shared" si="166"/>
        <v>242064</v>
      </c>
      <c r="BC339" s="3">
        <f t="shared" si="167"/>
        <v>52900</v>
      </c>
      <c r="BD339" s="3">
        <f t="shared" si="168"/>
        <v>9409</v>
      </c>
      <c r="BE339" s="9">
        <f t="shared" si="169"/>
        <v>81</v>
      </c>
      <c r="BF339" s="51">
        <f t="shared" si="170"/>
        <v>-0.80809595202398798</v>
      </c>
      <c r="BG339" s="51">
        <f t="shared" si="171"/>
        <v>-0.72807017543859653</v>
      </c>
      <c r="BH339" s="51">
        <f t="shared" si="172"/>
        <v>-0.84102564102564104</v>
      </c>
      <c r="BI339" s="51">
        <f t="shared" si="173"/>
        <v>-0.88122605363984674</v>
      </c>
      <c r="BJ339" s="51">
        <f t="shared" si="174"/>
        <v>-0.71851851851851856</v>
      </c>
      <c r="BK339" s="52">
        <f t="shared" si="175"/>
        <v>-0.81818181818181823</v>
      </c>
    </row>
    <row r="340" spans="1:63" x14ac:dyDescent="0.25">
      <c r="A340">
        <v>372</v>
      </c>
      <c r="B340" t="s">
        <v>75</v>
      </c>
      <c r="C340" t="s">
        <v>214</v>
      </c>
      <c r="D340" t="str">
        <f t="shared" si="156"/>
        <v>CLAY ST between CHERRY and MAPLE</v>
      </c>
      <c r="E340" t="s">
        <v>266</v>
      </c>
      <c r="F340" t="s">
        <v>471</v>
      </c>
      <c r="G340" t="s">
        <v>472</v>
      </c>
      <c r="H340" t="s">
        <v>42</v>
      </c>
      <c r="I340" t="s">
        <v>621</v>
      </c>
      <c r="J340" s="11" t="s">
        <v>906</v>
      </c>
      <c r="K340">
        <v>27568</v>
      </c>
      <c r="L340" s="11">
        <v>27571</v>
      </c>
      <c r="M340">
        <f>IFERROR(ROUND(VLOOKUP($A340,est_vols!$A:$U,2,FALSE),0),"")</f>
        <v>2</v>
      </c>
      <c r="N340">
        <f>IFERROR(ROUND(VLOOKUP($A340,est_vols!$A:$U,3,FALSE),0),"")</f>
        <v>11</v>
      </c>
      <c r="O340" t="str">
        <f>VLOOKUP(M340,'AT FT Lookup'!$A$3:$D$8,4,FALSE)</f>
        <v>UrbBiz</v>
      </c>
      <c r="P340" s="11" t="str">
        <f>VLOOKUP(N340,'AT FT Lookup'!$A$12:$C$26,3,FALSE)</f>
        <v>Loc</v>
      </c>
      <c r="Q340">
        <f t="shared" si="152"/>
        <v>1</v>
      </c>
      <c r="R340">
        <f t="shared" si="153"/>
        <v>0</v>
      </c>
      <c r="S340">
        <f t="shared" si="154"/>
        <v>0</v>
      </c>
      <c r="T340">
        <f t="shared" si="155"/>
        <v>0</v>
      </c>
      <c r="U340" s="11" t="str">
        <f t="shared" si="157"/>
        <v>Under 10k</v>
      </c>
      <c r="V340" s="3">
        <v>1088</v>
      </c>
      <c r="W340" s="3">
        <v>198</v>
      </c>
      <c r="X340" s="3">
        <v>446</v>
      </c>
      <c r="Y340" s="3">
        <v>278</v>
      </c>
      <c r="Z340" s="3">
        <v>160</v>
      </c>
      <c r="AA340" s="9">
        <v>6</v>
      </c>
      <c r="AN340" s="3">
        <f>IFERROR(ROUND(VLOOKUP($A340,est_vols!$A:$U,4,FALSE),0),"")</f>
        <v>236</v>
      </c>
      <c r="AO340" s="3">
        <f>IFERROR(ROUND(VLOOKUP($A340,est_vols!$A:$U,5,FALSE),0),"")</f>
        <v>12</v>
      </c>
      <c r="AP340" s="3">
        <f>IFERROR(ROUND(VLOOKUP($A340,est_vols!$A:$U,6,FALSE),0),"")</f>
        <v>94</v>
      </c>
      <c r="AQ340" s="3">
        <f>IFERROR(ROUND(VLOOKUP($A340,est_vols!$A:$U,7,FALSE),0),"")</f>
        <v>88</v>
      </c>
      <c r="AR340" s="3">
        <f>IFERROR(ROUND(VLOOKUP($A340,est_vols!$A:$U,8,FALSE),0),"")</f>
        <v>38</v>
      </c>
      <c r="AS340" s="9">
        <f>IFERROR(ROUND(VLOOKUP($A340,est_vols!$A:$U,9,FALSE),0),"")</f>
        <v>3</v>
      </c>
      <c r="AT340" s="3">
        <f t="shared" si="158"/>
        <v>-852</v>
      </c>
      <c r="AU340" s="3">
        <f t="shared" si="159"/>
        <v>-186</v>
      </c>
      <c r="AV340" s="3">
        <f t="shared" si="160"/>
        <v>-352</v>
      </c>
      <c r="AW340" s="3">
        <f t="shared" si="161"/>
        <v>-190</v>
      </c>
      <c r="AX340" s="3">
        <f t="shared" si="162"/>
        <v>-122</v>
      </c>
      <c r="AY340" s="9">
        <f t="shared" si="163"/>
        <v>-3</v>
      </c>
      <c r="AZ340" s="3">
        <f t="shared" si="164"/>
        <v>725904</v>
      </c>
      <c r="BA340" s="3">
        <f t="shared" si="165"/>
        <v>34596</v>
      </c>
      <c r="BB340" s="3">
        <f t="shared" si="166"/>
        <v>123904</v>
      </c>
      <c r="BC340" s="3">
        <f t="shared" si="167"/>
        <v>36100</v>
      </c>
      <c r="BD340" s="3">
        <f t="shared" si="168"/>
        <v>14884</v>
      </c>
      <c r="BE340" s="9">
        <f t="shared" si="169"/>
        <v>9</v>
      </c>
      <c r="BF340" s="51">
        <f t="shared" si="170"/>
        <v>-0.78308823529411764</v>
      </c>
      <c r="BG340" s="51">
        <f t="shared" si="171"/>
        <v>-0.93939393939393945</v>
      </c>
      <c r="BH340" s="51">
        <f t="shared" si="172"/>
        <v>-0.78923766816143492</v>
      </c>
      <c r="BI340" s="51">
        <f t="shared" si="173"/>
        <v>-0.68345323741007191</v>
      </c>
      <c r="BJ340" s="51">
        <f t="shared" si="174"/>
        <v>-0.76249999999999996</v>
      </c>
      <c r="BK340" s="52">
        <f t="shared" si="175"/>
        <v>-0.5</v>
      </c>
    </row>
    <row r="341" spans="1:63" x14ac:dyDescent="0.25">
      <c r="A341">
        <v>373</v>
      </c>
      <c r="B341" t="s">
        <v>75</v>
      </c>
      <c r="C341" t="s">
        <v>214</v>
      </c>
      <c r="D341" t="str">
        <f t="shared" si="156"/>
        <v>CLAY ST between LYON and PRESIDIO</v>
      </c>
      <c r="E341" t="s">
        <v>266</v>
      </c>
      <c r="F341" t="s">
        <v>473</v>
      </c>
      <c r="G341" t="s">
        <v>474</v>
      </c>
      <c r="H341" t="s">
        <v>40</v>
      </c>
      <c r="I341" t="s">
        <v>621</v>
      </c>
      <c r="J341" s="11" t="s">
        <v>907</v>
      </c>
      <c r="K341">
        <v>26850</v>
      </c>
      <c r="L341" s="11">
        <v>26848</v>
      </c>
      <c r="M341">
        <f>IFERROR(ROUND(VLOOKUP($A341,est_vols!$A:$U,2,FALSE),0),"")</f>
        <v>2</v>
      </c>
      <c r="N341">
        <f>IFERROR(ROUND(VLOOKUP($A341,est_vols!$A:$U,3,FALSE),0),"")</f>
        <v>11</v>
      </c>
      <c r="O341" t="str">
        <f>VLOOKUP(M341,'AT FT Lookup'!$A$3:$D$8,4,FALSE)</f>
        <v>UrbBiz</v>
      </c>
      <c r="P341" s="11" t="str">
        <f>VLOOKUP(N341,'AT FT Lookup'!$A$12:$C$26,3,FALSE)</f>
        <v>Loc</v>
      </c>
      <c r="Q341">
        <f t="shared" si="152"/>
        <v>1</v>
      </c>
      <c r="R341">
        <f t="shared" si="153"/>
        <v>0</v>
      </c>
      <c r="S341">
        <f t="shared" si="154"/>
        <v>0</v>
      </c>
      <c r="T341">
        <f t="shared" si="155"/>
        <v>0</v>
      </c>
      <c r="U341" s="11" t="str">
        <f t="shared" si="157"/>
        <v>Under 10k</v>
      </c>
      <c r="V341" s="3">
        <v>1991</v>
      </c>
      <c r="W341" s="3">
        <v>385</v>
      </c>
      <c r="X341" s="3">
        <v>909</v>
      </c>
      <c r="Y341" s="3">
        <v>435</v>
      </c>
      <c r="Z341" s="3">
        <v>237</v>
      </c>
      <c r="AA341" s="9">
        <v>25</v>
      </c>
      <c r="AN341" s="3">
        <f>IFERROR(ROUND(VLOOKUP($A341,est_vols!$A:$U,4,FALSE),0),"")</f>
        <v>51</v>
      </c>
      <c r="AO341" s="3">
        <f>IFERROR(ROUND(VLOOKUP($A341,est_vols!$A:$U,5,FALSE),0),"")</f>
        <v>21</v>
      </c>
      <c r="AP341" s="3">
        <f>IFERROR(ROUND(VLOOKUP($A341,est_vols!$A:$U,6,FALSE),0),"")</f>
        <v>15</v>
      </c>
      <c r="AQ341" s="3">
        <f>IFERROR(ROUND(VLOOKUP($A341,est_vols!$A:$U,7,FALSE),0),"")</f>
        <v>6</v>
      </c>
      <c r="AR341" s="3">
        <f>IFERROR(ROUND(VLOOKUP($A341,est_vols!$A:$U,8,FALSE),0),"")</f>
        <v>8</v>
      </c>
      <c r="AS341" s="9">
        <f>IFERROR(ROUND(VLOOKUP($A341,est_vols!$A:$U,9,FALSE),0),"")</f>
        <v>0</v>
      </c>
      <c r="AT341" s="3">
        <f t="shared" si="158"/>
        <v>-1940</v>
      </c>
      <c r="AU341" s="3">
        <f t="shared" si="159"/>
        <v>-364</v>
      </c>
      <c r="AV341" s="3">
        <f t="shared" si="160"/>
        <v>-894</v>
      </c>
      <c r="AW341" s="3">
        <f t="shared" si="161"/>
        <v>-429</v>
      </c>
      <c r="AX341" s="3">
        <f t="shared" si="162"/>
        <v>-229</v>
      </c>
      <c r="AY341" s="9">
        <f t="shared" si="163"/>
        <v>-25</v>
      </c>
      <c r="AZ341" s="3">
        <f t="shared" si="164"/>
        <v>3763600</v>
      </c>
      <c r="BA341" s="3">
        <f t="shared" si="165"/>
        <v>132496</v>
      </c>
      <c r="BB341" s="3">
        <f t="shared" si="166"/>
        <v>799236</v>
      </c>
      <c r="BC341" s="3">
        <f t="shared" si="167"/>
        <v>184041</v>
      </c>
      <c r="BD341" s="3">
        <f t="shared" si="168"/>
        <v>52441</v>
      </c>
      <c r="BE341" s="9">
        <f t="shared" si="169"/>
        <v>625</v>
      </c>
      <c r="BF341" s="51">
        <f t="shared" si="170"/>
        <v>-0.9743847312908086</v>
      </c>
      <c r="BG341" s="51">
        <f t="shared" si="171"/>
        <v>-0.94545454545454544</v>
      </c>
      <c r="BH341" s="51">
        <f t="shared" si="172"/>
        <v>-0.98349834983498352</v>
      </c>
      <c r="BI341" s="51">
        <f t="shared" si="173"/>
        <v>-0.98620689655172411</v>
      </c>
      <c r="BJ341" s="51">
        <f t="shared" si="174"/>
        <v>-0.96624472573839659</v>
      </c>
      <c r="BK341" s="52">
        <f t="shared" si="175"/>
        <v>-1</v>
      </c>
    </row>
    <row r="342" spans="1:63" x14ac:dyDescent="0.25">
      <c r="A342">
        <v>374</v>
      </c>
      <c r="B342" t="s">
        <v>75</v>
      </c>
      <c r="C342" t="s">
        <v>214</v>
      </c>
      <c r="D342" t="str">
        <f t="shared" si="156"/>
        <v>CLAY ST between LYON and PRESIDIO</v>
      </c>
      <c r="E342" t="s">
        <v>266</v>
      </c>
      <c r="F342" t="s">
        <v>473</v>
      </c>
      <c r="G342" t="s">
        <v>474</v>
      </c>
      <c r="H342" t="s">
        <v>42</v>
      </c>
      <c r="I342" t="s">
        <v>621</v>
      </c>
      <c r="J342" s="11" t="s">
        <v>908</v>
      </c>
      <c r="K342">
        <v>26848</v>
      </c>
      <c r="L342" s="11">
        <v>26850</v>
      </c>
      <c r="M342">
        <f>IFERROR(ROUND(VLOOKUP($A342,est_vols!$A:$U,2,FALSE),0),"")</f>
        <v>2</v>
      </c>
      <c r="N342">
        <f>IFERROR(ROUND(VLOOKUP($A342,est_vols!$A:$U,3,FALSE),0),"")</f>
        <v>11</v>
      </c>
      <c r="O342" t="str">
        <f>VLOOKUP(M342,'AT FT Lookup'!$A$3:$D$8,4,FALSE)</f>
        <v>UrbBiz</v>
      </c>
      <c r="P342" s="11" t="str">
        <f>VLOOKUP(N342,'AT FT Lookup'!$A$12:$C$26,3,FALSE)</f>
        <v>Loc</v>
      </c>
      <c r="Q342">
        <f t="shared" si="152"/>
        <v>1</v>
      </c>
      <c r="R342">
        <f t="shared" si="153"/>
        <v>0</v>
      </c>
      <c r="S342">
        <f t="shared" si="154"/>
        <v>0</v>
      </c>
      <c r="T342">
        <f t="shared" si="155"/>
        <v>0</v>
      </c>
      <c r="U342" s="11" t="str">
        <f t="shared" si="157"/>
        <v>Under 10k</v>
      </c>
      <c r="V342" s="3">
        <v>1593</v>
      </c>
      <c r="W342" s="3">
        <v>253</v>
      </c>
      <c r="X342" s="3">
        <v>644</v>
      </c>
      <c r="Y342" s="3">
        <v>417</v>
      </c>
      <c r="Z342" s="3">
        <v>267</v>
      </c>
      <c r="AA342" s="9">
        <v>12</v>
      </c>
      <c r="AN342" s="3">
        <f>IFERROR(ROUND(VLOOKUP($A342,est_vols!$A:$U,4,FALSE),0),"")</f>
        <v>41</v>
      </c>
      <c r="AO342" s="3">
        <f>IFERROR(ROUND(VLOOKUP($A342,est_vols!$A:$U,5,FALSE),0),"")</f>
        <v>3</v>
      </c>
      <c r="AP342" s="3">
        <f>IFERROR(ROUND(VLOOKUP($A342,est_vols!$A:$U,6,FALSE),0),"")</f>
        <v>11</v>
      </c>
      <c r="AQ342" s="3">
        <f>IFERROR(ROUND(VLOOKUP($A342,est_vols!$A:$U,7,FALSE),0),"")</f>
        <v>18</v>
      </c>
      <c r="AR342" s="3">
        <f>IFERROR(ROUND(VLOOKUP($A342,est_vols!$A:$U,8,FALSE),0),"")</f>
        <v>8</v>
      </c>
      <c r="AS342" s="9">
        <f>IFERROR(ROUND(VLOOKUP($A342,est_vols!$A:$U,9,FALSE),0),"")</f>
        <v>0</v>
      </c>
      <c r="AT342" s="3">
        <f t="shared" si="158"/>
        <v>-1552</v>
      </c>
      <c r="AU342" s="3">
        <f t="shared" si="159"/>
        <v>-250</v>
      </c>
      <c r="AV342" s="3">
        <f t="shared" si="160"/>
        <v>-633</v>
      </c>
      <c r="AW342" s="3">
        <f t="shared" si="161"/>
        <v>-399</v>
      </c>
      <c r="AX342" s="3">
        <f t="shared" si="162"/>
        <v>-259</v>
      </c>
      <c r="AY342" s="9">
        <f t="shared" si="163"/>
        <v>-12</v>
      </c>
      <c r="AZ342" s="3">
        <f t="shared" si="164"/>
        <v>2408704</v>
      </c>
      <c r="BA342" s="3">
        <f t="shared" si="165"/>
        <v>62500</v>
      </c>
      <c r="BB342" s="3">
        <f t="shared" si="166"/>
        <v>400689</v>
      </c>
      <c r="BC342" s="3">
        <f t="shared" si="167"/>
        <v>159201</v>
      </c>
      <c r="BD342" s="3">
        <f t="shared" si="168"/>
        <v>67081</v>
      </c>
      <c r="BE342" s="9">
        <f t="shared" si="169"/>
        <v>144</v>
      </c>
      <c r="BF342" s="51">
        <f t="shared" si="170"/>
        <v>-0.9742623979912115</v>
      </c>
      <c r="BG342" s="51">
        <f t="shared" si="171"/>
        <v>-0.98814229249011853</v>
      </c>
      <c r="BH342" s="51">
        <f t="shared" si="172"/>
        <v>-0.98291925465838514</v>
      </c>
      <c r="BI342" s="51">
        <f t="shared" si="173"/>
        <v>-0.95683453237410077</v>
      </c>
      <c r="BJ342" s="51">
        <f t="shared" si="174"/>
        <v>-0.97003745318352064</v>
      </c>
      <c r="BK342" s="52">
        <f t="shared" si="175"/>
        <v>-1</v>
      </c>
    </row>
    <row r="343" spans="1:63" x14ac:dyDescent="0.25">
      <c r="A343">
        <v>375</v>
      </c>
      <c r="B343" t="s">
        <v>75</v>
      </c>
      <c r="C343" t="s">
        <v>214</v>
      </c>
      <c r="D343" t="str">
        <f t="shared" si="156"/>
        <v>CLAY ST between PIERCE and STEINER</v>
      </c>
      <c r="E343" t="s">
        <v>266</v>
      </c>
      <c r="F343" t="s">
        <v>428</v>
      </c>
      <c r="G343" t="s">
        <v>475</v>
      </c>
      <c r="H343" t="s">
        <v>40</v>
      </c>
      <c r="I343" t="s">
        <v>621</v>
      </c>
      <c r="J343" s="11" t="s">
        <v>909</v>
      </c>
      <c r="K343">
        <v>26645</v>
      </c>
      <c r="L343" s="11">
        <v>26636</v>
      </c>
      <c r="M343">
        <f>IFERROR(ROUND(VLOOKUP($A343,est_vols!$A:$U,2,FALSE),0),"")</f>
        <v>1</v>
      </c>
      <c r="N343">
        <f>IFERROR(ROUND(VLOOKUP($A343,est_vols!$A:$U,3,FALSE),0),"")</f>
        <v>11</v>
      </c>
      <c r="O343" t="str">
        <f>VLOOKUP(M343,'AT FT Lookup'!$A$3:$D$8,4,FALSE)</f>
        <v>Core/CBD</v>
      </c>
      <c r="P343" s="11" t="str">
        <f>VLOOKUP(N343,'AT FT Lookup'!$A$12:$C$26,3,FALSE)</f>
        <v>Loc</v>
      </c>
      <c r="Q343">
        <f t="shared" si="152"/>
        <v>1</v>
      </c>
      <c r="R343">
        <f t="shared" si="153"/>
        <v>0</v>
      </c>
      <c r="S343">
        <f t="shared" si="154"/>
        <v>0</v>
      </c>
      <c r="T343">
        <f t="shared" si="155"/>
        <v>0</v>
      </c>
      <c r="U343" s="11" t="str">
        <f t="shared" si="157"/>
        <v>Under 10k</v>
      </c>
      <c r="V343" s="3">
        <v>1747</v>
      </c>
      <c r="W343" s="3">
        <v>405</v>
      </c>
      <c r="X343" s="3">
        <v>736</v>
      </c>
      <c r="Y343" s="3">
        <v>356</v>
      </c>
      <c r="Z343" s="3">
        <v>226</v>
      </c>
      <c r="AA343" s="9">
        <v>24</v>
      </c>
      <c r="AN343" s="3">
        <f>IFERROR(ROUND(VLOOKUP($A343,est_vols!$A:$U,4,FALSE),0),"")</f>
        <v>407</v>
      </c>
      <c r="AO343" s="3">
        <f>IFERROR(ROUND(VLOOKUP($A343,est_vols!$A:$U,5,FALSE),0),"")</f>
        <v>141</v>
      </c>
      <c r="AP343" s="3">
        <f>IFERROR(ROUND(VLOOKUP($A343,est_vols!$A:$U,6,FALSE),0),"")</f>
        <v>105</v>
      </c>
      <c r="AQ343" s="3">
        <f>IFERROR(ROUND(VLOOKUP($A343,est_vols!$A:$U,7,FALSE),0),"")</f>
        <v>111</v>
      </c>
      <c r="AR343" s="3">
        <f>IFERROR(ROUND(VLOOKUP($A343,est_vols!$A:$U,8,FALSE),0),"")</f>
        <v>47</v>
      </c>
      <c r="AS343" s="9">
        <f>IFERROR(ROUND(VLOOKUP($A343,est_vols!$A:$U,9,FALSE),0),"")</f>
        <v>3</v>
      </c>
      <c r="AT343" s="3">
        <f t="shared" si="158"/>
        <v>-1340</v>
      </c>
      <c r="AU343" s="3">
        <f t="shared" si="159"/>
        <v>-264</v>
      </c>
      <c r="AV343" s="3">
        <f t="shared" si="160"/>
        <v>-631</v>
      </c>
      <c r="AW343" s="3">
        <f t="shared" si="161"/>
        <v>-245</v>
      </c>
      <c r="AX343" s="3">
        <f t="shared" si="162"/>
        <v>-179</v>
      </c>
      <c r="AY343" s="9">
        <f t="shared" si="163"/>
        <v>-21</v>
      </c>
      <c r="AZ343" s="3">
        <f t="shared" si="164"/>
        <v>1795600</v>
      </c>
      <c r="BA343" s="3">
        <f t="shared" si="165"/>
        <v>69696</v>
      </c>
      <c r="BB343" s="3">
        <f t="shared" si="166"/>
        <v>398161</v>
      </c>
      <c r="BC343" s="3">
        <f t="shared" si="167"/>
        <v>60025</v>
      </c>
      <c r="BD343" s="3">
        <f t="shared" si="168"/>
        <v>32041</v>
      </c>
      <c r="BE343" s="9">
        <f t="shared" si="169"/>
        <v>441</v>
      </c>
      <c r="BF343" s="51">
        <f t="shared" si="170"/>
        <v>-0.76702919290211791</v>
      </c>
      <c r="BG343" s="51">
        <f t="shared" si="171"/>
        <v>-0.6518518518518519</v>
      </c>
      <c r="BH343" s="51">
        <f t="shared" si="172"/>
        <v>-0.85733695652173914</v>
      </c>
      <c r="BI343" s="51">
        <f t="shared" si="173"/>
        <v>-0.6882022471910112</v>
      </c>
      <c r="BJ343" s="51">
        <f t="shared" si="174"/>
        <v>-0.79203539823008851</v>
      </c>
      <c r="BK343" s="52">
        <f t="shared" si="175"/>
        <v>-0.875</v>
      </c>
    </row>
    <row r="344" spans="1:63" x14ac:dyDescent="0.25">
      <c r="A344">
        <v>376</v>
      </c>
      <c r="B344" t="s">
        <v>75</v>
      </c>
      <c r="C344" t="s">
        <v>214</v>
      </c>
      <c r="D344" t="str">
        <f t="shared" si="156"/>
        <v>CLAY ST between PIERCE and STEINER</v>
      </c>
      <c r="E344" t="s">
        <v>266</v>
      </c>
      <c r="F344" t="s">
        <v>428</v>
      </c>
      <c r="G344" t="s">
        <v>475</v>
      </c>
      <c r="H344" t="s">
        <v>42</v>
      </c>
      <c r="I344" t="s">
        <v>621</v>
      </c>
      <c r="J344" s="11" t="s">
        <v>910</v>
      </c>
      <c r="K344">
        <v>26636</v>
      </c>
      <c r="L344" s="11">
        <v>26645</v>
      </c>
      <c r="M344">
        <f>IFERROR(ROUND(VLOOKUP($A344,est_vols!$A:$U,2,FALSE),0),"")</f>
        <v>1</v>
      </c>
      <c r="N344">
        <f>IFERROR(ROUND(VLOOKUP($A344,est_vols!$A:$U,3,FALSE),0),"")</f>
        <v>11</v>
      </c>
      <c r="O344" t="str">
        <f>VLOOKUP(M344,'AT FT Lookup'!$A$3:$D$8,4,FALSE)</f>
        <v>Core/CBD</v>
      </c>
      <c r="P344" s="11" t="str">
        <f>VLOOKUP(N344,'AT FT Lookup'!$A$12:$C$26,3,FALSE)</f>
        <v>Loc</v>
      </c>
      <c r="Q344">
        <f t="shared" si="152"/>
        <v>1</v>
      </c>
      <c r="R344">
        <f t="shared" si="153"/>
        <v>0</v>
      </c>
      <c r="S344">
        <f t="shared" si="154"/>
        <v>0</v>
      </c>
      <c r="T344">
        <f t="shared" si="155"/>
        <v>0</v>
      </c>
      <c r="U344" s="11" t="str">
        <f t="shared" si="157"/>
        <v>Under 10k</v>
      </c>
      <c r="V344" s="3">
        <v>1426</v>
      </c>
      <c r="W344" s="3">
        <v>203</v>
      </c>
      <c r="X344" s="3">
        <v>639</v>
      </c>
      <c r="Y344" s="3">
        <v>349</v>
      </c>
      <c r="Z344" s="3">
        <v>229</v>
      </c>
      <c r="AA344" s="9">
        <v>6</v>
      </c>
      <c r="AN344" s="3">
        <f>IFERROR(ROUND(VLOOKUP($A344,est_vols!$A:$U,4,FALSE),0),"")</f>
        <v>479</v>
      </c>
      <c r="AO344" s="3">
        <f>IFERROR(ROUND(VLOOKUP($A344,est_vols!$A:$U,5,FALSE),0),"")</f>
        <v>32</v>
      </c>
      <c r="AP344" s="3">
        <f>IFERROR(ROUND(VLOOKUP($A344,est_vols!$A:$U,6,FALSE),0),"")</f>
        <v>128</v>
      </c>
      <c r="AQ344" s="3">
        <f>IFERROR(ROUND(VLOOKUP($A344,est_vols!$A:$U,7,FALSE),0),"")</f>
        <v>265</v>
      </c>
      <c r="AR344" s="3">
        <f>IFERROR(ROUND(VLOOKUP($A344,est_vols!$A:$U,8,FALSE),0),"")</f>
        <v>52</v>
      </c>
      <c r="AS344" s="9">
        <f>IFERROR(ROUND(VLOOKUP($A344,est_vols!$A:$U,9,FALSE),0),"")</f>
        <v>2</v>
      </c>
      <c r="AT344" s="3">
        <f t="shared" si="158"/>
        <v>-947</v>
      </c>
      <c r="AU344" s="3">
        <f t="shared" si="159"/>
        <v>-171</v>
      </c>
      <c r="AV344" s="3">
        <f t="shared" si="160"/>
        <v>-511</v>
      </c>
      <c r="AW344" s="3">
        <f t="shared" si="161"/>
        <v>-84</v>
      </c>
      <c r="AX344" s="3">
        <f t="shared" si="162"/>
        <v>-177</v>
      </c>
      <c r="AY344" s="9">
        <f t="shared" si="163"/>
        <v>-4</v>
      </c>
      <c r="AZ344" s="3">
        <f t="shared" si="164"/>
        <v>896809</v>
      </c>
      <c r="BA344" s="3">
        <f t="shared" si="165"/>
        <v>29241</v>
      </c>
      <c r="BB344" s="3">
        <f t="shared" si="166"/>
        <v>261121</v>
      </c>
      <c r="BC344" s="3">
        <f t="shared" si="167"/>
        <v>7056</v>
      </c>
      <c r="BD344" s="3">
        <f t="shared" si="168"/>
        <v>31329</v>
      </c>
      <c r="BE344" s="9">
        <f t="shared" si="169"/>
        <v>16</v>
      </c>
      <c r="BF344" s="51">
        <f t="shared" si="170"/>
        <v>-0.66409537166900423</v>
      </c>
      <c r="BG344" s="51">
        <f t="shared" si="171"/>
        <v>-0.8423645320197044</v>
      </c>
      <c r="BH344" s="51">
        <f t="shared" si="172"/>
        <v>-0.79968701095461658</v>
      </c>
      <c r="BI344" s="51">
        <f t="shared" si="173"/>
        <v>-0.24068767908309455</v>
      </c>
      <c r="BJ344" s="51">
        <f t="shared" si="174"/>
        <v>-0.77292576419213976</v>
      </c>
      <c r="BK344" s="52">
        <f t="shared" si="175"/>
        <v>-0.66666666666666663</v>
      </c>
    </row>
    <row r="345" spans="1:63" x14ac:dyDescent="0.25">
      <c r="A345">
        <v>377</v>
      </c>
      <c r="B345" t="s">
        <v>75</v>
      </c>
      <c r="C345" t="s">
        <v>214</v>
      </c>
      <c r="D345" t="str">
        <f t="shared" si="156"/>
        <v>CLAYTON ST between ASHBURY and PARNASSUS</v>
      </c>
      <c r="E345" t="s">
        <v>267</v>
      </c>
      <c r="F345" t="s">
        <v>476</v>
      </c>
      <c r="G345" t="s">
        <v>477</v>
      </c>
      <c r="H345" t="s">
        <v>36</v>
      </c>
      <c r="I345" t="s">
        <v>621</v>
      </c>
      <c r="J345" s="11" t="s">
        <v>911</v>
      </c>
      <c r="K345">
        <v>26214</v>
      </c>
      <c r="L345" s="11">
        <v>26401</v>
      </c>
      <c r="M345">
        <f>IFERROR(ROUND(VLOOKUP($A345,est_vols!$A:$U,2,FALSE),0),"")</f>
        <v>2</v>
      </c>
      <c r="N345">
        <f>IFERROR(ROUND(VLOOKUP($A345,est_vols!$A:$U,3,FALSE),0),"")</f>
        <v>4</v>
      </c>
      <c r="O345" t="str">
        <f>VLOOKUP(M345,'AT FT Lookup'!$A$3:$D$8,4,FALSE)</f>
        <v>UrbBiz</v>
      </c>
      <c r="P345" s="11" t="str">
        <f>VLOOKUP(N345,'AT FT Lookup'!$A$12:$C$26,3,FALSE)</f>
        <v>Col</v>
      </c>
      <c r="Q345">
        <f t="shared" si="152"/>
        <v>1</v>
      </c>
      <c r="R345">
        <f t="shared" si="153"/>
        <v>0</v>
      </c>
      <c r="S345">
        <f t="shared" si="154"/>
        <v>0</v>
      </c>
      <c r="T345">
        <f t="shared" si="155"/>
        <v>0</v>
      </c>
      <c r="U345" s="11" t="str">
        <f t="shared" si="157"/>
        <v>Under 10k</v>
      </c>
      <c r="V345" s="3">
        <v>6114</v>
      </c>
      <c r="W345" s="3">
        <v>1091</v>
      </c>
      <c r="X345" s="3">
        <v>2393</v>
      </c>
      <c r="Y345" s="3">
        <v>1203</v>
      </c>
      <c r="Z345" s="3">
        <v>1335</v>
      </c>
      <c r="AA345" s="9">
        <v>92</v>
      </c>
      <c r="AN345" s="3">
        <f>IFERROR(ROUND(VLOOKUP($A345,est_vols!$A:$U,4,FALSE),0),"")</f>
        <v>6622</v>
      </c>
      <c r="AO345" s="3">
        <f>IFERROR(ROUND(VLOOKUP($A345,est_vols!$A:$U,5,FALSE),0),"")</f>
        <v>1110</v>
      </c>
      <c r="AP345" s="3">
        <f>IFERROR(ROUND(VLOOKUP($A345,est_vols!$A:$U,6,FALSE),0),"")</f>
        <v>2594</v>
      </c>
      <c r="AQ345" s="3">
        <f>IFERROR(ROUND(VLOOKUP($A345,est_vols!$A:$U,7,FALSE),0),"")</f>
        <v>1323</v>
      </c>
      <c r="AR345" s="3">
        <f>IFERROR(ROUND(VLOOKUP($A345,est_vols!$A:$U,8,FALSE),0),"")</f>
        <v>1425</v>
      </c>
      <c r="AS345" s="9">
        <f>IFERROR(ROUND(VLOOKUP($A345,est_vols!$A:$U,9,FALSE),0),"")</f>
        <v>170</v>
      </c>
      <c r="AT345" s="3">
        <f t="shared" si="158"/>
        <v>508</v>
      </c>
      <c r="AU345" s="3">
        <f t="shared" si="159"/>
        <v>19</v>
      </c>
      <c r="AV345" s="3">
        <f t="shared" si="160"/>
        <v>201</v>
      </c>
      <c r="AW345" s="3">
        <f t="shared" si="161"/>
        <v>120</v>
      </c>
      <c r="AX345" s="3">
        <f t="shared" si="162"/>
        <v>90</v>
      </c>
      <c r="AY345" s="9">
        <f t="shared" si="163"/>
        <v>78</v>
      </c>
      <c r="AZ345" s="3">
        <f t="shared" si="164"/>
        <v>258064</v>
      </c>
      <c r="BA345" s="3">
        <f t="shared" si="165"/>
        <v>361</v>
      </c>
      <c r="BB345" s="3">
        <f t="shared" si="166"/>
        <v>40401</v>
      </c>
      <c r="BC345" s="3">
        <f t="shared" si="167"/>
        <v>14400</v>
      </c>
      <c r="BD345" s="3">
        <f t="shared" si="168"/>
        <v>8100</v>
      </c>
      <c r="BE345" s="9">
        <f t="shared" si="169"/>
        <v>6084</v>
      </c>
      <c r="BF345" s="51">
        <f t="shared" si="170"/>
        <v>8.3087994766110562E-2</v>
      </c>
      <c r="BG345" s="51">
        <f t="shared" si="171"/>
        <v>1.7415215398716773E-2</v>
      </c>
      <c r="BH345" s="51">
        <f t="shared" si="172"/>
        <v>8.3994985374007528E-2</v>
      </c>
      <c r="BI345" s="51">
        <f t="shared" si="173"/>
        <v>9.9750623441396513E-2</v>
      </c>
      <c r="BJ345" s="51">
        <f t="shared" si="174"/>
        <v>6.741573033707865E-2</v>
      </c>
      <c r="BK345" s="52">
        <f t="shared" si="175"/>
        <v>0.84782608695652173</v>
      </c>
    </row>
    <row r="346" spans="1:63" x14ac:dyDescent="0.25">
      <c r="A346">
        <v>378</v>
      </c>
      <c r="B346" t="s">
        <v>75</v>
      </c>
      <c r="C346" t="s">
        <v>214</v>
      </c>
      <c r="D346" t="str">
        <f t="shared" si="156"/>
        <v>CLAYTON ST between ASHBURY and PARNASSUS</v>
      </c>
      <c r="E346" t="s">
        <v>267</v>
      </c>
      <c r="F346" t="s">
        <v>476</v>
      </c>
      <c r="G346" t="s">
        <v>477</v>
      </c>
      <c r="H346" t="s">
        <v>38</v>
      </c>
      <c r="I346" t="s">
        <v>621</v>
      </c>
      <c r="J346" s="11" t="s">
        <v>912</v>
      </c>
      <c r="K346">
        <v>26401</v>
      </c>
      <c r="L346" s="11">
        <v>26214</v>
      </c>
      <c r="M346">
        <f>IFERROR(ROUND(VLOOKUP($A346,est_vols!$A:$U,2,FALSE),0),"")</f>
        <v>2</v>
      </c>
      <c r="N346">
        <f>IFERROR(ROUND(VLOOKUP($A346,est_vols!$A:$U,3,FALSE),0),"")</f>
        <v>4</v>
      </c>
      <c r="O346" t="str">
        <f>VLOOKUP(M346,'AT FT Lookup'!$A$3:$D$8,4,FALSE)</f>
        <v>UrbBiz</v>
      </c>
      <c r="P346" s="11" t="str">
        <f>VLOOKUP(N346,'AT FT Lookup'!$A$12:$C$26,3,FALSE)</f>
        <v>Col</v>
      </c>
      <c r="Q346">
        <f t="shared" si="152"/>
        <v>1</v>
      </c>
      <c r="R346">
        <f t="shared" si="153"/>
        <v>0</v>
      </c>
      <c r="S346">
        <f t="shared" si="154"/>
        <v>0</v>
      </c>
      <c r="T346">
        <f t="shared" si="155"/>
        <v>0</v>
      </c>
      <c r="U346" s="11" t="str">
        <f t="shared" si="157"/>
        <v>Under 10k</v>
      </c>
      <c r="V346" s="3">
        <v>5176</v>
      </c>
      <c r="W346" s="3">
        <v>757</v>
      </c>
      <c r="X346" s="3">
        <v>1873</v>
      </c>
      <c r="Y346" s="3">
        <v>1355</v>
      </c>
      <c r="Z346" s="3">
        <v>1142</v>
      </c>
      <c r="AA346" s="9">
        <v>49</v>
      </c>
      <c r="AN346" s="3">
        <f>IFERROR(ROUND(VLOOKUP($A346,est_vols!$A:$U,4,FALSE),0),"")</f>
        <v>6131</v>
      </c>
      <c r="AO346" s="3">
        <f>IFERROR(ROUND(VLOOKUP($A346,est_vols!$A:$U,5,FALSE),0),"")</f>
        <v>943</v>
      </c>
      <c r="AP346" s="3">
        <f>IFERROR(ROUND(VLOOKUP($A346,est_vols!$A:$U,6,FALSE),0),"")</f>
        <v>2385</v>
      </c>
      <c r="AQ346" s="3">
        <f>IFERROR(ROUND(VLOOKUP($A346,est_vols!$A:$U,7,FALSE),0),"")</f>
        <v>1308</v>
      </c>
      <c r="AR346" s="3">
        <f>IFERROR(ROUND(VLOOKUP($A346,est_vols!$A:$U,8,FALSE),0),"")</f>
        <v>1354</v>
      </c>
      <c r="AS346" s="9">
        <f>IFERROR(ROUND(VLOOKUP($A346,est_vols!$A:$U,9,FALSE),0),"")</f>
        <v>141</v>
      </c>
      <c r="AT346" s="3">
        <f t="shared" si="158"/>
        <v>955</v>
      </c>
      <c r="AU346" s="3">
        <f t="shared" si="159"/>
        <v>186</v>
      </c>
      <c r="AV346" s="3">
        <f t="shared" si="160"/>
        <v>512</v>
      </c>
      <c r="AW346" s="3">
        <f t="shared" si="161"/>
        <v>-47</v>
      </c>
      <c r="AX346" s="3">
        <f t="shared" si="162"/>
        <v>212</v>
      </c>
      <c r="AY346" s="9">
        <f t="shared" si="163"/>
        <v>92</v>
      </c>
      <c r="AZ346" s="3">
        <f t="shared" si="164"/>
        <v>912025</v>
      </c>
      <c r="BA346" s="3">
        <f t="shared" si="165"/>
        <v>34596</v>
      </c>
      <c r="BB346" s="3">
        <f t="shared" si="166"/>
        <v>262144</v>
      </c>
      <c r="BC346" s="3">
        <f t="shared" si="167"/>
        <v>2209</v>
      </c>
      <c r="BD346" s="3">
        <f t="shared" si="168"/>
        <v>44944</v>
      </c>
      <c r="BE346" s="9">
        <f t="shared" si="169"/>
        <v>8464</v>
      </c>
      <c r="BF346" s="51">
        <f t="shared" si="170"/>
        <v>0.18450540958268932</v>
      </c>
      <c r="BG346" s="51">
        <f t="shared" si="171"/>
        <v>0.24570673712021135</v>
      </c>
      <c r="BH346" s="51">
        <f t="shared" si="172"/>
        <v>0.27335824879871862</v>
      </c>
      <c r="BI346" s="51">
        <f t="shared" si="173"/>
        <v>-3.4686346863468637E-2</v>
      </c>
      <c r="BJ346" s="51">
        <f t="shared" si="174"/>
        <v>0.18563922942206654</v>
      </c>
      <c r="BK346" s="52">
        <f t="shared" si="175"/>
        <v>1.8775510204081634</v>
      </c>
    </row>
    <row r="347" spans="1:63" x14ac:dyDescent="0.25">
      <c r="A347">
        <v>379</v>
      </c>
      <c r="B347" t="s">
        <v>75</v>
      </c>
      <c r="C347" t="s">
        <v>214</v>
      </c>
      <c r="D347" t="str">
        <f t="shared" si="156"/>
        <v>CLAYTON ST between HAIGHT and WALLER</v>
      </c>
      <c r="E347" t="s">
        <v>267</v>
      </c>
      <c r="F347" t="s">
        <v>478</v>
      </c>
      <c r="G347" t="s">
        <v>479</v>
      </c>
      <c r="H347" t="s">
        <v>36</v>
      </c>
      <c r="I347" t="s">
        <v>621</v>
      </c>
      <c r="J347" s="11" t="s">
        <v>913</v>
      </c>
      <c r="K347">
        <v>26407</v>
      </c>
      <c r="L347" s="11">
        <v>26409</v>
      </c>
      <c r="M347">
        <f>IFERROR(ROUND(VLOOKUP($A347,est_vols!$A:$U,2,FALSE),0),"")</f>
        <v>2</v>
      </c>
      <c r="N347">
        <f>IFERROR(ROUND(VLOOKUP($A347,est_vols!$A:$U,3,FALSE),0),"")</f>
        <v>4</v>
      </c>
      <c r="O347" t="str">
        <f>VLOOKUP(M347,'AT FT Lookup'!$A$3:$D$8,4,FALSE)</f>
        <v>UrbBiz</v>
      </c>
      <c r="P347" s="11" t="str">
        <f>VLOOKUP(N347,'AT FT Lookup'!$A$12:$C$26,3,FALSE)</f>
        <v>Col</v>
      </c>
      <c r="Q347">
        <f t="shared" si="152"/>
        <v>1</v>
      </c>
      <c r="R347">
        <f t="shared" si="153"/>
        <v>0</v>
      </c>
      <c r="S347">
        <f t="shared" si="154"/>
        <v>0</v>
      </c>
      <c r="T347">
        <f t="shared" si="155"/>
        <v>0</v>
      </c>
      <c r="U347" s="11" t="str">
        <f t="shared" si="157"/>
        <v>Under 10k</v>
      </c>
      <c r="V347" s="3">
        <v>3063</v>
      </c>
      <c r="W347" s="3">
        <v>524</v>
      </c>
      <c r="X347" s="3">
        <v>1171</v>
      </c>
      <c r="Y347" s="3">
        <v>493</v>
      </c>
      <c r="Z347" s="3">
        <v>804</v>
      </c>
      <c r="AA347" s="9">
        <v>71</v>
      </c>
      <c r="AN347" s="3">
        <f>IFERROR(ROUND(VLOOKUP($A347,est_vols!$A:$U,4,FALSE),0),"")</f>
        <v>4415</v>
      </c>
      <c r="AO347" s="3">
        <f>IFERROR(ROUND(VLOOKUP($A347,est_vols!$A:$U,5,FALSE),0),"")</f>
        <v>920</v>
      </c>
      <c r="AP347" s="3">
        <f>IFERROR(ROUND(VLOOKUP($A347,est_vols!$A:$U,6,FALSE),0),"")</f>
        <v>1826</v>
      </c>
      <c r="AQ347" s="3">
        <f>IFERROR(ROUND(VLOOKUP($A347,est_vols!$A:$U,7,FALSE),0),"")</f>
        <v>887</v>
      </c>
      <c r="AR347" s="3">
        <f>IFERROR(ROUND(VLOOKUP($A347,est_vols!$A:$U,8,FALSE),0),"")</f>
        <v>757</v>
      </c>
      <c r="AS347" s="9">
        <f>IFERROR(ROUND(VLOOKUP($A347,est_vols!$A:$U,9,FALSE),0),"")</f>
        <v>26</v>
      </c>
      <c r="AT347" s="3">
        <f t="shared" si="158"/>
        <v>1352</v>
      </c>
      <c r="AU347" s="3">
        <f t="shared" si="159"/>
        <v>396</v>
      </c>
      <c r="AV347" s="3">
        <f t="shared" si="160"/>
        <v>655</v>
      </c>
      <c r="AW347" s="3">
        <f t="shared" si="161"/>
        <v>394</v>
      </c>
      <c r="AX347" s="3">
        <f t="shared" si="162"/>
        <v>-47</v>
      </c>
      <c r="AY347" s="9">
        <f t="shared" si="163"/>
        <v>-45</v>
      </c>
      <c r="AZ347" s="3">
        <f t="shared" si="164"/>
        <v>1827904</v>
      </c>
      <c r="BA347" s="3">
        <f t="shared" si="165"/>
        <v>156816</v>
      </c>
      <c r="BB347" s="3">
        <f t="shared" si="166"/>
        <v>429025</v>
      </c>
      <c r="BC347" s="3">
        <f t="shared" si="167"/>
        <v>155236</v>
      </c>
      <c r="BD347" s="3">
        <f t="shared" si="168"/>
        <v>2209</v>
      </c>
      <c r="BE347" s="9">
        <f t="shared" si="169"/>
        <v>2025</v>
      </c>
      <c r="BF347" s="51">
        <f t="shared" si="170"/>
        <v>0.44139732288605943</v>
      </c>
      <c r="BG347" s="51">
        <f t="shared" si="171"/>
        <v>0.75572519083969469</v>
      </c>
      <c r="BH347" s="51">
        <f t="shared" si="172"/>
        <v>0.55935098206660971</v>
      </c>
      <c r="BI347" s="51">
        <f t="shared" si="173"/>
        <v>0.79918864097363085</v>
      </c>
      <c r="BJ347" s="51">
        <f t="shared" si="174"/>
        <v>-5.8457711442786067E-2</v>
      </c>
      <c r="BK347" s="52">
        <f t="shared" si="175"/>
        <v>-0.63380281690140849</v>
      </c>
    </row>
    <row r="348" spans="1:63" x14ac:dyDescent="0.25">
      <c r="A348">
        <v>380</v>
      </c>
      <c r="B348" t="s">
        <v>75</v>
      </c>
      <c r="C348" t="s">
        <v>214</v>
      </c>
      <c r="D348" t="str">
        <f t="shared" si="156"/>
        <v>CLAYTON ST between HAIGHT and WALLER</v>
      </c>
      <c r="E348" t="s">
        <v>267</v>
      </c>
      <c r="F348" t="s">
        <v>478</v>
      </c>
      <c r="G348" t="s">
        <v>479</v>
      </c>
      <c r="H348" t="s">
        <v>38</v>
      </c>
      <c r="I348" t="s">
        <v>621</v>
      </c>
      <c r="J348" s="11" t="s">
        <v>914</v>
      </c>
      <c r="K348">
        <v>26409</v>
      </c>
      <c r="L348" s="11">
        <v>26407</v>
      </c>
      <c r="M348">
        <f>IFERROR(ROUND(VLOOKUP($A348,est_vols!$A:$U,2,FALSE),0),"")</f>
        <v>2</v>
      </c>
      <c r="N348">
        <f>IFERROR(ROUND(VLOOKUP($A348,est_vols!$A:$U,3,FALSE),0),"")</f>
        <v>4</v>
      </c>
      <c r="O348" t="str">
        <f>VLOOKUP(M348,'AT FT Lookup'!$A$3:$D$8,4,FALSE)</f>
        <v>UrbBiz</v>
      </c>
      <c r="P348" s="11" t="str">
        <f>VLOOKUP(N348,'AT FT Lookup'!$A$12:$C$26,3,FALSE)</f>
        <v>Col</v>
      </c>
      <c r="Q348">
        <f t="shared" si="152"/>
        <v>1</v>
      </c>
      <c r="R348">
        <f t="shared" si="153"/>
        <v>0</v>
      </c>
      <c r="S348">
        <f t="shared" si="154"/>
        <v>0</v>
      </c>
      <c r="T348">
        <f t="shared" si="155"/>
        <v>0</v>
      </c>
      <c r="U348" s="11" t="str">
        <f t="shared" si="157"/>
        <v>Under 10k</v>
      </c>
      <c r="V348" s="3">
        <v>2398</v>
      </c>
      <c r="W348" s="3">
        <v>354</v>
      </c>
      <c r="X348" s="3">
        <v>1102</v>
      </c>
      <c r="Y348" s="3">
        <v>348</v>
      </c>
      <c r="Z348" s="3">
        <v>572</v>
      </c>
      <c r="AA348" s="9">
        <v>22</v>
      </c>
      <c r="AN348" s="3">
        <f>IFERROR(ROUND(VLOOKUP($A348,est_vols!$A:$U,4,FALSE),0),"")</f>
        <v>3564</v>
      </c>
      <c r="AO348" s="3">
        <f>IFERROR(ROUND(VLOOKUP($A348,est_vols!$A:$U,5,FALSE),0),"")</f>
        <v>394</v>
      </c>
      <c r="AP348" s="3">
        <f>IFERROR(ROUND(VLOOKUP($A348,est_vols!$A:$U,6,FALSE),0),"")</f>
        <v>1436</v>
      </c>
      <c r="AQ348" s="3">
        <f>IFERROR(ROUND(VLOOKUP($A348,est_vols!$A:$U,7,FALSE),0),"")</f>
        <v>940</v>
      </c>
      <c r="AR348" s="3">
        <f>IFERROR(ROUND(VLOOKUP($A348,est_vols!$A:$U,8,FALSE),0),"")</f>
        <v>776</v>
      </c>
      <c r="AS348" s="9">
        <f>IFERROR(ROUND(VLOOKUP($A348,est_vols!$A:$U,9,FALSE),0),"")</f>
        <v>18</v>
      </c>
      <c r="AT348" s="3">
        <f t="shared" si="158"/>
        <v>1166</v>
      </c>
      <c r="AU348" s="3">
        <f t="shared" si="159"/>
        <v>40</v>
      </c>
      <c r="AV348" s="3">
        <f t="shared" si="160"/>
        <v>334</v>
      </c>
      <c r="AW348" s="3">
        <f t="shared" si="161"/>
        <v>592</v>
      </c>
      <c r="AX348" s="3">
        <f t="shared" si="162"/>
        <v>204</v>
      </c>
      <c r="AY348" s="9">
        <f t="shared" si="163"/>
        <v>-4</v>
      </c>
      <c r="AZ348" s="3">
        <f t="shared" si="164"/>
        <v>1359556</v>
      </c>
      <c r="BA348" s="3">
        <f t="shared" si="165"/>
        <v>1600</v>
      </c>
      <c r="BB348" s="3">
        <f t="shared" si="166"/>
        <v>111556</v>
      </c>
      <c r="BC348" s="3">
        <f t="shared" si="167"/>
        <v>350464</v>
      </c>
      <c r="BD348" s="3">
        <f t="shared" si="168"/>
        <v>41616</v>
      </c>
      <c r="BE348" s="9">
        <f t="shared" si="169"/>
        <v>16</v>
      </c>
      <c r="BF348" s="51">
        <f t="shared" si="170"/>
        <v>0.48623853211009177</v>
      </c>
      <c r="BG348" s="51">
        <f t="shared" si="171"/>
        <v>0.11299435028248588</v>
      </c>
      <c r="BH348" s="51">
        <f t="shared" si="172"/>
        <v>0.30308529945553542</v>
      </c>
      <c r="BI348" s="51">
        <f t="shared" si="173"/>
        <v>1.7011494252873562</v>
      </c>
      <c r="BJ348" s="51">
        <f t="shared" si="174"/>
        <v>0.35664335664335667</v>
      </c>
      <c r="BK348" s="52">
        <f t="shared" si="175"/>
        <v>-0.18181818181818182</v>
      </c>
    </row>
    <row r="349" spans="1:63" x14ac:dyDescent="0.25">
      <c r="A349">
        <v>381</v>
      </c>
      <c r="B349" t="s">
        <v>75</v>
      </c>
      <c r="C349" t="s">
        <v>214</v>
      </c>
      <c r="D349" t="str">
        <f t="shared" si="156"/>
        <v>CLAYTON ST between OAK and PAGE</v>
      </c>
      <c r="E349" t="s">
        <v>267</v>
      </c>
      <c r="F349" t="s">
        <v>433</v>
      </c>
      <c r="G349" t="s">
        <v>434</v>
      </c>
      <c r="H349" t="s">
        <v>36</v>
      </c>
      <c r="I349" t="s">
        <v>621</v>
      </c>
      <c r="J349" s="11" t="s">
        <v>915</v>
      </c>
      <c r="K349">
        <v>26415</v>
      </c>
      <c r="L349" s="11">
        <v>26416</v>
      </c>
      <c r="M349">
        <f>IFERROR(ROUND(VLOOKUP($A349,est_vols!$A:$U,2,FALSE),0),"")</f>
        <v>2</v>
      </c>
      <c r="N349">
        <f>IFERROR(ROUND(VLOOKUP($A349,est_vols!$A:$U,3,FALSE),0),"")</f>
        <v>11</v>
      </c>
      <c r="O349" t="str">
        <f>VLOOKUP(M349,'AT FT Lookup'!$A$3:$D$8,4,FALSE)</f>
        <v>UrbBiz</v>
      </c>
      <c r="P349" s="11" t="str">
        <f>VLOOKUP(N349,'AT FT Lookup'!$A$12:$C$26,3,FALSE)</f>
        <v>Loc</v>
      </c>
      <c r="Q349">
        <f t="shared" si="152"/>
        <v>1</v>
      </c>
      <c r="R349">
        <f t="shared" si="153"/>
        <v>0</v>
      </c>
      <c r="S349">
        <f t="shared" si="154"/>
        <v>0</v>
      </c>
      <c r="T349">
        <f t="shared" si="155"/>
        <v>0</v>
      </c>
      <c r="U349" s="11" t="str">
        <f t="shared" si="157"/>
        <v>Under 10k</v>
      </c>
      <c r="V349" s="3">
        <v>2118</v>
      </c>
      <c r="W349" s="3">
        <v>436</v>
      </c>
      <c r="X349" s="3">
        <v>708</v>
      </c>
      <c r="Y349" s="3">
        <v>333</v>
      </c>
      <c r="Z349" s="3">
        <v>589</v>
      </c>
      <c r="AA349" s="9">
        <v>52</v>
      </c>
      <c r="AN349" s="3">
        <f>IFERROR(ROUND(VLOOKUP($A349,est_vols!$A:$U,4,FALSE),0),"")</f>
        <v>898</v>
      </c>
      <c r="AO349" s="3">
        <f>IFERROR(ROUND(VLOOKUP($A349,est_vols!$A:$U,5,FALSE),0),"")</f>
        <v>177</v>
      </c>
      <c r="AP349" s="3">
        <f>IFERROR(ROUND(VLOOKUP($A349,est_vols!$A:$U,6,FALSE),0),"")</f>
        <v>458</v>
      </c>
      <c r="AQ349" s="3">
        <f>IFERROR(ROUND(VLOOKUP($A349,est_vols!$A:$U,7,FALSE),0),"")</f>
        <v>211</v>
      </c>
      <c r="AR349" s="3">
        <f>IFERROR(ROUND(VLOOKUP($A349,est_vols!$A:$U,8,FALSE),0),"")</f>
        <v>52</v>
      </c>
      <c r="AS349" s="9">
        <f>IFERROR(ROUND(VLOOKUP($A349,est_vols!$A:$U,9,FALSE),0),"")</f>
        <v>1</v>
      </c>
      <c r="AT349" s="3">
        <f t="shared" si="158"/>
        <v>-1220</v>
      </c>
      <c r="AU349" s="3">
        <f t="shared" si="159"/>
        <v>-259</v>
      </c>
      <c r="AV349" s="3">
        <f t="shared" si="160"/>
        <v>-250</v>
      </c>
      <c r="AW349" s="3">
        <f t="shared" si="161"/>
        <v>-122</v>
      </c>
      <c r="AX349" s="3">
        <f t="shared" si="162"/>
        <v>-537</v>
      </c>
      <c r="AY349" s="9">
        <f t="shared" si="163"/>
        <v>-51</v>
      </c>
      <c r="AZ349" s="3">
        <f t="shared" si="164"/>
        <v>1488400</v>
      </c>
      <c r="BA349" s="3">
        <f t="shared" si="165"/>
        <v>67081</v>
      </c>
      <c r="BB349" s="3">
        <f t="shared" si="166"/>
        <v>62500</v>
      </c>
      <c r="BC349" s="3">
        <f t="shared" si="167"/>
        <v>14884</v>
      </c>
      <c r="BD349" s="3">
        <f t="shared" si="168"/>
        <v>288369</v>
      </c>
      <c r="BE349" s="9">
        <f t="shared" si="169"/>
        <v>2601</v>
      </c>
      <c r="BF349" s="51">
        <f t="shared" si="170"/>
        <v>-0.5760151085930123</v>
      </c>
      <c r="BG349" s="51">
        <f t="shared" si="171"/>
        <v>-0.59403669724770647</v>
      </c>
      <c r="BH349" s="51">
        <f t="shared" si="172"/>
        <v>-0.35310734463276838</v>
      </c>
      <c r="BI349" s="51">
        <f t="shared" si="173"/>
        <v>-0.36636636636636638</v>
      </c>
      <c r="BJ349" s="51">
        <f t="shared" si="174"/>
        <v>-0.9117147707979627</v>
      </c>
      <c r="BK349" s="52">
        <f t="shared" si="175"/>
        <v>-0.98076923076923073</v>
      </c>
    </row>
    <row r="350" spans="1:63" x14ac:dyDescent="0.25">
      <c r="A350">
        <v>382</v>
      </c>
      <c r="B350" t="s">
        <v>75</v>
      </c>
      <c r="C350" t="s">
        <v>214</v>
      </c>
      <c r="D350" t="str">
        <f t="shared" si="156"/>
        <v>CLAYTON ST between OAK and PAGE</v>
      </c>
      <c r="E350" t="s">
        <v>267</v>
      </c>
      <c r="F350" t="s">
        <v>433</v>
      </c>
      <c r="G350" t="s">
        <v>434</v>
      </c>
      <c r="H350" t="s">
        <v>38</v>
      </c>
      <c r="I350" t="s">
        <v>621</v>
      </c>
      <c r="J350" s="11" t="s">
        <v>916</v>
      </c>
      <c r="K350">
        <v>26416</v>
      </c>
      <c r="L350" s="11">
        <v>26415</v>
      </c>
      <c r="M350">
        <f>IFERROR(ROUND(VLOOKUP($A350,est_vols!$A:$U,2,FALSE),0),"")</f>
        <v>2</v>
      </c>
      <c r="N350">
        <f>IFERROR(ROUND(VLOOKUP($A350,est_vols!$A:$U,3,FALSE),0),"")</f>
        <v>11</v>
      </c>
      <c r="O350" t="str">
        <f>VLOOKUP(M350,'AT FT Lookup'!$A$3:$D$8,4,FALSE)</f>
        <v>UrbBiz</v>
      </c>
      <c r="P350" s="11" t="str">
        <f>VLOOKUP(N350,'AT FT Lookup'!$A$12:$C$26,3,FALSE)</f>
        <v>Loc</v>
      </c>
      <c r="Q350">
        <f t="shared" si="152"/>
        <v>1</v>
      </c>
      <c r="R350">
        <f t="shared" si="153"/>
        <v>0</v>
      </c>
      <c r="S350">
        <f t="shared" si="154"/>
        <v>0</v>
      </c>
      <c r="T350">
        <f t="shared" si="155"/>
        <v>0</v>
      </c>
      <c r="U350" s="11" t="str">
        <f t="shared" si="157"/>
        <v>Under 10k</v>
      </c>
      <c r="V350" s="3">
        <v>1045</v>
      </c>
      <c r="W350" s="3">
        <v>166</v>
      </c>
      <c r="X350" s="3">
        <v>409</v>
      </c>
      <c r="Y350" s="3">
        <v>239</v>
      </c>
      <c r="Z350" s="3">
        <v>224</v>
      </c>
      <c r="AA350" s="9">
        <v>7</v>
      </c>
      <c r="AN350" s="3">
        <f>IFERROR(ROUND(VLOOKUP($A350,est_vols!$A:$U,4,FALSE),0),"")</f>
        <v>929</v>
      </c>
      <c r="AO350" s="3">
        <f>IFERROR(ROUND(VLOOKUP($A350,est_vols!$A:$U,5,FALSE),0),"")</f>
        <v>23</v>
      </c>
      <c r="AP350" s="3">
        <f>IFERROR(ROUND(VLOOKUP($A350,est_vols!$A:$U,6,FALSE),0),"")</f>
        <v>513</v>
      </c>
      <c r="AQ350" s="3">
        <f>IFERROR(ROUND(VLOOKUP($A350,est_vols!$A:$U,7,FALSE),0),"")</f>
        <v>229</v>
      </c>
      <c r="AR350" s="3">
        <f>IFERROR(ROUND(VLOOKUP($A350,est_vols!$A:$U,8,FALSE),0),"")</f>
        <v>163</v>
      </c>
      <c r="AS350" s="9">
        <f>IFERROR(ROUND(VLOOKUP($A350,est_vols!$A:$U,9,FALSE),0),"")</f>
        <v>0</v>
      </c>
      <c r="AT350" s="3">
        <f t="shared" si="158"/>
        <v>-116</v>
      </c>
      <c r="AU350" s="3">
        <f t="shared" si="159"/>
        <v>-143</v>
      </c>
      <c r="AV350" s="3">
        <f t="shared" si="160"/>
        <v>104</v>
      </c>
      <c r="AW350" s="3">
        <f t="shared" si="161"/>
        <v>-10</v>
      </c>
      <c r="AX350" s="3">
        <f t="shared" si="162"/>
        <v>-61</v>
      </c>
      <c r="AY350" s="9">
        <f t="shared" si="163"/>
        <v>-7</v>
      </c>
      <c r="AZ350" s="3">
        <f t="shared" si="164"/>
        <v>13456</v>
      </c>
      <c r="BA350" s="3">
        <f t="shared" si="165"/>
        <v>20449</v>
      </c>
      <c r="BB350" s="3">
        <f t="shared" si="166"/>
        <v>10816</v>
      </c>
      <c r="BC350" s="3">
        <f t="shared" si="167"/>
        <v>100</v>
      </c>
      <c r="BD350" s="3">
        <f t="shared" si="168"/>
        <v>3721</v>
      </c>
      <c r="BE350" s="9">
        <f t="shared" si="169"/>
        <v>49</v>
      </c>
      <c r="BF350" s="51">
        <f t="shared" si="170"/>
        <v>-0.11100478468899522</v>
      </c>
      <c r="BG350" s="51">
        <f t="shared" si="171"/>
        <v>-0.86144578313253017</v>
      </c>
      <c r="BH350" s="51">
        <f t="shared" si="172"/>
        <v>0.25427872860635697</v>
      </c>
      <c r="BI350" s="51">
        <f t="shared" si="173"/>
        <v>-4.1841004184100417E-2</v>
      </c>
      <c r="BJ350" s="51">
        <f t="shared" si="174"/>
        <v>-0.27232142857142855</v>
      </c>
      <c r="BK350" s="52">
        <f t="shared" si="175"/>
        <v>-1</v>
      </c>
    </row>
    <row r="351" spans="1:63" x14ac:dyDescent="0.25">
      <c r="A351">
        <v>383</v>
      </c>
      <c r="B351" t="s">
        <v>75</v>
      </c>
      <c r="C351" t="s">
        <v>214</v>
      </c>
      <c r="D351" t="str">
        <f t="shared" si="156"/>
        <v>CLEARFIELD DR between EUCALYPTUS and OCEAN</v>
      </c>
      <c r="E351" t="s">
        <v>268</v>
      </c>
      <c r="F351" t="s">
        <v>390</v>
      </c>
      <c r="G351" t="s">
        <v>391</v>
      </c>
      <c r="H351" t="s">
        <v>36</v>
      </c>
      <c r="I351" t="s">
        <v>621</v>
      </c>
      <c r="J351" s="11" t="s">
        <v>917</v>
      </c>
      <c r="K351">
        <v>23304</v>
      </c>
      <c r="L351" s="11">
        <v>23307</v>
      </c>
      <c r="M351">
        <f>IFERROR(ROUND(VLOOKUP($A351,est_vols!$A:$U,2,FALSE),0),"")</f>
        <v>3</v>
      </c>
      <c r="N351">
        <f>IFERROR(ROUND(VLOOKUP($A351,est_vols!$A:$U,3,FALSE),0),"")</f>
        <v>11</v>
      </c>
      <c r="O351" t="str">
        <f>VLOOKUP(M351,'AT FT Lookup'!$A$3:$D$8,4,FALSE)</f>
        <v>Urb</v>
      </c>
      <c r="P351" s="11" t="str">
        <f>VLOOKUP(N351,'AT FT Lookup'!$A$12:$C$26,3,FALSE)</f>
        <v>Loc</v>
      </c>
      <c r="Q351">
        <f t="shared" si="152"/>
        <v>1</v>
      </c>
      <c r="R351">
        <f t="shared" si="153"/>
        <v>0</v>
      </c>
      <c r="S351">
        <f t="shared" si="154"/>
        <v>0</v>
      </c>
      <c r="T351">
        <f t="shared" si="155"/>
        <v>0</v>
      </c>
      <c r="U351" s="11" t="str">
        <f t="shared" si="157"/>
        <v>Under 10k</v>
      </c>
      <c r="V351" s="3">
        <v>379</v>
      </c>
      <c r="W351" s="3">
        <v>85</v>
      </c>
      <c r="X351" s="3">
        <v>132</v>
      </c>
      <c r="Y351" s="3">
        <v>95</v>
      </c>
      <c r="Z351" s="3">
        <v>63</v>
      </c>
      <c r="AA351" s="9">
        <v>4</v>
      </c>
      <c r="AN351" s="3">
        <f>IFERROR(ROUND(VLOOKUP($A351,est_vols!$A:$U,4,FALSE),0),"")</f>
        <v>95</v>
      </c>
      <c r="AO351" s="3">
        <f>IFERROR(ROUND(VLOOKUP($A351,est_vols!$A:$U,5,FALSE),0),"")</f>
        <v>10</v>
      </c>
      <c r="AP351" s="3">
        <f>IFERROR(ROUND(VLOOKUP($A351,est_vols!$A:$U,6,FALSE),0),"")</f>
        <v>40</v>
      </c>
      <c r="AQ351" s="3">
        <f>IFERROR(ROUND(VLOOKUP($A351,est_vols!$A:$U,7,FALSE),0),"")</f>
        <v>30</v>
      </c>
      <c r="AR351" s="3">
        <f>IFERROR(ROUND(VLOOKUP($A351,est_vols!$A:$U,8,FALSE),0),"")</f>
        <v>14</v>
      </c>
      <c r="AS351" s="9">
        <f>IFERROR(ROUND(VLOOKUP($A351,est_vols!$A:$U,9,FALSE),0),"")</f>
        <v>1</v>
      </c>
      <c r="AT351" s="3">
        <f t="shared" si="158"/>
        <v>-284</v>
      </c>
      <c r="AU351" s="3">
        <f t="shared" si="159"/>
        <v>-75</v>
      </c>
      <c r="AV351" s="3">
        <f t="shared" si="160"/>
        <v>-92</v>
      </c>
      <c r="AW351" s="3">
        <f t="shared" si="161"/>
        <v>-65</v>
      </c>
      <c r="AX351" s="3">
        <f t="shared" si="162"/>
        <v>-49</v>
      </c>
      <c r="AY351" s="9">
        <f t="shared" si="163"/>
        <v>-3</v>
      </c>
      <c r="AZ351" s="3">
        <f t="shared" si="164"/>
        <v>80656</v>
      </c>
      <c r="BA351" s="3">
        <f t="shared" si="165"/>
        <v>5625</v>
      </c>
      <c r="BB351" s="3">
        <f t="shared" si="166"/>
        <v>8464</v>
      </c>
      <c r="BC351" s="3">
        <f t="shared" si="167"/>
        <v>4225</v>
      </c>
      <c r="BD351" s="3">
        <f t="shared" si="168"/>
        <v>2401</v>
      </c>
      <c r="BE351" s="9">
        <f t="shared" si="169"/>
        <v>9</v>
      </c>
      <c r="BF351" s="51">
        <f t="shared" si="170"/>
        <v>-0.74934036939313986</v>
      </c>
      <c r="BG351" s="51">
        <f t="shared" si="171"/>
        <v>-0.88235294117647056</v>
      </c>
      <c r="BH351" s="51">
        <f t="shared" si="172"/>
        <v>-0.69696969696969702</v>
      </c>
      <c r="BI351" s="51">
        <f t="shared" si="173"/>
        <v>-0.68421052631578949</v>
      </c>
      <c r="BJ351" s="51">
        <f t="shared" si="174"/>
        <v>-0.77777777777777779</v>
      </c>
      <c r="BK351" s="52">
        <f t="shared" si="175"/>
        <v>-0.75</v>
      </c>
    </row>
    <row r="352" spans="1:63" x14ac:dyDescent="0.25">
      <c r="A352">
        <v>384</v>
      </c>
      <c r="B352" t="s">
        <v>75</v>
      </c>
      <c r="C352" t="s">
        <v>214</v>
      </c>
      <c r="D352" t="str">
        <f t="shared" si="156"/>
        <v>CLEARFIELD DR between EUCALYPTUS and OCEAN</v>
      </c>
      <c r="E352" t="s">
        <v>268</v>
      </c>
      <c r="F352" t="s">
        <v>390</v>
      </c>
      <c r="G352" t="s">
        <v>391</v>
      </c>
      <c r="H352" t="s">
        <v>38</v>
      </c>
      <c r="I352" t="s">
        <v>621</v>
      </c>
      <c r="J352" s="11" t="s">
        <v>918</v>
      </c>
      <c r="K352">
        <v>23307</v>
      </c>
      <c r="L352" s="11">
        <v>23304</v>
      </c>
      <c r="M352">
        <f>IFERROR(ROUND(VLOOKUP($A352,est_vols!$A:$U,2,FALSE),0),"")</f>
        <v>3</v>
      </c>
      <c r="N352">
        <f>IFERROR(ROUND(VLOOKUP($A352,est_vols!$A:$U,3,FALSE),0),"")</f>
        <v>11</v>
      </c>
      <c r="O352" t="str">
        <f>VLOOKUP(M352,'AT FT Lookup'!$A$3:$D$8,4,FALSE)</f>
        <v>Urb</v>
      </c>
      <c r="P352" s="11" t="str">
        <f>VLOOKUP(N352,'AT FT Lookup'!$A$12:$C$26,3,FALSE)</f>
        <v>Loc</v>
      </c>
      <c r="Q352">
        <f t="shared" si="152"/>
        <v>1</v>
      </c>
      <c r="R352">
        <f t="shared" si="153"/>
        <v>0</v>
      </c>
      <c r="S352">
        <f t="shared" si="154"/>
        <v>0</v>
      </c>
      <c r="T352">
        <f t="shared" si="155"/>
        <v>0</v>
      </c>
      <c r="U352" s="11" t="str">
        <f t="shared" si="157"/>
        <v>Under 10k</v>
      </c>
      <c r="V352" s="3">
        <v>858</v>
      </c>
      <c r="W352" s="3">
        <v>129</v>
      </c>
      <c r="X352" s="3">
        <v>344</v>
      </c>
      <c r="Y352" s="3">
        <v>229</v>
      </c>
      <c r="Z352" s="3">
        <v>145</v>
      </c>
      <c r="AA352" s="9">
        <v>11</v>
      </c>
      <c r="AN352" s="3">
        <f>IFERROR(ROUND(VLOOKUP($A352,est_vols!$A:$U,4,FALSE),0),"")</f>
        <v>0</v>
      </c>
      <c r="AO352" s="3">
        <f>IFERROR(ROUND(VLOOKUP($A352,est_vols!$A:$U,5,FALSE),0),"")</f>
        <v>0</v>
      </c>
      <c r="AP352" s="3">
        <f>IFERROR(ROUND(VLOOKUP($A352,est_vols!$A:$U,6,FALSE),0),"")</f>
        <v>0</v>
      </c>
      <c r="AQ352" s="3">
        <f>IFERROR(ROUND(VLOOKUP($A352,est_vols!$A:$U,7,FALSE),0),"")</f>
        <v>0</v>
      </c>
      <c r="AR352" s="3">
        <f>IFERROR(ROUND(VLOOKUP($A352,est_vols!$A:$U,8,FALSE),0),"")</f>
        <v>0</v>
      </c>
      <c r="AS352" s="9">
        <f>IFERROR(ROUND(VLOOKUP($A352,est_vols!$A:$U,9,FALSE),0),"")</f>
        <v>0</v>
      </c>
      <c r="AT352" s="3">
        <f t="shared" si="158"/>
        <v>-858</v>
      </c>
      <c r="AU352" s="3">
        <f t="shared" si="159"/>
        <v>-129</v>
      </c>
      <c r="AV352" s="3">
        <f t="shared" si="160"/>
        <v>-344</v>
      </c>
      <c r="AW352" s="3">
        <f t="shared" si="161"/>
        <v>-229</v>
      </c>
      <c r="AX352" s="3">
        <f t="shared" si="162"/>
        <v>-145</v>
      </c>
      <c r="AY352" s="9">
        <f t="shared" si="163"/>
        <v>-11</v>
      </c>
      <c r="AZ352" s="3">
        <f t="shared" si="164"/>
        <v>736164</v>
      </c>
      <c r="BA352" s="3">
        <f t="shared" si="165"/>
        <v>16641</v>
      </c>
      <c r="BB352" s="3">
        <f t="shared" si="166"/>
        <v>118336</v>
      </c>
      <c r="BC352" s="3">
        <f t="shared" si="167"/>
        <v>52441</v>
      </c>
      <c r="BD352" s="3">
        <f t="shared" si="168"/>
        <v>21025</v>
      </c>
      <c r="BE352" s="9">
        <f t="shared" si="169"/>
        <v>121</v>
      </c>
      <c r="BF352" s="51">
        <f t="shared" si="170"/>
        <v>-1</v>
      </c>
      <c r="BG352" s="51">
        <f t="shared" si="171"/>
        <v>-1</v>
      </c>
      <c r="BH352" s="51">
        <f t="shared" si="172"/>
        <v>-1</v>
      </c>
      <c r="BI352" s="51">
        <f t="shared" si="173"/>
        <v>-1</v>
      </c>
      <c r="BJ352" s="51">
        <f t="shared" si="174"/>
        <v>-1</v>
      </c>
      <c r="BK352" s="52">
        <f t="shared" si="175"/>
        <v>-1</v>
      </c>
    </row>
    <row r="353" spans="1:63" x14ac:dyDescent="0.25">
      <c r="A353">
        <v>385</v>
      </c>
      <c r="B353" t="s">
        <v>75</v>
      </c>
      <c r="C353" t="s">
        <v>214</v>
      </c>
      <c r="D353" t="str">
        <f t="shared" si="156"/>
        <v>CLEMENT ST between 32ND and 33RD</v>
      </c>
      <c r="E353" t="s">
        <v>269</v>
      </c>
      <c r="F353" t="s">
        <v>480</v>
      </c>
      <c r="G353" t="s">
        <v>481</v>
      </c>
      <c r="H353" t="s">
        <v>40</v>
      </c>
      <c r="I353" t="s">
        <v>621</v>
      </c>
      <c r="J353" s="11" t="s">
        <v>919</v>
      </c>
      <c r="K353">
        <v>27856</v>
      </c>
      <c r="L353" s="11">
        <v>27855</v>
      </c>
      <c r="M353">
        <f>IFERROR(ROUND(VLOOKUP($A353,est_vols!$A:$U,2,FALSE),0),"")</f>
        <v>3</v>
      </c>
      <c r="N353">
        <f>IFERROR(ROUND(VLOOKUP($A353,est_vols!$A:$U,3,FALSE),0),"")</f>
        <v>11</v>
      </c>
      <c r="O353" t="str">
        <f>VLOOKUP(M353,'AT FT Lookup'!$A$3:$D$8,4,FALSE)</f>
        <v>Urb</v>
      </c>
      <c r="P353" s="11" t="str">
        <f>VLOOKUP(N353,'AT FT Lookup'!$A$12:$C$26,3,FALSE)</f>
        <v>Loc</v>
      </c>
      <c r="Q353">
        <f t="shared" si="152"/>
        <v>1</v>
      </c>
      <c r="R353">
        <f t="shared" si="153"/>
        <v>0</v>
      </c>
      <c r="S353">
        <f t="shared" si="154"/>
        <v>0</v>
      </c>
      <c r="T353">
        <f t="shared" si="155"/>
        <v>0</v>
      </c>
      <c r="U353" s="11" t="str">
        <f t="shared" si="157"/>
        <v>Under 10k</v>
      </c>
      <c r="V353" s="3">
        <v>3884</v>
      </c>
      <c r="W353" s="3">
        <v>706</v>
      </c>
      <c r="X353" s="3">
        <v>1756</v>
      </c>
      <c r="Y353" s="3">
        <v>902</v>
      </c>
      <c r="Z353" s="3">
        <v>493</v>
      </c>
      <c r="AA353" s="9">
        <v>27</v>
      </c>
      <c r="AN353" s="3">
        <f>IFERROR(ROUND(VLOOKUP($A353,est_vols!$A:$U,4,FALSE),0),"")</f>
        <v>253</v>
      </c>
      <c r="AO353" s="3">
        <f>IFERROR(ROUND(VLOOKUP($A353,est_vols!$A:$U,5,FALSE),0),"")</f>
        <v>52</v>
      </c>
      <c r="AP353" s="3">
        <f>IFERROR(ROUND(VLOOKUP($A353,est_vols!$A:$U,6,FALSE),0),"")</f>
        <v>96</v>
      </c>
      <c r="AQ353" s="3">
        <f>IFERROR(ROUND(VLOOKUP($A353,est_vols!$A:$U,7,FALSE),0),"")</f>
        <v>38</v>
      </c>
      <c r="AR353" s="3">
        <f>IFERROR(ROUND(VLOOKUP($A353,est_vols!$A:$U,8,FALSE),0),"")</f>
        <v>48</v>
      </c>
      <c r="AS353" s="9">
        <f>IFERROR(ROUND(VLOOKUP($A353,est_vols!$A:$U,9,FALSE),0),"")</f>
        <v>19</v>
      </c>
      <c r="AT353" s="3">
        <f t="shared" si="158"/>
        <v>-3631</v>
      </c>
      <c r="AU353" s="3">
        <f t="shared" si="159"/>
        <v>-654</v>
      </c>
      <c r="AV353" s="3">
        <f t="shared" si="160"/>
        <v>-1660</v>
      </c>
      <c r="AW353" s="3">
        <f t="shared" si="161"/>
        <v>-864</v>
      </c>
      <c r="AX353" s="3">
        <f t="shared" si="162"/>
        <v>-445</v>
      </c>
      <c r="AY353" s="9">
        <f t="shared" si="163"/>
        <v>-8</v>
      </c>
      <c r="AZ353" s="3">
        <f t="shared" si="164"/>
        <v>13184161</v>
      </c>
      <c r="BA353" s="3">
        <f t="shared" si="165"/>
        <v>427716</v>
      </c>
      <c r="BB353" s="3">
        <f t="shared" si="166"/>
        <v>2755600</v>
      </c>
      <c r="BC353" s="3">
        <f t="shared" si="167"/>
        <v>746496</v>
      </c>
      <c r="BD353" s="3">
        <f t="shared" si="168"/>
        <v>198025</v>
      </c>
      <c r="BE353" s="9">
        <f t="shared" si="169"/>
        <v>64</v>
      </c>
      <c r="BF353" s="51">
        <f t="shared" si="170"/>
        <v>-0.93486096807415031</v>
      </c>
      <c r="BG353" s="51">
        <f t="shared" si="171"/>
        <v>-0.92634560906515584</v>
      </c>
      <c r="BH353" s="51">
        <f t="shared" si="172"/>
        <v>-0.9453302961275627</v>
      </c>
      <c r="BI353" s="51">
        <f t="shared" si="173"/>
        <v>-0.95787139689578715</v>
      </c>
      <c r="BJ353" s="51">
        <f t="shared" si="174"/>
        <v>-0.9026369168356998</v>
      </c>
      <c r="BK353" s="52">
        <f t="shared" si="175"/>
        <v>-0.29629629629629628</v>
      </c>
    </row>
    <row r="354" spans="1:63" x14ac:dyDescent="0.25">
      <c r="A354">
        <v>386</v>
      </c>
      <c r="B354" t="s">
        <v>75</v>
      </c>
      <c r="C354" t="s">
        <v>214</v>
      </c>
      <c r="D354" t="str">
        <f t="shared" si="156"/>
        <v>CLEMENT ST between 32ND and 33RD</v>
      </c>
      <c r="E354" t="s">
        <v>269</v>
      </c>
      <c r="F354" t="s">
        <v>480</v>
      </c>
      <c r="G354" t="s">
        <v>481</v>
      </c>
      <c r="H354" t="s">
        <v>42</v>
      </c>
      <c r="I354" t="s">
        <v>621</v>
      </c>
      <c r="J354" s="11" t="s">
        <v>920</v>
      </c>
      <c r="K354">
        <v>27855</v>
      </c>
      <c r="L354" s="11">
        <v>27856</v>
      </c>
      <c r="M354">
        <f>IFERROR(ROUND(VLOOKUP($A354,est_vols!$A:$U,2,FALSE),0),"")</f>
        <v>3</v>
      </c>
      <c r="N354">
        <f>IFERROR(ROUND(VLOOKUP($A354,est_vols!$A:$U,3,FALSE),0),"")</f>
        <v>11</v>
      </c>
      <c r="O354" t="str">
        <f>VLOOKUP(M354,'AT FT Lookup'!$A$3:$D$8,4,FALSE)</f>
        <v>Urb</v>
      </c>
      <c r="P354" s="11" t="str">
        <f>VLOOKUP(N354,'AT FT Lookup'!$A$12:$C$26,3,FALSE)</f>
        <v>Loc</v>
      </c>
      <c r="Q354">
        <f t="shared" ref="Q354:Q417" si="176">IF(V354&lt;10000,IF(V354&lt;1,0,1),0)</f>
        <v>1</v>
      </c>
      <c r="R354">
        <f t="shared" ref="R354:R417" si="177">IF(V354&lt;20000,IF(V354&lt;10000,0,1),0)</f>
        <v>0</v>
      </c>
      <c r="S354">
        <f t="shared" ref="S354:S417" si="178">IF(V354&lt;50000,IF(V354&lt;20000,0,1),0)</f>
        <v>0</v>
      </c>
      <c r="T354">
        <f t="shared" ref="T354:T417" si="179">IF(V354&gt;=50000,1,0)</f>
        <v>0</v>
      </c>
      <c r="U354" s="11" t="str">
        <f t="shared" si="157"/>
        <v>Under 10k</v>
      </c>
      <c r="V354" s="3">
        <v>3079</v>
      </c>
      <c r="W354" s="3">
        <v>526</v>
      </c>
      <c r="X354" s="3">
        <v>1236</v>
      </c>
      <c r="Y354" s="3">
        <v>747</v>
      </c>
      <c r="Z354" s="3">
        <v>522</v>
      </c>
      <c r="AA354" s="9">
        <v>48</v>
      </c>
      <c r="AN354" s="3">
        <f>IFERROR(ROUND(VLOOKUP($A354,est_vols!$A:$U,4,FALSE),0),"")</f>
        <v>32</v>
      </c>
      <c r="AO354" s="3">
        <f>IFERROR(ROUND(VLOOKUP($A354,est_vols!$A:$U,5,FALSE),0),"")</f>
        <v>1</v>
      </c>
      <c r="AP354" s="3">
        <f>IFERROR(ROUND(VLOOKUP($A354,est_vols!$A:$U,6,FALSE),0),"")</f>
        <v>13</v>
      </c>
      <c r="AQ354" s="3">
        <f>IFERROR(ROUND(VLOOKUP($A354,est_vols!$A:$U,7,FALSE),0),"")</f>
        <v>16</v>
      </c>
      <c r="AR354" s="3">
        <f>IFERROR(ROUND(VLOOKUP($A354,est_vols!$A:$U,8,FALSE),0),"")</f>
        <v>2</v>
      </c>
      <c r="AS354" s="9">
        <f>IFERROR(ROUND(VLOOKUP($A354,est_vols!$A:$U,9,FALSE),0),"")</f>
        <v>0</v>
      </c>
      <c r="AT354" s="3">
        <f t="shared" si="158"/>
        <v>-3047</v>
      </c>
      <c r="AU354" s="3">
        <f t="shared" si="159"/>
        <v>-525</v>
      </c>
      <c r="AV354" s="3">
        <f t="shared" si="160"/>
        <v>-1223</v>
      </c>
      <c r="AW354" s="3">
        <f t="shared" si="161"/>
        <v>-731</v>
      </c>
      <c r="AX354" s="3">
        <f t="shared" si="162"/>
        <v>-520</v>
      </c>
      <c r="AY354" s="9">
        <f t="shared" si="163"/>
        <v>-48</v>
      </c>
      <c r="AZ354" s="3">
        <f t="shared" si="164"/>
        <v>9284209</v>
      </c>
      <c r="BA354" s="3">
        <f t="shared" si="165"/>
        <v>275625</v>
      </c>
      <c r="BB354" s="3">
        <f t="shared" si="166"/>
        <v>1495729</v>
      </c>
      <c r="BC354" s="3">
        <f t="shared" si="167"/>
        <v>534361</v>
      </c>
      <c r="BD354" s="3">
        <f t="shared" si="168"/>
        <v>270400</v>
      </c>
      <c r="BE354" s="9">
        <f t="shared" si="169"/>
        <v>2304</v>
      </c>
      <c r="BF354" s="51">
        <f t="shared" si="170"/>
        <v>-0.9896070152646963</v>
      </c>
      <c r="BG354" s="51">
        <f t="shared" si="171"/>
        <v>-0.99809885931558939</v>
      </c>
      <c r="BH354" s="51">
        <f t="shared" si="172"/>
        <v>-0.98948220064724923</v>
      </c>
      <c r="BI354" s="51">
        <f t="shared" si="173"/>
        <v>-0.97858099062918336</v>
      </c>
      <c r="BJ354" s="51">
        <f t="shared" si="174"/>
        <v>-0.99616858237547889</v>
      </c>
      <c r="BK354" s="52">
        <f t="shared" si="175"/>
        <v>-1</v>
      </c>
    </row>
    <row r="355" spans="1:63" x14ac:dyDescent="0.25">
      <c r="A355">
        <v>387</v>
      </c>
      <c r="B355" t="s">
        <v>75</v>
      </c>
      <c r="C355" t="s">
        <v>214</v>
      </c>
      <c r="D355" t="str">
        <f t="shared" si="156"/>
        <v>COLE ST between FULTON and GROVE</v>
      </c>
      <c r="E355" t="s">
        <v>270</v>
      </c>
      <c r="F355" t="s">
        <v>389</v>
      </c>
      <c r="G355" t="s">
        <v>440</v>
      </c>
      <c r="H355" t="s">
        <v>36</v>
      </c>
      <c r="I355" t="s">
        <v>621</v>
      </c>
      <c r="J355" s="11" t="s">
        <v>921</v>
      </c>
      <c r="K355">
        <v>26424</v>
      </c>
      <c r="L355" s="11">
        <v>26469</v>
      </c>
      <c r="M355">
        <f>IFERROR(ROUND(VLOOKUP($A355,est_vols!$A:$U,2,FALSE),0),"")</f>
        <v>2</v>
      </c>
      <c r="N355">
        <f>IFERROR(ROUND(VLOOKUP($A355,est_vols!$A:$U,3,FALSE),0),"")</f>
        <v>11</v>
      </c>
      <c r="O355" t="str">
        <f>VLOOKUP(M355,'AT FT Lookup'!$A$3:$D$8,4,FALSE)</f>
        <v>UrbBiz</v>
      </c>
      <c r="P355" s="11" t="str">
        <f>VLOOKUP(N355,'AT FT Lookup'!$A$12:$C$26,3,FALSE)</f>
        <v>Loc</v>
      </c>
      <c r="Q355">
        <f t="shared" si="176"/>
        <v>1</v>
      </c>
      <c r="R355">
        <f t="shared" si="177"/>
        <v>0</v>
      </c>
      <c r="S355">
        <f t="shared" si="178"/>
        <v>0</v>
      </c>
      <c r="T355">
        <f t="shared" si="179"/>
        <v>0</v>
      </c>
      <c r="U355" s="11" t="str">
        <f t="shared" si="157"/>
        <v>Under 10k</v>
      </c>
      <c r="V355" s="3">
        <v>603</v>
      </c>
      <c r="W355" s="3">
        <v>105</v>
      </c>
      <c r="X355" s="3">
        <v>239</v>
      </c>
      <c r="Y355" s="3">
        <v>136</v>
      </c>
      <c r="Z355" s="3">
        <v>111.5</v>
      </c>
      <c r="AA355" s="9">
        <v>11.5</v>
      </c>
      <c r="AN355" s="3">
        <f>IFERROR(ROUND(VLOOKUP($A355,est_vols!$A:$U,4,FALSE),0),"")</f>
        <v>1310</v>
      </c>
      <c r="AO355" s="3">
        <f>IFERROR(ROUND(VLOOKUP($A355,est_vols!$A:$U,5,FALSE),0),"")</f>
        <v>115</v>
      </c>
      <c r="AP355" s="3">
        <f>IFERROR(ROUND(VLOOKUP($A355,est_vols!$A:$U,6,FALSE),0),"")</f>
        <v>789</v>
      </c>
      <c r="AQ355" s="3">
        <f>IFERROR(ROUND(VLOOKUP($A355,est_vols!$A:$U,7,FALSE),0),"")</f>
        <v>406</v>
      </c>
      <c r="AR355" s="3">
        <f>IFERROR(ROUND(VLOOKUP($A355,est_vols!$A:$U,8,FALSE),0),"")</f>
        <v>0</v>
      </c>
      <c r="AS355" s="9">
        <f>IFERROR(ROUND(VLOOKUP($A355,est_vols!$A:$U,9,FALSE),0),"")</f>
        <v>0</v>
      </c>
      <c r="AT355" s="3">
        <f t="shared" si="158"/>
        <v>707</v>
      </c>
      <c r="AU355" s="3">
        <f t="shared" si="159"/>
        <v>10</v>
      </c>
      <c r="AV355" s="3">
        <f t="shared" si="160"/>
        <v>550</v>
      </c>
      <c r="AW355" s="3">
        <f t="shared" si="161"/>
        <v>270</v>
      </c>
      <c r="AX355" s="3">
        <f t="shared" si="162"/>
        <v>-111.5</v>
      </c>
      <c r="AY355" s="9">
        <f t="shared" si="163"/>
        <v>-11.5</v>
      </c>
      <c r="AZ355" s="3">
        <f t="shared" si="164"/>
        <v>499849</v>
      </c>
      <c r="BA355" s="3">
        <f t="shared" si="165"/>
        <v>100</v>
      </c>
      <c r="BB355" s="3">
        <f t="shared" si="166"/>
        <v>302500</v>
      </c>
      <c r="BC355" s="3">
        <f t="shared" si="167"/>
        <v>72900</v>
      </c>
      <c r="BD355" s="3">
        <f t="shared" si="168"/>
        <v>12432.25</v>
      </c>
      <c r="BE355" s="9">
        <f t="shared" si="169"/>
        <v>132.25</v>
      </c>
      <c r="BF355" s="51">
        <f t="shared" si="170"/>
        <v>1.1724709784411278</v>
      </c>
      <c r="BG355" s="51">
        <f t="shared" si="171"/>
        <v>9.5238095238095233E-2</v>
      </c>
      <c r="BH355" s="51">
        <f t="shared" si="172"/>
        <v>2.3012552301255229</v>
      </c>
      <c r="BI355" s="51">
        <f t="shared" si="173"/>
        <v>1.9852941176470589</v>
      </c>
      <c r="BJ355" s="51">
        <f t="shared" si="174"/>
        <v>-1</v>
      </c>
      <c r="BK355" s="52">
        <f t="shared" si="175"/>
        <v>-1</v>
      </c>
    </row>
    <row r="356" spans="1:63" x14ac:dyDescent="0.25">
      <c r="A356">
        <v>388</v>
      </c>
      <c r="B356" t="s">
        <v>75</v>
      </c>
      <c r="C356" t="s">
        <v>214</v>
      </c>
      <c r="D356" t="str">
        <f t="shared" si="156"/>
        <v>COLE ST between FULTON and GROVE</v>
      </c>
      <c r="E356" t="s">
        <v>270</v>
      </c>
      <c r="F356" t="s">
        <v>389</v>
      </c>
      <c r="G356" t="s">
        <v>440</v>
      </c>
      <c r="H356" t="s">
        <v>38</v>
      </c>
      <c r="I356" t="s">
        <v>621</v>
      </c>
      <c r="J356" s="11" t="s">
        <v>922</v>
      </c>
      <c r="K356">
        <v>26469</v>
      </c>
      <c r="L356" s="11">
        <v>26424</v>
      </c>
      <c r="M356">
        <f>IFERROR(ROUND(VLOOKUP($A356,est_vols!$A:$U,2,FALSE),0),"")</f>
        <v>2</v>
      </c>
      <c r="N356">
        <f>IFERROR(ROUND(VLOOKUP($A356,est_vols!$A:$U,3,FALSE),0),"")</f>
        <v>11</v>
      </c>
      <c r="O356" t="str">
        <f>VLOOKUP(M356,'AT FT Lookup'!$A$3:$D$8,4,FALSE)</f>
        <v>UrbBiz</v>
      </c>
      <c r="P356" s="11" t="str">
        <f>VLOOKUP(N356,'AT FT Lookup'!$A$12:$C$26,3,FALSE)</f>
        <v>Loc</v>
      </c>
      <c r="Q356">
        <f t="shared" si="176"/>
        <v>1</v>
      </c>
      <c r="R356">
        <f t="shared" si="177"/>
        <v>0</v>
      </c>
      <c r="S356">
        <f t="shared" si="178"/>
        <v>0</v>
      </c>
      <c r="T356">
        <f t="shared" si="179"/>
        <v>0</v>
      </c>
      <c r="U356" s="11" t="str">
        <f t="shared" si="157"/>
        <v>Under 10k</v>
      </c>
      <c r="V356" s="3">
        <v>516</v>
      </c>
      <c r="W356" s="3">
        <v>68.5</v>
      </c>
      <c r="X356" s="3">
        <v>206</v>
      </c>
      <c r="Y356" s="3">
        <v>132</v>
      </c>
      <c r="Z356" s="3">
        <v>104</v>
      </c>
      <c r="AA356" s="9">
        <v>5.5</v>
      </c>
      <c r="AN356" s="3">
        <f>IFERROR(ROUND(VLOOKUP($A356,est_vols!$A:$U,4,FALSE),0),"")</f>
        <v>1379</v>
      </c>
      <c r="AO356" s="3">
        <f>IFERROR(ROUND(VLOOKUP($A356,est_vols!$A:$U,5,FALSE),0),"")</f>
        <v>0</v>
      </c>
      <c r="AP356" s="3">
        <f>IFERROR(ROUND(VLOOKUP($A356,est_vols!$A:$U,6,FALSE),0),"")</f>
        <v>842</v>
      </c>
      <c r="AQ356" s="3">
        <f>IFERROR(ROUND(VLOOKUP($A356,est_vols!$A:$U,7,FALSE),0),"")</f>
        <v>520</v>
      </c>
      <c r="AR356" s="3">
        <f>IFERROR(ROUND(VLOOKUP($A356,est_vols!$A:$U,8,FALSE),0),"")</f>
        <v>17</v>
      </c>
      <c r="AS356" s="9">
        <f>IFERROR(ROUND(VLOOKUP($A356,est_vols!$A:$U,9,FALSE),0),"")</f>
        <v>0</v>
      </c>
      <c r="AT356" s="3">
        <f t="shared" si="158"/>
        <v>863</v>
      </c>
      <c r="AU356" s="3">
        <f t="shared" si="159"/>
        <v>-68.5</v>
      </c>
      <c r="AV356" s="3">
        <f t="shared" si="160"/>
        <v>636</v>
      </c>
      <c r="AW356" s="3">
        <f t="shared" si="161"/>
        <v>388</v>
      </c>
      <c r="AX356" s="3">
        <f t="shared" si="162"/>
        <v>-87</v>
      </c>
      <c r="AY356" s="9">
        <f t="shared" si="163"/>
        <v>-5.5</v>
      </c>
      <c r="AZ356" s="3">
        <f t="shared" si="164"/>
        <v>744769</v>
      </c>
      <c r="BA356" s="3">
        <f t="shared" si="165"/>
        <v>4692.25</v>
      </c>
      <c r="BB356" s="3">
        <f t="shared" si="166"/>
        <v>404496</v>
      </c>
      <c r="BC356" s="3">
        <f t="shared" si="167"/>
        <v>150544</v>
      </c>
      <c r="BD356" s="3">
        <f t="shared" si="168"/>
        <v>7569</v>
      </c>
      <c r="BE356" s="9">
        <f t="shared" si="169"/>
        <v>30.25</v>
      </c>
      <c r="BF356" s="51">
        <f t="shared" si="170"/>
        <v>1.6724806201550388</v>
      </c>
      <c r="BG356" s="51">
        <f t="shared" si="171"/>
        <v>-1</v>
      </c>
      <c r="BH356" s="51">
        <f t="shared" si="172"/>
        <v>3.087378640776699</v>
      </c>
      <c r="BI356" s="51">
        <f t="shared" si="173"/>
        <v>2.9393939393939394</v>
      </c>
      <c r="BJ356" s="51">
        <f t="shared" si="174"/>
        <v>-0.83653846153846156</v>
      </c>
      <c r="BK356" s="52">
        <f t="shared" si="175"/>
        <v>-1</v>
      </c>
    </row>
    <row r="357" spans="1:63" x14ac:dyDescent="0.25">
      <c r="A357">
        <v>389</v>
      </c>
      <c r="B357" t="s">
        <v>75</v>
      </c>
      <c r="C357" t="s">
        <v>214</v>
      </c>
      <c r="D357" t="str">
        <f t="shared" si="156"/>
        <v>CONNECTICUT ST between 19TH and 20TH</v>
      </c>
      <c r="E357" t="s">
        <v>271</v>
      </c>
      <c r="F357" t="s">
        <v>444</v>
      </c>
      <c r="G357" t="s">
        <v>456</v>
      </c>
      <c r="H357" t="s">
        <v>36</v>
      </c>
      <c r="I357" t="s">
        <v>621</v>
      </c>
      <c r="J357" s="11" t="s">
        <v>923</v>
      </c>
      <c r="K357">
        <v>23666</v>
      </c>
      <c r="L357" s="11">
        <v>23670</v>
      </c>
      <c r="M357">
        <f>IFERROR(ROUND(VLOOKUP($A357,est_vols!$A:$U,2,FALSE),0),"")</f>
        <v>2</v>
      </c>
      <c r="N357">
        <f>IFERROR(ROUND(VLOOKUP($A357,est_vols!$A:$U,3,FALSE),0),"")</f>
        <v>11</v>
      </c>
      <c r="O357" t="str">
        <f>VLOOKUP(M357,'AT FT Lookup'!$A$3:$D$8,4,FALSE)</f>
        <v>UrbBiz</v>
      </c>
      <c r="P357" s="11" t="str">
        <f>VLOOKUP(N357,'AT FT Lookup'!$A$12:$C$26,3,FALSE)</f>
        <v>Loc</v>
      </c>
      <c r="Q357">
        <f t="shared" si="176"/>
        <v>1</v>
      </c>
      <c r="R357">
        <f t="shared" si="177"/>
        <v>0</v>
      </c>
      <c r="S357">
        <f t="shared" si="178"/>
        <v>0</v>
      </c>
      <c r="T357">
        <f t="shared" si="179"/>
        <v>0</v>
      </c>
      <c r="U357" s="11" t="str">
        <f t="shared" si="157"/>
        <v>Under 10k</v>
      </c>
      <c r="V357" s="3">
        <v>719.5</v>
      </c>
      <c r="W357" s="3">
        <v>129</v>
      </c>
      <c r="X357" s="3">
        <v>289.5</v>
      </c>
      <c r="Y357" s="3">
        <v>167</v>
      </c>
      <c r="Z357" s="3">
        <v>126</v>
      </c>
      <c r="AA357" s="9">
        <v>8</v>
      </c>
      <c r="AN357" s="3">
        <f>IFERROR(ROUND(VLOOKUP($A357,est_vols!$A:$U,4,FALSE),0),"")</f>
        <v>98</v>
      </c>
      <c r="AO357" s="3">
        <f>IFERROR(ROUND(VLOOKUP($A357,est_vols!$A:$U,5,FALSE),0),"")</f>
        <v>17</v>
      </c>
      <c r="AP357" s="3">
        <f>IFERROR(ROUND(VLOOKUP($A357,est_vols!$A:$U,6,FALSE),0),"")</f>
        <v>40</v>
      </c>
      <c r="AQ357" s="3">
        <f>IFERROR(ROUND(VLOOKUP($A357,est_vols!$A:$U,7,FALSE),0),"")</f>
        <v>23</v>
      </c>
      <c r="AR357" s="3">
        <f>IFERROR(ROUND(VLOOKUP($A357,est_vols!$A:$U,8,FALSE),0),"")</f>
        <v>9</v>
      </c>
      <c r="AS357" s="9">
        <f>IFERROR(ROUND(VLOOKUP($A357,est_vols!$A:$U,9,FALSE),0),"")</f>
        <v>9</v>
      </c>
      <c r="AT357" s="3">
        <f t="shared" si="158"/>
        <v>-621.5</v>
      </c>
      <c r="AU357" s="3">
        <f t="shared" si="159"/>
        <v>-112</v>
      </c>
      <c r="AV357" s="3">
        <f t="shared" si="160"/>
        <v>-249.5</v>
      </c>
      <c r="AW357" s="3">
        <f t="shared" si="161"/>
        <v>-144</v>
      </c>
      <c r="AX357" s="3">
        <f t="shared" si="162"/>
        <v>-117</v>
      </c>
      <c r="AY357" s="9">
        <f t="shared" si="163"/>
        <v>1</v>
      </c>
      <c r="AZ357" s="3">
        <f t="shared" si="164"/>
        <v>386262.25</v>
      </c>
      <c r="BA357" s="3">
        <f t="shared" si="165"/>
        <v>12544</v>
      </c>
      <c r="BB357" s="3">
        <f t="shared" si="166"/>
        <v>62250.25</v>
      </c>
      <c r="BC357" s="3">
        <f t="shared" si="167"/>
        <v>20736</v>
      </c>
      <c r="BD357" s="3">
        <f t="shared" si="168"/>
        <v>13689</v>
      </c>
      <c r="BE357" s="9">
        <f t="shared" si="169"/>
        <v>1</v>
      </c>
      <c r="BF357" s="51">
        <f t="shared" si="170"/>
        <v>-0.86379430159833215</v>
      </c>
      <c r="BG357" s="51">
        <f t="shared" si="171"/>
        <v>-0.86821705426356588</v>
      </c>
      <c r="BH357" s="51">
        <f t="shared" si="172"/>
        <v>-0.86183074265975823</v>
      </c>
      <c r="BI357" s="51">
        <f t="shared" si="173"/>
        <v>-0.86227544910179643</v>
      </c>
      <c r="BJ357" s="51">
        <f t="shared" si="174"/>
        <v>-0.9285714285714286</v>
      </c>
      <c r="BK357" s="52">
        <f t="shared" si="175"/>
        <v>0.125</v>
      </c>
    </row>
    <row r="358" spans="1:63" x14ac:dyDescent="0.25">
      <c r="A358">
        <v>390</v>
      </c>
      <c r="B358" t="s">
        <v>75</v>
      </c>
      <c r="C358" t="s">
        <v>214</v>
      </c>
      <c r="D358" t="str">
        <f t="shared" si="156"/>
        <v>CONNECTICUT ST between 19TH and 20TH</v>
      </c>
      <c r="E358" t="s">
        <v>271</v>
      </c>
      <c r="F358" t="s">
        <v>444</v>
      </c>
      <c r="G358" t="s">
        <v>456</v>
      </c>
      <c r="H358" t="s">
        <v>38</v>
      </c>
      <c r="I358" t="s">
        <v>621</v>
      </c>
      <c r="J358" s="11" t="s">
        <v>924</v>
      </c>
      <c r="K358">
        <v>23670</v>
      </c>
      <c r="L358" s="11">
        <v>23666</v>
      </c>
      <c r="M358">
        <f>IFERROR(ROUND(VLOOKUP($A358,est_vols!$A:$U,2,FALSE),0),"")</f>
        <v>2</v>
      </c>
      <c r="N358">
        <f>IFERROR(ROUND(VLOOKUP($A358,est_vols!$A:$U,3,FALSE),0),"")</f>
        <v>11</v>
      </c>
      <c r="O358" t="str">
        <f>VLOOKUP(M358,'AT FT Lookup'!$A$3:$D$8,4,FALSE)</f>
        <v>UrbBiz</v>
      </c>
      <c r="P358" s="11" t="str">
        <f>VLOOKUP(N358,'AT FT Lookup'!$A$12:$C$26,3,FALSE)</f>
        <v>Loc</v>
      </c>
      <c r="Q358">
        <f t="shared" si="176"/>
        <v>1</v>
      </c>
      <c r="R358">
        <f t="shared" si="177"/>
        <v>0</v>
      </c>
      <c r="S358">
        <f t="shared" si="178"/>
        <v>0</v>
      </c>
      <c r="T358">
        <f t="shared" si="179"/>
        <v>0</v>
      </c>
      <c r="U358" s="11" t="str">
        <f t="shared" si="157"/>
        <v>Under 10k</v>
      </c>
      <c r="V358" s="3">
        <v>911.5</v>
      </c>
      <c r="W358" s="3">
        <v>139.5</v>
      </c>
      <c r="X358" s="3">
        <v>379</v>
      </c>
      <c r="Y358" s="3">
        <v>210</v>
      </c>
      <c r="Z358" s="3">
        <v>178.5</v>
      </c>
      <c r="AA358" s="9">
        <v>4.5</v>
      </c>
      <c r="AN358" s="3">
        <f>IFERROR(ROUND(VLOOKUP($A358,est_vols!$A:$U,4,FALSE),0),"")</f>
        <v>77</v>
      </c>
      <c r="AO358" s="3">
        <f>IFERROR(ROUND(VLOOKUP($A358,est_vols!$A:$U,5,FALSE),0),"")</f>
        <v>13</v>
      </c>
      <c r="AP358" s="3">
        <f>IFERROR(ROUND(VLOOKUP($A358,est_vols!$A:$U,6,FALSE),0),"")</f>
        <v>33</v>
      </c>
      <c r="AQ358" s="3">
        <f>IFERROR(ROUND(VLOOKUP($A358,est_vols!$A:$U,7,FALSE),0),"")</f>
        <v>17</v>
      </c>
      <c r="AR358" s="3">
        <f>IFERROR(ROUND(VLOOKUP($A358,est_vols!$A:$U,8,FALSE),0),"")</f>
        <v>5</v>
      </c>
      <c r="AS358" s="9">
        <f>IFERROR(ROUND(VLOOKUP($A358,est_vols!$A:$U,9,FALSE),0),"")</f>
        <v>9</v>
      </c>
      <c r="AT358" s="3">
        <f t="shared" si="158"/>
        <v>-834.5</v>
      </c>
      <c r="AU358" s="3">
        <f t="shared" si="159"/>
        <v>-126.5</v>
      </c>
      <c r="AV358" s="3">
        <f t="shared" si="160"/>
        <v>-346</v>
      </c>
      <c r="AW358" s="3">
        <f t="shared" si="161"/>
        <v>-193</v>
      </c>
      <c r="AX358" s="3">
        <f t="shared" si="162"/>
        <v>-173.5</v>
      </c>
      <c r="AY358" s="9">
        <f t="shared" si="163"/>
        <v>4.5</v>
      </c>
      <c r="AZ358" s="3">
        <f t="shared" si="164"/>
        <v>696390.25</v>
      </c>
      <c r="BA358" s="3">
        <f t="shared" si="165"/>
        <v>16002.25</v>
      </c>
      <c r="BB358" s="3">
        <f t="shared" si="166"/>
        <v>119716</v>
      </c>
      <c r="BC358" s="3">
        <f t="shared" si="167"/>
        <v>37249</v>
      </c>
      <c r="BD358" s="3">
        <f t="shared" si="168"/>
        <v>30102.25</v>
      </c>
      <c r="BE358" s="9">
        <f t="shared" si="169"/>
        <v>20.25</v>
      </c>
      <c r="BF358" s="51">
        <f t="shared" si="170"/>
        <v>-0.91552386176631928</v>
      </c>
      <c r="BG358" s="51">
        <f t="shared" si="171"/>
        <v>-0.90681003584229392</v>
      </c>
      <c r="BH358" s="51">
        <f t="shared" si="172"/>
        <v>-0.9129287598944591</v>
      </c>
      <c r="BI358" s="51">
        <f t="shared" si="173"/>
        <v>-0.919047619047619</v>
      </c>
      <c r="BJ358" s="51">
        <f t="shared" si="174"/>
        <v>-0.97198879551820727</v>
      </c>
      <c r="BK358" s="52">
        <f t="shared" si="175"/>
        <v>1</v>
      </c>
    </row>
    <row r="359" spans="1:63" x14ac:dyDescent="0.25">
      <c r="A359">
        <v>391</v>
      </c>
      <c r="B359" t="s">
        <v>75</v>
      </c>
      <c r="C359" t="s">
        <v>214</v>
      </c>
      <c r="D359" t="str">
        <f t="shared" si="156"/>
        <v>CONSTANSO WY between CRESTLAKE and SLOAT</v>
      </c>
      <c r="E359" t="s">
        <v>272</v>
      </c>
      <c r="F359" t="s">
        <v>482</v>
      </c>
      <c r="G359" t="s">
        <v>392</v>
      </c>
      <c r="H359" t="s">
        <v>36</v>
      </c>
      <c r="I359" t="s">
        <v>621</v>
      </c>
      <c r="J359" s="11" t="s">
        <v>925</v>
      </c>
      <c r="K359">
        <v>23335</v>
      </c>
      <c r="L359" s="11">
        <v>23336</v>
      </c>
      <c r="M359">
        <f>IFERROR(ROUND(VLOOKUP($A359,est_vols!$A:$U,2,FALSE),0),"")</f>
        <v>3</v>
      </c>
      <c r="N359">
        <f>IFERROR(ROUND(VLOOKUP($A359,est_vols!$A:$U,3,FALSE),0),"")</f>
        <v>11</v>
      </c>
      <c r="O359" t="str">
        <f>VLOOKUP(M359,'AT FT Lookup'!$A$3:$D$8,4,FALSE)</f>
        <v>Urb</v>
      </c>
      <c r="P359" s="11" t="str">
        <f>VLOOKUP(N359,'AT FT Lookup'!$A$12:$C$26,3,FALSE)</f>
        <v>Loc</v>
      </c>
      <c r="Q359">
        <f t="shared" si="176"/>
        <v>1</v>
      </c>
      <c r="R359">
        <f t="shared" si="177"/>
        <v>0</v>
      </c>
      <c r="S359">
        <f t="shared" si="178"/>
        <v>0</v>
      </c>
      <c r="T359">
        <f t="shared" si="179"/>
        <v>0</v>
      </c>
      <c r="U359" s="11" t="str">
        <f t="shared" si="157"/>
        <v>Under 10k</v>
      </c>
      <c r="V359" s="3">
        <v>1031</v>
      </c>
      <c r="W359" s="3">
        <v>105</v>
      </c>
      <c r="X359" s="3">
        <v>394</v>
      </c>
      <c r="Y359" s="3">
        <v>273</v>
      </c>
      <c r="Z359" s="3">
        <v>251</v>
      </c>
      <c r="AA359" s="9">
        <v>8</v>
      </c>
      <c r="AN359" s="3">
        <f>IFERROR(ROUND(VLOOKUP($A359,est_vols!$A:$U,4,FALSE),0),"")</f>
        <v>34</v>
      </c>
      <c r="AO359" s="3">
        <f>IFERROR(ROUND(VLOOKUP($A359,est_vols!$A:$U,5,FALSE),0),"")</f>
        <v>0</v>
      </c>
      <c r="AP359" s="3">
        <f>IFERROR(ROUND(VLOOKUP($A359,est_vols!$A:$U,6,FALSE),0),"")</f>
        <v>2</v>
      </c>
      <c r="AQ359" s="3">
        <f>IFERROR(ROUND(VLOOKUP($A359,est_vols!$A:$U,7,FALSE),0),"")</f>
        <v>31</v>
      </c>
      <c r="AR359" s="3">
        <f>IFERROR(ROUND(VLOOKUP($A359,est_vols!$A:$U,8,FALSE),0),"")</f>
        <v>1</v>
      </c>
      <c r="AS359" s="9">
        <f>IFERROR(ROUND(VLOOKUP($A359,est_vols!$A:$U,9,FALSE),0),"")</f>
        <v>0</v>
      </c>
      <c r="AT359" s="3">
        <f t="shared" si="158"/>
        <v>-997</v>
      </c>
      <c r="AU359" s="3">
        <f t="shared" si="159"/>
        <v>-105</v>
      </c>
      <c r="AV359" s="3">
        <f t="shared" si="160"/>
        <v>-392</v>
      </c>
      <c r="AW359" s="3">
        <f t="shared" si="161"/>
        <v>-242</v>
      </c>
      <c r="AX359" s="3">
        <f t="shared" si="162"/>
        <v>-250</v>
      </c>
      <c r="AY359" s="9">
        <f t="shared" si="163"/>
        <v>-8</v>
      </c>
      <c r="AZ359" s="3">
        <f t="shared" si="164"/>
        <v>994009</v>
      </c>
      <c r="BA359" s="3">
        <f t="shared" si="165"/>
        <v>11025</v>
      </c>
      <c r="BB359" s="3">
        <f t="shared" si="166"/>
        <v>153664</v>
      </c>
      <c r="BC359" s="3">
        <f t="shared" si="167"/>
        <v>58564</v>
      </c>
      <c r="BD359" s="3">
        <f t="shared" si="168"/>
        <v>62500</v>
      </c>
      <c r="BE359" s="9">
        <f t="shared" si="169"/>
        <v>64</v>
      </c>
      <c r="BF359" s="51">
        <f t="shared" si="170"/>
        <v>-0.96702230843840931</v>
      </c>
      <c r="BG359" s="51">
        <f t="shared" si="171"/>
        <v>-1</v>
      </c>
      <c r="BH359" s="51">
        <f t="shared" si="172"/>
        <v>-0.99492385786802029</v>
      </c>
      <c r="BI359" s="51">
        <f t="shared" si="173"/>
        <v>-0.88644688644688641</v>
      </c>
      <c r="BJ359" s="51">
        <f t="shared" si="174"/>
        <v>-0.99601593625498008</v>
      </c>
      <c r="BK359" s="52">
        <f t="shared" si="175"/>
        <v>-1</v>
      </c>
    </row>
    <row r="360" spans="1:63" x14ac:dyDescent="0.25">
      <c r="A360">
        <v>392</v>
      </c>
      <c r="B360" t="s">
        <v>75</v>
      </c>
      <c r="C360" t="s">
        <v>214</v>
      </c>
      <c r="D360" t="str">
        <f t="shared" si="156"/>
        <v>CONSTANSO WY between CRESTLAKE and SLOAT</v>
      </c>
      <c r="E360" t="s">
        <v>272</v>
      </c>
      <c r="F360" t="s">
        <v>482</v>
      </c>
      <c r="G360" t="s">
        <v>392</v>
      </c>
      <c r="H360" t="s">
        <v>36</v>
      </c>
      <c r="I360" t="s">
        <v>621</v>
      </c>
      <c r="J360" s="11" t="s">
        <v>926</v>
      </c>
      <c r="K360">
        <v>23336</v>
      </c>
      <c r="L360" s="11">
        <v>23248</v>
      </c>
      <c r="M360">
        <f>IFERROR(ROUND(VLOOKUP($A360,est_vols!$A:$U,2,FALSE),0),"")</f>
        <v>3</v>
      </c>
      <c r="N360">
        <f>IFERROR(ROUND(VLOOKUP($A360,est_vols!$A:$U,3,FALSE),0),"")</f>
        <v>11</v>
      </c>
      <c r="O360" t="str">
        <f>VLOOKUP(M360,'AT FT Lookup'!$A$3:$D$8,4,FALSE)</f>
        <v>Urb</v>
      </c>
      <c r="P360" s="11" t="str">
        <f>VLOOKUP(N360,'AT FT Lookup'!$A$12:$C$26,3,FALSE)</f>
        <v>Loc</v>
      </c>
      <c r="Q360">
        <f t="shared" si="176"/>
        <v>1</v>
      </c>
      <c r="R360">
        <f t="shared" si="177"/>
        <v>0</v>
      </c>
      <c r="S360">
        <f t="shared" si="178"/>
        <v>0</v>
      </c>
      <c r="T360">
        <f t="shared" si="179"/>
        <v>0</v>
      </c>
      <c r="U360" s="11" t="str">
        <f t="shared" si="157"/>
        <v>Under 10k</v>
      </c>
      <c r="V360" s="3">
        <v>1031</v>
      </c>
      <c r="W360" s="3">
        <v>105</v>
      </c>
      <c r="X360" s="3">
        <v>394</v>
      </c>
      <c r="Y360" s="3">
        <v>273</v>
      </c>
      <c r="Z360" s="3">
        <v>251</v>
      </c>
      <c r="AA360" s="9">
        <v>8</v>
      </c>
      <c r="AN360" s="3">
        <f>IFERROR(ROUND(VLOOKUP($A360,est_vols!$A:$U,4,FALSE),0),"")</f>
        <v>66</v>
      </c>
      <c r="AO360" s="3">
        <f>IFERROR(ROUND(VLOOKUP($A360,est_vols!$A:$U,5,FALSE),0),"")</f>
        <v>7</v>
      </c>
      <c r="AP360" s="3">
        <f>IFERROR(ROUND(VLOOKUP($A360,est_vols!$A:$U,6,FALSE),0),"")</f>
        <v>14</v>
      </c>
      <c r="AQ360" s="3">
        <f>IFERROR(ROUND(VLOOKUP($A360,est_vols!$A:$U,7,FALSE),0),"")</f>
        <v>37</v>
      </c>
      <c r="AR360" s="3">
        <f>IFERROR(ROUND(VLOOKUP($A360,est_vols!$A:$U,8,FALSE),0),"")</f>
        <v>8</v>
      </c>
      <c r="AS360" s="9">
        <f>IFERROR(ROUND(VLOOKUP($A360,est_vols!$A:$U,9,FALSE),0),"")</f>
        <v>0</v>
      </c>
      <c r="AT360" s="3">
        <f t="shared" si="158"/>
        <v>-965</v>
      </c>
      <c r="AU360" s="3">
        <f t="shared" si="159"/>
        <v>-98</v>
      </c>
      <c r="AV360" s="3">
        <f t="shared" si="160"/>
        <v>-380</v>
      </c>
      <c r="AW360" s="3">
        <f t="shared" si="161"/>
        <v>-236</v>
      </c>
      <c r="AX360" s="3">
        <f t="shared" si="162"/>
        <v>-243</v>
      </c>
      <c r="AY360" s="9">
        <f t="shared" si="163"/>
        <v>-8</v>
      </c>
      <c r="AZ360" s="3">
        <f t="shared" si="164"/>
        <v>931225</v>
      </c>
      <c r="BA360" s="3">
        <f t="shared" si="165"/>
        <v>9604</v>
      </c>
      <c r="BB360" s="3">
        <f t="shared" si="166"/>
        <v>144400</v>
      </c>
      <c r="BC360" s="3">
        <f t="shared" si="167"/>
        <v>55696</v>
      </c>
      <c r="BD360" s="3">
        <f t="shared" si="168"/>
        <v>59049</v>
      </c>
      <c r="BE360" s="9">
        <f t="shared" si="169"/>
        <v>64</v>
      </c>
      <c r="BF360" s="51">
        <f t="shared" si="170"/>
        <v>-0.93598448108632393</v>
      </c>
      <c r="BG360" s="51">
        <f t="shared" si="171"/>
        <v>-0.93333333333333335</v>
      </c>
      <c r="BH360" s="51">
        <f t="shared" si="172"/>
        <v>-0.96446700507614214</v>
      </c>
      <c r="BI360" s="51">
        <f t="shared" si="173"/>
        <v>-0.86446886446886451</v>
      </c>
      <c r="BJ360" s="51">
        <f t="shared" si="174"/>
        <v>-0.96812749003984067</v>
      </c>
      <c r="BK360" s="52">
        <f t="shared" si="175"/>
        <v>-1</v>
      </c>
    </row>
    <row r="361" spans="1:63" x14ac:dyDescent="0.25">
      <c r="A361">
        <v>393</v>
      </c>
      <c r="B361" t="s">
        <v>75</v>
      </c>
      <c r="C361" t="s">
        <v>214</v>
      </c>
      <c r="D361" t="str">
        <f t="shared" si="156"/>
        <v>CONSTANSO WY between CRESTLAKE and SLOAT</v>
      </c>
      <c r="E361" t="s">
        <v>272</v>
      </c>
      <c r="F361" t="s">
        <v>482</v>
      </c>
      <c r="G361" t="s">
        <v>392</v>
      </c>
      <c r="H361" t="s">
        <v>38</v>
      </c>
      <c r="I361" t="s">
        <v>621</v>
      </c>
      <c r="J361" s="11" t="s">
        <v>927</v>
      </c>
      <c r="K361">
        <v>23248</v>
      </c>
      <c r="L361" s="11">
        <v>23336</v>
      </c>
      <c r="M361">
        <f>IFERROR(ROUND(VLOOKUP($A361,est_vols!$A:$U,2,FALSE),0),"")</f>
        <v>3</v>
      </c>
      <c r="N361">
        <f>IFERROR(ROUND(VLOOKUP($A361,est_vols!$A:$U,3,FALSE),0),"")</f>
        <v>11</v>
      </c>
      <c r="O361" t="str">
        <f>VLOOKUP(M361,'AT FT Lookup'!$A$3:$D$8,4,FALSE)</f>
        <v>Urb</v>
      </c>
      <c r="P361" s="11" t="str">
        <f>VLOOKUP(N361,'AT FT Lookup'!$A$12:$C$26,3,FALSE)</f>
        <v>Loc</v>
      </c>
      <c r="Q361">
        <f t="shared" si="176"/>
        <v>1</v>
      </c>
      <c r="R361">
        <f t="shared" si="177"/>
        <v>0</v>
      </c>
      <c r="S361">
        <f t="shared" si="178"/>
        <v>0</v>
      </c>
      <c r="T361">
        <f t="shared" si="179"/>
        <v>0</v>
      </c>
      <c r="U361" s="11" t="str">
        <f t="shared" si="157"/>
        <v>Under 10k</v>
      </c>
      <c r="V361" s="3">
        <v>235</v>
      </c>
      <c r="W361" s="3">
        <v>50</v>
      </c>
      <c r="X361" s="3">
        <v>95</v>
      </c>
      <c r="Y361" s="3">
        <v>39</v>
      </c>
      <c r="Z361" s="3">
        <v>37</v>
      </c>
      <c r="AA361" s="9">
        <v>14</v>
      </c>
      <c r="AN361" s="3">
        <f>IFERROR(ROUND(VLOOKUP($A361,est_vols!$A:$U,4,FALSE),0),"")</f>
        <v>44</v>
      </c>
      <c r="AO361" s="3">
        <f>IFERROR(ROUND(VLOOKUP($A361,est_vols!$A:$U,5,FALSE),0),"")</f>
        <v>6</v>
      </c>
      <c r="AP361" s="3">
        <f>IFERROR(ROUND(VLOOKUP($A361,est_vols!$A:$U,6,FALSE),0),"")</f>
        <v>21</v>
      </c>
      <c r="AQ361" s="3">
        <f>IFERROR(ROUND(VLOOKUP($A361,est_vols!$A:$U,7,FALSE),0),"")</f>
        <v>7</v>
      </c>
      <c r="AR361" s="3">
        <f>IFERROR(ROUND(VLOOKUP($A361,est_vols!$A:$U,8,FALSE),0),"")</f>
        <v>9</v>
      </c>
      <c r="AS361" s="9">
        <f>IFERROR(ROUND(VLOOKUP($A361,est_vols!$A:$U,9,FALSE),0),"")</f>
        <v>0</v>
      </c>
      <c r="AT361" s="3">
        <f t="shared" si="158"/>
        <v>-191</v>
      </c>
      <c r="AU361" s="3">
        <f t="shared" si="159"/>
        <v>-44</v>
      </c>
      <c r="AV361" s="3">
        <f t="shared" si="160"/>
        <v>-74</v>
      </c>
      <c r="AW361" s="3">
        <f t="shared" si="161"/>
        <v>-32</v>
      </c>
      <c r="AX361" s="3">
        <f t="shared" si="162"/>
        <v>-28</v>
      </c>
      <c r="AY361" s="9">
        <f t="shared" si="163"/>
        <v>-14</v>
      </c>
      <c r="AZ361" s="3">
        <f t="shared" si="164"/>
        <v>36481</v>
      </c>
      <c r="BA361" s="3">
        <f t="shared" si="165"/>
        <v>1936</v>
      </c>
      <c r="BB361" s="3">
        <f t="shared" si="166"/>
        <v>5476</v>
      </c>
      <c r="BC361" s="3">
        <f t="shared" si="167"/>
        <v>1024</v>
      </c>
      <c r="BD361" s="3">
        <f t="shared" si="168"/>
        <v>784</v>
      </c>
      <c r="BE361" s="9">
        <f t="shared" si="169"/>
        <v>196</v>
      </c>
      <c r="BF361" s="51">
        <f t="shared" si="170"/>
        <v>-0.81276595744680846</v>
      </c>
      <c r="BG361" s="51">
        <f t="shared" si="171"/>
        <v>-0.88</v>
      </c>
      <c r="BH361" s="51">
        <f t="shared" si="172"/>
        <v>-0.77894736842105261</v>
      </c>
      <c r="BI361" s="51">
        <f t="shared" si="173"/>
        <v>-0.82051282051282048</v>
      </c>
      <c r="BJ361" s="51">
        <f t="shared" si="174"/>
        <v>-0.7567567567567568</v>
      </c>
      <c r="BK361" s="52">
        <f t="shared" si="175"/>
        <v>-1</v>
      </c>
    </row>
    <row r="362" spans="1:63" x14ac:dyDescent="0.25">
      <c r="A362">
        <v>394</v>
      </c>
      <c r="B362" t="s">
        <v>75</v>
      </c>
      <c r="C362" t="s">
        <v>214</v>
      </c>
      <c r="D362" t="str">
        <f t="shared" si="156"/>
        <v>CONSTANSO WY between CRESTLAKE and SLOAT</v>
      </c>
      <c r="E362" t="s">
        <v>272</v>
      </c>
      <c r="F362" t="s">
        <v>482</v>
      </c>
      <c r="G362" t="s">
        <v>392</v>
      </c>
      <c r="H362" t="s">
        <v>38</v>
      </c>
      <c r="I362" t="s">
        <v>621</v>
      </c>
      <c r="J362" s="11" t="s">
        <v>928</v>
      </c>
      <c r="K362">
        <v>23336</v>
      </c>
      <c r="L362" s="11">
        <v>23335</v>
      </c>
      <c r="M362">
        <f>IFERROR(ROUND(VLOOKUP($A362,est_vols!$A:$U,2,FALSE),0),"")</f>
        <v>3</v>
      </c>
      <c r="N362">
        <f>IFERROR(ROUND(VLOOKUP($A362,est_vols!$A:$U,3,FALSE),0),"")</f>
        <v>11</v>
      </c>
      <c r="O362" t="str">
        <f>VLOOKUP(M362,'AT FT Lookup'!$A$3:$D$8,4,FALSE)</f>
        <v>Urb</v>
      </c>
      <c r="P362" s="11" t="str">
        <f>VLOOKUP(N362,'AT FT Lookup'!$A$12:$C$26,3,FALSE)</f>
        <v>Loc</v>
      </c>
      <c r="Q362">
        <f t="shared" si="176"/>
        <v>1</v>
      </c>
      <c r="R362">
        <f t="shared" si="177"/>
        <v>0</v>
      </c>
      <c r="S362">
        <f t="shared" si="178"/>
        <v>0</v>
      </c>
      <c r="T362">
        <f t="shared" si="179"/>
        <v>0</v>
      </c>
      <c r="U362" s="11" t="str">
        <f t="shared" si="157"/>
        <v>Under 10k</v>
      </c>
      <c r="V362" s="3">
        <v>235</v>
      </c>
      <c r="W362" s="3">
        <v>50</v>
      </c>
      <c r="X362" s="3">
        <v>95</v>
      </c>
      <c r="Y362" s="3">
        <v>39</v>
      </c>
      <c r="Z362" s="3">
        <v>37</v>
      </c>
      <c r="AA362" s="9">
        <v>14</v>
      </c>
      <c r="AN362" s="3">
        <f>IFERROR(ROUND(VLOOKUP($A362,est_vols!$A:$U,4,FALSE),0),"")</f>
        <v>126</v>
      </c>
      <c r="AO362" s="3">
        <f>IFERROR(ROUND(VLOOKUP($A362,est_vols!$A:$U,5,FALSE),0),"")</f>
        <v>13</v>
      </c>
      <c r="AP362" s="3">
        <f>IFERROR(ROUND(VLOOKUP($A362,est_vols!$A:$U,6,FALSE),0),"")</f>
        <v>49</v>
      </c>
      <c r="AQ362" s="3">
        <f>IFERROR(ROUND(VLOOKUP($A362,est_vols!$A:$U,7,FALSE),0),"")</f>
        <v>28</v>
      </c>
      <c r="AR362" s="3">
        <f>IFERROR(ROUND(VLOOKUP($A362,est_vols!$A:$U,8,FALSE),0),"")</f>
        <v>34</v>
      </c>
      <c r="AS362" s="9">
        <f>IFERROR(ROUND(VLOOKUP($A362,est_vols!$A:$U,9,FALSE),0),"")</f>
        <v>1</v>
      </c>
      <c r="AT362" s="3">
        <f t="shared" si="158"/>
        <v>-109</v>
      </c>
      <c r="AU362" s="3">
        <f t="shared" si="159"/>
        <v>-37</v>
      </c>
      <c r="AV362" s="3">
        <f t="shared" si="160"/>
        <v>-46</v>
      </c>
      <c r="AW362" s="3">
        <f t="shared" si="161"/>
        <v>-11</v>
      </c>
      <c r="AX362" s="3">
        <f t="shared" si="162"/>
        <v>-3</v>
      </c>
      <c r="AY362" s="9">
        <f t="shared" si="163"/>
        <v>-13</v>
      </c>
      <c r="AZ362" s="3">
        <f t="shared" si="164"/>
        <v>11881</v>
      </c>
      <c r="BA362" s="3">
        <f t="shared" si="165"/>
        <v>1369</v>
      </c>
      <c r="BB362" s="3">
        <f t="shared" si="166"/>
        <v>2116</v>
      </c>
      <c r="BC362" s="3">
        <f t="shared" si="167"/>
        <v>121</v>
      </c>
      <c r="BD362" s="3">
        <f t="shared" si="168"/>
        <v>9</v>
      </c>
      <c r="BE362" s="9">
        <f t="shared" si="169"/>
        <v>169</v>
      </c>
      <c r="BF362" s="51">
        <f t="shared" si="170"/>
        <v>-0.46382978723404256</v>
      </c>
      <c r="BG362" s="51">
        <f t="shared" si="171"/>
        <v>-0.74</v>
      </c>
      <c r="BH362" s="51">
        <f t="shared" si="172"/>
        <v>-0.48421052631578948</v>
      </c>
      <c r="BI362" s="51">
        <f t="shared" si="173"/>
        <v>-0.28205128205128205</v>
      </c>
      <c r="BJ362" s="51">
        <f t="shared" si="174"/>
        <v>-8.1081081081081086E-2</v>
      </c>
      <c r="BK362" s="52">
        <f t="shared" si="175"/>
        <v>-0.9285714285714286</v>
      </c>
    </row>
    <row r="363" spans="1:63" x14ac:dyDescent="0.25">
      <c r="A363">
        <v>395</v>
      </c>
      <c r="B363" t="s">
        <v>75</v>
      </c>
      <c r="C363" t="s">
        <v>214</v>
      </c>
      <c r="D363" t="str">
        <f t="shared" si="156"/>
        <v>CORBETT AVE between HATTIE and ORD</v>
      </c>
      <c r="E363" t="s">
        <v>273</v>
      </c>
      <c r="F363" t="s">
        <v>483</v>
      </c>
      <c r="G363" t="s">
        <v>484</v>
      </c>
      <c r="H363" t="s">
        <v>40</v>
      </c>
      <c r="I363" t="s">
        <v>621</v>
      </c>
      <c r="J363" s="11" t="s">
        <v>929</v>
      </c>
      <c r="K363">
        <v>26170</v>
      </c>
      <c r="L363" s="11">
        <v>26164</v>
      </c>
      <c r="M363">
        <f>IFERROR(ROUND(VLOOKUP($A363,est_vols!$A:$U,2,FALSE),0),"")</f>
        <v>2</v>
      </c>
      <c r="N363">
        <f>IFERROR(ROUND(VLOOKUP($A363,est_vols!$A:$U,3,FALSE),0),"")</f>
        <v>4</v>
      </c>
      <c r="O363" t="str">
        <f>VLOOKUP(M363,'AT FT Lookup'!$A$3:$D$8,4,FALSE)</f>
        <v>UrbBiz</v>
      </c>
      <c r="P363" s="11" t="str">
        <f>VLOOKUP(N363,'AT FT Lookup'!$A$12:$C$26,3,FALSE)</f>
        <v>Col</v>
      </c>
      <c r="Q363">
        <f t="shared" si="176"/>
        <v>1</v>
      </c>
      <c r="R363">
        <f t="shared" si="177"/>
        <v>0</v>
      </c>
      <c r="S363">
        <f t="shared" si="178"/>
        <v>0</v>
      </c>
      <c r="T363">
        <f t="shared" si="179"/>
        <v>0</v>
      </c>
      <c r="U363" s="11" t="str">
        <f t="shared" si="157"/>
        <v>Under 10k</v>
      </c>
      <c r="V363" s="3">
        <v>822</v>
      </c>
      <c r="W363" s="3">
        <v>203</v>
      </c>
      <c r="X363" s="3">
        <v>296</v>
      </c>
      <c r="Y363" s="3">
        <v>157</v>
      </c>
      <c r="Z363" s="3">
        <v>159</v>
      </c>
      <c r="AA363" s="9">
        <v>7</v>
      </c>
      <c r="AN363" s="3">
        <f>IFERROR(ROUND(VLOOKUP($A363,est_vols!$A:$U,4,FALSE),0),"")</f>
        <v>292</v>
      </c>
      <c r="AO363" s="3">
        <f>IFERROR(ROUND(VLOOKUP($A363,est_vols!$A:$U,5,FALSE),0),"")</f>
        <v>49</v>
      </c>
      <c r="AP363" s="3">
        <f>IFERROR(ROUND(VLOOKUP($A363,est_vols!$A:$U,6,FALSE),0),"")</f>
        <v>94</v>
      </c>
      <c r="AQ363" s="3">
        <f>IFERROR(ROUND(VLOOKUP($A363,est_vols!$A:$U,7,FALSE),0),"")</f>
        <v>37</v>
      </c>
      <c r="AR363" s="3">
        <f>IFERROR(ROUND(VLOOKUP($A363,est_vols!$A:$U,8,FALSE),0),"")</f>
        <v>90</v>
      </c>
      <c r="AS363" s="9">
        <f>IFERROR(ROUND(VLOOKUP($A363,est_vols!$A:$U,9,FALSE),0),"")</f>
        <v>21</v>
      </c>
      <c r="AT363" s="3">
        <f t="shared" si="158"/>
        <v>-530</v>
      </c>
      <c r="AU363" s="3">
        <f t="shared" si="159"/>
        <v>-154</v>
      </c>
      <c r="AV363" s="3">
        <f t="shared" si="160"/>
        <v>-202</v>
      </c>
      <c r="AW363" s="3">
        <f t="shared" si="161"/>
        <v>-120</v>
      </c>
      <c r="AX363" s="3">
        <f t="shared" si="162"/>
        <v>-69</v>
      </c>
      <c r="AY363" s="9">
        <f t="shared" si="163"/>
        <v>14</v>
      </c>
      <c r="AZ363" s="3">
        <f t="shared" si="164"/>
        <v>280900</v>
      </c>
      <c r="BA363" s="3">
        <f t="shared" si="165"/>
        <v>23716</v>
      </c>
      <c r="BB363" s="3">
        <f t="shared" si="166"/>
        <v>40804</v>
      </c>
      <c r="BC363" s="3">
        <f t="shared" si="167"/>
        <v>14400</v>
      </c>
      <c r="BD363" s="3">
        <f t="shared" si="168"/>
        <v>4761</v>
      </c>
      <c r="BE363" s="9">
        <f t="shared" si="169"/>
        <v>196</v>
      </c>
      <c r="BF363" s="51">
        <f t="shared" si="170"/>
        <v>-0.64476885644768855</v>
      </c>
      <c r="BG363" s="51">
        <f t="shared" si="171"/>
        <v>-0.75862068965517238</v>
      </c>
      <c r="BH363" s="51">
        <f t="shared" si="172"/>
        <v>-0.68243243243243246</v>
      </c>
      <c r="BI363" s="51">
        <f t="shared" si="173"/>
        <v>-0.76433121019108285</v>
      </c>
      <c r="BJ363" s="51">
        <f t="shared" si="174"/>
        <v>-0.43396226415094341</v>
      </c>
      <c r="BK363" s="52">
        <f t="shared" si="175"/>
        <v>2</v>
      </c>
    </row>
    <row r="364" spans="1:63" x14ac:dyDescent="0.25">
      <c r="A364">
        <v>396</v>
      </c>
      <c r="B364" t="s">
        <v>75</v>
      </c>
      <c r="C364" t="s">
        <v>214</v>
      </c>
      <c r="D364" t="str">
        <f t="shared" si="156"/>
        <v>CORBETT AVE between HATTIE and ORD</v>
      </c>
      <c r="E364" t="s">
        <v>273</v>
      </c>
      <c r="F364" t="s">
        <v>483</v>
      </c>
      <c r="G364" t="s">
        <v>484</v>
      </c>
      <c r="H364" t="s">
        <v>42</v>
      </c>
      <c r="I364" t="s">
        <v>621</v>
      </c>
      <c r="J364" s="11" t="s">
        <v>930</v>
      </c>
      <c r="K364">
        <v>26164</v>
      </c>
      <c r="L364" s="11">
        <v>26170</v>
      </c>
      <c r="M364">
        <f>IFERROR(ROUND(VLOOKUP($A364,est_vols!$A:$U,2,FALSE),0),"")</f>
        <v>2</v>
      </c>
      <c r="N364">
        <f>IFERROR(ROUND(VLOOKUP($A364,est_vols!$A:$U,3,FALSE),0),"")</f>
        <v>4</v>
      </c>
      <c r="O364" t="str">
        <f>VLOOKUP(M364,'AT FT Lookup'!$A$3:$D$8,4,FALSE)</f>
        <v>UrbBiz</v>
      </c>
      <c r="P364" s="11" t="str">
        <f>VLOOKUP(N364,'AT FT Lookup'!$A$12:$C$26,3,FALSE)</f>
        <v>Col</v>
      </c>
      <c r="Q364">
        <f t="shared" si="176"/>
        <v>1</v>
      </c>
      <c r="R364">
        <f t="shared" si="177"/>
        <v>0</v>
      </c>
      <c r="S364">
        <f t="shared" si="178"/>
        <v>0</v>
      </c>
      <c r="T364">
        <f t="shared" si="179"/>
        <v>0</v>
      </c>
      <c r="U364" s="11" t="str">
        <f t="shared" si="157"/>
        <v>Under 10k</v>
      </c>
      <c r="V364" s="3">
        <v>472</v>
      </c>
      <c r="W364" s="3">
        <v>76</v>
      </c>
      <c r="X364" s="3">
        <v>150</v>
      </c>
      <c r="Y364" s="3">
        <v>116</v>
      </c>
      <c r="Z364" s="3">
        <v>125</v>
      </c>
      <c r="AA364" s="9">
        <v>5</v>
      </c>
      <c r="AN364" s="3">
        <f>IFERROR(ROUND(VLOOKUP($A364,est_vols!$A:$U,4,FALSE),0),"")</f>
        <v>70</v>
      </c>
      <c r="AO364" s="3">
        <f>IFERROR(ROUND(VLOOKUP($A364,est_vols!$A:$U,5,FALSE),0),"")</f>
        <v>12</v>
      </c>
      <c r="AP364" s="3">
        <f>IFERROR(ROUND(VLOOKUP($A364,est_vols!$A:$U,6,FALSE),0),"")</f>
        <v>20</v>
      </c>
      <c r="AQ364" s="3">
        <f>IFERROR(ROUND(VLOOKUP($A364,est_vols!$A:$U,7,FALSE),0),"")</f>
        <v>9</v>
      </c>
      <c r="AR364" s="3">
        <f>IFERROR(ROUND(VLOOKUP($A364,est_vols!$A:$U,8,FALSE),0),"")</f>
        <v>17</v>
      </c>
      <c r="AS364" s="9">
        <f>IFERROR(ROUND(VLOOKUP($A364,est_vols!$A:$U,9,FALSE),0),"")</f>
        <v>12</v>
      </c>
      <c r="AT364" s="3">
        <f t="shared" si="158"/>
        <v>-402</v>
      </c>
      <c r="AU364" s="3">
        <f t="shared" si="159"/>
        <v>-64</v>
      </c>
      <c r="AV364" s="3">
        <f t="shared" si="160"/>
        <v>-130</v>
      </c>
      <c r="AW364" s="3">
        <f t="shared" si="161"/>
        <v>-107</v>
      </c>
      <c r="AX364" s="3">
        <f t="shared" si="162"/>
        <v>-108</v>
      </c>
      <c r="AY364" s="9">
        <f t="shared" si="163"/>
        <v>7</v>
      </c>
      <c r="AZ364" s="3">
        <f t="shared" si="164"/>
        <v>161604</v>
      </c>
      <c r="BA364" s="3">
        <f t="shared" si="165"/>
        <v>4096</v>
      </c>
      <c r="BB364" s="3">
        <f t="shared" si="166"/>
        <v>16900</v>
      </c>
      <c r="BC364" s="3">
        <f t="shared" si="167"/>
        <v>11449</v>
      </c>
      <c r="BD364" s="3">
        <f t="shared" si="168"/>
        <v>11664</v>
      </c>
      <c r="BE364" s="9">
        <f t="shared" si="169"/>
        <v>49</v>
      </c>
      <c r="BF364" s="51">
        <f t="shared" si="170"/>
        <v>-0.85169491525423724</v>
      </c>
      <c r="BG364" s="51">
        <f t="shared" si="171"/>
        <v>-0.84210526315789469</v>
      </c>
      <c r="BH364" s="51">
        <f t="shared" si="172"/>
        <v>-0.8666666666666667</v>
      </c>
      <c r="BI364" s="51">
        <f t="shared" si="173"/>
        <v>-0.92241379310344829</v>
      </c>
      <c r="BJ364" s="51">
        <f t="shared" si="174"/>
        <v>-0.86399999999999999</v>
      </c>
      <c r="BK364" s="52">
        <f t="shared" si="175"/>
        <v>1.4</v>
      </c>
    </row>
    <row r="365" spans="1:63" x14ac:dyDescent="0.25">
      <c r="A365">
        <v>397</v>
      </c>
      <c r="B365" t="s">
        <v>75</v>
      </c>
      <c r="C365" t="s">
        <v>214</v>
      </c>
      <c r="D365" t="str">
        <f t="shared" si="156"/>
        <v>CORBETT AVE between CLAYTON and IRON</v>
      </c>
      <c r="E365" t="s">
        <v>273</v>
      </c>
      <c r="F365" t="s">
        <v>485</v>
      </c>
      <c r="G365" t="s">
        <v>486</v>
      </c>
      <c r="H365" t="s">
        <v>36</v>
      </c>
      <c r="I365" t="s">
        <v>621</v>
      </c>
      <c r="J365" s="11" t="s">
        <v>931</v>
      </c>
      <c r="K365">
        <v>26183</v>
      </c>
      <c r="L365" s="11">
        <v>26193</v>
      </c>
      <c r="M365">
        <f>IFERROR(ROUND(VLOOKUP($A365,est_vols!$A:$U,2,FALSE),0),"")</f>
        <v>2</v>
      </c>
      <c r="N365">
        <f>IFERROR(ROUND(VLOOKUP($A365,est_vols!$A:$U,3,FALSE),0),"")</f>
        <v>4</v>
      </c>
      <c r="O365" t="str">
        <f>VLOOKUP(M365,'AT FT Lookup'!$A$3:$D$8,4,FALSE)</f>
        <v>UrbBiz</v>
      </c>
      <c r="P365" s="11" t="str">
        <f>VLOOKUP(N365,'AT FT Lookup'!$A$12:$C$26,3,FALSE)</f>
        <v>Col</v>
      </c>
      <c r="Q365">
        <f t="shared" si="176"/>
        <v>1</v>
      </c>
      <c r="R365">
        <f t="shared" si="177"/>
        <v>0</v>
      </c>
      <c r="S365">
        <f t="shared" si="178"/>
        <v>0</v>
      </c>
      <c r="T365">
        <f t="shared" si="179"/>
        <v>0</v>
      </c>
      <c r="U365" s="11" t="str">
        <f t="shared" si="157"/>
        <v>Under 10k</v>
      </c>
      <c r="V365" s="3">
        <v>1415</v>
      </c>
      <c r="W365" s="3">
        <v>392</v>
      </c>
      <c r="X365" s="3">
        <v>507</v>
      </c>
      <c r="Y365" s="3">
        <v>282</v>
      </c>
      <c r="Z365" s="3">
        <v>212</v>
      </c>
      <c r="AA365" s="9">
        <v>22</v>
      </c>
      <c r="AN365" s="3">
        <f>IFERROR(ROUND(VLOOKUP($A365,est_vols!$A:$U,4,FALSE),0),"")</f>
        <v>5451</v>
      </c>
      <c r="AO365" s="3">
        <f>IFERROR(ROUND(VLOOKUP($A365,est_vols!$A:$U,5,FALSE),0),"")</f>
        <v>1186</v>
      </c>
      <c r="AP365" s="3">
        <f>IFERROR(ROUND(VLOOKUP($A365,est_vols!$A:$U,6,FALSE),0),"")</f>
        <v>2295</v>
      </c>
      <c r="AQ365" s="3">
        <f>IFERROR(ROUND(VLOOKUP($A365,est_vols!$A:$U,7,FALSE),0),"")</f>
        <v>1029</v>
      </c>
      <c r="AR365" s="3">
        <f>IFERROR(ROUND(VLOOKUP($A365,est_vols!$A:$U,8,FALSE),0),"")</f>
        <v>864</v>
      </c>
      <c r="AS365" s="9">
        <f>IFERROR(ROUND(VLOOKUP($A365,est_vols!$A:$U,9,FALSE),0),"")</f>
        <v>77</v>
      </c>
      <c r="AT365" s="3">
        <f t="shared" si="158"/>
        <v>4036</v>
      </c>
      <c r="AU365" s="3">
        <f t="shared" si="159"/>
        <v>794</v>
      </c>
      <c r="AV365" s="3">
        <f t="shared" si="160"/>
        <v>1788</v>
      </c>
      <c r="AW365" s="3">
        <f t="shared" si="161"/>
        <v>747</v>
      </c>
      <c r="AX365" s="3">
        <f t="shared" si="162"/>
        <v>652</v>
      </c>
      <c r="AY365" s="9">
        <f t="shared" si="163"/>
        <v>55</v>
      </c>
      <c r="AZ365" s="3">
        <f t="shared" si="164"/>
        <v>16289296</v>
      </c>
      <c r="BA365" s="3">
        <f t="shared" si="165"/>
        <v>630436</v>
      </c>
      <c r="BB365" s="3">
        <f t="shared" si="166"/>
        <v>3196944</v>
      </c>
      <c r="BC365" s="3">
        <f t="shared" si="167"/>
        <v>558009</v>
      </c>
      <c r="BD365" s="3">
        <f t="shared" si="168"/>
        <v>425104</v>
      </c>
      <c r="BE365" s="9">
        <f t="shared" si="169"/>
        <v>3025</v>
      </c>
      <c r="BF365" s="51">
        <f t="shared" si="170"/>
        <v>2.8522968197879859</v>
      </c>
      <c r="BG365" s="51">
        <f t="shared" si="171"/>
        <v>2.0255102040816326</v>
      </c>
      <c r="BH365" s="51">
        <f t="shared" si="172"/>
        <v>3.526627218934911</v>
      </c>
      <c r="BI365" s="51">
        <f t="shared" si="173"/>
        <v>2.6489361702127661</v>
      </c>
      <c r="BJ365" s="51">
        <f t="shared" si="174"/>
        <v>3.0754716981132075</v>
      </c>
      <c r="BK365" s="52">
        <f t="shared" si="175"/>
        <v>2.5</v>
      </c>
    </row>
    <row r="366" spans="1:63" x14ac:dyDescent="0.25">
      <c r="A366">
        <v>398</v>
      </c>
      <c r="B366" t="s">
        <v>75</v>
      </c>
      <c r="C366" t="s">
        <v>214</v>
      </c>
      <c r="D366" t="str">
        <f t="shared" si="156"/>
        <v>CORBETT AVE between CLAYTON and IRON</v>
      </c>
      <c r="E366" t="s">
        <v>273</v>
      </c>
      <c r="F366" t="s">
        <v>485</v>
      </c>
      <c r="G366" t="s">
        <v>486</v>
      </c>
      <c r="H366" t="s">
        <v>38</v>
      </c>
      <c r="I366" t="s">
        <v>621</v>
      </c>
      <c r="J366" s="11" t="s">
        <v>932</v>
      </c>
      <c r="K366">
        <v>26193</v>
      </c>
      <c r="L366" s="11">
        <v>26183</v>
      </c>
      <c r="M366">
        <f>IFERROR(ROUND(VLOOKUP($A366,est_vols!$A:$U,2,FALSE),0),"")</f>
        <v>2</v>
      </c>
      <c r="N366">
        <f>IFERROR(ROUND(VLOOKUP($A366,est_vols!$A:$U,3,FALSE),0),"")</f>
        <v>4</v>
      </c>
      <c r="O366" t="str">
        <f>VLOOKUP(M366,'AT FT Lookup'!$A$3:$D$8,4,FALSE)</f>
        <v>UrbBiz</v>
      </c>
      <c r="P366" s="11" t="str">
        <f>VLOOKUP(N366,'AT FT Lookup'!$A$12:$C$26,3,FALSE)</f>
        <v>Col</v>
      </c>
      <c r="Q366">
        <f t="shared" si="176"/>
        <v>1</v>
      </c>
      <c r="R366">
        <f t="shared" si="177"/>
        <v>0</v>
      </c>
      <c r="S366">
        <f t="shared" si="178"/>
        <v>0</v>
      </c>
      <c r="T366">
        <f t="shared" si="179"/>
        <v>0</v>
      </c>
      <c r="U366" s="11" t="str">
        <f t="shared" si="157"/>
        <v>Under 10k</v>
      </c>
      <c r="V366" s="3">
        <v>1016</v>
      </c>
      <c r="W366" s="3">
        <v>158</v>
      </c>
      <c r="X366" s="3">
        <v>329</v>
      </c>
      <c r="Y366" s="3">
        <v>271</v>
      </c>
      <c r="Z366" s="3">
        <v>251</v>
      </c>
      <c r="AA366" s="9">
        <v>7</v>
      </c>
      <c r="AN366" s="3">
        <f>IFERROR(ROUND(VLOOKUP($A366,est_vols!$A:$U,4,FALSE),0),"")</f>
        <v>5740</v>
      </c>
      <c r="AO366" s="3">
        <f>IFERROR(ROUND(VLOOKUP($A366,est_vols!$A:$U,5,FALSE),0),"")</f>
        <v>880</v>
      </c>
      <c r="AP366" s="3">
        <f>IFERROR(ROUND(VLOOKUP($A366,est_vols!$A:$U,6,FALSE),0),"")</f>
        <v>2129</v>
      </c>
      <c r="AQ366" s="3">
        <f>IFERROR(ROUND(VLOOKUP($A366,est_vols!$A:$U,7,FALSE),0),"")</f>
        <v>1250</v>
      </c>
      <c r="AR366" s="3">
        <f>IFERROR(ROUND(VLOOKUP($A366,est_vols!$A:$U,8,FALSE),0),"")</f>
        <v>1433</v>
      </c>
      <c r="AS366" s="9">
        <f>IFERROR(ROUND(VLOOKUP($A366,est_vols!$A:$U,9,FALSE),0),"")</f>
        <v>48</v>
      </c>
      <c r="AT366" s="3">
        <f t="shared" si="158"/>
        <v>4724</v>
      </c>
      <c r="AU366" s="3">
        <f t="shared" si="159"/>
        <v>722</v>
      </c>
      <c r="AV366" s="3">
        <f t="shared" si="160"/>
        <v>1800</v>
      </c>
      <c r="AW366" s="3">
        <f t="shared" si="161"/>
        <v>979</v>
      </c>
      <c r="AX366" s="3">
        <f t="shared" si="162"/>
        <v>1182</v>
      </c>
      <c r="AY366" s="9">
        <f t="shared" si="163"/>
        <v>41</v>
      </c>
      <c r="AZ366" s="3">
        <f t="shared" si="164"/>
        <v>22316176</v>
      </c>
      <c r="BA366" s="3">
        <f t="shared" si="165"/>
        <v>521284</v>
      </c>
      <c r="BB366" s="3">
        <f t="shared" si="166"/>
        <v>3240000</v>
      </c>
      <c r="BC366" s="3">
        <f t="shared" si="167"/>
        <v>958441</v>
      </c>
      <c r="BD366" s="3">
        <f t="shared" si="168"/>
        <v>1397124</v>
      </c>
      <c r="BE366" s="9">
        <f t="shared" si="169"/>
        <v>1681</v>
      </c>
      <c r="BF366" s="51">
        <f t="shared" si="170"/>
        <v>4.6496062992125982</v>
      </c>
      <c r="BG366" s="51">
        <f t="shared" si="171"/>
        <v>4.5696202531645573</v>
      </c>
      <c r="BH366" s="51">
        <f t="shared" si="172"/>
        <v>5.4711246200607899</v>
      </c>
      <c r="BI366" s="51">
        <f t="shared" si="173"/>
        <v>3.6125461254612548</v>
      </c>
      <c r="BJ366" s="51">
        <f t="shared" si="174"/>
        <v>4.7091633466135461</v>
      </c>
      <c r="BK366" s="52">
        <f t="shared" si="175"/>
        <v>5.8571428571428568</v>
      </c>
    </row>
    <row r="367" spans="1:63" x14ac:dyDescent="0.25">
      <c r="A367">
        <v>399</v>
      </c>
      <c r="B367" t="s">
        <v>75</v>
      </c>
      <c r="C367" t="s">
        <v>214</v>
      </c>
      <c r="D367" t="str">
        <f t="shared" si="156"/>
        <v>CORBETT AVE between CUESTA and GOLDING</v>
      </c>
      <c r="E367" t="s">
        <v>273</v>
      </c>
      <c r="F367" t="s">
        <v>487</v>
      </c>
      <c r="G367" t="s">
        <v>488</v>
      </c>
      <c r="H367" t="s">
        <v>36</v>
      </c>
      <c r="I367" t="s">
        <v>621</v>
      </c>
      <c r="J367" s="11" t="s">
        <v>933</v>
      </c>
      <c r="K367">
        <v>32984</v>
      </c>
      <c r="L367" s="11">
        <v>26112</v>
      </c>
      <c r="M367">
        <f>IFERROR(ROUND(VLOOKUP($A367,est_vols!$A:$U,2,FALSE),0),"")</f>
        <v>2</v>
      </c>
      <c r="N367">
        <f>IFERROR(ROUND(VLOOKUP($A367,est_vols!$A:$U,3,FALSE),0),"")</f>
        <v>4</v>
      </c>
      <c r="O367" t="str">
        <f>VLOOKUP(M367,'AT FT Lookup'!$A$3:$D$8,4,FALSE)</f>
        <v>UrbBiz</v>
      </c>
      <c r="P367" s="11" t="str">
        <f>VLOOKUP(N367,'AT FT Lookup'!$A$12:$C$26,3,FALSE)</f>
        <v>Col</v>
      </c>
      <c r="Q367">
        <f t="shared" si="176"/>
        <v>1</v>
      </c>
      <c r="R367">
        <f t="shared" si="177"/>
        <v>0</v>
      </c>
      <c r="S367">
        <f t="shared" si="178"/>
        <v>0</v>
      </c>
      <c r="T367">
        <f t="shared" si="179"/>
        <v>0</v>
      </c>
      <c r="U367" s="11" t="str">
        <f t="shared" si="157"/>
        <v>Under 10k</v>
      </c>
      <c r="V367" s="3">
        <v>1434</v>
      </c>
      <c r="W367" s="3">
        <v>274</v>
      </c>
      <c r="X367" s="3">
        <v>442</v>
      </c>
      <c r="Y367" s="3">
        <v>356</v>
      </c>
      <c r="Z367" s="3">
        <v>352</v>
      </c>
      <c r="AA367" s="9">
        <v>10</v>
      </c>
      <c r="AN367" s="3">
        <f>IFERROR(ROUND(VLOOKUP($A367,est_vols!$A:$U,4,FALSE),0),"")</f>
        <v>5154</v>
      </c>
      <c r="AO367" s="3">
        <f>IFERROR(ROUND(VLOOKUP($A367,est_vols!$A:$U,5,FALSE),0),"")</f>
        <v>1006</v>
      </c>
      <c r="AP367" s="3">
        <f>IFERROR(ROUND(VLOOKUP($A367,est_vols!$A:$U,6,FALSE),0),"")</f>
        <v>2183</v>
      </c>
      <c r="AQ367" s="3">
        <f>IFERROR(ROUND(VLOOKUP($A367,est_vols!$A:$U,7,FALSE),0),"")</f>
        <v>1238</v>
      </c>
      <c r="AR367" s="3">
        <f>IFERROR(ROUND(VLOOKUP($A367,est_vols!$A:$U,8,FALSE),0),"")</f>
        <v>702</v>
      </c>
      <c r="AS367" s="9">
        <f>IFERROR(ROUND(VLOOKUP($A367,est_vols!$A:$U,9,FALSE),0),"")</f>
        <v>25</v>
      </c>
      <c r="AT367" s="3">
        <f t="shared" si="158"/>
        <v>3720</v>
      </c>
      <c r="AU367" s="3">
        <f t="shared" si="159"/>
        <v>732</v>
      </c>
      <c r="AV367" s="3">
        <f t="shared" si="160"/>
        <v>1741</v>
      </c>
      <c r="AW367" s="3">
        <f t="shared" si="161"/>
        <v>882</v>
      </c>
      <c r="AX367" s="3">
        <f t="shared" si="162"/>
        <v>350</v>
      </c>
      <c r="AY367" s="9">
        <f t="shared" si="163"/>
        <v>15</v>
      </c>
      <c r="AZ367" s="3">
        <f t="shared" si="164"/>
        <v>13838400</v>
      </c>
      <c r="BA367" s="3">
        <f t="shared" si="165"/>
        <v>535824</v>
      </c>
      <c r="BB367" s="3">
        <f t="shared" si="166"/>
        <v>3031081</v>
      </c>
      <c r="BC367" s="3">
        <f t="shared" si="167"/>
        <v>777924</v>
      </c>
      <c r="BD367" s="3">
        <f t="shared" si="168"/>
        <v>122500</v>
      </c>
      <c r="BE367" s="9">
        <f t="shared" si="169"/>
        <v>225</v>
      </c>
      <c r="BF367" s="51">
        <f t="shared" si="170"/>
        <v>2.5941422594142258</v>
      </c>
      <c r="BG367" s="51">
        <f t="shared" si="171"/>
        <v>2.6715328467153285</v>
      </c>
      <c r="BH367" s="51">
        <f t="shared" si="172"/>
        <v>3.9389140271493215</v>
      </c>
      <c r="BI367" s="51">
        <f t="shared" si="173"/>
        <v>2.4775280898876404</v>
      </c>
      <c r="BJ367" s="51">
        <f t="shared" si="174"/>
        <v>0.99431818181818177</v>
      </c>
      <c r="BK367" s="52">
        <f t="shared" si="175"/>
        <v>1.5</v>
      </c>
    </row>
    <row r="368" spans="1:63" x14ac:dyDescent="0.25">
      <c r="A368">
        <v>400</v>
      </c>
      <c r="B368" t="s">
        <v>75</v>
      </c>
      <c r="C368" t="s">
        <v>214</v>
      </c>
      <c r="D368" t="str">
        <f t="shared" si="156"/>
        <v>CORBETT AVE between CUESTA and GOLDING</v>
      </c>
      <c r="E368" t="s">
        <v>273</v>
      </c>
      <c r="F368" t="s">
        <v>487</v>
      </c>
      <c r="G368" t="s">
        <v>488</v>
      </c>
      <c r="H368" t="s">
        <v>38</v>
      </c>
      <c r="I368" t="s">
        <v>621</v>
      </c>
      <c r="J368" s="11" t="s">
        <v>934</v>
      </c>
      <c r="K368">
        <v>26112</v>
      </c>
      <c r="L368" s="11">
        <v>32984</v>
      </c>
      <c r="M368">
        <f>IFERROR(ROUND(VLOOKUP($A368,est_vols!$A:$U,2,FALSE),0),"")</f>
        <v>2</v>
      </c>
      <c r="N368">
        <f>IFERROR(ROUND(VLOOKUP($A368,est_vols!$A:$U,3,FALSE),0),"")</f>
        <v>4</v>
      </c>
      <c r="O368" t="str">
        <f>VLOOKUP(M368,'AT FT Lookup'!$A$3:$D$8,4,FALSE)</f>
        <v>UrbBiz</v>
      </c>
      <c r="P368" s="11" t="str">
        <f>VLOOKUP(N368,'AT FT Lookup'!$A$12:$C$26,3,FALSE)</f>
        <v>Col</v>
      </c>
      <c r="Q368">
        <f t="shared" si="176"/>
        <v>1</v>
      </c>
      <c r="R368">
        <f t="shared" si="177"/>
        <v>0</v>
      </c>
      <c r="S368">
        <f t="shared" si="178"/>
        <v>0</v>
      </c>
      <c r="T368">
        <f t="shared" si="179"/>
        <v>0</v>
      </c>
      <c r="U368" s="11" t="str">
        <f t="shared" si="157"/>
        <v>Under 10k</v>
      </c>
      <c r="V368" s="3">
        <v>1311</v>
      </c>
      <c r="W368" s="3">
        <v>320</v>
      </c>
      <c r="X368" s="3">
        <v>462</v>
      </c>
      <c r="Y368" s="3">
        <v>292</v>
      </c>
      <c r="Z368" s="3">
        <v>215</v>
      </c>
      <c r="AA368" s="9">
        <v>22</v>
      </c>
      <c r="AN368" s="3">
        <f>IFERROR(ROUND(VLOOKUP($A368,est_vols!$A:$U,4,FALSE),0),"")</f>
        <v>960</v>
      </c>
      <c r="AO368" s="3">
        <f>IFERROR(ROUND(VLOOKUP($A368,est_vols!$A:$U,5,FALSE),0),"")</f>
        <v>105</v>
      </c>
      <c r="AP368" s="3">
        <f>IFERROR(ROUND(VLOOKUP($A368,est_vols!$A:$U,6,FALSE),0),"")</f>
        <v>268</v>
      </c>
      <c r="AQ368" s="3">
        <f>IFERROR(ROUND(VLOOKUP($A368,est_vols!$A:$U,7,FALSE),0),"")</f>
        <v>412</v>
      </c>
      <c r="AR368" s="3">
        <f>IFERROR(ROUND(VLOOKUP($A368,est_vols!$A:$U,8,FALSE),0),"")</f>
        <v>152</v>
      </c>
      <c r="AS368" s="9">
        <f>IFERROR(ROUND(VLOOKUP($A368,est_vols!$A:$U,9,FALSE),0),"")</f>
        <v>24</v>
      </c>
      <c r="AT368" s="3">
        <f t="shared" si="158"/>
        <v>-351</v>
      </c>
      <c r="AU368" s="3">
        <f t="shared" si="159"/>
        <v>-215</v>
      </c>
      <c r="AV368" s="3">
        <f t="shared" si="160"/>
        <v>-194</v>
      </c>
      <c r="AW368" s="3">
        <f t="shared" si="161"/>
        <v>120</v>
      </c>
      <c r="AX368" s="3">
        <f t="shared" si="162"/>
        <v>-63</v>
      </c>
      <c r="AY368" s="9">
        <f t="shared" si="163"/>
        <v>2</v>
      </c>
      <c r="AZ368" s="3">
        <f t="shared" si="164"/>
        <v>123201</v>
      </c>
      <c r="BA368" s="3">
        <f t="shared" si="165"/>
        <v>46225</v>
      </c>
      <c r="BB368" s="3">
        <f t="shared" si="166"/>
        <v>37636</v>
      </c>
      <c r="BC368" s="3">
        <f t="shared" si="167"/>
        <v>14400</v>
      </c>
      <c r="BD368" s="3">
        <f t="shared" si="168"/>
        <v>3969</v>
      </c>
      <c r="BE368" s="9">
        <f t="shared" si="169"/>
        <v>4</v>
      </c>
      <c r="BF368" s="51">
        <f t="shared" si="170"/>
        <v>-0.26773455377574373</v>
      </c>
      <c r="BG368" s="51">
        <f t="shared" si="171"/>
        <v>-0.671875</v>
      </c>
      <c r="BH368" s="51">
        <f t="shared" si="172"/>
        <v>-0.41991341991341991</v>
      </c>
      <c r="BI368" s="51">
        <f t="shared" si="173"/>
        <v>0.41095890410958902</v>
      </c>
      <c r="BJ368" s="51">
        <f t="shared" si="174"/>
        <v>-0.2930232558139535</v>
      </c>
      <c r="BK368" s="52">
        <f t="shared" si="175"/>
        <v>9.0909090909090912E-2</v>
      </c>
    </row>
    <row r="369" spans="1:63" x14ac:dyDescent="0.25">
      <c r="A369">
        <v>401</v>
      </c>
      <c r="B369" t="s">
        <v>75</v>
      </c>
      <c r="C369" t="s">
        <v>214</v>
      </c>
      <c r="D369" t="str">
        <f t="shared" si="156"/>
        <v>CRESCENT AVE between BACHE and PORTER</v>
      </c>
      <c r="E369" t="s">
        <v>274</v>
      </c>
      <c r="F369" t="s">
        <v>489</v>
      </c>
      <c r="G369" t="s">
        <v>490</v>
      </c>
      <c r="H369" t="s">
        <v>40</v>
      </c>
      <c r="I369" t="s">
        <v>621</v>
      </c>
      <c r="J369" s="11" t="s">
        <v>935</v>
      </c>
      <c r="K369">
        <v>21203</v>
      </c>
      <c r="L369" s="11">
        <v>21197</v>
      </c>
      <c r="M369">
        <f>IFERROR(ROUND(VLOOKUP($A369,est_vols!$A:$U,2,FALSE),0),"")</f>
        <v>2</v>
      </c>
      <c r="N369">
        <f>IFERROR(ROUND(VLOOKUP($A369,est_vols!$A:$U,3,FALSE),0),"")</f>
        <v>4</v>
      </c>
      <c r="O369" t="str">
        <f>VLOOKUP(M369,'AT FT Lookup'!$A$3:$D$8,4,FALSE)</f>
        <v>UrbBiz</v>
      </c>
      <c r="P369" s="11" t="str">
        <f>VLOOKUP(N369,'AT FT Lookup'!$A$12:$C$26,3,FALSE)</f>
        <v>Col</v>
      </c>
      <c r="Q369">
        <f t="shared" si="176"/>
        <v>1</v>
      </c>
      <c r="R369">
        <f t="shared" si="177"/>
        <v>0</v>
      </c>
      <c r="S369">
        <f t="shared" si="178"/>
        <v>0</v>
      </c>
      <c r="T369">
        <f t="shared" si="179"/>
        <v>0</v>
      </c>
      <c r="U369" s="11" t="str">
        <f t="shared" si="157"/>
        <v>Under 10k</v>
      </c>
      <c r="V369" s="3">
        <v>2224</v>
      </c>
      <c r="W369" s="3">
        <v>575</v>
      </c>
      <c r="X369" s="3">
        <v>726</v>
      </c>
      <c r="Y369" s="3">
        <v>446</v>
      </c>
      <c r="Z369" s="3">
        <v>418</v>
      </c>
      <c r="AA369" s="9">
        <v>59</v>
      </c>
      <c r="AN369" s="3">
        <f>IFERROR(ROUND(VLOOKUP($A369,est_vols!$A:$U,4,FALSE),0),"")</f>
        <v>4053</v>
      </c>
      <c r="AO369" s="3">
        <f>IFERROR(ROUND(VLOOKUP($A369,est_vols!$A:$U,5,FALSE),0),"")</f>
        <v>818</v>
      </c>
      <c r="AP369" s="3">
        <f>IFERROR(ROUND(VLOOKUP($A369,est_vols!$A:$U,6,FALSE),0),"")</f>
        <v>1575</v>
      </c>
      <c r="AQ369" s="3">
        <f>IFERROR(ROUND(VLOOKUP($A369,est_vols!$A:$U,7,FALSE),0),"")</f>
        <v>751</v>
      </c>
      <c r="AR369" s="3">
        <f>IFERROR(ROUND(VLOOKUP($A369,est_vols!$A:$U,8,FALSE),0),"")</f>
        <v>791</v>
      </c>
      <c r="AS369" s="9">
        <f>IFERROR(ROUND(VLOOKUP($A369,est_vols!$A:$U,9,FALSE),0),"")</f>
        <v>118</v>
      </c>
      <c r="AT369" s="3">
        <f t="shared" si="158"/>
        <v>1829</v>
      </c>
      <c r="AU369" s="3">
        <f t="shared" si="159"/>
        <v>243</v>
      </c>
      <c r="AV369" s="3">
        <f t="shared" si="160"/>
        <v>849</v>
      </c>
      <c r="AW369" s="3">
        <f t="shared" si="161"/>
        <v>305</v>
      </c>
      <c r="AX369" s="3">
        <f t="shared" si="162"/>
        <v>373</v>
      </c>
      <c r="AY369" s="9">
        <f t="shared" si="163"/>
        <v>59</v>
      </c>
      <c r="AZ369" s="3">
        <f t="shared" si="164"/>
        <v>3345241</v>
      </c>
      <c r="BA369" s="3">
        <f t="shared" si="165"/>
        <v>59049</v>
      </c>
      <c r="BB369" s="3">
        <f t="shared" si="166"/>
        <v>720801</v>
      </c>
      <c r="BC369" s="3">
        <f t="shared" si="167"/>
        <v>93025</v>
      </c>
      <c r="BD369" s="3">
        <f t="shared" si="168"/>
        <v>139129</v>
      </c>
      <c r="BE369" s="9">
        <f t="shared" si="169"/>
        <v>3481</v>
      </c>
      <c r="BF369" s="51">
        <f t="shared" si="170"/>
        <v>0.8223920863309353</v>
      </c>
      <c r="BG369" s="51">
        <f t="shared" si="171"/>
        <v>0.4226086956521739</v>
      </c>
      <c r="BH369" s="51">
        <f t="shared" si="172"/>
        <v>1.1694214876033058</v>
      </c>
      <c r="BI369" s="51">
        <f t="shared" si="173"/>
        <v>0.68385650224215244</v>
      </c>
      <c r="BJ369" s="51">
        <f t="shared" si="174"/>
        <v>0.89234449760765555</v>
      </c>
      <c r="BK369" s="52">
        <f t="shared" si="175"/>
        <v>1</v>
      </c>
    </row>
    <row r="370" spans="1:63" x14ac:dyDescent="0.25">
      <c r="A370">
        <v>402</v>
      </c>
      <c r="B370" t="s">
        <v>75</v>
      </c>
      <c r="C370" t="s">
        <v>214</v>
      </c>
      <c r="D370" t="str">
        <f t="shared" si="156"/>
        <v>CRESCENT AVE between BACHE and PORTER</v>
      </c>
      <c r="E370" t="s">
        <v>274</v>
      </c>
      <c r="F370" t="s">
        <v>489</v>
      </c>
      <c r="G370" t="s">
        <v>490</v>
      </c>
      <c r="H370" t="s">
        <v>42</v>
      </c>
      <c r="I370" t="s">
        <v>621</v>
      </c>
      <c r="J370" s="11" t="s">
        <v>936</v>
      </c>
      <c r="K370">
        <v>21197</v>
      </c>
      <c r="L370" s="11">
        <v>21203</v>
      </c>
      <c r="M370">
        <f>IFERROR(ROUND(VLOOKUP($A370,est_vols!$A:$U,2,FALSE),0),"")</f>
        <v>2</v>
      </c>
      <c r="N370">
        <f>IFERROR(ROUND(VLOOKUP($A370,est_vols!$A:$U,3,FALSE),0),"")</f>
        <v>4</v>
      </c>
      <c r="O370" t="str">
        <f>VLOOKUP(M370,'AT FT Lookup'!$A$3:$D$8,4,FALSE)</f>
        <v>UrbBiz</v>
      </c>
      <c r="P370" s="11" t="str">
        <f>VLOOKUP(N370,'AT FT Lookup'!$A$12:$C$26,3,FALSE)</f>
        <v>Col</v>
      </c>
      <c r="Q370">
        <f t="shared" si="176"/>
        <v>1</v>
      </c>
      <c r="R370">
        <f t="shared" si="177"/>
        <v>0</v>
      </c>
      <c r="S370">
        <f t="shared" si="178"/>
        <v>0</v>
      </c>
      <c r="T370">
        <f t="shared" si="179"/>
        <v>0</v>
      </c>
      <c r="U370" s="11" t="str">
        <f t="shared" si="157"/>
        <v>Under 10k</v>
      </c>
      <c r="V370" s="3">
        <v>2626</v>
      </c>
      <c r="W370" s="3">
        <v>467</v>
      </c>
      <c r="X370" s="3">
        <v>781</v>
      </c>
      <c r="Y370" s="3">
        <v>847</v>
      </c>
      <c r="Z370" s="3">
        <v>500</v>
      </c>
      <c r="AA370" s="9">
        <v>31</v>
      </c>
      <c r="AN370" s="3">
        <f>IFERROR(ROUND(VLOOKUP($A370,est_vols!$A:$U,4,FALSE),0),"")</f>
        <v>2181</v>
      </c>
      <c r="AO370" s="3">
        <f>IFERROR(ROUND(VLOOKUP($A370,est_vols!$A:$U,5,FALSE),0),"")</f>
        <v>204</v>
      </c>
      <c r="AP370" s="3">
        <f>IFERROR(ROUND(VLOOKUP($A370,est_vols!$A:$U,6,FALSE),0),"")</f>
        <v>801</v>
      </c>
      <c r="AQ370" s="3">
        <f>IFERROR(ROUND(VLOOKUP($A370,est_vols!$A:$U,7,FALSE),0),"")</f>
        <v>698</v>
      </c>
      <c r="AR370" s="3">
        <f>IFERROR(ROUND(VLOOKUP($A370,est_vols!$A:$U,8,FALSE),0),"")</f>
        <v>437</v>
      </c>
      <c r="AS370" s="9">
        <f>IFERROR(ROUND(VLOOKUP($A370,est_vols!$A:$U,9,FALSE),0),"")</f>
        <v>40</v>
      </c>
      <c r="AT370" s="3">
        <f t="shared" si="158"/>
        <v>-445</v>
      </c>
      <c r="AU370" s="3">
        <f t="shared" si="159"/>
        <v>-263</v>
      </c>
      <c r="AV370" s="3">
        <f t="shared" si="160"/>
        <v>20</v>
      </c>
      <c r="AW370" s="3">
        <f t="shared" si="161"/>
        <v>-149</v>
      </c>
      <c r="AX370" s="3">
        <f t="shared" si="162"/>
        <v>-63</v>
      </c>
      <c r="AY370" s="9">
        <f t="shared" si="163"/>
        <v>9</v>
      </c>
      <c r="AZ370" s="3">
        <f t="shared" si="164"/>
        <v>198025</v>
      </c>
      <c r="BA370" s="3">
        <f t="shared" si="165"/>
        <v>69169</v>
      </c>
      <c r="BB370" s="3">
        <f t="shared" si="166"/>
        <v>400</v>
      </c>
      <c r="BC370" s="3">
        <f t="shared" si="167"/>
        <v>22201</v>
      </c>
      <c r="BD370" s="3">
        <f t="shared" si="168"/>
        <v>3969</v>
      </c>
      <c r="BE370" s="9">
        <f t="shared" si="169"/>
        <v>81</v>
      </c>
      <c r="BF370" s="51">
        <f t="shared" si="170"/>
        <v>-0.16945925361766945</v>
      </c>
      <c r="BG370" s="51">
        <f t="shared" si="171"/>
        <v>-0.56316916488222701</v>
      </c>
      <c r="BH370" s="51">
        <f t="shared" si="172"/>
        <v>2.5608194622279128E-2</v>
      </c>
      <c r="BI370" s="51">
        <f t="shared" si="173"/>
        <v>-0.17591499409681227</v>
      </c>
      <c r="BJ370" s="51">
        <f t="shared" si="174"/>
        <v>-0.126</v>
      </c>
      <c r="BK370" s="52">
        <f t="shared" si="175"/>
        <v>0.29032258064516131</v>
      </c>
    </row>
    <row r="371" spans="1:63" x14ac:dyDescent="0.25">
      <c r="A371">
        <v>403</v>
      </c>
      <c r="B371" t="s">
        <v>75</v>
      </c>
      <c r="C371" t="s">
        <v>214</v>
      </c>
      <c r="D371" t="str">
        <f t="shared" si="156"/>
        <v>CRESCENT AVE between NEVADA and PRENTISS</v>
      </c>
      <c r="E371" t="s">
        <v>274</v>
      </c>
      <c r="F371" t="s">
        <v>491</v>
      </c>
      <c r="G371" t="s">
        <v>492</v>
      </c>
      <c r="H371" t="s">
        <v>40</v>
      </c>
      <c r="I371" t="s">
        <v>621</v>
      </c>
      <c r="J371" s="11" t="s">
        <v>937</v>
      </c>
      <c r="K371">
        <v>21044</v>
      </c>
      <c r="L371" s="11">
        <v>21043</v>
      </c>
      <c r="M371">
        <f>IFERROR(ROUND(VLOOKUP($A371,est_vols!$A:$U,2,FALSE),0),"")</f>
        <v>2</v>
      </c>
      <c r="N371">
        <f>IFERROR(ROUND(VLOOKUP($A371,est_vols!$A:$U,3,FALSE),0),"")</f>
        <v>4</v>
      </c>
      <c r="O371" t="str">
        <f>VLOOKUP(M371,'AT FT Lookup'!$A$3:$D$8,4,FALSE)</f>
        <v>UrbBiz</v>
      </c>
      <c r="P371" s="11" t="str">
        <f>VLOOKUP(N371,'AT FT Lookup'!$A$12:$C$26,3,FALSE)</f>
        <v>Col</v>
      </c>
      <c r="Q371">
        <f t="shared" si="176"/>
        <v>1</v>
      </c>
      <c r="R371">
        <f t="shared" si="177"/>
        <v>0</v>
      </c>
      <c r="S371">
        <f t="shared" si="178"/>
        <v>0</v>
      </c>
      <c r="T371">
        <f t="shared" si="179"/>
        <v>0</v>
      </c>
      <c r="U371" s="11" t="str">
        <f t="shared" si="157"/>
        <v>Under 10k</v>
      </c>
      <c r="V371" s="3">
        <v>3419</v>
      </c>
      <c r="W371" s="3">
        <v>521</v>
      </c>
      <c r="X371" s="3">
        <v>1054</v>
      </c>
      <c r="Y371" s="3">
        <v>1070</v>
      </c>
      <c r="Z371" s="3">
        <v>725</v>
      </c>
      <c r="AA371" s="9">
        <v>49</v>
      </c>
      <c r="AN371" s="3">
        <f>IFERROR(ROUND(VLOOKUP($A371,est_vols!$A:$U,4,FALSE),0),"")</f>
        <v>6791</v>
      </c>
      <c r="AO371" s="3">
        <f>IFERROR(ROUND(VLOOKUP($A371,est_vols!$A:$U,5,FALSE),0),"")</f>
        <v>1416</v>
      </c>
      <c r="AP371" s="3">
        <f>IFERROR(ROUND(VLOOKUP($A371,est_vols!$A:$U,6,FALSE),0),"")</f>
        <v>2674</v>
      </c>
      <c r="AQ371" s="3">
        <f>IFERROR(ROUND(VLOOKUP($A371,est_vols!$A:$U,7,FALSE),0),"")</f>
        <v>1140</v>
      </c>
      <c r="AR371" s="3">
        <f>IFERROR(ROUND(VLOOKUP($A371,est_vols!$A:$U,8,FALSE),0),"")</f>
        <v>1337</v>
      </c>
      <c r="AS371" s="9">
        <f>IFERROR(ROUND(VLOOKUP($A371,est_vols!$A:$U,9,FALSE),0),"")</f>
        <v>224</v>
      </c>
      <c r="AT371" s="3">
        <f t="shared" si="158"/>
        <v>3372</v>
      </c>
      <c r="AU371" s="3">
        <f t="shared" si="159"/>
        <v>895</v>
      </c>
      <c r="AV371" s="3">
        <f t="shared" si="160"/>
        <v>1620</v>
      </c>
      <c r="AW371" s="3">
        <f t="shared" si="161"/>
        <v>70</v>
      </c>
      <c r="AX371" s="3">
        <f t="shared" si="162"/>
        <v>612</v>
      </c>
      <c r="AY371" s="9">
        <f t="shared" si="163"/>
        <v>175</v>
      </c>
      <c r="AZ371" s="3">
        <f t="shared" si="164"/>
        <v>11370384</v>
      </c>
      <c r="BA371" s="3">
        <f t="shared" si="165"/>
        <v>801025</v>
      </c>
      <c r="BB371" s="3">
        <f t="shared" si="166"/>
        <v>2624400</v>
      </c>
      <c r="BC371" s="3">
        <f t="shared" si="167"/>
        <v>4900</v>
      </c>
      <c r="BD371" s="3">
        <f t="shared" si="168"/>
        <v>374544</v>
      </c>
      <c r="BE371" s="9">
        <f t="shared" si="169"/>
        <v>30625</v>
      </c>
      <c r="BF371" s="51">
        <f t="shared" si="170"/>
        <v>0.9862532904357999</v>
      </c>
      <c r="BG371" s="51">
        <f t="shared" si="171"/>
        <v>1.7178502879078694</v>
      </c>
      <c r="BH371" s="51">
        <f t="shared" si="172"/>
        <v>1.5370018975332069</v>
      </c>
      <c r="BI371" s="51">
        <f t="shared" si="173"/>
        <v>6.5420560747663545E-2</v>
      </c>
      <c r="BJ371" s="51">
        <f t="shared" si="174"/>
        <v>0.84413793103448276</v>
      </c>
      <c r="BK371" s="52">
        <f t="shared" si="175"/>
        <v>3.5714285714285716</v>
      </c>
    </row>
    <row r="372" spans="1:63" x14ac:dyDescent="0.25">
      <c r="A372">
        <v>404</v>
      </c>
      <c r="B372" t="s">
        <v>75</v>
      </c>
      <c r="C372" t="s">
        <v>214</v>
      </c>
      <c r="D372" t="str">
        <f t="shared" si="156"/>
        <v>CRESCENT AVE between NEVADA and PRENTISS</v>
      </c>
      <c r="E372" t="s">
        <v>274</v>
      </c>
      <c r="F372" t="s">
        <v>491</v>
      </c>
      <c r="G372" t="s">
        <v>492</v>
      </c>
      <c r="H372" t="s">
        <v>42</v>
      </c>
      <c r="I372" t="s">
        <v>621</v>
      </c>
      <c r="J372" s="11" t="s">
        <v>938</v>
      </c>
      <c r="K372">
        <v>21043</v>
      </c>
      <c r="L372" s="11">
        <v>21044</v>
      </c>
      <c r="M372">
        <f>IFERROR(ROUND(VLOOKUP($A372,est_vols!$A:$U,2,FALSE),0),"")</f>
        <v>2</v>
      </c>
      <c r="N372">
        <f>IFERROR(ROUND(VLOOKUP($A372,est_vols!$A:$U,3,FALSE),0),"")</f>
        <v>4</v>
      </c>
      <c r="O372" t="str">
        <f>VLOOKUP(M372,'AT FT Lookup'!$A$3:$D$8,4,FALSE)</f>
        <v>UrbBiz</v>
      </c>
      <c r="P372" s="11" t="str">
        <f>VLOOKUP(N372,'AT FT Lookup'!$A$12:$C$26,3,FALSE)</f>
        <v>Col</v>
      </c>
      <c r="Q372">
        <f t="shared" si="176"/>
        <v>1</v>
      </c>
      <c r="R372">
        <f t="shared" si="177"/>
        <v>0</v>
      </c>
      <c r="S372">
        <f t="shared" si="178"/>
        <v>0</v>
      </c>
      <c r="T372">
        <f t="shared" si="179"/>
        <v>0</v>
      </c>
      <c r="U372" s="11" t="str">
        <f t="shared" si="157"/>
        <v>Under 10k</v>
      </c>
      <c r="V372" s="3">
        <v>4365</v>
      </c>
      <c r="W372" s="3">
        <v>1071</v>
      </c>
      <c r="X372" s="3">
        <v>1515</v>
      </c>
      <c r="Y372" s="3">
        <v>840</v>
      </c>
      <c r="Z372" s="3">
        <v>792</v>
      </c>
      <c r="AA372" s="9">
        <v>147</v>
      </c>
      <c r="AN372" s="3">
        <f>IFERROR(ROUND(VLOOKUP($A372,est_vols!$A:$U,4,FALSE),0),"")</f>
        <v>4872</v>
      </c>
      <c r="AO372" s="3">
        <f>IFERROR(ROUND(VLOOKUP($A372,est_vols!$A:$U,5,FALSE),0),"")</f>
        <v>493</v>
      </c>
      <c r="AP372" s="3">
        <f>IFERROR(ROUND(VLOOKUP($A372,est_vols!$A:$U,6,FALSE),0),"")</f>
        <v>1800</v>
      </c>
      <c r="AQ372" s="3">
        <f>IFERROR(ROUND(VLOOKUP($A372,est_vols!$A:$U,7,FALSE),0),"")</f>
        <v>1361</v>
      </c>
      <c r="AR372" s="3">
        <f>IFERROR(ROUND(VLOOKUP($A372,est_vols!$A:$U,8,FALSE),0),"")</f>
        <v>1120</v>
      </c>
      <c r="AS372" s="9">
        <f>IFERROR(ROUND(VLOOKUP($A372,est_vols!$A:$U,9,FALSE),0),"")</f>
        <v>97</v>
      </c>
      <c r="AT372" s="3">
        <f t="shared" si="158"/>
        <v>507</v>
      </c>
      <c r="AU372" s="3">
        <f t="shared" si="159"/>
        <v>-578</v>
      </c>
      <c r="AV372" s="3">
        <f t="shared" si="160"/>
        <v>285</v>
      </c>
      <c r="AW372" s="3">
        <f t="shared" si="161"/>
        <v>521</v>
      </c>
      <c r="AX372" s="3">
        <f t="shared" si="162"/>
        <v>328</v>
      </c>
      <c r="AY372" s="9">
        <f t="shared" si="163"/>
        <v>-50</v>
      </c>
      <c r="AZ372" s="3">
        <f t="shared" si="164"/>
        <v>257049</v>
      </c>
      <c r="BA372" s="3">
        <f t="shared" si="165"/>
        <v>334084</v>
      </c>
      <c r="BB372" s="3">
        <f t="shared" si="166"/>
        <v>81225</v>
      </c>
      <c r="BC372" s="3">
        <f t="shared" si="167"/>
        <v>271441</v>
      </c>
      <c r="BD372" s="3">
        <f t="shared" si="168"/>
        <v>107584</v>
      </c>
      <c r="BE372" s="9">
        <f t="shared" si="169"/>
        <v>2500</v>
      </c>
      <c r="BF372" s="51">
        <f t="shared" si="170"/>
        <v>0.1161512027491409</v>
      </c>
      <c r="BG372" s="51">
        <f t="shared" si="171"/>
        <v>-0.53968253968253965</v>
      </c>
      <c r="BH372" s="51">
        <f t="shared" si="172"/>
        <v>0.18811881188118812</v>
      </c>
      <c r="BI372" s="51">
        <f t="shared" si="173"/>
        <v>0.62023809523809526</v>
      </c>
      <c r="BJ372" s="51">
        <f t="shared" si="174"/>
        <v>0.41414141414141414</v>
      </c>
      <c r="BK372" s="52">
        <f t="shared" si="175"/>
        <v>-0.3401360544217687</v>
      </c>
    </row>
    <row r="373" spans="1:63" x14ac:dyDescent="0.25">
      <c r="A373">
        <v>405</v>
      </c>
      <c r="B373" t="s">
        <v>75</v>
      </c>
      <c r="C373" t="s">
        <v>214</v>
      </c>
      <c r="D373" t="str">
        <f t="shared" si="156"/>
        <v>CRESTLAKE DR between CONSTANSO and ELMIRASOL</v>
      </c>
      <c r="E373" t="s">
        <v>275</v>
      </c>
      <c r="F373" t="s">
        <v>493</v>
      </c>
      <c r="G373" t="s">
        <v>494</v>
      </c>
      <c r="H373" t="s">
        <v>40</v>
      </c>
      <c r="I373" t="s">
        <v>621</v>
      </c>
      <c r="J373" s="11" t="s">
        <v>939</v>
      </c>
      <c r="K373">
        <v>23248</v>
      </c>
      <c r="L373" s="11">
        <v>23247</v>
      </c>
      <c r="M373">
        <f>IFERROR(ROUND(VLOOKUP($A373,est_vols!$A:$U,2,FALSE),0),"")</f>
        <v>3</v>
      </c>
      <c r="N373">
        <f>IFERROR(ROUND(VLOOKUP($A373,est_vols!$A:$U,3,FALSE),0),"")</f>
        <v>11</v>
      </c>
      <c r="O373" t="str">
        <f>VLOOKUP(M373,'AT FT Lookup'!$A$3:$D$8,4,FALSE)</f>
        <v>Urb</v>
      </c>
      <c r="P373" s="11" t="str">
        <f>VLOOKUP(N373,'AT FT Lookup'!$A$12:$C$26,3,FALSE)</f>
        <v>Loc</v>
      </c>
      <c r="Q373">
        <f t="shared" si="176"/>
        <v>1</v>
      </c>
      <c r="R373">
        <f t="shared" si="177"/>
        <v>0</v>
      </c>
      <c r="S373">
        <f t="shared" si="178"/>
        <v>0</v>
      </c>
      <c r="T373">
        <f t="shared" si="179"/>
        <v>0</v>
      </c>
      <c r="U373" s="11" t="str">
        <f t="shared" si="157"/>
        <v>Under 10k</v>
      </c>
      <c r="V373" s="3">
        <v>389</v>
      </c>
      <c r="W373" s="3">
        <v>44</v>
      </c>
      <c r="X373" s="3">
        <v>146</v>
      </c>
      <c r="Y373" s="3">
        <v>100</v>
      </c>
      <c r="Z373" s="3">
        <v>98</v>
      </c>
      <c r="AA373" s="9">
        <v>1</v>
      </c>
      <c r="AN373" s="3">
        <f>IFERROR(ROUND(VLOOKUP($A373,est_vols!$A:$U,4,FALSE),0),"")</f>
        <v>0</v>
      </c>
      <c r="AO373" s="3">
        <f>IFERROR(ROUND(VLOOKUP($A373,est_vols!$A:$U,5,FALSE),0),"")</f>
        <v>0</v>
      </c>
      <c r="AP373" s="3">
        <f>IFERROR(ROUND(VLOOKUP($A373,est_vols!$A:$U,6,FALSE),0),"")</f>
        <v>0</v>
      </c>
      <c r="AQ373" s="3">
        <f>IFERROR(ROUND(VLOOKUP($A373,est_vols!$A:$U,7,FALSE),0),"")</f>
        <v>0</v>
      </c>
      <c r="AR373" s="3">
        <f>IFERROR(ROUND(VLOOKUP($A373,est_vols!$A:$U,8,FALSE),0),"")</f>
        <v>0</v>
      </c>
      <c r="AS373" s="9">
        <f>IFERROR(ROUND(VLOOKUP($A373,est_vols!$A:$U,9,FALSE),0),"")</f>
        <v>0</v>
      </c>
      <c r="AT373" s="3">
        <f t="shared" si="158"/>
        <v>-389</v>
      </c>
      <c r="AU373" s="3">
        <f t="shared" si="159"/>
        <v>-44</v>
      </c>
      <c r="AV373" s="3">
        <f t="shared" si="160"/>
        <v>-146</v>
      </c>
      <c r="AW373" s="3">
        <f t="shared" si="161"/>
        <v>-100</v>
      </c>
      <c r="AX373" s="3">
        <f t="shared" si="162"/>
        <v>-98</v>
      </c>
      <c r="AY373" s="9">
        <f t="shared" si="163"/>
        <v>-1</v>
      </c>
      <c r="AZ373" s="3">
        <f t="shared" si="164"/>
        <v>151321</v>
      </c>
      <c r="BA373" s="3">
        <f t="shared" si="165"/>
        <v>1936</v>
      </c>
      <c r="BB373" s="3">
        <f t="shared" si="166"/>
        <v>21316</v>
      </c>
      <c r="BC373" s="3">
        <f t="shared" si="167"/>
        <v>10000</v>
      </c>
      <c r="BD373" s="3">
        <f t="shared" si="168"/>
        <v>9604</v>
      </c>
      <c r="BE373" s="9">
        <f t="shared" si="169"/>
        <v>1</v>
      </c>
      <c r="BF373" s="51">
        <f t="shared" si="170"/>
        <v>-1</v>
      </c>
      <c r="BG373" s="51">
        <f t="shared" si="171"/>
        <v>-1</v>
      </c>
      <c r="BH373" s="51">
        <f t="shared" si="172"/>
        <v>-1</v>
      </c>
      <c r="BI373" s="51">
        <f t="shared" si="173"/>
        <v>-1</v>
      </c>
      <c r="BJ373" s="51">
        <f t="shared" si="174"/>
        <v>-1</v>
      </c>
      <c r="BK373" s="52">
        <f t="shared" si="175"/>
        <v>-1</v>
      </c>
    </row>
    <row r="374" spans="1:63" x14ac:dyDescent="0.25">
      <c r="A374">
        <v>406</v>
      </c>
      <c r="B374" t="s">
        <v>75</v>
      </c>
      <c r="C374" t="s">
        <v>214</v>
      </c>
      <c r="D374" t="str">
        <f t="shared" si="156"/>
        <v>CRESTLAKE DR between CONSTANSO and ELMIRASOL</v>
      </c>
      <c r="E374" t="s">
        <v>275</v>
      </c>
      <c r="F374" t="s">
        <v>493</v>
      </c>
      <c r="G374" t="s">
        <v>494</v>
      </c>
      <c r="H374" t="s">
        <v>42</v>
      </c>
      <c r="I374" t="s">
        <v>621</v>
      </c>
      <c r="J374" s="11" t="s">
        <v>940</v>
      </c>
      <c r="K374">
        <v>23247</v>
      </c>
      <c r="L374" s="11">
        <v>23248</v>
      </c>
      <c r="M374">
        <f>IFERROR(ROUND(VLOOKUP($A374,est_vols!$A:$U,2,FALSE),0),"")</f>
        <v>3</v>
      </c>
      <c r="N374">
        <f>IFERROR(ROUND(VLOOKUP($A374,est_vols!$A:$U,3,FALSE),0),"")</f>
        <v>11</v>
      </c>
      <c r="O374" t="str">
        <f>VLOOKUP(M374,'AT FT Lookup'!$A$3:$D$8,4,FALSE)</f>
        <v>Urb</v>
      </c>
      <c r="P374" s="11" t="str">
        <f>VLOOKUP(N374,'AT FT Lookup'!$A$12:$C$26,3,FALSE)</f>
        <v>Loc</v>
      </c>
      <c r="Q374">
        <f t="shared" si="176"/>
        <v>1</v>
      </c>
      <c r="R374">
        <f t="shared" si="177"/>
        <v>0</v>
      </c>
      <c r="S374">
        <f t="shared" si="178"/>
        <v>0</v>
      </c>
      <c r="T374">
        <f t="shared" si="179"/>
        <v>0</v>
      </c>
      <c r="U374" s="11" t="str">
        <f t="shared" si="157"/>
        <v>Under 10k</v>
      </c>
      <c r="V374" s="3">
        <v>415</v>
      </c>
      <c r="W374" s="3">
        <v>60</v>
      </c>
      <c r="X374" s="3">
        <v>161</v>
      </c>
      <c r="Y374" s="3">
        <v>103</v>
      </c>
      <c r="Z374" s="3">
        <v>87</v>
      </c>
      <c r="AA374" s="9">
        <v>4</v>
      </c>
      <c r="AN374" s="3">
        <f>IFERROR(ROUND(VLOOKUP($A374,est_vols!$A:$U,4,FALSE),0),"")</f>
        <v>0</v>
      </c>
      <c r="AO374" s="3">
        <f>IFERROR(ROUND(VLOOKUP($A374,est_vols!$A:$U,5,FALSE),0),"")</f>
        <v>0</v>
      </c>
      <c r="AP374" s="3">
        <f>IFERROR(ROUND(VLOOKUP($A374,est_vols!$A:$U,6,FALSE),0),"")</f>
        <v>0</v>
      </c>
      <c r="AQ374" s="3">
        <f>IFERROR(ROUND(VLOOKUP($A374,est_vols!$A:$U,7,FALSE),0),"")</f>
        <v>0</v>
      </c>
      <c r="AR374" s="3">
        <f>IFERROR(ROUND(VLOOKUP($A374,est_vols!$A:$U,8,FALSE),0),"")</f>
        <v>0</v>
      </c>
      <c r="AS374" s="9">
        <f>IFERROR(ROUND(VLOOKUP($A374,est_vols!$A:$U,9,FALSE),0),"")</f>
        <v>0</v>
      </c>
      <c r="AT374" s="3">
        <f t="shared" si="158"/>
        <v>-415</v>
      </c>
      <c r="AU374" s="3">
        <f t="shared" si="159"/>
        <v>-60</v>
      </c>
      <c r="AV374" s="3">
        <f t="shared" si="160"/>
        <v>-161</v>
      </c>
      <c r="AW374" s="3">
        <f t="shared" si="161"/>
        <v>-103</v>
      </c>
      <c r="AX374" s="3">
        <f t="shared" si="162"/>
        <v>-87</v>
      </c>
      <c r="AY374" s="9">
        <f t="shared" si="163"/>
        <v>-4</v>
      </c>
      <c r="AZ374" s="3">
        <f t="shared" si="164"/>
        <v>172225</v>
      </c>
      <c r="BA374" s="3">
        <f t="shared" si="165"/>
        <v>3600</v>
      </c>
      <c r="BB374" s="3">
        <f t="shared" si="166"/>
        <v>25921</v>
      </c>
      <c r="BC374" s="3">
        <f t="shared" si="167"/>
        <v>10609</v>
      </c>
      <c r="BD374" s="3">
        <f t="shared" si="168"/>
        <v>7569</v>
      </c>
      <c r="BE374" s="9">
        <f t="shared" si="169"/>
        <v>16</v>
      </c>
      <c r="BF374" s="51">
        <f t="shared" si="170"/>
        <v>-1</v>
      </c>
      <c r="BG374" s="51">
        <f t="shared" si="171"/>
        <v>-1</v>
      </c>
      <c r="BH374" s="51">
        <f t="shared" si="172"/>
        <v>-1</v>
      </c>
      <c r="BI374" s="51">
        <f t="shared" si="173"/>
        <v>-1</v>
      </c>
      <c r="BJ374" s="51">
        <f t="shared" si="174"/>
        <v>-1</v>
      </c>
      <c r="BK374" s="52">
        <f t="shared" si="175"/>
        <v>-1</v>
      </c>
    </row>
    <row r="375" spans="1:63" x14ac:dyDescent="0.25">
      <c r="A375">
        <v>407</v>
      </c>
      <c r="B375" t="s">
        <v>75</v>
      </c>
      <c r="C375" t="s">
        <v>214</v>
      </c>
      <c r="D375" t="str">
        <f t="shared" si="156"/>
        <v>CUMBERLAND ST between DOLORES and GUERRERO</v>
      </c>
      <c r="E375" t="s">
        <v>276</v>
      </c>
      <c r="F375" t="s">
        <v>399</v>
      </c>
      <c r="G375" t="s">
        <v>401</v>
      </c>
      <c r="H375" t="s">
        <v>40</v>
      </c>
      <c r="I375" t="s">
        <v>621</v>
      </c>
      <c r="J375" s="11" t="s">
        <v>941</v>
      </c>
      <c r="K375">
        <v>25682</v>
      </c>
      <c r="L375" s="11">
        <v>25675</v>
      </c>
      <c r="M375">
        <f>IFERROR(ROUND(VLOOKUP($A375,est_vols!$A:$U,2,FALSE),0),"")</f>
        <v>1</v>
      </c>
      <c r="N375">
        <f>IFERROR(ROUND(VLOOKUP($A375,est_vols!$A:$U,3,FALSE),0),"")</f>
        <v>11</v>
      </c>
      <c r="O375" t="str">
        <f>VLOOKUP(M375,'AT FT Lookup'!$A$3:$D$8,4,FALSE)</f>
        <v>Core/CBD</v>
      </c>
      <c r="P375" s="11" t="str">
        <f>VLOOKUP(N375,'AT FT Lookup'!$A$12:$C$26,3,FALSE)</f>
        <v>Loc</v>
      </c>
      <c r="Q375">
        <f t="shared" si="176"/>
        <v>1</v>
      </c>
      <c r="R375">
        <f t="shared" si="177"/>
        <v>0</v>
      </c>
      <c r="S375">
        <f t="shared" si="178"/>
        <v>0</v>
      </c>
      <c r="T375">
        <f t="shared" si="179"/>
        <v>0</v>
      </c>
      <c r="U375" s="11" t="str">
        <f t="shared" si="157"/>
        <v>Under 10k</v>
      </c>
      <c r="V375" s="3">
        <v>332.5</v>
      </c>
      <c r="W375" s="3">
        <v>36.5</v>
      </c>
      <c r="X375" s="3">
        <v>124</v>
      </c>
      <c r="Y375" s="3">
        <v>98</v>
      </c>
      <c r="Z375" s="3">
        <v>73</v>
      </c>
      <c r="AA375" s="9">
        <v>1</v>
      </c>
      <c r="AN375" s="3">
        <f>IFERROR(ROUND(VLOOKUP($A375,est_vols!$A:$U,4,FALSE),0),"")</f>
        <v>86</v>
      </c>
      <c r="AO375" s="3">
        <f>IFERROR(ROUND(VLOOKUP($A375,est_vols!$A:$U,5,FALSE),0),"")</f>
        <v>0</v>
      </c>
      <c r="AP375" s="3">
        <f>IFERROR(ROUND(VLOOKUP($A375,est_vols!$A:$U,6,FALSE),0),"")</f>
        <v>42</v>
      </c>
      <c r="AQ375" s="3">
        <f>IFERROR(ROUND(VLOOKUP($A375,est_vols!$A:$U,7,FALSE),0),"")</f>
        <v>44</v>
      </c>
      <c r="AR375" s="3">
        <f>IFERROR(ROUND(VLOOKUP($A375,est_vols!$A:$U,8,FALSE),0),"")</f>
        <v>0</v>
      </c>
      <c r="AS375" s="9">
        <f>IFERROR(ROUND(VLOOKUP($A375,est_vols!$A:$U,9,FALSE),0),"")</f>
        <v>0</v>
      </c>
      <c r="AT375" s="3">
        <f t="shared" si="158"/>
        <v>-246.5</v>
      </c>
      <c r="AU375" s="3">
        <f t="shared" si="159"/>
        <v>-36.5</v>
      </c>
      <c r="AV375" s="3">
        <f t="shared" si="160"/>
        <v>-82</v>
      </c>
      <c r="AW375" s="3">
        <f t="shared" si="161"/>
        <v>-54</v>
      </c>
      <c r="AX375" s="3">
        <f t="shared" si="162"/>
        <v>-73</v>
      </c>
      <c r="AY375" s="9">
        <f t="shared" si="163"/>
        <v>-1</v>
      </c>
      <c r="AZ375" s="3">
        <f t="shared" si="164"/>
        <v>60762.25</v>
      </c>
      <c r="BA375" s="3">
        <f t="shared" si="165"/>
        <v>1332.25</v>
      </c>
      <c r="BB375" s="3">
        <f t="shared" si="166"/>
        <v>6724</v>
      </c>
      <c r="BC375" s="3">
        <f t="shared" si="167"/>
        <v>2916</v>
      </c>
      <c r="BD375" s="3">
        <f t="shared" si="168"/>
        <v>5329</v>
      </c>
      <c r="BE375" s="9">
        <f t="shared" si="169"/>
        <v>1</v>
      </c>
      <c r="BF375" s="51">
        <f t="shared" si="170"/>
        <v>-0.74135338345864665</v>
      </c>
      <c r="BG375" s="51">
        <f t="shared" si="171"/>
        <v>-1</v>
      </c>
      <c r="BH375" s="51">
        <f t="shared" si="172"/>
        <v>-0.66129032258064513</v>
      </c>
      <c r="BI375" s="51">
        <f t="shared" si="173"/>
        <v>-0.55102040816326525</v>
      </c>
      <c r="BJ375" s="51">
        <f t="shared" si="174"/>
        <v>-1</v>
      </c>
      <c r="BK375" s="52">
        <f t="shared" si="175"/>
        <v>-1</v>
      </c>
    </row>
    <row r="376" spans="1:63" x14ac:dyDescent="0.25">
      <c r="A376">
        <v>408</v>
      </c>
      <c r="B376" t="s">
        <v>75</v>
      </c>
      <c r="C376" t="s">
        <v>214</v>
      </c>
      <c r="D376" t="str">
        <f t="shared" si="156"/>
        <v>CUMBERLAND ST between DOLORES and GUERRERO</v>
      </c>
      <c r="E376" t="s">
        <v>276</v>
      </c>
      <c r="F376" t="s">
        <v>399</v>
      </c>
      <c r="G376" t="s">
        <v>401</v>
      </c>
      <c r="H376" t="s">
        <v>42</v>
      </c>
      <c r="I376" t="s">
        <v>621</v>
      </c>
      <c r="J376" s="11" t="s">
        <v>942</v>
      </c>
      <c r="K376">
        <v>25675</v>
      </c>
      <c r="L376" s="11">
        <v>25682</v>
      </c>
      <c r="M376">
        <f>IFERROR(ROUND(VLOOKUP($A376,est_vols!$A:$U,2,FALSE),0),"")</f>
        <v>1</v>
      </c>
      <c r="N376">
        <f>IFERROR(ROUND(VLOOKUP($A376,est_vols!$A:$U,3,FALSE),0),"")</f>
        <v>11</v>
      </c>
      <c r="O376" t="str">
        <f>VLOOKUP(M376,'AT FT Lookup'!$A$3:$D$8,4,FALSE)</f>
        <v>Core/CBD</v>
      </c>
      <c r="P376" s="11" t="str">
        <f>VLOOKUP(N376,'AT FT Lookup'!$A$12:$C$26,3,FALSE)</f>
        <v>Loc</v>
      </c>
      <c r="Q376">
        <f t="shared" si="176"/>
        <v>1</v>
      </c>
      <c r="R376">
        <f t="shared" si="177"/>
        <v>0</v>
      </c>
      <c r="S376">
        <f t="shared" si="178"/>
        <v>0</v>
      </c>
      <c r="T376">
        <f t="shared" si="179"/>
        <v>0</v>
      </c>
      <c r="U376" s="11" t="str">
        <f t="shared" si="157"/>
        <v>Under 10k</v>
      </c>
      <c r="V376" s="3">
        <v>219</v>
      </c>
      <c r="W376" s="3">
        <v>32</v>
      </c>
      <c r="X376" s="3">
        <v>89</v>
      </c>
      <c r="Y376" s="3">
        <v>46.5</v>
      </c>
      <c r="Z376" s="3">
        <v>51</v>
      </c>
      <c r="AA376" s="9">
        <v>0.5</v>
      </c>
      <c r="AN376" s="3">
        <f>IFERROR(ROUND(VLOOKUP($A376,est_vols!$A:$U,4,FALSE),0),"")</f>
        <v>182</v>
      </c>
      <c r="AO376" s="3">
        <f>IFERROR(ROUND(VLOOKUP($A376,est_vols!$A:$U,5,FALSE),0),"")</f>
        <v>23</v>
      </c>
      <c r="AP376" s="3">
        <f>IFERROR(ROUND(VLOOKUP($A376,est_vols!$A:$U,6,FALSE),0),"")</f>
        <v>62</v>
      </c>
      <c r="AQ376" s="3">
        <f>IFERROR(ROUND(VLOOKUP($A376,est_vols!$A:$U,7,FALSE),0),"")</f>
        <v>67</v>
      </c>
      <c r="AR376" s="3">
        <f>IFERROR(ROUND(VLOOKUP($A376,est_vols!$A:$U,8,FALSE),0),"")</f>
        <v>31</v>
      </c>
      <c r="AS376" s="9">
        <f>IFERROR(ROUND(VLOOKUP($A376,est_vols!$A:$U,9,FALSE),0),"")</f>
        <v>0</v>
      </c>
      <c r="AT376" s="3">
        <f t="shared" si="158"/>
        <v>-37</v>
      </c>
      <c r="AU376" s="3">
        <f t="shared" si="159"/>
        <v>-9</v>
      </c>
      <c r="AV376" s="3">
        <f t="shared" si="160"/>
        <v>-27</v>
      </c>
      <c r="AW376" s="3">
        <f t="shared" si="161"/>
        <v>20.5</v>
      </c>
      <c r="AX376" s="3">
        <f t="shared" si="162"/>
        <v>-20</v>
      </c>
      <c r="AY376" s="9">
        <f t="shared" si="163"/>
        <v>-0.5</v>
      </c>
      <c r="AZ376" s="3">
        <f t="shared" si="164"/>
        <v>1369</v>
      </c>
      <c r="BA376" s="3">
        <f t="shared" si="165"/>
        <v>81</v>
      </c>
      <c r="BB376" s="3">
        <f t="shared" si="166"/>
        <v>729</v>
      </c>
      <c r="BC376" s="3">
        <f t="shared" si="167"/>
        <v>420.25</v>
      </c>
      <c r="BD376" s="3">
        <f t="shared" si="168"/>
        <v>400</v>
      </c>
      <c r="BE376" s="9">
        <f t="shared" si="169"/>
        <v>0.25</v>
      </c>
      <c r="BF376" s="51">
        <f t="shared" si="170"/>
        <v>-0.16894977168949771</v>
      </c>
      <c r="BG376" s="51">
        <f t="shared" si="171"/>
        <v>-0.28125</v>
      </c>
      <c r="BH376" s="51">
        <f t="shared" si="172"/>
        <v>-0.30337078651685395</v>
      </c>
      <c r="BI376" s="51">
        <f t="shared" si="173"/>
        <v>0.44086021505376344</v>
      </c>
      <c r="BJ376" s="51">
        <f t="shared" si="174"/>
        <v>-0.39215686274509803</v>
      </c>
      <c r="BK376" s="52">
        <f t="shared" si="175"/>
        <v>-1</v>
      </c>
    </row>
    <row r="377" spans="1:63" x14ac:dyDescent="0.25">
      <c r="A377">
        <v>409</v>
      </c>
      <c r="B377" t="s">
        <v>75</v>
      </c>
      <c r="C377" t="s">
        <v>214</v>
      </c>
      <c r="D377" t="str">
        <f t="shared" si="156"/>
        <v>DE HARO ST between 22ND and 23RD</v>
      </c>
      <c r="E377" t="s">
        <v>277</v>
      </c>
      <c r="F377" t="s">
        <v>457</v>
      </c>
      <c r="G377" t="s">
        <v>453</v>
      </c>
      <c r="H377" t="s">
        <v>36</v>
      </c>
      <c r="I377" t="s">
        <v>621</v>
      </c>
      <c r="J377" s="11" t="s">
        <v>943</v>
      </c>
      <c r="K377">
        <v>23708</v>
      </c>
      <c r="L377" s="11">
        <v>23709</v>
      </c>
      <c r="M377">
        <f>IFERROR(ROUND(VLOOKUP($A377,est_vols!$A:$U,2,FALSE),0),"")</f>
        <v>2</v>
      </c>
      <c r="N377">
        <f>IFERROR(ROUND(VLOOKUP($A377,est_vols!$A:$U,3,FALSE),0),"")</f>
        <v>11</v>
      </c>
      <c r="O377" t="str">
        <f>VLOOKUP(M377,'AT FT Lookup'!$A$3:$D$8,4,FALSE)</f>
        <v>UrbBiz</v>
      </c>
      <c r="P377" s="11" t="str">
        <f>VLOOKUP(N377,'AT FT Lookup'!$A$12:$C$26,3,FALSE)</f>
        <v>Loc</v>
      </c>
      <c r="Q377">
        <f t="shared" si="176"/>
        <v>1</v>
      </c>
      <c r="R377">
        <f t="shared" si="177"/>
        <v>0</v>
      </c>
      <c r="S377">
        <f t="shared" si="178"/>
        <v>0</v>
      </c>
      <c r="T377">
        <f t="shared" si="179"/>
        <v>0</v>
      </c>
      <c r="U377" s="11" t="str">
        <f t="shared" si="157"/>
        <v>Under 10k</v>
      </c>
      <c r="V377" s="3">
        <v>848</v>
      </c>
      <c r="W377" s="3">
        <v>215</v>
      </c>
      <c r="X377" s="3">
        <v>271</v>
      </c>
      <c r="Y377" s="3">
        <v>193</v>
      </c>
      <c r="Z377" s="3">
        <v>157.5</v>
      </c>
      <c r="AA377" s="9">
        <v>11.5</v>
      </c>
      <c r="AN377" s="3">
        <f>IFERROR(ROUND(VLOOKUP($A377,est_vols!$A:$U,4,FALSE),0),"")</f>
        <v>85</v>
      </c>
      <c r="AO377" s="3">
        <f>IFERROR(ROUND(VLOOKUP($A377,est_vols!$A:$U,5,FALSE),0),"")</f>
        <v>12</v>
      </c>
      <c r="AP377" s="3">
        <f>IFERROR(ROUND(VLOOKUP($A377,est_vols!$A:$U,6,FALSE),0),"")</f>
        <v>26</v>
      </c>
      <c r="AQ377" s="3">
        <f>IFERROR(ROUND(VLOOKUP($A377,est_vols!$A:$U,7,FALSE),0),"")</f>
        <v>12</v>
      </c>
      <c r="AR377" s="3">
        <f>IFERROR(ROUND(VLOOKUP($A377,est_vols!$A:$U,8,FALSE),0),"")</f>
        <v>26</v>
      </c>
      <c r="AS377" s="9">
        <f>IFERROR(ROUND(VLOOKUP($A377,est_vols!$A:$U,9,FALSE),0),"")</f>
        <v>9</v>
      </c>
      <c r="AT377" s="3">
        <f t="shared" si="158"/>
        <v>-763</v>
      </c>
      <c r="AU377" s="3">
        <f t="shared" si="159"/>
        <v>-203</v>
      </c>
      <c r="AV377" s="3">
        <f t="shared" si="160"/>
        <v>-245</v>
      </c>
      <c r="AW377" s="3">
        <f t="shared" si="161"/>
        <v>-181</v>
      </c>
      <c r="AX377" s="3">
        <f t="shared" si="162"/>
        <v>-131.5</v>
      </c>
      <c r="AY377" s="9">
        <f t="shared" si="163"/>
        <v>-2.5</v>
      </c>
      <c r="AZ377" s="3">
        <f t="shared" si="164"/>
        <v>582169</v>
      </c>
      <c r="BA377" s="3">
        <f t="shared" si="165"/>
        <v>41209</v>
      </c>
      <c r="BB377" s="3">
        <f t="shared" si="166"/>
        <v>60025</v>
      </c>
      <c r="BC377" s="3">
        <f t="shared" si="167"/>
        <v>32761</v>
      </c>
      <c r="BD377" s="3">
        <f t="shared" si="168"/>
        <v>17292.25</v>
      </c>
      <c r="BE377" s="9">
        <f t="shared" si="169"/>
        <v>6.25</v>
      </c>
      <c r="BF377" s="51">
        <f t="shared" si="170"/>
        <v>-0.89976415094339623</v>
      </c>
      <c r="BG377" s="51">
        <f t="shared" si="171"/>
        <v>-0.94418604651162785</v>
      </c>
      <c r="BH377" s="51">
        <f t="shared" si="172"/>
        <v>-0.90405904059040587</v>
      </c>
      <c r="BI377" s="51">
        <f t="shared" si="173"/>
        <v>-0.93782383419689119</v>
      </c>
      <c r="BJ377" s="51">
        <f t="shared" si="174"/>
        <v>-0.83492063492063495</v>
      </c>
      <c r="BK377" s="52">
        <f t="shared" si="175"/>
        <v>-0.21739130434782608</v>
      </c>
    </row>
    <row r="378" spans="1:63" x14ac:dyDescent="0.25">
      <c r="A378">
        <v>410</v>
      </c>
      <c r="B378" t="s">
        <v>75</v>
      </c>
      <c r="C378" t="s">
        <v>214</v>
      </c>
      <c r="D378" t="str">
        <f t="shared" si="156"/>
        <v>DE HARO ST between 22ND and 23RD</v>
      </c>
      <c r="E378" t="s">
        <v>277</v>
      </c>
      <c r="F378" t="s">
        <v>457</v>
      </c>
      <c r="G378" t="s">
        <v>453</v>
      </c>
      <c r="H378" t="s">
        <v>38</v>
      </c>
      <c r="I378" t="s">
        <v>621</v>
      </c>
      <c r="J378" s="11" t="s">
        <v>944</v>
      </c>
      <c r="K378">
        <v>23709</v>
      </c>
      <c r="L378" s="11">
        <v>23708</v>
      </c>
      <c r="M378">
        <f>IFERROR(ROUND(VLOOKUP($A378,est_vols!$A:$U,2,FALSE),0),"")</f>
        <v>2</v>
      </c>
      <c r="N378">
        <f>IFERROR(ROUND(VLOOKUP($A378,est_vols!$A:$U,3,FALSE),0),"")</f>
        <v>11</v>
      </c>
      <c r="O378" t="str">
        <f>VLOOKUP(M378,'AT FT Lookup'!$A$3:$D$8,4,FALSE)</f>
        <v>UrbBiz</v>
      </c>
      <c r="P378" s="11" t="str">
        <f>VLOOKUP(N378,'AT FT Lookup'!$A$12:$C$26,3,FALSE)</f>
        <v>Loc</v>
      </c>
      <c r="Q378">
        <f t="shared" si="176"/>
        <v>1</v>
      </c>
      <c r="R378">
        <f t="shared" si="177"/>
        <v>0</v>
      </c>
      <c r="S378">
        <f t="shared" si="178"/>
        <v>0</v>
      </c>
      <c r="T378">
        <f t="shared" si="179"/>
        <v>0</v>
      </c>
      <c r="U378" s="11" t="str">
        <f t="shared" si="157"/>
        <v>Under 10k</v>
      </c>
      <c r="V378" s="3">
        <v>1192.5</v>
      </c>
      <c r="W378" s="3">
        <v>173</v>
      </c>
      <c r="X378" s="3">
        <v>384</v>
      </c>
      <c r="Y378" s="3">
        <v>352.5</v>
      </c>
      <c r="Z378" s="3">
        <v>272.5</v>
      </c>
      <c r="AA378" s="9">
        <v>10.5</v>
      </c>
      <c r="AN378" s="3">
        <f>IFERROR(ROUND(VLOOKUP($A378,est_vols!$A:$U,4,FALSE),0),"")</f>
        <v>0</v>
      </c>
      <c r="AO378" s="3">
        <f>IFERROR(ROUND(VLOOKUP($A378,est_vols!$A:$U,5,FALSE),0),"")</f>
        <v>0</v>
      </c>
      <c r="AP378" s="3">
        <f>IFERROR(ROUND(VLOOKUP($A378,est_vols!$A:$U,6,FALSE),0),"")</f>
        <v>0</v>
      </c>
      <c r="AQ378" s="3">
        <f>IFERROR(ROUND(VLOOKUP($A378,est_vols!$A:$U,7,FALSE),0),"")</f>
        <v>0</v>
      </c>
      <c r="AR378" s="3">
        <f>IFERROR(ROUND(VLOOKUP($A378,est_vols!$A:$U,8,FALSE),0),"")</f>
        <v>0</v>
      </c>
      <c r="AS378" s="9">
        <f>IFERROR(ROUND(VLOOKUP($A378,est_vols!$A:$U,9,FALSE),0),"")</f>
        <v>0</v>
      </c>
      <c r="AT378" s="3">
        <f t="shared" si="158"/>
        <v>-1192.5</v>
      </c>
      <c r="AU378" s="3">
        <f t="shared" si="159"/>
        <v>-173</v>
      </c>
      <c r="AV378" s="3">
        <f t="shared" si="160"/>
        <v>-384</v>
      </c>
      <c r="AW378" s="3">
        <f t="shared" si="161"/>
        <v>-352.5</v>
      </c>
      <c r="AX378" s="3">
        <f t="shared" si="162"/>
        <v>-272.5</v>
      </c>
      <c r="AY378" s="9">
        <f t="shared" si="163"/>
        <v>-10.5</v>
      </c>
      <c r="AZ378" s="3">
        <f t="shared" si="164"/>
        <v>1422056.25</v>
      </c>
      <c r="BA378" s="3">
        <f t="shared" si="165"/>
        <v>29929</v>
      </c>
      <c r="BB378" s="3">
        <f t="shared" si="166"/>
        <v>147456</v>
      </c>
      <c r="BC378" s="3">
        <f t="shared" si="167"/>
        <v>124256.25</v>
      </c>
      <c r="BD378" s="3">
        <f t="shared" si="168"/>
        <v>74256.25</v>
      </c>
      <c r="BE378" s="9">
        <f t="shared" si="169"/>
        <v>110.25</v>
      </c>
      <c r="BF378" s="51">
        <f t="shared" si="170"/>
        <v>-1</v>
      </c>
      <c r="BG378" s="51">
        <f t="shared" si="171"/>
        <v>-1</v>
      </c>
      <c r="BH378" s="51">
        <f t="shared" si="172"/>
        <v>-1</v>
      </c>
      <c r="BI378" s="51">
        <f t="shared" si="173"/>
        <v>-1</v>
      </c>
      <c r="BJ378" s="51">
        <f t="shared" si="174"/>
        <v>-1</v>
      </c>
      <c r="BK378" s="52">
        <f t="shared" si="175"/>
        <v>-1</v>
      </c>
    </row>
    <row r="379" spans="1:63" x14ac:dyDescent="0.25">
      <c r="A379">
        <v>411</v>
      </c>
      <c r="B379" t="s">
        <v>75</v>
      </c>
      <c r="C379" t="s">
        <v>214</v>
      </c>
      <c r="D379" t="str">
        <f t="shared" si="156"/>
        <v>DOWNEY ST between FREDERICK and WALLER</v>
      </c>
      <c r="E379" t="s">
        <v>278</v>
      </c>
      <c r="F379" t="s">
        <v>495</v>
      </c>
      <c r="G379" t="s">
        <v>479</v>
      </c>
      <c r="H379" t="s">
        <v>38</v>
      </c>
      <c r="I379" t="s">
        <v>621</v>
      </c>
      <c r="J379" s="11" t="s">
        <v>945</v>
      </c>
      <c r="K379">
        <v>26405</v>
      </c>
      <c r="L379" s="11">
        <v>26404</v>
      </c>
      <c r="M379">
        <f>IFERROR(ROUND(VLOOKUP($A379,est_vols!$A:$U,2,FALSE),0),"")</f>
        <v>2</v>
      </c>
      <c r="N379">
        <f>IFERROR(ROUND(VLOOKUP($A379,est_vols!$A:$U,3,FALSE),0),"")</f>
        <v>11</v>
      </c>
      <c r="O379" t="str">
        <f>VLOOKUP(M379,'AT FT Lookup'!$A$3:$D$8,4,FALSE)</f>
        <v>UrbBiz</v>
      </c>
      <c r="P379" s="11" t="str">
        <f>VLOOKUP(N379,'AT FT Lookup'!$A$12:$C$26,3,FALSE)</f>
        <v>Loc</v>
      </c>
      <c r="Q379">
        <f t="shared" si="176"/>
        <v>1</v>
      </c>
      <c r="R379">
        <f t="shared" si="177"/>
        <v>0</v>
      </c>
      <c r="S379">
        <f t="shared" si="178"/>
        <v>0</v>
      </c>
      <c r="T379">
        <f t="shared" si="179"/>
        <v>0</v>
      </c>
      <c r="U379" s="11" t="str">
        <f t="shared" si="157"/>
        <v>Under 10k</v>
      </c>
      <c r="V379" s="3">
        <v>146</v>
      </c>
      <c r="W379" s="3">
        <v>18</v>
      </c>
      <c r="X379" s="3">
        <v>17</v>
      </c>
      <c r="Y379" s="3">
        <v>39</v>
      </c>
      <c r="Z379" s="3">
        <v>71</v>
      </c>
      <c r="AA379" s="9">
        <v>1</v>
      </c>
      <c r="AN379" s="3">
        <f>IFERROR(ROUND(VLOOKUP($A379,est_vols!$A:$U,4,FALSE),0),"")</f>
        <v>0</v>
      </c>
      <c r="AO379" s="3">
        <f>IFERROR(ROUND(VLOOKUP($A379,est_vols!$A:$U,5,FALSE),0),"")</f>
        <v>0</v>
      </c>
      <c r="AP379" s="3">
        <f>IFERROR(ROUND(VLOOKUP($A379,est_vols!$A:$U,6,FALSE),0),"")</f>
        <v>0</v>
      </c>
      <c r="AQ379" s="3">
        <f>IFERROR(ROUND(VLOOKUP($A379,est_vols!$A:$U,7,FALSE),0),"")</f>
        <v>0</v>
      </c>
      <c r="AR379" s="3">
        <f>IFERROR(ROUND(VLOOKUP($A379,est_vols!$A:$U,8,FALSE),0),"")</f>
        <v>0</v>
      </c>
      <c r="AS379" s="9">
        <f>IFERROR(ROUND(VLOOKUP($A379,est_vols!$A:$U,9,FALSE),0),"")</f>
        <v>0</v>
      </c>
      <c r="AT379" s="3">
        <f t="shared" si="158"/>
        <v>-146</v>
      </c>
      <c r="AU379" s="3">
        <f t="shared" si="159"/>
        <v>-18</v>
      </c>
      <c r="AV379" s="3">
        <f t="shared" si="160"/>
        <v>-17</v>
      </c>
      <c r="AW379" s="3">
        <f t="shared" si="161"/>
        <v>-39</v>
      </c>
      <c r="AX379" s="3">
        <f t="shared" si="162"/>
        <v>-71</v>
      </c>
      <c r="AY379" s="9">
        <f t="shared" si="163"/>
        <v>-1</v>
      </c>
      <c r="AZ379" s="3">
        <f t="shared" si="164"/>
        <v>21316</v>
      </c>
      <c r="BA379" s="3">
        <f t="shared" si="165"/>
        <v>324</v>
      </c>
      <c r="BB379" s="3">
        <f t="shared" si="166"/>
        <v>289</v>
      </c>
      <c r="BC379" s="3">
        <f t="shared" si="167"/>
        <v>1521</v>
      </c>
      <c r="BD379" s="3">
        <f t="shared" si="168"/>
        <v>5041</v>
      </c>
      <c r="BE379" s="9">
        <f t="shared" si="169"/>
        <v>1</v>
      </c>
      <c r="BF379" s="51">
        <f t="shared" si="170"/>
        <v>-1</v>
      </c>
      <c r="BG379" s="51">
        <f t="shared" si="171"/>
        <v>-1</v>
      </c>
      <c r="BH379" s="51">
        <f t="shared" si="172"/>
        <v>-1</v>
      </c>
      <c r="BI379" s="51">
        <f t="shared" si="173"/>
        <v>-1</v>
      </c>
      <c r="BJ379" s="51">
        <f t="shared" si="174"/>
        <v>-1</v>
      </c>
      <c r="BK379" s="52">
        <f t="shared" si="175"/>
        <v>-1</v>
      </c>
    </row>
    <row r="380" spans="1:63" x14ac:dyDescent="0.25">
      <c r="A380">
        <v>412</v>
      </c>
      <c r="B380" t="s">
        <v>75</v>
      </c>
      <c r="C380" t="s">
        <v>214</v>
      </c>
      <c r="D380" t="str">
        <f t="shared" si="156"/>
        <v>EDDY ST between BRODERICK and DIVISADERO</v>
      </c>
      <c r="E380" t="s">
        <v>279</v>
      </c>
      <c r="F380" t="s">
        <v>496</v>
      </c>
      <c r="G380" t="s">
        <v>375</v>
      </c>
      <c r="H380" t="s">
        <v>40</v>
      </c>
      <c r="I380" t="s">
        <v>621</v>
      </c>
      <c r="J380" s="11" t="s">
        <v>946</v>
      </c>
      <c r="K380">
        <v>26360</v>
      </c>
      <c r="L380" s="11">
        <v>26076</v>
      </c>
      <c r="M380">
        <f>IFERROR(ROUND(VLOOKUP($A380,est_vols!$A:$U,2,FALSE),0),"")</f>
        <v>1</v>
      </c>
      <c r="N380">
        <f>IFERROR(ROUND(VLOOKUP($A380,est_vols!$A:$U,3,FALSE),0),"")</f>
        <v>11</v>
      </c>
      <c r="O380" t="str">
        <f>VLOOKUP(M380,'AT FT Lookup'!$A$3:$D$8,4,FALSE)</f>
        <v>Core/CBD</v>
      </c>
      <c r="P380" s="11" t="str">
        <f>VLOOKUP(N380,'AT FT Lookup'!$A$12:$C$26,3,FALSE)</f>
        <v>Loc</v>
      </c>
      <c r="Q380">
        <f t="shared" si="176"/>
        <v>1</v>
      </c>
      <c r="R380">
        <f t="shared" si="177"/>
        <v>0</v>
      </c>
      <c r="S380">
        <f t="shared" si="178"/>
        <v>0</v>
      </c>
      <c r="T380">
        <f t="shared" si="179"/>
        <v>0</v>
      </c>
      <c r="U380" s="11" t="str">
        <f t="shared" si="157"/>
        <v>Under 10k</v>
      </c>
      <c r="V380" s="3">
        <v>708</v>
      </c>
      <c r="W380" s="3">
        <v>179.5</v>
      </c>
      <c r="X380" s="3">
        <v>254</v>
      </c>
      <c r="Y380" s="3">
        <v>140</v>
      </c>
      <c r="Z380" s="3">
        <v>129.5</v>
      </c>
      <c r="AA380" s="9">
        <v>5</v>
      </c>
      <c r="AN380" s="3">
        <f>IFERROR(ROUND(VLOOKUP($A380,est_vols!$A:$U,4,FALSE),0),"")</f>
        <v>388</v>
      </c>
      <c r="AO380" s="3">
        <f>IFERROR(ROUND(VLOOKUP($A380,est_vols!$A:$U,5,FALSE),0),"")</f>
        <v>185</v>
      </c>
      <c r="AP380" s="3">
        <f>IFERROR(ROUND(VLOOKUP($A380,est_vols!$A:$U,6,FALSE),0),"")</f>
        <v>166</v>
      </c>
      <c r="AQ380" s="3">
        <f>IFERROR(ROUND(VLOOKUP($A380,est_vols!$A:$U,7,FALSE),0),"")</f>
        <v>35</v>
      </c>
      <c r="AR380" s="3">
        <f>IFERROR(ROUND(VLOOKUP($A380,est_vols!$A:$U,8,FALSE),0),"")</f>
        <v>1</v>
      </c>
      <c r="AS380" s="9">
        <f>IFERROR(ROUND(VLOOKUP($A380,est_vols!$A:$U,9,FALSE),0),"")</f>
        <v>0</v>
      </c>
      <c r="AT380" s="3">
        <f t="shared" si="158"/>
        <v>-320</v>
      </c>
      <c r="AU380" s="3">
        <f t="shared" si="159"/>
        <v>5.5</v>
      </c>
      <c r="AV380" s="3">
        <f t="shared" si="160"/>
        <v>-88</v>
      </c>
      <c r="AW380" s="3">
        <f t="shared" si="161"/>
        <v>-105</v>
      </c>
      <c r="AX380" s="3">
        <f t="shared" si="162"/>
        <v>-128.5</v>
      </c>
      <c r="AY380" s="9">
        <f t="shared" si="163"/>
        <v>-5</v>
      </c>
      <c r="AZ380" s="3">
        <f t="shared" si="164"/>
        <v>102400</v>
      </c>
      <c r="BA380" s="3">
        <f t="shared" si="165"/>
        <v>30.25</v>
      </c>
      <c r="BB380" s="3">
        <f t="shared" si="166"/>
        <v>7744</v>
      </c>
      <c r="BC380" s="3">
        <f t="shared" si="167"/>
        <v>11025</v>
      </c>
      <c r="BD380" s="3">
        <f t="shared" si="168"/>
        <v>16512.25</v>
      </c>
      <c r="BE380" s="9">
        <f t="shared" si="169"/>
        <v>25</v>
      </c>
      <c r="BF380" s="51">
        <f t="shared" si="170"/>
        <v>-0.4519774011299435</v>
      </c>
      <c r="BG380" s="51">
        <f t="shared" si="171"/>
        <v>3.0640668523676879E-2</v>
      </c>
      <c r="BH380" s="51">
        <f t="shared" si="172"/>
        <v>-0.34645669291338582</v>
      </c>
      <c r="BI380" s="51">
        <f t="shared" si="173"/>
        <v>-0.75</v>
      </c>
      <c r="BJ380" s="51">
        <f t="shared" si="174"/>
        <v>-0.99227799227799229</v>
      </c>
      <c r="BK380" s="52">
        <f t="shared" si="175"/>
        <v>-1</v>
      </c>
    </row>
    <row r="381" spans="1:63" x14ac:dyDescent="0.25">
      <c r="A381">
        <v>413</v>
      </c>
      <c r="B381" t="s">
        <v>75</v>
      </c>
      <c r="C381" t="s">
        <v>214</v>
      </c>
      <c r="D381" t="str">
        <f t="shared" si="156"/>
        <v>EDDY ST between BRODERICK and DIVISADERO</v>
      </c>
      <c r="E381" t="s">
        <v>279</v>
      </c>
      <c r="F381" t="s">
        <v>496</v>
      </c>
      <c r="G381" t="s">
        <v>375</v>
      </c>
      <c r="H381" t="s">
        <v>42</v>
      </c>
      <c r="I381" t="s">
        <v>621</v>
      </c>
      <c r="J381" s="11" t="s">
        <v>947</v>
      </c>
      <c r="K381">
        <v>26076</v>
      </c>
      <c r="L381" s="11">
        <v>26360</v>
      </c>
      <c r="M381">
        <f>IFERROR(ROUND(VLOOKUP($A381,est_vols!$A:$U,2,FALSE),0),"")</f>
        <v>1</v>
      </c>
      <c r="N381">
        <f>IFERROR(ROUND(VLOOKUP($A381,est_vols!$A:$U,3,FALSE),0),"")</f>
        <v>11</v>
      </c>
      <c r="O381" t="str">
        <f>VLOOKUP(M381,'AT FT Lookup'!$A$3:$D$8,4,FALSE)</f>
        <v>Core/CBD</v>
      </c>
      <c r="P381" s="11" t="str">
        <f>VLOOKUP(N381,'AT FT Lookup'!$A$12:$C$26,3,FALSE)</f>
        <v>Loc</v>
      </c>
      <c r="Q381">
        <f t="shared" si="176"/>
        <v>1</v>
      </c>
      <c r="R381">
        <f t="shared" si="177"/>
        <v>0</v>
      </c>
      <c r="S381">
        <f t="shared" si="178"/>
        <v>0</v>
      </c>
      <c r="T381">
        <f t="shared" si="179"/>
        <v>0</v>
      </c>
      <c r="U381" s="11" t="str">
        <f t="shared" si="157"/>
        <v>Under 10k</v>
      </c>
      <c r="V381" s="3">
        <v>688</v>
      </c>
      <c r="W381" s="3">
        <v>118</v>
      </c>
      <c r="X381" s="3">
        <v>261.5</v>
      </c>
      <c r="Y381" s="3">
        <v>180</v>
      </c>
      <c r="Z381" s="3">
        <v>119.5</v>
      </c>
      <c r="AA381" s="9">
        <v>9</v>
      </c>
      <c r="AN381" s="3">
        <f>IFERROR(ROUND(VLOOKUP($A381,est_vols!$A:$U,4,FALSE),0),"")</f>
        <v>322</v>
      </c>
      <c r="AO381" s="3">
        <f>IFERROR(ROUND(VLOOKUP($A381,est_vols!$A:$U,5,FALSE),0),"")</f>
        <v>5</v>
      </c>
      <c r="AP381" s="3">
        <f>IFERROR(ROUND(VLOOKUP($A381,est_vols!$A:$U,6,FALSE),0),"")</f>
        <v>66</v>
      </c>
      <c r="AQ381" s="3">
        <f>IFERROR(ROUND(VLOOKUP($A381,est_vols!$A:$U,7,FALSE),0),"")</f>
        <v>241</v>
      </c>
      <c r="AR381" s="3">
        <f>IFERROR(ROUND(VLOOKUP($A381,est_vols!$A:$U,8,FALSE),0),"")</f>
        <v>11</v>
      </c>
      <c r="AS381" s="9">
        <f>IFERROR(ROUND(VLOOKUP($A381,est_vols!$A:$U,9,FALSE),0),"")</f>
        <v>0</v>
      </c>
      <c r="AT381" s="3">
        <f t="shared" si="158"/>
        <v>-366</v>
      </c>
      <c r="AU381" s="3">
        <f t="shared" si="159"/>
        <v>-113</v>
      </c>
      <c r="AV381" s="3">
        <f t="shared" si="160"/>
        <v>-195.5</v>
      </c>
      <c r="AW381" s="3">
        <f t="shared" si="161"/>
        <v>61</v>
      </c>
      <c r="AX381" s="3">
        <f t="shared" si="162"/>
        <v>-108.5</v>
      </c>
      <c r="AY381" s="9">
        <f t="shared" si="163"/>
        <v>-9</v>
      </c>
      <c r="AZ381" s="3">
        <f t="shared" si="164"/>
        <v>133956</v>
      </c>
      <c r="BA381" s="3">
        <f t="shared" si="165"/>
        <v>12769</v>
      </c>
      <c r="BB381" s="3">
        <f t="shared" si="166"/>
        <v>38220.25</v>
      </c>
      <c r="BC381" s="3">
        <f t="shared" si="167"/>
        <v>3721</v>
      </c>
      <c r="BD381" s="3">
        <f t="shared" si="168"/>
        <v>11772.25</v>
      </c>
      <c r="BE381" s="9">
        <f t="shared" si="169"/>
        <v>81</v>
      </c>
      <c r="BF381" s="51">
        <f t="shared" si="170"/>
        <v>-0.53197674418604646</v>
      </c>
      <c r="BG381" s="51">
        <f t="shared" si="171"/>
        <v>-0.9576271186440678</v>
      </c>
      <c r="BH381" s="51">
        <f t="shared" si="172"/>
        <v>-0.74760994263862335</v>
      </c>
      <c r="BI381" s="51">
        <f t="shared" si="173"/>
        <v>0.33888888888888891</v>
      </c>
      <c r="BJ381" s="51">
        <f t="shared" si="174"/>
        <v>-0.90794979079497906</v>
      </c>
      <c r="BK381" s="52">
        <f t="shared" si="175"/>
        <v>-1</v>
      </c>
    </row>
    <row r="382" spans="1:63" x14ac:dyDescent="0.25">
      <c r="A382">
        <v>414</v>
      </c>
      <c r="B382" t="s">
        <v>75</v>
      </c>
      <c r="C382" t="s">
        <v>214</v>
      </c>
      <c r="D382" t="str">
        <f t="shared" si="156"/>
        <v>EDDY ST between FILLMORE and STEINER</v>
      </c>
      <c r="E382" t="s">
        <v>279</v>
      </c>
      <c r="F382" t="s">
        <v>497</v>
      </c>
      <c r="G382" t="s">
        <v>475</v>
      </c>
      <c r="H382" t="s">
        <v>40</v>
      </c>
      <c r="I382" t="s">
        <v>621</v>
      </c>
      <c r="J382" s="11" t="s">
        <v>948</v>
      </c>
      <c r="K382">
        <v>26049</v>
      </c>
      <c r="L382" s="11">
        <v>26044</v>
      </c>
      <c r="M382">
        <f>IFERROR(ROUND(VLOOKUP($A382,est_vols!$A:$U,2,FALSE),0),"")</f>
        <v>1</v>
      </c>
      <c r="N382">
        <f>IFERROR(ROUND(VLOOKUP($A382,est_vols!$A:$U,3,FALSE),0),"")</f>
        <v>11</v>
      </c>
      <c r="O382" t="str">
        <f>VLOOKUP(M382,'AT FT Lookup'!$A$3:$D$8,4,FALSE)</f>
        <v>Core/CBD</v>
      </c>
      <c r="P382" s="11" t="str">
        <f>VLOOKUP(N382,'AT FT Lookup'!$A$12:$C$26,3,FALSE)</f>
        <v>Loc</v>
      </c>
      <c r="Q382">
        <f t="shared" si="176"/>
        <v>1</v>
      </c>
      <c r="R382">
        <f t="shared" si="177"/>
        <v>0</v>
      </c>
      <c r="S382">
        <f t="shared" si="178"/>
        <v>0</v>
      </c>
      <c r="T382">
        <f t="shared" si="179"/>
        <v>0</v>
      </c>
      <c r="U382" s="11" t="str">
        <f t="shared" si="157"/>
        <v>Under 10k</v>
      </c>
      <c r="V382" s="3">
        <v>2431</v>
      </c>
      <c r="W382" s="3">
        <v>433</v>
      </c>
      <c r="X382" s="3">
        <v>915</v>
      </c>
      <c r="Y382" s="3">
        <v>477</v>
      </c>
      <c r="Z382" s="3">
        <v>533</v>
      </c>
      <c r="AA382" s="9">
        <v>73</v>
      </c>
      <c r="AN382" s="3">
        <f>IFERROR(ROUND(VLOOKUP($A382,est_vols!$A:$U,4,FALSE),0),"")</f>
        <v>521</v>
      </c>
      <c r="AO382" s="3">
        <f>IFERROR(ROUND(VLOOKUP($A382,est_vols!$A:$U,5,FALSE),0),"")</f>
        <v>176</v>
      </c>
      <c r="AP382" s="3">
        <f>IFERROR(ROUND(VLOOKUP($A382,est_vols!$A:$U,6,FALSE),0),"")</f>
        <v>199</v>
      </c>
      <c r="AQ382" s="3">
        <f>IFERROR(ROUND(VLOOKUP($A382,est_vols!$A:$U,7,FALSE),0),"")</f>
        <v>95</v>
      </c>
      <c r="AR382" s="3">
        <f>IFERROR(ROUND(VLOOKUP($A382,est_vols!$A:$U,8,FALSE),0),"")</f>
        <v>35</v>
      </c>
      <c r="AS382" s="9">
        <f>IFERROR(ROUND(VLOOKUP($A382,est_vols!$A:$U,9,FALSE),0),"")</f>
        <v>16</v>
      </c>
      <c r="AT382" s="3">
        <f t="shared" si="158"/>
        <v>-1910</v>
      </c>
      <c r="AU382" s="3">
        <f t="shared" si="159"/>
        <v>-257</v>
      </c>
      <c r="AV382" s="3">
        <f t="shared" si="160"/>
        <v>-716</v>
      </c>
      <c r="AW382" s="3">
        <f t="shared" si="161"/>
        <v>-382</v>
      </c>
      <c r="AX382" s="3">
        <f t="shared" si="162"/>
        <v>-498</v>
      </c>
      <c r="AY382" s="9">
        <f t="shared" si="163"/>
        <v>-57</v>
      </c>
      <c r="AZ382" s="3">
        <f t="shared" si="164"/>
        <v>3648100</v>
      </c>
      <c r="BA382" s="3">
        <f t="shared" si="165"/>
        <v>66049</v>
      </c>
      <c r="BB382" s="3">
        <f t="shared" si="166"/>
        <v>512656</v>
      </c>
      <c r="BC382" s="3">
        <f t="shared" si="167"/>
        <v>145924</v>
      </c>
      <c r="BD382" s="3">
        <f t="shared" si="168"/>
        <v>248004</v>
      </c>
      <c r="BE382" s="9">
        <f t="shared" si="169"/>
        <v>3249</v>
      </c>
      <c r="BF382" s="51">
        <f t="shared" si="170"/>
        <v>-0.78568490333196217</v>
      </c>
      <c r="BG382" s="51">
        <f t="shared" si="171"/>
        <v>-0.59353348729792144</v>
      </c>
      <c r="BH382" s="51">
        <f t="shared" si="172"/>
        <v>-0.7825136612021858</v>
      </c>
      <c r="BI382" s="51">
        <f t="shared" si="173"/>
        <v>-0.80083857442348005</v>
      </c>
      <c r="BJ382" s="51">
        <f t="shared" si="174"/>
        <v>-0.93433395872420266</v>
      </c>
      <c r="BK382" s="52">
        <f t="shared" si="175"/>
        <v>-0.78082191780821919</v>
      </c>
    </row>
    <row r="383" spans="1:63" x14ac:dyDescent="0.25">
      <c r="A383">
        <v>415</v>
      </c>
      <c r="B383" t="s">
        <v>75</v>
      </c>
      <c r="C383" t="s">
        <v>214</v>
      </c>
      <c r="D383" t="str">
        <f t="shared" ref="D383:D446" si="180">CONCATENATE(E383," between ",F383," and ",G383)</f>
        <v>EDDY ST between FILLMORE and STEINER</v>
      </c>
      <c r="E383" t="s">
        <v>279</v>
      </c>
      <c r="F383" t="s">
        <v>497</v>
      </c>
      <c r="G383" t="s">
        <v>475</v>
      </c>
      <c r="H383" t="s">
        <v>42</v>
      </c>
      <c r="I383" t="s">
        <v>621</v>
      </c>
      <c r="J383" s="11" t="s">
        <v>949</v>
      </c>
      <c r="K383">
        <v>26044</v>
      </c>
      <c r="L383" s="11">
        <v>26049</v>
      </c>
      <c r="M383">
        <f>IFERROR(ROUND(VLOOKUP($A383,est_vols!$A:$U,2,FALSE),0),"")</f>
        <v>1</v>
      </c>
      <c r="N383">
        <f>IFERROR(ROUND(VLOOKUP($A383,est_vols!$A:$U,3,FALSE),0),"")</f>
        <v>11</v>
      </c>
      <c r="O383" t="str">
        <f>VLOOKUP(M383,'AT FT Lookup'!$A$3:$D$8,4,FALSE)</f>
        <v>Core/CBD</v>
      </c>
      <c r="P383" s="11" t="str">
        <f>VLOOKUP(N383,'AT FT Lookup'!$A$12:$C$26,3,FALSE)</f>
        <v>Loc</v>
      </c>
      <c r="Q383">
        <f t="shared" si="176"/>
        <v>1</v>
      </c>
      <c r="R383">
        <f t="shared" si="177"/>
        <v>0</v>
      </c>
      <c r="S383">
        <f t="shared" si="178"/>
        <v>0</v>
      </c>
      <c r="T383">
        <f t="shared" si="179"/>
        <v>0</v>
      </c>
      <c r="U383" s="11" t="str">
        <f t="shared" si="157"/>
        <v>Under 10k</v>
      </c>
      <c r="V383" s="3">
        <v>2506</v>
      </c>
      <c r="W383" s="3">
        <v>380</v>
      </c>
      <c r="X383" s="3">
        <v>959</v>
      </c>
      <c r="Y383" s="3">
        <v>547</v>
      </c>
      <c r="Z383" s="3">
        <v>589</v>
      </c>
      <c r="AA383" s="9">
        <v>31</v>
      </c>
      <c r="AN383" s="3">
        <f>IFERROR(ROUND(VLOOKUP($A383,est_vols!$A:$U,4,FALSE),0),"")</f>
        <v>283</v>
      </c>
      <c r="AO383" s="3">
        <f>IFERROR(ROUND(VLOOKUP($A383,est_vols!$A:$U,5,FALSE),0),"")</f>
        <v>16</v>
      </c>
      <c r="AP383" s="3">
        <f>IFERROR(ROUND(VLOOKUP($A383,est_vols!$A:$U,6,FALSE),0),"")</f>
        <v>58</v>
      </c>
      <c r="AQ383" s="3">
        <f>IFERROR(ROUND(VLOOKUP($A383,est_vols!$A:$U,7,FALSE),0),"")</f>
        <v>163</v>
      </c>
      <c r="AR383" s="3">
        <f>IFERROR(ROUND(VLOOKUP($A383,est_vols!$A:$U,8,FALSE),0),"")</f>
        <v>30</v>
      </c>
      <c r="AS383" s="9">
        <f>IFERROR(ROUND(VLOOKUP($A383,est_vols!$A:$U,9,FALSE),0),"")</f>
        <v>15</v>
      </c>
      <c r="AT383" s="3">
        <f t="shared" si="158"/>
        <v>-2223</v>
      </c>
      <c r="AU383" s="3">
        <f t="shared" si="159"/>
        <v>-364</v>
      </c>
      <c r="AV383" s="3">
        <f t="shared" si="160"/>
        <v>-901</v>
      </c>
      <c r="AW383" s="3">
        <f t="shared" si="161"/>
        <v>-384</v>
      </c>
      <c r="AX383" s="3">
        <f t="shared" si="162"/>
        <v>-559</v>
      </c>
      <c r="AY383" s="9">
        <f t="shared" si="163"/>
        <v>-16</v>
      </c>
      <c r="AZ383" s="3">
        <f t="shared" si="164"/>
        <v>4941729</v>
      </c>
      <c r="BA383" s="3">
        <f t="shared" si="165"/>
        <v>132496</v>
      </c>
      <c r="BB383" s="3">
        <f t="shared" si="166"/>
        <v>811801</v>
      </c>
      <c r="BC383" s="3">
        <f t="shared" si="167"/>
        <v>147456</v>
      </c>
      <c r="BD383" s="3">
        <f t="shared" si="168"/>
        <v>312481</v>
      </c>
      <c r="BE383" s="9">
        <f t="shared" si="169"/>
        <v>256</v>
      </c>
      <c r="BF383" s="51">
        <f t="shared" si="170"/>
        <v>-0.88707102952913008</v>
      </c>
      <c r="BG383" s="51">
        <f t="shared" si="171"/>
        <v>-0.95789473684210524</v>
      </c>
      <c r="BH383" s="51">
        <f t="shared" si="172"/>
        <v>-0.93952033368091759</v>
      </c>
      <c r="BI383" s="51">
        <f t="shared" si="173"/>
        <v>-0.70201096892138937</v>
      </c>
      <c r="BJ383" s="51">
        <f t="shared" si="174"/>
        <v>-0.94906621392190149</v>
      </c>
      <c r="BK383" s="52">
        <f t="shared" si="175"/>
        <v>-0.5161290322580645</v>
      </c>
    </row>
    <row r="384" spans="1:63" x14ac:dyDescent="0.25">
      <c r="A384">
        <v>416</v>
      </c>
      <c r="B384" t="s">
        <v>75</v>
      </c>
      <c r="C384" t="s">
        <v>214</v>
      </c>
      <c r="D384" t="str">
        <f t="shared" si="180"/>
        <v>EDDY ST between FRANKLIN and VAN NESS</v>
      </c>
      <c r="E384" t="s">
        <v>279</v>
      </c>
      <c r="F384" t="s">
        <v>498</v>
      </c>
      <c r="G384" t="s">
        <v>413</v>
      </c>
      <c r="H384" t="s">
        <v>40</v>
      </c>
      <c r="I384" t="s">
        <v>621</v>
      </c>
      <c r="J384" s="11" t="s">
        <v>950</v>
      </c>
      <c r="K384">
        <v>25191</v>
      </c>
      <c r="L384" s="11">
        <v>25186</v>
      </c>
      <c r="M384">
        <f>IFERROR(ROUND(VLOOKUP($A384,est_vols!$A:$U,2,FALSE),0),"")</f>
        <v>1</v>
      </c>
      <c r="N384">
        <f>IFERROR(ROUND(VLOOKUP($A384,est_vols!$A:$U,3,FALSE),0),"")</f>
        <v>4</v>
      </c>
      <c r="O384" t="str">
        <f>VLOOKUP(M384,'AT FT Lookup'!$A$3:$D$8,4,FALSE)</f>
        <v>Core/CBD</v>
      </c>
      <c r="P384" s="11" t="str">
        <f>VLOOKUP(N384,'AT FT Lookup'!$A$12:$C$26,3,FALSE)</f>
        <v>Col</v>
      </c>
      <c r="Q384">
        <f t="shared" si="176"/>
        <v>1</v>
      </c>
      <c r="R384">
        <f t="shared" si="177"/>
        <v>0</v>
      </c>
      <c r="S384">
        <f t="shared" si="178"/>
        <v>0</v>
      </c>
      <c r="T384">
        <f t="shared" si="179"/>
        <v>0</v>
      </c>
      <c r="U384" s="11" t="str">
        <f t="shared" si="157"/>
        <v>Under 10k</v>
      </c>
      <c r="V384" s="3">
        <v>3964</v>
      </c>
      <c r="W384" s="3">
        <v>670</v>
      </c>
      <c r="X384" s="3">
        <v>1547</v>
      </c>
      <c r="Y384" s="3">
        <v>741</v>
      </c>
      <c r="Z384" s="3">
        <v>927</v>
      </c>
      <c r="AA384" s="9">
        <v>79</v>
      </c>
      <c r="AN384" s="3">
        <f>IFERROR(ROUND(VLOOKUP($A384,est_vols!$A:$U,4,FALSE),0),"")</f>
        <v>1673</v>
      </c>
      <c r="AO384" s="3">
        <f>IFERROR(ROUND(VLOOKUP($A384,est_vols!$A:$U,5,FALSE),0),"")</f>
        <v>675</v>
      </c>
      <c r="AP384" s="3">
        <f>IFERROR(ROUND(VLOOKUP($A384,est_vols!$A:$U,6,FALSE),0),"")</f>
        <v>482</v>
      </c>
      <c r="AQ384" s="3">
        <f>IFERROR(ROUND(VLOOKUP($A384,est_vols!$A:$U,7,FALSE),0),"")</f>
        <v>292</v>
      </c>
      <c r="AR384" s="3">
        <f>IFERROR(ROUND(VLOOKUP($A384,est_vols!$A:$U,8,FALSE),0),"")</f>
        <v>204</v>
      </c>
      <c r="AS384" s="9">
        <f>IFERROR(ROUND(VLOOKUP($A384,est_vols!$A:$U,9,FALSE),0),"")</f>
        <v>21</v>
      </c>
      <c r="AT384" s="3">
        <f t="shared" si="158"/>
        <v>-2291</v>
      </c>
      <c r="AU384" s="3">
        <f t="shared" si="159"/>
        <v>5</v>
      </c>
      <c r="AV384" s="3">
        <f t="shared" si="160"/>
        <v>-1065</v>
      </c>
      <c r="AW384" s="3">
        <f t="shared" si="161"/>
        <v>-449</v>
      </c>
      <c r="AX384" s="3">
        <f t="shared" si="162"/>
        <v>-723</v>
      </c>
      <c r="AY384" s="9">
        <f t="shared" si="163"/>
        <v>-58</v>
      </c>
      <c r="AZ384" s="3">
        <f t="shared" si="164"/>
        <v>5248681</v>
      </c>
      <c r="BA384" s="3">
        <f t="shared" si="165"/>
        <v>25</v>
      </c>
      <c r="BB384" s="3">
        <f t="shared" si="166"/>
        <v>1134225</v>
      </c>
      <c r="BC384" s="3">
        <f t="shared" si="167"/>
        <v>201601</v>
      </c>
      <c r="BD384" s="3">
        <f t="shared" si="168"/>
        <v>522729</v>
      </c>
      <c r="BE384" s="9">
        <f t="shared" si="169"/>
        <v>3364</v>
      </c>
      <c r="BF384" s="51">
        <f t="shared" si="170"/>
        <v>-0.57795156407669024</v>
      </c>
      <c r="BG384" s="51">
        <f t="shared" si="171"/>
        <v>7.462686567164179E-3</v>
      </c>
      <c r="BH384" s="51">
        <f t="shared" si="172"/>
        <v>-0.68842921784098254</v>
      </c>
      <c r="BI384" s="51">
        <f t="shared" si="173"/>
        <v>-0.60593792172739536</v>
      </c>
      <c r="BJ384" s="51">
        <f t="shared" si="174"/>
        <v>-0.7799352750809061</v>
      </c>
      <c r="BK384" s="52">
        <f t="shared" si="175"/>
        <v>-0.73417721518987344</v>
      </c>
    </row>
    <row r="385" spans="1:63" x14ac:dyDescent="0.25">
      <c r="A385">
        <v>417</v>
      </c>
      <c r="B385" t="s">
        <v>75</v>
      </c>
      <c r="C385" t="s">
        <v>214</v>
      </c>
      <c r="D385" t="str">
        <f t="shared" si="180"/>
        <v>EDDY ST between FRANKLIN and VAN NESS</v>
      </c>
      <c r="E385" t="s">
        <v>279</v>
      </c>
      <c r="F385" t="s">
        <v>498</v>
      </c>
      <c r="G385" t="s">
        <v>413</v>
      </c>
      <c r="H385" t="s">
        <v>42</v>
      </c>
      <c r="I385" t="s">
        <v>621</v>
      </c>
      <c r="J385" s="11" t="s">
        <v>951</v>
      </c>
      <c r="K385">
        <v>25186</v>
      </c>
      <c r="L385" s="11">
        <v>25191</v>
      </c>
      <c r="M385">
        <f>IFERROR(ROUND(VLOOKUP($A385,est_vols!$A:$U,2,FALSE),0),"")</f>
        <v>1</v>
      </c>
      <c r="N385">
        <f>IFERROR(ROUND(VLOOKUP($A385,est_vols!$A:$U,3,FALSE),0),"")</f>
        <v>4</v>
      </c>
      <c r="O385" t="str">
        <f>VLOOKUP(M385,'AT FT Lookup'!$A$3:$D$8,4,FALSE)</f>
        <v>Core/CBD</v>
      </c>
      <c r="P385" s="11" t="str">
        <f>VLOOKUP(N385,'AT FT Lookup'!$A$12:$C$26,3,FALSE)</f>
        <v>Col</v>
      </c>
      <c r="Q385">
        <f t="shared" si="176"/>
        <v>1</v>
      </c>
      <c r="R385">
        <f t="shared" si="177"/>
        <v>0</v>
      </c>
      <c r="S385">
        <f t="shared" si="178"/>
        <v>0</v>
      </c>
      <c r="T385">
        <f t="shared" si="179"/>
        <v>0</v>
      </c>
      <c r="U385" s="11" t="str">
        <f t="shared" si="157"/>
        <v>Under 10k</v>
      </c>
      <c r="V385" s="3">
        <v>1799</v>
      </c>
      <c r="W385" s="3">
        <v>223</v>
      </c>
      <c r="X385" s="3">
        <v>679</v>
      </c>
      <c r="Y385" s="3">
        <v>377</v>
      </c>
      <c r="Z385" s="3">
        <v>469</v>
      </c>
      <c r="AA385" s="9">
        <v>51</v>
      </c>
      <c r="AN385" s="3">
        <f>IFERROR(ROUND(VLOOKUP($A385,est_vols!$A:$U,4,FALSE),0),"")</f>
        <v>111</v>
      </c>
      <c r="AO385" s="3">
        <f>IFERROR(ROUND(VLOOKUP($A385,est_vols!$A:$U,5,FALSE),0),"")</f>
        <v>16</v>
      </c>
      <c r="AP385" s="3">
        <f>IFERROR(ROUND(VLOOKUP($A385,est_vols!$A:$U,6,FALSE),0),"")</f>
        <v>30</v>
      </c>
      <c r="AQ385" s="3">
        <f>IFERROR(ROUND(VLOOKUP($A385,est_vols!$A:$U,7,FALSE),0),"")</f>
        <v>24</v>
      </c>
      <c r="AR385" s="3">
        <f>IFERROR(ROUND(VLOOKUP($A385,est_vols!$A:$U,8,FALSE),0),"")</f>
        <v>26</v>
      </c>
      <c r="AS385" s="9">
        <f>IFERROR(ROUND(VLOOKUP($A385,est_vols!$A:$U,9,FALSE),0),"")</f>
        <v>15</v>
      </c>
      <c r="AT385" s="3">
        <f t="shared" si="158"/>
        <v>-1688</v>
      </c>
      <c r="AU385" s="3">
        <f t="shared" si="159"/>
        <v>-207</v>
      </c>
      <c r="AV385" s="3">
        <f t="shared" si="160"/>
        <v>-649</v>
      </c>
      <c r="AW385" s="3">
        <f t="shared" si="161"/>
        <v>-353</v>
      </c>
      <c r="AX385" s="3">
        <f t="shared" si="162"/>
        <v>-443</v>
      </c>
      <c r="AY385" s="9">
        <f t="shared" si="163"/>
        <v>-36</v>
      </c>
      <c r="AZ385" s="3">
        <f t="shared" si="164"/>
        <v>2849344</v>
      </c>
      <c r="BA385" s="3">
        <f t="shared" si="165"/>
        <v>42849</v>
      </c>
      <c r="BB385" s="3">
        <f t="shared" si="166"/>
        <v>421201</v>
      </c>
      <c r="BC385" s="3">
        <f t="shared" si="167"/>
        <v>124609</v>
      </c>
      <c r="BD385" s="3">
        <f t="shared" si="168"/>
        <v>196249</v>
      </c>
      <c r="BE385" s="9">
        <f t="shared" si="169"/>
        <v>1296</v>
      </c>
      <c r="BF385" s="51">
        <f t="shared" si="170"/>
        <v>-0.93829905503057254</v>
      </c>
      <c r="BG385" s="51">
        <f t="shared" si="171"/>
        <v>-0.9282511210762332</v>
      </c>
      <c r="BH385" s="51">
        <f t="shared" si="172"/>
        <v>-0.95581737849779091</v>
      </c>
      <c r="BI385" s="51">
        <f t="shared" si="173"/>
        <v>-0.93633952254641906</v>
      </c>
      <c r="BJ385" s="51">
        <f t="shared" si="174"/>
        <v>-0.94456289978678043</v>
      </c>
      <c r="BK385" s="52">
        <f t="shared" si="175"/>
        <v>-0.70588235294117652</v>
      </c>
    </row>
    <row r="386" spans="1:63" x14ac:dyDescent="0.25">
      <c r="A386">
        <v>418</v>
      </c>
      <c r="B386" t="s">
        <v>75</v>
      </c>
      <c r="C386" t="s">
        <v>214</v>
      </c>
      <c r="D386" t="str">
        <f t="shared" si="180"/>
        <v>ELLSWORTH ST between ALEMANY and CRESCENT</v>
      </c>
      <c r="E386" t="s">
        <v>280</v>
      </c>
      <c r="F386" t="s">
        <v>499</v>
      </c>
      <c r="G386" t="s">
        <v>432</v>
      </c>
      <c r="H386" t="s">
        <v>40</v>
      </c>
      <c r="I386" t="s">
        <v>621</v>
      </c>
      <c r="J386" s="11" t="s">
        <v>952</v>
      </c>
      <c r="K386">
        <v>20996</v>
      </c>
      <c r="L386" s="11">
        <v>24889</v>
      </c>
      <c r="M386">
        <f>IFERROR(ROUND(VLOOKUP($A386,est_vols!$A:$U,2,FALSE),0),"")</f>
        <v>2</v>
      </c>
      <c r="N386">
        <f>IFERROR(ROUND(VLOOKUP($A386,est_vols!$A:$U,3,FALSE),0),"")</f>
        <v>4</v>
      </c>
      <c r="O386" t="str">
        <f>VLOOKUP(M386,'AT FT Lookup'!$A$3:$D$8,4,FALSE)</f>
        <v>UrbBiz</v>
      </c>
      <c r="P386" s="11" t="str">
        <f>VLOOKUP(N386,'AT FT Lookup'!$A$12:$C$26,3,FALSE)</f>
        <v>Col</v>
      </c>
      <c r="Q386">
        <f t="shared" si="176"/>
        <v>1</v>
      </c>
      <c r="R386">
        <f t="shared" si="177"/>
        <v>0</v>
      </c>
      <c r="S386">
        <f t="shared" si="178"/>
        <v>0</v>
      </c>
      <c r="T386">
        <f t="shared" si="179"/>
        <v>0</v>
      </c>
      <c r="U386" s="11" t="str">
        <f t="shared" si="157"/>
        <v>Under 10k</v>
      </c>
      <c r="V386" s="3">
        <v>883</v>
      </c>
      <c r="W386" s="3">
        <v>171.5</v>
      </c>
      <c r="X386" s="3">
        <v>312</v>
      </c>
      <c r="Y386" s="3">
        <v>168.5</v>
      </c>
      <c r="Z386" s="3">
        <v>213.5</v>
      </c>
      <c r="AA386" s="9">
        <v>17.5</v>
      </c>
      <c r="AN386" s="3">
        <f>IFERROR(ROUND(VLOOKUP($A386,est_vols!$A:$U,4,FALSE),0),"")</f>
        <v>845</v>
      </c>
      <c r="AO386" s="3">
        <f>IFERROR(ROUND(VLOOKUP($A386,est_vols!$A:$U,5,FALSE),0),"")</f>
        <v>76</v>
      </c>
      <c r="AP386" s="3">
        <f>IFERROR(ROUND(VLOOKUP($A386,est_vols!$A:$U,6,FALSE),0),"")</f>
        <v>313</v>
      </c>
      <c r="AQ386" s="3">
        <f>IFERROR(ROUND(VLOOKUP($A386,est_vols!$A:$U,7,FALSE),0),"")</f>
        <v>217</v>
      </c>
      <c r="AR386" s="3">
        <f>IFERROR(ROUND(VLOOKUP($A386,est_vols!$A:$U,8,FALSE),0),"")</f>
        <v>232</v>
      </c>
      <c r="AS386" s="9">
        <f>IFERROR(ROUND(VLOOKUP($A386,est_vols!$A:$U,9,FALSE),0),"")</f>
        <v>7</v>
      </c>
      <c r="AT386" s="3">
        <f t="shared" si="158"/>
        <v>-38</v>
      </c>
      <c r="AU386" s="3">
        <f t="shared" si="159"/>
        <v>-95.5</v>
      </c>
      <c r="AV386" s="3">
        <f t="shared" si="160"/>
        <v>1</v>
      </c>
      <c r="AW386" s="3">
        <f t="shared" si="161"/>
        <v>48.5</v>
      </c>
      <c r="AX386" s="3">
        <f t="shared" si="162"/>
        <v>18.5</v>
      </c>
      <c r="AY386" s="9">
        <f t="shared" si="163"/>
        <v>-10.5</v>
      </c>
      <c r="AZ386" s="3">
        <f t="shared" si="164"/>
        <v>1444</v>
      </c>
      <c r="BA386" s="3">
        <f t="shared" si="165"/>
        <v>9120.25</v>
      </c>
      <c r="BB386" s="3">
        <f t="shared" si="166"/>
        <v>1</v>
      </c>
      <c r="BC386" s="3">
        <f t="shared" si="167"/>
        <v>2352.25</v>
      </c>
      <c r="BD386" s="3">
        <f t="shared" si="168"/>
        <v>342.25</v>
      </c>
      <c r="BE386" s="9">
        <f t="shared" si="169"/>
        <v>110.25</v>
      </c>
      <c r="BF386" s="51">
        <f t="shared" si="170"/>
        <v>-4.3035107587768968E-2</v>
      </c>
      <c r="BG386" s="51">
        <f t="shared" si="171"/>
        <v>-0.5568513119533528</v>
      </c>
      <c r="BH386" s="51">
        <f t="shared" si="172"/>
        <v>3.205128205128205E-3</v>
      </c>
      <c r="BI386" s="51">
        <f t="shared" si="173"/>
        <v>0.28783382789317508</v>
      </c>
      <c r="BJ386" s="51">
        <f t="shared" si="174"/>
        <v>8.6651053864168617E-2</v>
      </c>
      <c r="BK386" s="52">
        <f t="shared" si="175"/>
        <v>-0.6</v>
      </c>
    </row>
    <row r="387" spans="1:63" x14ac:dyDescent="0.25">
      <c r="A387">
        <v>419</v>
      </c>
      <c r="B387" t="s">
        <v>75</v>
      </c>
      <c r="C387" t="s">
        <v>214</v>
      </c>
      <c r="D387" t="str">
        <f t="shared" si="180"/>
        <v>ELLSWORTH ST between ALEMANY and CRESCENT</v>
      </c>
      <c r="E387" t="s">
        <v>280</v>
      </c>
      <c r="F387" t="s">
        <v>499</v>
      </c>
      <c r="G387" t="s">
        <v>432</v>
      </c>
      <c r="H387" t="s">
        <v>40</v>
      </c>
      <c r="I387" t="s">
        <v>621</v>
      </c>
      <c r="J387" s="11" t="s">
        <v>953</v>
      </c>
      <c r="K387">
        <v>24889</v>
      </c>
      <c r="L387" s="11">
        <v>24890</v>
      </c>
      <c r="M387">
        <f>IFERROR(ROUND(VLOOKUP($A387,est_vols!$A:$U,2,FALSE),0),"")</f>
        <v>2</v>
      </c>
      <c r="N387">
        <f>IFERROR(ROUND(VLOOKUP($A387,est_vols!$A:$U,3,FALSE),0),"")</f>
        <v>4</v>
      </c>
      <c r="O387" t="str">
        <f>VLOOKUP(M387,'AT FT Lookup'!$A$3:$D$8,4,FALSE)</f>
        <v>UrbBiz</v>
      </c>
      <c r="P387" s="11" t="str">
        <f>VLOOKUP(N387,'AT FT Lookup'!$A$12:$C$26,3,FALSE)</f>
        <v>Col</v>
      </c>
      <c r="Q387">
        <f t="shared" si="176"/>
        <v>1</v>
      </c>
      <c r="R387">
        <f t="shared" si="177"/>
        <v>0</v>
      </c>
      <c r="S387">
        <f t="shared" si="178"/>
        <v>0</v>
      </c>
      <c r="T387">
        <f t="shared" si="179"/>
        <v>0</v>
      </c>
      <c r="U387" s="11" t="str">
        <f t="shared" ref="U387:U450" si="181">IF(Q387=1,"Under 10k",IF(R387=1,"10-20k",IF(S387=1,"20-50k",IF(T387=1,"Over 50k","NA"))))</f>
        <v>Under 10k</v>
      </c>
      <c r="V387" s="3">
        <v>883</v>
      </c>
      <c r="W387" s="3">
        <v>171.5</v>
      </c>
      <c r="X387" s="3">
        <v>312</v>
      </c>
      <c r="Y387" s="3">
        <v>168.5</v>
      </c>
      <c r="Z387" s="3">
        <v>213.5</v>
      </c>
      <c r="AA387" s="9">
        <v>17.5</v>
      </c>
      <c r="AN387" s="3">
        <f>IFERROR(ROUND(VLOOKUP($A387,est_vols!$A:$U,4,FALSE),0),"")</f>
        <v>845</v>
      </c>
      <c r="AO387" s="3">
        <f>IFERROR(ROUND(VLOOKUP($A387,est_vols!$A:$U,5,FALSE),0),"")</f>
        <v>76</v>
      </c>
      <c r="AP387" s="3">
        <f>IFERROR(ROUND(VLOOKUP($A387,est_vols!$A:$U,6,FALSE),0),"")</f>
        <v>313</v>
      </c>
      <c r="AQ387" s="3">
        <f>IFERROR(ROUND(VLOOKUP($A387,est_vols!$A:$U,7,FALSE),0),"")</f>
        <v>217</v>
      </c>
      <c r="AR387" s="3">
        <f>IFERROR(ROUND(VLOOKUP($A387,est_vols!$A:$U,8,FALSE),0),"")</f>
        <v>232</v>
      </c>
      <c r="AS387" s="9">
        <f>IFERROR(ROUND(VLOOKUP($A387,est_vols!$A:$U,9,FALSE),0),"")</f>
        <v>7</v>
      </c>
      <c r="AT387" s="3">
        <f t="shared" si="158"/>
        <v>-38</v>
      </c>
      <c r="AU387" s="3">
        <f t="shared" si="159"/>
        <v>-95.5</v>
      </c>
      <c r="AV387" s="3">
        <f t="shared" si="160"/>
        <v>1</v>
      </c>
      <c r="AW387" s="3">
        <f t="shared" si="161"/>
        <v>48.5</v>
      </c>
      <c r="AX387" s="3">
        <f t="shared" si="162"/>
        <v>18.5</v>
      </c>
      <c r="AY387" s="9">
        <f t="shared" si="163"/>
        <v>-10.5</v>
      </c>
      <c r="AZ387" s="3">
        <f t="shared" si="164"/>
        <v>1444</v>
      </c>
      <c r="BA387" s="3">
        <f t="shared" si="165"/>
        <v>9120.25</v>
      </c>
      <c r="BB387" s="3">
        <f t="shared" si="166"/>
        <v>1</v>
      </c>
      <c r="BC387" s="3">
        <f t="shared" si="167"/>
        <v>2352.25</v>
      </c>
      <c r="BD387" s="3">
        <f t="shared" si="168"/>
        <v>342.25</v>
      </c>
      <c r="BE387" s="9">
        <f t="shared" si="169"/>
        <v>110.25</v>
      </c>
      <c r="BF387" s="51">
        <f t="shared" si="170"/>
        <v>-4.3035107587768968E-2</v>
      </c>
      <c r="BG387" s="51">
        <f t="shared" si="171"/>
        <v>-0.5568513119533528</v>
      </c>
      <c r="BH387" s="51">
        <f t="shared" si="172"/>
        <v>3.205128205128205E-3</v>
      </c>
      <c r="BI387" s="51">
        <f t="shared" si="173"/>
        <v>0.28783382789317508</v>
      </c>
      <c r="BJ387" s="51">
        <f t="shared" si="174"/>
        <v>8.6651053864168617E-2</v>
      </c>
      <c r="BK387" s="52">
        <f t="shared" si="175"/>
        <v>-0.6</v>
      </c>
    </row>
    <row r="388" spans="1:63" x14ac:dyDescent="0.25">
      <c r="A388">
        <v>420</v>
      </c>
      <c r="B388" t="s">
        <v>75</v>
      </c>
      <c r="C388" t="s">
        <v>214</v>
      </c>
      <c r="D388" t="str">
        <f t="shared" si="180"/>
        <v>ELLSWORTH ST between ALEMANY and CRESCENT</v>
      </c>
      <c r="E388" t="s">
        <v>280</v>
      </c>
      <c r="F388" t="s">
        <v>499</v>
      </c>
      <c r="G388" t="s">
        <v>432</v>
      </c>
      <c r="H388" t="s">
        <v>40</v>
      </c>
      <c r="I388" t="s">
        <v>621</v>
      </c>
      <c r="J388" s="11" t="s">
        <v>954</v>
      </c>
      <c r="K388">
        <v>24890</v>
      </c>
      <c r="L388" s="11">
        <v>24891</v>
      </c>
      <c r="M388">
        <f>IFERROR(ROUND(VLOOKUP($A388,est_vols!$A:$U,2,FALSE),0),"")</f>
        <v>2</v>
      </c>
      <c r="N388">
        <f>IFERROR(ROUND(VLOOKUP($A388,est_vols!$A:$U,3,FALSE),0),"")</f>
        <v>4</v>
      </c>
      <c r="O388" t="str">
        <f>VLOOKUP(M388,'AT FT Lookup'!$A$3:$D$8,4,FALSE)</f>
        <v>UrbBiz</v>
      </c>
      <c r="P388" s="11" t="str">
        <f>VLOOKUP(N388,'AT FT Lookup'!$A$12:$C$26,3,FALSE)</f>
        <v>Col</v>
      </c>
      <c r="Q388">
        <f t="shared" si="176"/>
        <v>1</v>
      </c>
      <c r="R388">
        <f t="shared" si="177"/>
        <v>0</v>
      </c>
      <c r="S388">
        <f t="shared" si="178"/>
        <v>0</v>
      </c>
      <c r="T388">
        <f t="shared" si="179"/>
        <v>0</v>
      </c>
      <c r="U388" s="11" t="str">
        <f t="shared" si="181"/>
        <v>Under 10k</v>
      </c>
      <c r="V388" s="3">
        <v>883</v>
      </c>
      <c r="W388" s="3">
        <v>171.5</v>
      </c>
      <c r="X388" s="3">
        <v>312</v>
      </c>
      <c r="Y388" s="3">
        <v>168.5</v>
      </c>
      <c r="Z388" s="3">
        <v>213.5</v>
      </c>
      <c r="AA388" s="9">
        <v>17.5</v>
      </c>
      <c r="AN388" s="3">
        <f>IFERROR(ROUND(VLOOKUP($A388,est_vols!$A:$U,4,FALSE),0),"")</f>
        <v>845</v>
      </c>
      <c r="AO388" s="3">
        <f>IFERROR(ROUND(VLOOKUP($A388,est_vols!$A:$U,5,FALSE),0),"")</f>
        <v>76</v>
      </c>
      <c r="AP388" s="3">
        <f>IFERROR(ROUND(VLOOKUP($A388,est_vols!$A:$U,6,FALSE),0),"")</f>
        <v>313</v>
      </c>
      <c r="AQ388" s="3">
        <f>IFERROR(ROUND(VLOOKUP($A388,est_vols!$A:$U,7,FALSE),0),"")</f>
        <v>217</v>
      </c>
      <c r="AR388" s="3">
        <f>IFERROR(ROUND(VLOOKUP($A388,est_vols!$A:$U,8,FALSE),0),"")</f>
        <v>232</v>
      </c>
      <c r="AS388" s="9">
        <f>IFERROR(ROUND(VLOOKUP($A388,est_vols!$A:$U,9,FALSE),0),"")</f>
        <v>7</v>
      </c>
      <c r="AT388" s="3">
        <f t="shared" ref="AT388:AT451" si="182">AN388-V388</f>
        <v>-38</v>
      </c>
      <c r="AU388" s="3">
        <f t="shared" ref="AU388:AU451" si="183">AO388-W388</f>
        <v>-95.5</v>
      </c>
      <c r="AV388" s="3">
        <f t="shared" ref="AV388:AV451" si="184">AP388-X388</f>
        <v>1</v>
      </c>
      <c r="AW388" s="3">
        <f t="shared" ref="AW388:AW451" si="185">AQ388-Y388</f>
        <v>48.5</v>
      </c>
      <c r="AX388" s="3">
        <f t="shared" ref="AX388:AX451" si="186">AR388-Z388</f>
        <v>18.5</v>
      </c>
      <c r="AY388" s="9">
        <f t="shared" ref="AY388:AY451" si="187">AS388-AA388</f>
        <v>-10.5</v>
      </c>
      <c r="AZ388" s="3">
        <f t="shared" ref="AZ388:AZ451" si="188">AT388^2</f>
        <v>1444</v>
      </c>
      <c r="BA388" s="3">
        <f t="shared" ref="BA388:BA451" si="189">AU388^2</f>
        <v>9120.25</v>
      </c>
      <c r="BB388" s="3">
        <f t="shared" ref="BB388:BB451" si="190">AV388^2</f>
        <v>1</v>
      </c>
      <c r="BC388" s="3">
        <f t="shared" ref="BC388:BC451" si="191">AW388^2</f>
        <v>2352.25</v>
      </c>
      <c r="BD388" s="3">
        <f t="shared" ref="BD388:BD451" si="192">AX388^2</f>
        <v>342.25</v>
      </c>
      <c r="BE388" s="9">
        <f t="shared" ref="BE388:BE451" si="193">AY388^2</f>
        <v>110.25</v>
      </c>
      <c r="BF388" s="51">
        <f t="shared" si="170"/>
        <v>-4.3035107587768968E-2</v>
      </c>
      <c r="BG388" s="51">
        <f t="shared" si="171"/>
        <v>-0.5568513119533528</v>
      </c>
      <c r="BH388" s="51">
        <f t="shared" si="172"/>
        <v>3.205128205128205E-3</v>
      </c>
      <c r="BI388" s="51">
        <f t="shared" si="173"/>
        <v>0.28783382789317508</v>
      </c>
      <c r="BJ388" s="51">
        <f t="shared" si="174"/>
        <v>8.6651053864168617E-2</v>
      </c>
      <c r="BK388" s="52">
        <f t="shared" si="175"/>
        <v>-0.6</v>
      </c>
    </row>
    <row r="389" spans="1:63" x14ac:dyDescent="0.25">
      <c r="A389">
        <v>421</v>
      </c>
      <c r="B389" t="s">
        <v>75</v>
      </c>
      <c r="C389" t="s">
        <v>214</v>
      </c>
      <c r="D389" t="str">
        <f t="shared" si="180"/>
        <v>ELLSWORTH ST between ALEMANY and CRESCENT</v>
      </c>
      <c r="E389" t="s">
        <v>280</v>
      </c>
      <c r="F389" t="s">
        <v>499</v>
      </c>
      <c r="G389" t="s">
        <v>432</v>
      </c>
      <c r="H389" t="s">
        <v>40</v>
      </c>
      <c r="I389" t="s">
        <v>621</v>
      </c>
      <c r="J389" s="11" t="s">
        <v>955</v>
      </c>
      <c r="K389">
        <v>24891</v>
      </c>
      <c r="L389" s="11">
        <v>33225</v>
      </c>
      <c r="M389">
        <f>IFERROR(ROUND(VLOOKUP($A389,est_vols!$A:$U,2,FALSE),0),"")</f>
        <v>2</v>
      </c>
      <c r="N389">
        <f>IFERROR(ROUND(VLOOKUP($A389,est_vols!$A:$U,3,FALSE),0),"")</f>
        <v>4</v>
      </c>
      <c r="O389" t="str">
        <f>VLOOKUP(M389,'AT FT Lookup'!$A$3:$D$8,4,FALSE)</f>
        <v>UrbBiz</v>
      </c>
      <c r="P389" s="11" t="str">
        <f>VLOOKUP(N389,'AT FT Lookup'!$A$12:$C$26,3,FALSE)</f>
        <v>Col</v>
      </c>
      <c r="Q389">
        <f t="shared" si="176"/>
        <v>1</v>
      </c>
      <c r="R389">
        <f t="shared" si="177"/>
        <v>0</v>
      </c>
      <c r="S389">
        <f t="shared" si="178"/>
        <v>0</v>
      </c>
      <c r="T389">
        <f t="shared" si="179"/>
        <v>0</v>
      </c>
      <c r="U389" s="11" t="str">
        <f t="shared" si="181"/>
        <v>Under 10k</v>
      </c>
      <c r="V389" s="3">
        <v>883</v>
      </c>
      <c r="W389" s="3">
        <v>171.5</v>
      </c>
      <c r="X389" s="3">
        <v>312</v>
      </c>
      <c r="Y389" s="3">
        <v>168.5</v>
      </c>
      <c r="Z389" s="3">
        <v>213.5</v>
      </c>
      <c r="AA389" s="9">
        <v>17.5</v>
      </c>
      <c r="AN389" s="3">
        <f>IFERROR(ROUND(VLOOKUP($A389,est_vols!$A:$U,4,FALSE),0),"")</f>
        <v>845</v>
      </c>
      <c r="AO389" s="3">
        <f>IFERROR(ROUND(VLOOKUP($A389,est_vols!$A:$U,5,FALSE),0),"")</f>
        <v>76</v>
      </c>
      <c r="AP389" s="3">
        <f>IFERROR(ROUND(VLOOKUP($A389,est_vols!$A:$U,6,FALSE),0),"")</f>
        <v>313</v>
      </c>
      <c r="AQ389" s="3">
        <f>IFERROR(ROUND(VLOOKUP($A389,est_vols!$A:$U,7,FALSE),0),"")</f>
        <v>217</v>
      </c>
      <c r="AR389" s="3">
        <f>IFERROR(ROUND(VLOOKUP($A389,est_vols!$A:$U,8,FALSE),0),"")</f>
        <v>232</v>
      </c>
      <c r="AS389" s="9">
        <f>IFERROR(ROUND(VLOOKUP($A389,est_vols!$A:$U,9,FALSE),0),"")</f>
        <v>7</v>
      </c>
      <c r="AT389" s="3">
        <f t="shared" si="182"/>
        <v>-38</v>
      </c>
      <c r="AU389" s="3">
        <f t="shared" si="183"/>
        <v>-95.5</v>
      </c>
      <c r="AV389" s="3">
        <f t="shared" si="184"/>
        <v>1</v>
      </c>
      <c r="AW389" s="3">
        <f t="shared" si="185"/>
        <v>48.5</v>
      </c>
      <c r="AX389" s="3">
        <f t="shared" si="186"/>
        <v>18.5</v>
      </c>
      <c r="AY389" s="9">
        <f t="shared" si="187"/>
        <v>-10.5</v>
      </c>
      <c r="AZ389" s="3">
        <f t="shared" si="188"/>
        <v>1444</v>
      </c>
      <c r="BA389" s="3">
        <f t="shared" si="189"/>
        <v>9120.25</v>
      </c>
      <c r="BB389" s="3">
        <f t="shared" si="190"/>
        <v>1</v>
      </c>
      <c r="BC389" s="3">
        <f t="shared" si="191"/>
        <v>2352.25</v>
      </c>
      <c r="BD389" s="3">
        <f t="shared" si="192"/>
        <v>342.25</v>
      </c>
      <c r="BE389" s="9">
        <f t="shared" si="193"/>
        <v>110.25</v>
      </c>
      <c r="BF389" s="51">
        <f t="shared" si="170"/>
        <v>-4.3035107587768968E-2</v>
      </c>
      <c r="BG389" s="51">
        <f t="shared" si="171"/>
        <v>-0.5568513119533528</v>
      </c>
      <c r="BH389" s="51">
        <f t="shared" si="172"/>
        <v>3.205128205128205E-3</v>
      </c>
      <c r="BI389" s="51">
        <f t="shared" si="173"/>
        <v>0.28783382789317508</v>
      </c>
      <c r="BJ389" s="51">
        <f t="shared" si="174"/>
        <v>8.6651053864168617E-2</v>
      </c>
      <c r="BK389" s="52">
        <f t="shared" si="175"/>
        <v>-0.6</v>
      </c>
    </row>
    <row r="390" spans="1:63" x14ac:dyDescent="0.25">
      <c r="A390">
        <v>422</v>
      </c>
      <c r="B390" t="s">
        <v>75</v>
      </c>
      <c r="C390" t="s">
        <v>214</v>
      </c>
      <c r="D390" t="str">
        <f t="shared" si="180"/>
        <v>ELLSWORTH ST between ALEMANY and CRESCENT</v>
      </c>
      <c r="E390" t="s">
        <v>280</v>
      </c>
      <c r="F390" t="s">
        <v>499</v>
      </c>
      <c r="G390" t="s">
        <v>432</v>
      </c>
      <c r="H390" t="s">
        <v>40</v>
      </c>
      <c r="I390" t="s">
        <v>621</v>
      </c>
      <c r="J390" s="11" t="s">
        <v>956</v>
      </c>
      <c r="K390">
        <v>33225</v>
      </c>
      <c r="L390" s="11">
        <v>21180</v>
      </c>
      <c r="M390">
        <f>IFERROR(ROUND(VLOOKUP($A390,est_vols!$A:$U,2,FALSE),0),"")</f>
        <v>2</v>
      </c>
      <c r="N390">
        <f>IFERROR(ROUND(VLOOKUP($A390,est_vols!$A:$U,3,FALSE),0),"")</f>
        <v>4</v>
      </c>
      <c r="O390" t="str">
        <f>VLOOKUP(M390,'AT FT Lookup'!$A$3:$D$8,4,FALSE)</f>
        <v>UrbBiz</v>
      </c>
      <c r="P390" s="11" t="str">
        <f>VLOOKUP(N390,'AT FT Lookup'!$A$12:$C$26,3,FALSE)</f>
        <v>Col</v>
      </c>
      <c r="Q390">
        <f t="shared" si="176"/>
        <v>1</v>
      </c>
      <c r="R390">
        <f t="shared" si="177"/>
        <v>0</v>
      </c>
      <c r="S390">
        <f t="shared" si="178"/>
        <v>0</v>
      </c>
      <c r="T390">
        <f t="shared" si="179"/>
        <v>0</v>
      </c>
      <c r="U390" s="11" t="str">
        <f t="shared" si="181"/>
        <v>Under 10k</v>
      </c>
      <c r="V390" s="3">
        <v>883</v>
      </c>
      <c r="W390" s="3">
        <v>171.5</v>
      </c>
      <c r="X390" s="3">
        <v>312</v>
      </c>
      <c r="Y390" s="3">
        <v>168.5</v>
      </c>
      <c r="Z390" s="3">
        <v>213.5</v>
      </c>
      <c r="AA390" s="9">
        <v>17.5</v>
      </c>
      <c r="AN390" s="3">
        <f>IFERROR(ROUND(VLOOKUP($A390,est_vols!$A:$U,4,FALSE),0),"")</f>
        <v>845</v>
      </c>
      <c r="AO390" s="3">
        <f>IFERROR(ROUND(VLOOKUP($A390,est_vols!$A:$U,5,FALSE),0),"")</f>
        <v>76</v>
      </c>
      <c r="AP390" s="3">
        <f>IFERROR(ROUND(VLOOKUP($A390,est_vols!$A:$U,6,FALSE),0),"")</f>
        <v>313</v>
      </c>
      <c r="AQ390" s="3">
        <f>IFERROR(ROUND(VLOOKUP($A390,est_vols!$A:$U,7,FALSE),0),"")</f>
        <v>217</v>
      </c>
      <c r="AR390" s="3">
        <f>IFERROR(ROUND(VLOOKUP($A390,est_vols!$A:$U,8,FALSE),0),"")</f>
        <v>232</v>
      </c>
      <c r="AS390" s="9">
        <f>IFERROR(ROUND(VLOOKUP($A390,est_vols!$A:$U,9,FALSE),0),"")</f>
        <v>7</v>
      </c>
      <c r="AT390" s="3">
        <f t="shared" si="182"/>
        <v>-38</v>
      </c>
      <c r="AU390" s="3">
        <f t="shared" si="183"/>
        <v>-95.5</v>
      </c>
      <c r="AV390" s="3">
        <f t="shared" si="184"/>
        <v>1</v>
      </c>
      <c r="AW390" s="3">
        <f t="shared" si="185"/>
        <v>48.5</v>
      </c>
      <c r="AX390" s="3">
        <f t="shared" si="186"/>
        <v>18.5</v>
      </c>
      <c r="AY390" s="9">
        <f t="shared" si="187"/>
        <v>-10.5</v>
      </c>
      <c r="AZ390" s="3">
        <f t="shared" si="188"/>
        <v>1444</v>
      </c>
      <c r="BA390" s="3">
        <f t="shared" si="189"/>
        <v>9120.25</v>
      </c>
      <c r="BB390" s="3">
        <f t="shared" si="190"/>
        <v>1</v>
      </c>
      <c r="BC390" s="3">
        <f t="shared" si="191"/>
        <v>2352.25</v>
      </c>
      <c r="BD390" s="3">
        <f t="shared" si="192"/>
        <v>342.25</v>
      </c>
      <c r="BE390" s="9">
        <f t="shared" si="193"/>
        <v>110.25</v>
      </c>
      <c r="BF390" s="51">
        <f t="shared" si="170"/>
        <v>-4.3035107587768968E-2</v>
      </c>
      <c r="BG390" s="51">
        <f t="shared" si="171"/>
        <v>-0.5568513119533528</v>
      </c>
      <c r="BH390" s="51">
        <f t="shared" si="172"/>
        <v>3.205128205128205E-3</v>
      </c>
      <c r="BI390" s="51">
        <f t="shared" si="173"/>
        <v>0.28783382789317508</v>
      </c>
      <c r="BJ390" s="51">
        <f t="shared" si="174"/>
        <v>8.6651053864168617E-2</v>
      </c>
      <c r="BK390" s="52">
        <f t="shared" si="175"/>
        <v>-0.6</v>
      </c>
    </row>
    <row r="391" spans="1:63" x14ac:dyDescent="0.25">
      <c r="A391">
        <v>423</v>
      </c>
      <c r="B391" t="s">
        <v>75</v>
      </c>
      <c r="C391" t="s">
        <v>214</v>
      </c>
      <c r="D391" t="str">
        <f t="shared" si="180"/>
        <v>ELLSWORTH ST between CRESCENT and OGDEN</v>
      </c>
      <c r="E391" t="s">
        <v>280</v>
      </c>
      <c r="F391" t="s">
        <v>432</v>
      </c>
      <c r="G391" t="s">
        <v>500</v>
      </c>
      <c r="H391" t="s">
        <v>36</v>
      </c>
      <c r="I391" t="s">
        <v>621</v>
      </c>
      <c r="J391" s="11" t="s">
        <v>957</v>
      </c>
      <c r="K391">
        <v>21180</v>
      </c>
      <c r="L391" s="11">
        <v>21183</v>
      </c>
      <c r="M391">
        <f>IFERROR(ROUND(VLOOKUP($A391,est_vols!$A:$U,2,FALSE),0),"")</f>
        <v>2</v>
      </c>
      <c r="N391">
        <f>IFERROR(ROUND(VLOOKUP($A391,est_vols!$A:$U,3,FALSE),0),"")</f>
        <v>11</v>
      </c>
      <c r="O391" t="str">
        <f>VLOOKUP(M391,'AT FT Lookup'!$A$3:$D$8,4,FALSE)</f>
        <v>UrbBiz</v>
      </c>
      <c r="P391" s="11" t="str">
        <f>VLOOKUP(N391,'AT FT Lookup'!$A$12:$C$26,3,FALSE)</f>
        <v>Loc</v>
      </c>
      <c r="Q391">
        <f t="shared" si="176"/>
        <v>1</v>
      </c>
      <c r="R391">
        <f t="shared" si="177"/>
        <v>0</v>
      </c>
      <c r="S391">
        <f t="shared" si="178"/>
        <v>0</v>
      </c>
      <c r="T391">
        <f t="shared" si="179"/>
        <v>0</v>
      </c>
      <c r="U391" s="11" t="str">
        <f t="shared" si="181"/>
        <v>Under 10k</v>
      </c>
      <c r="V391" s="3">
        <v>578.5</v>
      </c>
      <c r="W391" s="3">
        <v>106</v>
      </c>
      <c r="X391" s="3">
        <v>202</v>
      </c>
      <c r="Y391" s="3">
        <v>125</v>
      </c>
      <c r="Z391" s="3">
        <v>135.5</v>
      </c>
      <c r="AA391" s="9">
        <v>10</v>
      </c>
      <c r="AN391" s="3">
        <f>IFERROR(ROUND(VLOOKUP($A391,est_vols!$A:$U,4,FALSE),0),"")</f>
        <v>824</v>
      </c>
      <c r="AO391" s="3">
        <f>IFERROR(ROUND(VLOOKUP($A391,est_vols!$A:$U,5,FALSE),0),"")</f>
        <v>75</v>
      </c>
      <c r="AP391" s="3">
        <f>IFERROR(ROUND(VLOOKUP($A391,est_vols!$A:$U,6,FALSE),0),"")</f>
        <v>284</v>
      </c>
      <c r="AQ391" s="3">
        <f>IFERROR(ROUND(VLOOKUP($A391,est_vols!$A:$U,7,FALSE),0),"")</f>
        <v>222</v>
      </c>
      <c r="AR391" s="3">
        <f>IFERROR(ROUND(VLOOKUP($A391,est_vols!$A:$U,8,FALSE),0),"")</f>
        <v>228</v>
      </c>
      <c r="AS391" s="9">
        <f>IFERROR(ROUND(VLOOKUP($A391,est_vols!$A:$U,9,FALSE),0),"")</f>
        <v>15</v>
      </c>
      <c r="AT391" s="3">
        <f t="shared" si="182"/>
        <v>245.5</v>
      </c>
      <c r="AU391" s="3">
        <f t="shared" si="183"/>
        <v>-31</v>
      </c>
      <c r="AV391" s="3">
        <f t="shared" si="184"/>
        <v>82</v>
      </c>
      <c r="AW391" s="3">
        <f t="shared" si="185"/>
        <v>97</v>
      </c>
      <c r="AX391" s="3">
        <f t="shared" si="186"/>
        <v>92.5</v>
      </c>
      <c r="AY391" s="9">
        <f t="shared" si="187"/>
        <v>5</v>
      </c>
      <c r="AZ391" s="3">
        <f t="shared" si="188"/>
        <v>60270.25</v>
      </c>
      <c r="BA391" s="3">
        <f t="shared" si="189"/>
        <v>961</v>
      </c>
      <c r="BB391" s="3">
        <f t="shared" si="190"/>
        <v>6724</v>
      </c>
      <c r="BC391" s="3">
        <f t="shared" si="191"/>
        <v>9409</v>
      </c>
      <c r="BD391" s="3">
        <f t="shared" si="192"/>
        <v>8556.25</v>
      </c>
      <c r="BE391" s="9">
        <f t="shared" si="193"/>
        <v>25</v>
      </c>
      <c r="BF391" s="51">
        <f t="shared" si="170"/>
        <v>0.42437337942955922</v>
      </c>
      <c r="BG391" s="51">
        <f t="shared" si="171"/>
        <v>-0.29245283018867924</v>
      </c>
      <c r="BH391" s="51">
        <f t="shared" si="172"/>
        <v>0.40594059405940597</v>
      </c>
      <c r="BI391" s="51">
        <f t="shared" si="173"/>
        <v>0.77600000000000002</v>
      </c>
      <c r="BJ391" s="51">
        <f t="shared" si="174"/>
        <v>0.68265682656826565</v>
      </c>
      <c r="BK391" s="52">
        <f t="shared" si="175"/>
        <v>0.5</v>
      </c>
    </row>
    <row r="392" spans="1:63" x14ac:dyDescent="0.25">
      <c r="A392">
        <v>424</v>
      </c>
      <c r="B392" t="s">
        <v>75</v>
      </c>
      <c r="C392" t="s">
        <v>214</v>
      </c>
      <c r="D392" t="str">
        <f t="shared" si="180"/>
        <v>ELLSWORTH ST between CRESCENT and OGDEN</v>
      </c>
      <c r="E392" t="s">
        <v>280</v>
      </c>
      <c r="F392" t="s">
        <v>432</v>
      </c>
      <c r="G392" t="s">
        <v>500</v>
      </c>
      <c r="H392" t="s">
        <v>38</v>
      </c>
      <c r="I392" t="s">
        <v>621</v>
      </c>
      <c r="J392" s="11" t="s">
        <v>958</v>
      </c>
      <c r="K392">
        <v>21183</v>
      </c>
      <c r="L392" s="11">
        <v>21180</v>
      </c>
      <c r="M392">
        <f>IFERROR(ROUND(VLOOKUP($A392,est_vols!$A:$U,2,FALSE),0),"")</f>
        <v>2</v>
      </c>
      <c r="N392">
        <f>IFERROR(ROUND(VLOOKUP($A392,est_vols!$A:$U,3,FALSE),0),"")</f>
        <v>11</v>
      </c>
      <c r="O392" t="str">
        <f>VLOOKUP(M392,'AT FT Lookup'!$A$3:$D$8,4,FALSE)</f>
        <v>UrbBiz</v>
      </c>
      <c r="P392" s="11" t="str">
        <f>VLOOKUP(N392,'AT FT Lookup'!$A$12:$C$26,3,FALSE)</f>
        <v>Loc</v>
      </c>
      <c r="Q392">
        <f t="shared" si="176"/>
        <v>1</v>
      </c>
      <c r="R392">
        <f t="shared" si="177"/>
        <v>0</v>
      </c>
      <c r="S392">
        <f t="shared" si="178"/>
        <v>0</v>
      </c>
      <c r="T392">
        <f t="shared" si="179"/>
        <v>0</v>
      </c>
      <c r="U392" s="11" t="str">
        <f t="shared" si="181"/>
        <v>Under 10k</v>
      </c>
      <c r="V392" s="3">
        <v>378</v>
      </c>
      <c r="W392" s="3">
        <v>74.5</v>
      </c>
      <c r="X392" s="3">
        <v>138.5</v>
      </c>
      <c r="Y392" s="3">
        <v>63</v>
      </c>
      <c r="Z392" s="3">
        <v>93</v>
      </c>
      <c r="AA392" s="9">
        <v>9</v>
      </c>
      <c r="AN392" s="3">
        <f>IFERROR(ROUND(VLOOKUP($A392,est_vols!$A:$U,4,FALSE),0),"")</f>
        <v>1388</v>
      </c>
      <c r="AO392" s="3">
        <f>IFERROR(ROUND(VLOOKUP($A392,est_vols!$A:$U,5,FALSE),0),"")</f>
        <v>296</v>
      </c>
      <c r="AP392" s="3">
        <f>IFERROR(ROUND(VLOOKUP($A392,est_vols!$A:$U,6,FALSE),0),"")</f>
        <v>543</v>
      </c>
      <c r="AQ392" s="3">
        <f>IFERROR(ROUND(VLOOKUP($A392,est_vols!$A:$U,7,FALSE),0),"")</f>
        <v>224</v>
      </c>
      <c r="AR392" s="3">
        <f>IFERROR(ROUND(VLOOKUP($A392,est_vols!$A:$U,8,FALSE),0),"")</f>
        <v>283</v>
      </c>
      <c r="AS392" s="9">
        <f>IFERROR(ROUND(VLOOKUP($A392,est_vols!$A:$U,9,FALSE),0),"")</f>
        <v>43</v>
      </c>
      <c r="AT392" s="3">
        <f t="shared" si="182"/>
        <v>1010</v>
      </c>
      <c r="AU392" s="3">
        <f t="shared" si="183"/>
        <v>221.5</v>
      </c>
      <c r="AV392" s="3">
        <f t="shared" si="184"/>
        <v>404.5</v>
      </c>
      <c r="AW392" s="3">
        <f t="shared" si="185"/>
        <v>161</v>
      </c>
      <c r="AX392" s="3">
        <f t="shared" si="186"/>
        <v>190</v>
      </c>
      <c r="AY392" s="9">
        <f t="shared" si="187"/>
        <v>34</v>
      </c>
      <c r="AZ392" s="3">
        <f t="shared" si="188"/>
        <v>1020100</v>
      </c>
      <c r="BA392" s="3">
        <f t="shared" si="189"/>
        <v>49062.25</v>
      </c>
      <c r="BB392" s="3">
        <f t="shared" si="190"/>
        <v>163620.25</v>
      </c>
      <c r="BC392" s="3">
        <f t="shared" si="191"/>
        <v>25921</v>
      </c>
      <c r="BD392" s="3">
        <f t="shared" si="192"/>
        <v>36100</v>
      </c>
      <c r="BE392" s="9">
        <f t="shared" si="193"/>
        <v>1156</v>
      </c>
      <c r="BF392" s="51">
        <f t="shared" si="170"/>
        <v>2.6719576719576721</v>
      </c>
      <c r="BG392" s="51">
        <f t="shared" si="171"/>
        <v>2.9731543624161074</v>
      </c>
      <c r="BH392" s="51">
        <f t="shared" si="172"/>
        <v>2.9205776173285201</v>
      </c>
      <c r="BI392" s="51">
        <f t="shared" si="173"/>
        <v>2.5555555555555554</v>
      </c>
      <c r="BJ392" s="51">
        <f t="shared" si="174"/>
        <v>2.043010752688172</v>
      </c>
      <c r="BK392" s="52">
        <f t="shared" si="175"/>
        <v>3.7777777777777777</v>
      </c>
    </row>
    <row r="393" spans="1:63" x14ac:dyDescent="0.25">
      <c r="A393">
        <v>425</v>
      </c>
      <c r="B393" t="s">
        <v>75</v>
      </c>
      <c r="C393" t="s">
        <v>214</v>
      </c>
      <c r="D393" t="str">
        <f t="shared" si="180"/>
        <v>EUREKA ST between 18TH and 19TH</v>
      </c>
      <c r="E393" t="s">
        <v>281</v>
      </c>
      <c r="F393" t="s">
        <v>501</v>
      </c>
      <c r="G393" t="s">
        <v>444</v>
      </c>
      <c r="H393" t="s">
        <v>36</v>
      </c>
      <c r="I393" t="s">
        <v>621</v>
      </c>
      <c r="J393" s="11" t="s">
        <v>959</v>
      </c>
      <c r="K393">
        <v>25817</v>
      </c>
      <c r="L393" s="11">
        <v>25819</v>
      </c>
      <c r="M393">
        <f>IFERROR(ROUND(VLOOKUP($A393,est_vols!$A:$U,2,FALSE),0),"")</f>
        <v>1</v>
      </c>
      <c r="N393">
        <f>IFERROR(ROUND(VLOOKUP($A393,est_vols!$A:$U,3,FALSE),0),"")</f>
        <v>11</v>
      </c>
      <c r="O393" t="str">
        <f>VLOOKUP(M393,'AT FT Lookup'!$A$3:$D$8,4,FALSE)</f>
        <v>Core/CBD</v>
      </c>
      <c r="P393" s="11" t="str">
        <f>VLOOKUP(N393,'AT FT Lookup'!$A$12:$C$26,3,FALSE)</f>
        <v>Loc</v>
      </c>
      <c r="Q393">
        <f t="shared" si="176"/>
        <v>1</v>
      </c>
      <c r="R393">
        <f t="shared" si="177"/>
        <v>0</v>
      </c>
      <c r="S393">
        <f t="shared" si="178"/>
        <v>0</v>
      </c>
      <c r="T393">
        <f t="shared" si="179"/>
        <v>0</v>
      </c>
      <c r="U393" s="11" t="str">
        <f t="shared" si="181"/>
        <v>Under 10k</v>
      </c>
      <c r="V393" s="3">
        <v>1189.6666666666645</v>
      </c>
      <c r="W393" s="3">
        <v>219.666666666666</v>
      </c>
      <c r="X393" s="3">
        <v>448.33333333333297</v>
      </c>
      <c r="Y393" s="3">
        <v>250.333333333333</v>
      </c>
      <c r="Z393" s="3">
        <v>253.666666666666</v>
      </c>
      <c r="AA393" s="9">
        <v>17.6666666666666</v>
      </c>
      <c r="AN393" s="3">
        <f>IFERROR(ROUND(VLOOKUP($A393,est_vols!$A:$U,4,FALSE),0),"")</f>
        <v>888</v>
      </c>
      <c r="AO393" s="3">
        <f>IFERROR(ROUND(VLOOKUP($A393,est_vols!$A:$U,5,FALSE),0),"")</f>
        <v>171</v>
      </c>
      <c r="AP393" s="3">
        <f>IFERROR(ROUND(VLOOKUP($A393,est_vols!$A:$U,6,FALSE),0),"")</f>
        <v>311</v>
      </c>
      <c r="AQ393" s="3">
        <f>IFERROR(ROUND(VLOOKUP($A393,est_vols!$A:$U,7,FALSE),0),"")</f>
        <v>225</v>
      </c>
      <c r="AR393" s="3">
        <f>IFERROR(ROUND(VLOOKUP($A393,est_vols!$A:$U,8,FALSE),0),"")</f>
        <v>160</v>
      </c>
      <c r="AS393" s="9">
        <f>IFERROR(ROUND(VLOOKUP($A393,est_vols!$A:$U,9,FALSE),0),"")</f>
        <v>20</v>
      </c>
      <c r="AT393" s="3">
        <f t="shared" si="182"/>
        <v>-301.66666666666447</v>
      </c>
      <c r="AU393" s="3">
        <f t="shared" si="183"/>
        <v>-48.666666666666003</v>
      </c>
      <c r="AV393" s="3">
        <f t="shared" si="184"/>
        <v>-137.33333333333297</v>
      </c>
      <c r="AW393" s="3">
        <f t="shared" si="185"/>
        <v>-25.333333333333002</v>
      </c>
      <c r="AX393" s="3">
        <f t="shared" si="186"/>
        <v>-93.666666666666003</v>
      </c>
      <c r="AY393" s="9">
        <f t="shared" si="187"/>
        <v>2.3333333333333997</v>
      </c>
      <c r="AZ393" s="3">
        <f t="shared" si="188"/>
        <v>91002.777777776457</v>
      </c>
      <c r="BA393" s="3">
        <f t="shared" si="189"/>
        <v>2368.4444444443798</v>
      </c>
      <c r="BB393" s="3">
        <f t="shared" si="190"/>
        <v>18860.444444444347</v>
      </c>
      <c r="BC393" s="3">
        <f t="shared" si="191"/>
        <v>641.777777777761</v>
      </c>
      <c r="BD393" s="3">
        <f t="shared" si="192"/>
        <v>8773.4444444443197</v>
      </c>
      <c r="BE393" s="9">
        <f t="shared" si="193"/>
        <v>5.4444444444447537</v>
      </c>
      <c r="BF393" s="51">
        <f t="shared" si="170"/>
        <v>-0.25357242925188989</v>
      </c>
      <c r="BG393" s="51">
        <f t="shared" si="171"/>
        <v>-0.22154779969650751</v>
      </c>
      <c r="BH393" s="51">
        <f t="shared" si="172"/>
        <v>-0.3063197026022299</v>
      </c>
      <c r="BI393" s="51">
        <f t="shared" si="173"/>
        <v>-0.10119840213049149</v>
      </c>
      <c r="BJ393" s="51">
        <f t="shared" si="174"/>
        <v>-0.36925098554533342</v>
      </c>
      <c r="BK393" s="52">
        <f t="shared" si="175"/>
        <v>0.13207547169811745</v>
      </c>
    </row>
    <row r="394" spans="1:63" x14ac:dyDescent="0.25">
      <c r="A394">
        <v>426</v>
      </c>
      <c r="B394" t="s">
        <v>75</v>
      </c>
      <c r="C394" t="s">
        <v>214</v>
      </c>
      <c r="D394" t="str">
        <f t="shared" si="180"/>
        <v>EUREKA ST between 18TH and 19TH</v>
      </c>
      <c r="E394" t="s">
        <v>281</v>
      </c>
      <c r="F394" t="s">
        <v>501</v>
      </c>
      <c r="G394" t="s">
        <v>444</v>
      </c>
      <c r="H394" t="s">
        <v>38</v>
      </c>
      <c r="I394" t="s">
        <v>621</v>
      </c>
      <c r="J394" s="11" t="s">
        <v>960</v>
      </c>
      <c r="K394">
        <v>25819</v>
      </c>
      <c r="L394" s="11">
        <v>25817</v>
      </c>
      <c r="M394">
        <f>IFERROR(ROUND(VLOOKUP($A394,est_vols!$A:$U,2,FALSE),0),"")</f>
        <v>1</v>
      </c>
      <c r="N394">
        <f>IFERROR(ROUND(VLOOKUP($A394,est_vols!$A:$U,3,FALSE),0),"")</f>
        <v>11</v>
      </c>
      <c r="O394" t="str">
        <f>VLOOKUP(M394,'AT FT Lookup'!$A$3:$D$8,4,FALSE)</f>
        <v>Core/CBD</v>
      </c>
      <c r="P394" s="11" t="str">
        <f>VLOOKUP(N394,'AT FT Lookup'!$A$12:$C$26,3,FALSE)</f>
        <v>Loc</v>
      </c>
      <c r="Q394">
        <f t="shared" si="176"/>
        <v>1</v>
      </c>
      <c r="R394">
        <f t="shared" si="177"/>
        <v>0</v>
      </c>
      <c r="S394">
        <f t="shared" si="178"/>
        <v>0</v>
      </c>
      <c r="T394">
        <f t="shared" si="179"/>
        <v>0</v>
      </c>
      <c r="U394" s="11" t="str">
        <f t="shared" si="181"/>
        <v>Under 10k</v>
      </c>
      <c r="V394" s="3">
        <v>2025.6666666666652</v>
      </c>
      <c r="W394" s="3">
        <v>264</v>
      </c>
      <c r="X394" s="3">
        <v>730.66666666666595</v>
      </c>
      <c r="Y394" s="3">
        <v>500.33333333333297</v>
      </c>
      <c r="Z394" s="3">
        <v>511.33333333333297</v>
      </c>
      <c r="AA394" s="9">
        <v>19.3333333333333</v>
      </c>
      <c r="AN394" s="3">
        <f>IFERROR(ROUND(VLOOKUP($A394,est_vols!$A:$U,4,FALSE),0),"")</f>
        <v>1959</v>
      </c>
      <c r="AO394" s="3">
        <f>IFERROR(ROUND(VLOOKUP($A394,est_vols!$A:$U,5,FALSE),0),"")</f>
        <v>300</v>
      </c>
      <c r="AP394" s="3">
        <f>IFERROR(ROUND(VLOOKUP($A394,est_vols!$A:$U,6,FALSE),0),"")</f>
        <v>786</v>
      </c>
      <c r="AQ394" s="3">
        <f>IFERROR(ROUND(VLOOKUP($A394,est_vols!$A:$U,7,FALSE),0),"")</f>
        <v>432</v>
      </c>
      <c r="AR394" s="3">
        <f>IFERROR(ROUND(VLOOKUP($A394,est_vols!$A:$U,8,FALSE),0),"")</f>
        <v>419</v>
      </c>
      <c r="AS394" s="9">
        <f>IFERROR(ROUND(VLOOKUP($A394,est_vols!$A:$U,9,FALSE),0),"")</f>
        <v>21</v>
      </c>
      <c r="AT394" s="3">
        <f t="shared" si="182"/>
        <v>-66.666666666665151</v>
      </c>
      <c r="AU394" s="3">
        <f t="shared" si="183"/>
        <v>36</v>
      </c>
      <c r="AV394" s="3">
        <f t="shared" si="184"/>
        <v>55.333333333334053</v>
      </c>
      <c r="AW394" s="3">
        <f t="shared" si="185"/>
        <v>-68.333333333332973</v>
      </c>
      <c r="AX394" s="3">
        <f t="shared" si="186"/>
        <v>-92.333333333332973</v>
      </c>
      <c r="AY394" s="9">
        <f t="shared" si="187"/>
        <v>1.6666666666666998</v>
      </c>
      <c r="AZ394" s="3">
        <f t="shared" si="188"/>
        <v>4444.4444444442424</v>
      </c>
      <c r="BA394" s="3">
        <f t="shared" si="189"/>
        <v>1296</v>
      </c>
      <c r="BB394" s="3">
        <f t="shared" si="190"/>
        <v>3061.7777777778574</v>
      </c>
      <c r="BC394" s="3">
        <f t="shared" si="191"/>
        <v>4669.4444444443952</v>
      </c>
      <c r="BD394" s="3">
        <f t="shared" si="192"/>
        <v>8525.444444444378</v>
      </c>
      <c r="BE394" s="9">
        <f t="shared" si="193"/>
        <v>2.7777777777778883</v>
      </c>
      <c r="BF394" s="51">
        <f t="shared" si="170"/>
        <v>-3.2910975810432057E-2</v>
      </c>
      <c r="BG394" s="51">
        <f t="shared" si="171"/>
        <v>0.13636363636363635</v>
      </c>
      <c r="BH394" s="51">
        <f t="shared" si="172"/>
        <v>7.5729927007300329E-2</v>
      </c>
      <c r="BI394" s="51">
        <f t="shared" si="173"/>
        <v>-0.13657561625582881</v>
      </c>
      <c r="BJ394" s="51">
        <f t="shared" si="174"/>
        <v>-0.18057366362451049</v>
      </c>
      <c r="BK394" s="52">
        <f t="shared" si="175"/>
        <v>8.6206896551726003E-2</v>
      </c>
    </row>
    <row r="395" spans="1:63" x14ac:dyDescent="0.25">
      <c r="A395">
        <v>427</v>
      </c>
      <c r="B395" t="s">
        <v>75</v>
      </c>
      <c r="C395" t="s">
        <v>214</v>
      </c>
      <c r="D395" t="str">
        <f t="shared" si="180"/>
        <v>EUREKA ST between 18TH and MARKET</v>
      </c>
      <c r="E395" t="s">
        <v>281</v>
      </c>
      <c r="F395" t="s">
        <v>501</v>
      </c>
      <c r="G395" t="s">
        <v>502</v>
      </c>
      <c r="H395" t="s">
        <v>36</v>
      </c>
      <c r="I395" t="s">
        <v>621</v>
      </c>
      <c r="J395" s="11" t="s">
        <v>961</v>
      </c>
      <c r="K395">
        <v>25819</v>
      </c>
      <c r="L395" s="11">
        <v>25830</v>
      </c>
      <c r="M395">
        <f>IFERROR(ROUND(VLOOKUP($A395,est_vols!$A:$U,2,FALSE),0),"")</f>
        <v>1</v>
      </c>
      <c r="N395">
        <f>IFERROR(ROUND(VLOOKUP($A395,est_vols!$A:$U,3,FALSE),0),"")</f>
        <v>11</v>
      </c>
      <c r="O395" t="str">
        <f>VLOOKUP(M395,'AT FT Lookup'!$A$3:$D$8,4,FALSE)</f>
        <v>Core/CBD</v>
      </c>
      <c r="P395" s="11" t="str">
        <f>VLOOKUP(N395,'AT FT Lookup'!$A$12:$C$26,3,FALSE)</f>
        <v>Loc</v>
      </c>
      <c r="Q395">
        <f t="shared" si="176"/>
        <v>1</v>
      </c>
      <c r="R395">
        <f t="shared" si="177"/>
        <v>0</v>
      </c>
      <c r="S395">
        <f t="shared" si="178"/>
        <v>0</v>
      </c>
      <c r="T395">
        <f t="shared" si="179"/>
        <v>0</v>
      </c>
      <c r="U395" s="11" t="str">
        <f t="shared" si="181"/>
        <v>Under 10k</v>
      </c>
      <c r="V395" s="3">
        <v>4402</v>
      </c>
      <c r="W395" s="3">
        <v>595</v>
      </c>
      <c r="X395" s="3">
        <v>1618</v>
      </c>
      <c r="Y395" s="3">
        <v>1146</v>
      </c>
      <c r="Z395" s="3">
        <v>1004</v>
      </c>
      <c r="AA395" s="9">
        <v>39</v>
      </c>
      <c r="AN395" s="3">
        <f>IFERROR(ROUND(VLOOKUP($A395,est_vols!$A:$U,4,FALSE),0),"")</f>
        <v>1257</v>
      </c>
      <c r="AO395" s="3">
        <f>IFERROR(ROUND(VLOOKUP($A395,est_vols!$A:$U,5,FALSE),0),"")</f>
        <v>205</v>
      </c>
      <c r="AP395" s="3">
        <f>IFERROR(ROUND(VLOOKUP($A395,est_vols!$A:$U,6,FALSE),0),"")</f>
        <v>483</v>
      </c>
      <c r="AQ395" s="3">
        <f>IFERROR(ROUND(VLOOKUP($A395,est_vols!$A:$U,7,FALSE),0),"")</f>
        <v>254</v>
      </c>
      <c r="AR395" s="3">
        <f>IFERROR(ROUND(VLOOKUP($A395,est_vols!$A:$U,8,FALSE),0),"")</f>
        <v>287</v>
      </c>
      <c r="AS395" s="9">
        <f>IFERROR(ROUND(VLOOKUP($A395,est_vols!$A:$U,9,FALSE),0),"")</f>
        <v>28</v>
      </c>
      <c r="AT395" s="3">
        <f t="shared" si="182"/>
        <v>-3145</v>
      </c>
      <c r="AU395" s="3">
        <f t="shared" si="183"/>
        <v>-390</v>
      </c>
      <c r="AV395" s="3">
        <f t="shared" si="184"/>
        <v>-1135</v>
      </c>
      <c r="AW395" s="3">
        <f t="shared" si="185"/>
        <v>-892</v>
      </c>
      <c r="AX395" s="3">
        <f t="shared" si="186"/>
        <v>-717</v>
      </c>
      <c r="AY395" s="9">
        <f t="shared" si="187"/>
        <v>-11</v>
      </c>
      <c r="AZ395" s="3">
        <f t="shared" si="188"/>
        <v>9891025</v>
      </c>
      <c r="BA395" s="3">
        <f t="shared" si="189"/>
        <v>152100</v>
      </c>
      <c r="BB395" s="3">
        <f t="shared" si="190"/>
        <v>1288225</v>
      </c>
      <c r="BC395" s="3">
        <f t="shared" si="191"/>
        <v>795664</v>
      </c>
      <c r="BD395" s="3">
        <f t="shared" si="192"/>
        <v>514089</v>
      </c>
      <c r="BE395" s="9">
        <f t="shared" si="193"/>
        <v>121</v>
      </c>
      <c r="BF395" s="51">
        <f t="shared" si="170"/>
        <v>-0.714447978191731</v>
      </c>
      <c r="BG395" s="51">
        <f t="shared" si="171"/>
        <v>-0.65546218487394958</v>
      </c>
      <c r="BH395" s="51">
        <f t="shared" si="172"/>
        <v>-0.70148331273176756</v>
      </c>
      <c r="BI395" s="51">
        <f t="shared" si="173"/>
        <v>-0.77835951134380454</v>
      </c>
      <c r="BJ395" s="51">
        <f t="shared" si="174"/>
        <v>-0.71414342629482075</v>
      </c>
      <c r="BK395" s="52">
        <f t="shared" si="175"/>
        <v>-0.28205128205128205</v>
      </c>
    </row>
    <row r="396" spans="1:63" x14ac:dyDescent="0.25">
      <c r="A396">
        <v>428</v>
      </c>
      <c r="B396" t="s">
        <v>75</v>
      </c>
      <c r="C396" t="s">
        <v>214</v>
      </c>
      <c r="D396" t="str">
        <f t="shared" si="180"/>
        <v>EUREKA ST between 18TH and MARKET</v>
      </c>
      <c r="E396" t="s">
        <v>281</v>
      </c>
      <c r="F396" t="s">
        <v>501</v>
      </c>
      <c r="G396" t="s">
        <v>502</v>
      </c>
      <c r="H396" t="s">
        <v>38</v>
      </c>
      <c r="I396" t="s">
        <v>621</v>
      </c>
      <c r="J396" s="11" t="s">
        <v>962</v>
      </c>
      <c r="K396">
        <v>25830</v>
      </c>
      <c r="L396" s="11">
        <v>25819</v>
      </c>
      <c r="M396">
        <f>IFERROR(ROUND(VLOOKUP($A396,est_vols!$A:$U,2,FALSE),0),"")</f>
        <v>1</v>
      </c>
      <c r="N396">
        <f>IFERROR(ROUND(VLOOKUP($A396,est_vols!$A:$U,3,FALSE),0),"")</f>
        <v>11</v>
      </c>
      <c r="O396" t="str">
        <f>VLOOKUP(M396,'AT FT Lookup'!$A$3:$D$8,4,FALSE)</f>
        <v>Core/CBD</v>
      </c>
      <c r="P396" s="11" t="str">
        <f>VLOOKUP(N396,'AT FT Lookup'!$A$12:$C$26,3,FALSE)</f>
        <v>Loc</v>
      </c>
      <c r="Q396">
        <f t="shared" si="176"/>
        <v>1</v>
      </c>
      <c r="R396">
        <f t="shared" si="177"/>
        <v>0</v>
      </c>
      <c r="S396">
        <f t="shared" si="178"/>
        <v>0</v>
      </c>
      <c r="T396">
        <f t="shared" si="179"/>
        <v>0</v>
      </c>
      <c r="U396" s="11" t="str">
        <f t="shared" si="181"/>
        <v>Under 10k</v>
      </c>
      <c r="V396" s="3">
        <v>1493</v>
      </c>
      <c r="W396" s="3">
        <v>264</v>
      </c>
      <c r="X396" s="3">
        <v>590</v>
      </c>
      <c r="Y396" s="3">
        <v>297</v>
      </c>
      <c r="Z396" s="3">
        <v>326</v>
      </c>
      <c r="AA396" s="9">
        <v>16</v>
      </c>
      <c r="AN396" s="3">
        <f>IFERROR(ROUND(VLOOKUP($A396,est_vols!$A:$U,4,FALSE),0),"")</f>
        <v>1427</v>
      </c>
      <c r="AO396" s="3">
        <f>IFERROR(ROUND(VLOOKUP($A396,est_vols!$A:$U,5,FALSE),0),"")</f>
        <v>315</v>
      </c>
      <c r="AP396" s="3">
        <f>IFERROR(ROUND(VLOOKUP($A396,est_vols!$A:$U,6,FALSE),0),"")</f>
        <v>584</v>
      </c>
      <c r="AQ396" s="3">
        <f>IFERROR(ROUND(VLOOKUP($A396,est_vols!$A:$U,7,FALSE),0),"")</f>
        <v>321</v>
      </c>
      <c r="AR396" s="3">
        <f>IFERROR(ROUND(VLOOKUP($A396,est_vols!$A:$U,8,FALSE),0),"")</f>
        <v>196</v>
      </c>
      <c r="AS396" s="9">
        <f>IFERROR(ROUND(VLOOKUP($A396,est_vols!$A:$U,9,FALSE),0),"")</f>
        <v>10</v>
      </c>
      <c r="AT396" s="3">
        <f t="shared" si="182"/>
        <v>-66</v>
      </c>
      <c r="AU396" s="3">
        <f t="shared" si="183"/>
        <v>51</v>
      </c>
      <c r="AV396" s="3">
        <f t="shared" si="184"/>
        <v>-6</v>
      </c>
      <c r="AW396" s="3">
        <f t="shared" si="185"/>
        <v>24</v>
      </c>
      <c r="AX396" s="3">
        <f t="shared" si="186"/>
        <v>-130</v>
      </c>
      <c r="AY396" s="9">
        <f t="shared" si="187"/>
        <v>-6</v>
      </c>
      <c r="AZ396" s="3">
        <f t="shared" si="188"/>
        <v>4356</v>
      </c>
      <c r="BA396" s="3">
        <f t="shared" si="189"/>
        <v>2601</v>
      </c>
      <c r="BB396" s="3">
        <f t="shared" si="190"/>
        <v>36</v>
      </c>
      <c r="BC396" s="3">
        <f t="shared" si="191"/>
        <v>576</v>
      </c>
      <c r="BD396" s="3">
        <f t="shared" si="192"/>
        <v>16900</v>
      </c>
      <c r="BE396" s="9">
        <f t="shared" si="193"/>
        <v>36</v>
      </c>
      <c r="BF396" s="51">
        <f t="shared" si="170"/>
        <v>-4.4206296048225048E-2</v>
      </c>
      <c r="BG396" s="51">
        <f t="shared" si="171"/>
        <v>0.19318181818181818</v>
      </c>
      <c r="BH396" s="51">
        <f t="shared" si="172"/>
        <v>-1.0169491525423728E-2</v>
      </c>
      <c r="BI396" s="51">
        <f t="shared" si="173"/>
        <v>8.0808080808080815E-2</v>
      </c>
      <c r="BJ396" s="51">
        <f t="shared" si="174"/>
        <v>-0.3987730061349693</v>
      </c>
      <c r="BK396" s="52">
        <f t="shared" si="175"/>
        <v>-0.375</v>
      </c>
    </row>
    <row r="397" spans="1:63" x14ac:dyDescent="0.25">
      <c r="A397">
        <v>429</v>
      </c>
      <c r="B397" t="s">
        <v>75</v>
      </c>
      <c r="C397" t="s">
        <v>214</v>
      </c>
      <c r="D397" t="str">
        <f t="shared" si="180"/>
        <v>EUREKA ST between 20TH and 21ST</v>
      </c>
      <c r="E397" t="s">
        <v>281</v>
      </c>
      <c r="F397" t="s">
        <v>456</v>
      </c>
      <c r="G397" t="s">
        <v>503</v>
      </c>
      <c r="H397" t="s">
        <v>36</v>
      </c>
      <c r="I397" t="s">
        <v>621</v>
      </c>
      <c r="J397" s="11" t="s">
        <v>963</v>
      </c>
      <c r="K397">
        <v>25780</v>
      </c>
      <c r="L397" s="11">
        <v>33154</v>
      </c>
      <c r="M397">
        <f>IFERROR(ROUND(VLOOKUP($A397,est_vols!$A:$U,2,FALSE),0),"")</f>
        <v>1</v>
      </c>
      <c r="N397">
        <f>IFERROR(ROUND(VLOOKUP($A397,est_vols!$A:$U,3,FALSE),0),"")</f>
        <v>11</v>
      </c>
      <c r="O397" t="str">
        <f>VLOOKUP(M397,'AT FT Lookup'!$A$3:$D$8,4,FALSE)</f>
        <v>Core/CBD</v>
      </c>
      <c r="P397" s="11" t="str">
        <f>VLOOKUP(N397,'AT FT Lookup'!$A$12:$C$26,3,FALSE)</f>
        <v>Loc</v>
      </c>
      <c r="Q397">
        <f t="shared" si="176"/>
        <v>1</v>
      </c>
      <c r="R397">
        <f t="shared" si="177"/>
        <v>0</v>
      </c>
      <c r="S397">
        <f t="shared" si="178"/>
        <v>0</v>
      </c>
      <c r="T397">
        <f t="shared" si="179"/>
        <v>0</v>
      </c>
      <c r="U397" s="11" t="str">
        <f t="shared" si="181"/>
        <v>Under 10k</v>
      </c>
      <c r="V397" s="3">
        <v>2011</v>
      </c>
      <c r="W397" s="3">
        <v>417</v>
      </c>
      <c r="X397" s="3">
        <v>740</v>
      </c>
      <c r="Y397" s="3">
        <v>414.5</v>
      </c>
      <c r="Z397" s="3">
        <v>416</v>
      </c>
      <c r="AA397" s="9">
        <v>23.5</v>
      </c>
      <c r="AN397" s="3">
        <f>IFERROR(ROUND(VLOOKUP($A397,est_vols!$A:$U,4,FALSE),0),"")</f>
        <v>1202</v>
      </c>
      <c r="AO397" s="3">
        <f>IFERROR(ROUND(VLOOKUP($A397,est_vols!$A:$U,5,FALSE),0),"")</f>
        <v>235</v>
      </c>
      <c r="AP397" s="3">
        <f>IFERROR(ROUND(VLOOKUP($A397,est_vols!$A:$U,6,FALSE),0),"")</f>
        <v>517</v>
      </c>
      <c r="AQ397" s="3">
        <f>IFERROR(ROUND(VLOOKUP($A397,est_vols!$A:$U,7,FALSE),0),"")</f>
        <v>264</v>
      </c>
      <c r="AR397" s="3">
        <f>IFERROR(ROUND(VLOOKUP($A397,est_vols!$A:$U,8,FALSE),0),"")</f>
        <v>161</v>
      </c>
      <c r="AS397" s="9">
        <f>IFERROR(ROUND(VLOOKUP($A397,est_vols!$A:$U,9,FALSE),0),"")</f>
        <v>25</v>
      </c>
      <c r="AT397" s="3">
        <f t="shared" si="182"/>
        <v>-809</v>
      </c>
      <c r="AU397" s="3">
        <f t="shared" si="183"/>
        <v>-182</v>
      </c>
      <c r="AV397" s="3">
        <f t="shared" si="184"/>
        <v>-223</v>
      </c>
      <c r="AW397" s="3">
        <f t="shared" si="185"/>
        <v>-150.5</v>
      </c>
      <c r="AX397" s="3">
        <f t="shared" si="186"/>
        <v>-255</v>
      </c>
      <c r="AY397" s="9">
        <f t="shared" si="187"/>
        <v>1.5</v>
      </c>
      <c r="AZ397" s="3">
        <f t="shared" si="188"/>
        <v>654481</v>
      </c>
      <c r="BA397" s="3">
        <f t="shared" si="189"/>
        <v>33124</v>
      </c>
      <c r="BB397" s="3">
        <f t="shared" si="190"/>
        <v>49729</v>
      </c>
      <c r="BC397" s="3">
        <f t="shared" si="191"/>
        <v>22650.25</v>
      </c>
      <c r="BD397" s="3">
        <f t="shared" si="192"/>
        <v>65025</v>
      </c>
      <c r="BE397" s="9">
        <f t="shared" si="193"/>
        <v>2.25</v>
      </c>
      <c r="BF397" s="51">
        <f t="shared" si="170"/>
        <v>-0.40228741919443062</v>
      </c>
      <c r="BG397" s="51">
        <f t="shared" si="171"/>
        <v>-0.43645083932853718</v>
      </c>
      <c r="BH397" s="51">
        <f t="shared" si="172"/>
        <v>-0.30135135135135133</v>
      </c>
      <c r="BI397" s="51">
        <f t="shared" si="173"/>
        <v>-0.36308805790108567</v>
      </c>
      <c r="BJ397" s="51">
        <f t="shared" si="174"/>
        <v>-0.61298076923076927</v>
      </c>
      <c r="BK397" s="52">
        <f t="shared" si="175"/>
        <v>6.3829787234042548E-2</v>
      </c>
    </row>
    <row r="398" spans="1:63" x14ac:dyDescent="0.25">
      <c r="A398">
        <v>430</v>
      </c>
      <c r="B398" t="s">
        <v>75</v>
      </c>
      <c r="C398" t="s">
        <v>214</v>
      </c>
      <c r="D398" t="str">
        <f t="shared" si="180"/>
        <v>EUREKA ST between 20TH and 21ST</v>
      </c>
      <c r="E398" t="s">
        <v>281</v>
      </c>
      <c r="F398" t="s">
        <v>456</v>
      </c>
      <c r="G398" t="s">
        <v>503</v>
      </c>
      <c r="H398" t="s">
        <v>36</v>
      </c>
      <c r="I398" t="s">
        <v>621</v>
      </c>
      <c r="J398" s="11" t="s">
        <v>964</v>
      </c>
      <c r="K398">
        <v>33154</v>
      </c>
      <c r="L398" s="11">
        <v>25781</v>
      </c>
      <c r="M398">
        <f>IFERROR(ROUND(VLOOKUP($A398,est_vols!$A:$U,2,FALSE),0),"")</f>
        <v>1</v>
      </c>
      <c r="N398">
        <f>IFERROR(ROUND(VLOOKUP($A398,est_vols!$A:$U,3,FALSE),0),"")</f>
        <v>11</v>
      </c>
      <c r="O398" t="str">
        <f>VLOOKUP(M398,'AT FT Lookup'!$A$3:$D$8,4,FALSE)</f>
        <v>Core/CBD</v>
      </c>
      <c r="P398" s="11" t="str">
        <f>VLOOKUP(N398,'AT FT Lookup'!$A$12:$C$26,3,FALSE)</f>
        <v>Loc</v>
      </c>
      <c r="Q398">
        <f t="shared" si="176"/>
        <v>1</v>
      </c>
      <c r="R398">
        <f t="shared" si="177"/>
        <v>0</v>
      </c>
      <c r="S398">
        <f t="shared" si="178"/>
        <v>0</v>
      </c>
      <c r="T398">
        <f t="shared" si="179"/>
        <v>0</v>
      </c>
      <c r="U398" s="11" t="str">
        <f t="shared" si="181"/>
        <v>Under 10k</v>
      </c>
      <c r="V398" s="3">
        <v>2011</v>
      </c>
      <c r="W398" s="3">
        <v>417</v>
      </c>
      <c r="X398" s="3">
        <v>740</v>
      </c>
      <c r="Y398" s="3">
        <v>414.5</v>
      </c>
      <c r="Z398" s="3">
        <v>416</v>
      </c>
      <c r="AA398" s="9">
        <v>23.5</v>
      </c>
      <c r="AN398" s="3">
        <f>IFERROR(ROUND(VLOOKUP($A398,est_vols!$A:$U,4,FALSE),0),"")</f>
        <v>1202</v>
      </c>
      <c r="AO398" s="3">
        <f>IFERROR(ROUND(VLOOKUP($A398,est_vols!$A:$U,5,FALSE),0),"")</f>
        <v>235</v>
      </c>
      <c r="AP398" s="3">
        <f>IFERROR(ROUND(VLOOKUP($A398,est_vols!$A:$U,6,FALSE),0),"")</f>
        <v>517</v>
      </c>
      <c r="AQ398" s="3">
        <f>IFERROR(ROUND(VLOOKUP($A398,est_vols!$A:$U,7,FALSE),0),"")</f>
        <v>264</v>
      </c>
      <c r="AR398" s="3">
        <f>IFERROR(ROUND(VLOOKUP($A398,est_vols!$A:$U,8,FALSE),0),"")</f>
        <v>161</v>
      </c>
      <c r="AS398" s="9">
        <f>IFERROR(ROUND(VLOOKUP($A398,est_vols!$A:$U,9,FALSE),0),"")</f>
        <v>25</v>
      </c>
      <c r="AT398" s="3">
        <f t="shared" si="182"/>
        <v>-809</v>
      </c>
      <c r="AU398" s="3">
        <f t="shared" si="183"/>
        <v>-182</v>
      </c>
      <c r="AV398" s="3">
        <f t="shared" si="184"/>
        <v>-223</v>
      </c>
      <c r="AW398" s="3">
        <f t="shared" si="185"/>
        <v>-150.5</v>
      </c>
      <c r="AX398" s="3">
        <f t="shared" si="186"/>
        <v>-255</v>
      </c>
      <c r="AY398" s="9">
        <f t="shared" si="187"/>
        <v>1.5</v>
      </c>
      <c r="AZ398" s="3">
        <f t="shared" si="188"/>
        <v>654481</v>
      </c>
      <c r="BA398" s="3">
        <f t="shared" si="189"/>
        <v>33124</v>
      </c>
      <c r="BB398" s="3">
        <f t="shared" si="190"/>
        <v>49729</v>
      </c>
      <c r="BC398" s="3">
        <f t="shared" si="191"/>
        <v>22650.25</v>
      </c>
      <c r="BD398" s="3">
        <f t="shared" si="192"/>
        <v>65025</v>
      </c>
      <c r="BE398" s="9">
        <f t="shared" si="193"/>
        <v>2.25</v>
      </c>
      <c r="BF398" s="51">
        <f t="shared" si="170"/>
        <v>-0.40228741919443062</v>
      </c>
      <c r="BG398" s="51">
        <f t="shared" si="171"/>
        <v>-0.43645083932853718</v>
      </c>
      <c r="BH398" s="51">
        <f t="shared" si="172"/>
        <v>-0.30135135135135133</v>
      </c>
      <c r="BI398" s="51">
        <f t="shared" si="173"/>
        <v>-0.36308805790108567</v>
      </c>
      <c r="BJ398" s="51">
        <f t="shared" si="174"/>
        <v>-0.61298076923076927</v>
      </c>
      <c r="BK398" s="52">
        <f t="shared" si="175"/>
        <v>6.3829787234042548E-2</v>
      </c>
    </row>
    <row r="399" spans="1:63" x14ac:dyDescent="0.25">
      <c r="A399">
        <v>431</v>
      </c>
      <c r="B399" t="s">
        <v>75</v>
      </c>
      <c r="C399" t="s">
        <v>214</v>
      </c>
      <c r="D399" t="str">
        <f t="shared" si="180"/>
        <v>EUREKA ST between 20TH and 21ST</v>
      </c>
      <c r="E399" t="s">
        <v>281</v>
      </c>
      <c r="F399" t="s">
        <v>456</v>
      </c>
      <c r="G399" t="s">
        <v>503</v>
      </c>
      <c r="H399" t="s">
        <v>38</v>
      </c>
      <c r="I399" t="s">
        <v>621</v>
      </c>
      <c r="J399" s="11" t="s">
        <v>965</v>
      </c>
      <c r="K399">
        <v>25781</v>
      </c>
      <c r="L399" s="11">
        <v>33154</v>
      </c>
      <c r="M399">
        <f>IFERROR(ROUND(VLOOKUP($A399,est_vols!$A:$U,2,FALSE),0),"")</f>
        <v>1</v>
      </c>
      <c r="N399">
        <f>IFERROR(ROUND(VLOOKUP($A399,est_vols!$A:$U,3,FALSE),0),"")</f>
        <v>11</v>
      </c>
      <c r="O399" t="str">
        <f>VLOOKUP(M399,'AT FT Lookup'!$A$3:$D$8,4,FALSE)</f>
        <v>Core/CBD</v>
      </c>
      <c r="P399" s="11" t="str">
        <f>VLOOKUP(N399,'AT FT Lookup'!$A$12:$C$26,3,FALSE)</f>
        <v>Loc</v>
      </c>
      <c r="Q399">
        <f t="shared" si="176"/>
        <v>1</v>
      </c>
      <c r="R399">
        <f t="shared" si="177"/>
        <v>0</v>
      </c>
      <c r="S399">
        <f t="shared" si="178"/>
        <v>0</v>
      </c>
      <c r="T399">
        <f t="shared" si="179"/>
        <v>0</v>
      </c>
      <c r="U399" s="11" t="str">
        <f t="shared" si="181"/>
        <v>Under 10k</v>
      </c>
      <c r="V399" s="3">
        <v>3172</v>
      </c>
      <c r="W399" s="3">
        <v>380.5</v>
      </c>
      <c r="X399" s="3">
        <v>1129.5</v>
      </c>
      <c r="Y399" s="3">
        <v>840</v>
      </c>
      <c r="Z399" s="3">
        <v>799</v>
      </c>
      <c r="AA399" s="9">
        <v>23</v>
      </c>
      <c r="AN399" s="3">
        <f>IFERROR(ROUND(VLOOKUP($A399,est_vols!$A:$U,4,FALSE),0),"")</f>
        <v>1980</v>
      </c>
      <c r="AO399" s="3">
        <f>IFERROR(ROUND(VLOOKUP($A399,est_vols!$A:$U,5,FALSE),0),"")</f>
        <v>285</v>
      </c>
      <c r="AP399" s="3">
        <f>IFERROR(ROUND(VLOOKUP($A399,est_vols!$A:$U,6,FALSE),0),"")</f>
        <v>825</v>
      </c>
      <c r="AQ399" s="3">
        <f>IFERROR(ROUND(VLOOKUP($A399,est_vols!$A:$U,7,FALSE),0),"")</f>
        <v>438</v>
      </c>
      <c r="AR399" s="3">
        <f>IFERROR(ROUND(VLOOKUP($A399,est_vols!$A:$U,8,FALSE),0),"")</f>
        <v>416</v>
      </c>
      <c r="AS399" s="9">
        <f>IFERROR(ROUND(VLOOKUP($A399,est_vols!$A:$U,9,FALSE),0),"")</f>
        <v>16</v>
      </c>
      <c r="AT399" s="3">
        <f t="shared" si="182"/>
        <v>-1192</v>
      </c>
      <c r="AU399" s="3">
        <f t="shared" si="183"/>
        <v>-95.5</v>
      </c>
      <c r="AV399" s="3">
        <f t="shared" si="184"/>
        <v>-304.5</v>
      </c>
      <c r="AW399" s="3">
        <f t="shared" si="185"/>
        <v>-402</v>
      </c>
      <c r="AX399" s="3">
        <f t="shared" si="186"/>
        <v>-383</v>
      </c>
      <c r="AY399" s="9">
        <f t="shared" si="187"/>
        <v>-7</v>
      </c>
      <c r="AZ399" s="3">
        <f t="shared" si="188"/>
        <v>1420864</v>
      </c>
      <c r="BA399" s="3">
        <f t="shared" si="189"/>
        <v>9120.25</v>
      </c>
      <c r="BB399" s="3">
        <f t="shared" si="190"/>
        <v>92720.25</v>
      </c>
      <c r="BC399" s="3">
        <f t="shared" si="191"/>
        <v>161604</v>
      </c>
      <c r="BD399" s="3">
        <f t="shared" si="192"/>
        <v>146689</v>
      </c>
      <c r="BE399" s="9">
        <f t="shared" si="193"/>
        <v>49</v>
      </c>
      <c r="BF399" s="51">
        <f t="shared" ref="BF399:BF462" si="194">AT399/V399</f>
        <v>-0.37578814627994955</v>
      </c>
      <c r="BG399" s="51">
        <f t="shared" ref="BG399:BG462" si="195">AU399/W399</f>
        <v>-0.25098554533508544</v>
      </c>
      <c r="BH399" s="51">
        <f t="shared" ref="BH399:BH462" si="196">AV399/X399</f>
        <v>-0.26958831341301459</v>
      </c>
      <c r="BI399" s="51">
        <f t="shared" ref="BI399:BI462" si="197">AW399/Y399</f>
        <v>-0.47857142857142859</v>
      </c>
      <c r="BJ399" s="51">
        <f t="shared" ref="BJ399:BJ462" si="198">AX399/Z399</f>
        <v>-0.47934918648310387</v>
      </c>
      <c r="BK399" s="52">
        <f t="shared" ref="BK399:BK462" si="199">AY399/AA399</f>
        <v>-0.30434782608695654</v>
      </c>
    </row>
    <row r="400" spans="1:63" x14ac:dyDescent="0.25">
      <c r="A400">
        <v>432</v>
      </c>
      <c r="B400" t="s">
        <v>75</v>
      </c>
      <c r="C400" t="s">
        <v>214</v>
      </c>
      <c r="D400" t="str">
        <f t="shared" si="180"/>
        <v>EUREKA ST between 20TH and 21ST</v>
      </c>
      <c r="E400" t="s">
        <v>281</v>
      </c>
      <c r="F400" t="s">
        <v>456</v>
      </c>
      <c r="G400" t="s">
        <v>503</v>
      </c>
      <c r="H400" t="s">
        <v>38</v>
      </c>
      <c r="I400" t="s">
        <v>621</v>
      </c>
      <c r="J400" s="11" t="s">
        <v>966</v>
      </c>
      <c r="K400">
        <v>33154</v>
      </c>
      <c r="L400" s="11">
        <v>25780</v>
      </c>
      <c r="M400">
        <f>IFERROR(ROUND(VLOOKUP($A400,est_vols!$A:$U,2,FALSE),0),"")</f>
        <v>1</v>
      </c>
      <c r="N400">
        <f>IFERROR(ROUND(VLOOKUP($A400,est_vols!$A:$U,3,FALSE),0),"")</f>
        <v>11</v>
      </c>
      <c r="O400" t="str">
        <f>VLOOKUP(M400,'AT FT Lookup'!$A$3:$D$8,4,FALSE)</f>
        <v>Core/CBD</v>
      </c>
      <c r="P400" s="11" t="str">
        <f>VLOOKUP(N400,'AT FT Lookup'!$A$12:$C$26,3,FALSE)</f>
        <v>Loc</v>
      </c>
      <c r="Q400">
        <f t="shared" si="176"/>
        <v>1</v>
      </c>
      <c r="R400">
        <f t="shared" si="177"/>
        <v>0</v>
      </c>
      <c r="S400">
        <f t="shared" si="178"/>
        <v>0</v>
      </c>
      <c r="T400">
        <f t="shared" si="179"/>
        <v>0</v>
      </c>
      <c r="U400" s="11" t="str">
        <f t="shared" si="181"/>
        <v>Under 10k</v>
      </c>
      <c r="V400" s="3">
        <v>3172</v>
      </c>
      <c r="W400" s="3">
        <v>380.5</v>
      </c>
      <c r="X400" s="3">
        <v>1129.5</v>
      </c>
      <c r="Y400" s="3">
        <v>840</v>
      </c>
      <c r="Z400" s="3">
        <v>799</v>
      </c>
      <c r="AA400" s="9">
        <v>23</v>
      </c>
      <c r="AN400" s="3">
        <f>IFERROR(ROUND(VLOOKUP($A400,est_vols!$A:$U,4,FALSE),0),"")</f>
        <v>1980</v>
      </c>
      <c r="AO400" s="3">
        <f>IFERROR(ROUND(VLOOKUP($A400,est_vols!$A:$U,5,FALSE),0),"")</f>
        <v>285</v>
      </c>
      <c r="AP400" s="3">
        <f>IFERROR(ROUND(VLOOKUP($A400,est_vols!$A:$U,6,FALSE),0),"")</f>
        <v>825</v>
      </c>
      <c r="AQ400" s="3">
        <f>IFERROR(ROUND(VLOOKUP($A400,est_vols!$A:$U,7,FALSE),0),"")</f>
        <v>438</v>
      </c>
      <c r="AR400" s="3">
        <f>IFERROR(ROUND(VLOOKUP($A400,est_vols!$A:$U,8,FALSE),0),"")</f>
        <v>416</v>
      </c>
      <c r="AS400" s="9">
        <f>IFERROR(ROUND(VLOOKUP($A400,est_vols!$A:$U,9,FALSE),0),"")</f>
        <v>16</v>
      </c>
      <c r="AT400" s="3">
        <f t="shared" si="182"/>
        <v>-1192</v>
      </c>
      <c r="AU400" s="3">
        <f t="shared" si="183"/>
        <v>-95.5</v>
      </c>
      <c r="AV400" s="3">
        <f t="shared" si="184"/>
        <v>-304.5</v>
      </c>
      <c r="AW400" s="3">
        <f t="shared" si="185"/>
        <v>-402</v>
      </c>
      <c r="AX400" s="3">
        <f t="shared" si="186"/>
        <v>-383</v>
      </c>
      <c r="AY400" s="9">
        <f t="shared" si="187"/>
        <v>-7</v>
      </c>
      <c r="AZ400" s="3">
        <f t="shared" si="188"/>
        <v>1420864</v>
      </c>
      <c r="BA400" s="3">
        <f t="shared" si="189"/>
        <v>9120.25</v>
      </c>
      <c r="BB400" s="3">
        <f t="shared" si="190"/>
        <v>92720.25</v>
      </c>
      <c r="BC400" s="3">
        <f t="shared" si="191"/>
        <v>161604</v>
      </c>
      <c r="BD400" s="3">
        <f t="shared" si="192"/>
        <v>146689</v>
      </c>
      <c r="BE400" s="9">
        <f t="shared" si="193"/>
        <v>49</v>
      </c>
      <c r="BF400" s="51">
        <f t="shared" si="194"/>
        <v>-0.37578814627994955</v>
      </c>
      <c r="BG400" s="51">
        <f t="shared" si="195"/>
        <v>-0.25098554533508544</v>
      </c>
      <c r="BH400" s="51">
        <f t="shared" si="196"/>
        <v>-0.26958831341301459</v>
      </c>
      <c r="BI400" s="51">
        <f t="shared" si="197"/>
        <v>-0.47857142857142859</v>
      </c>
      <c r="BJ400" s="51">
        <f t="shared" si="198"/>
        <v>-0.47934918648310387</v>
      </c>
      <c r="BK400" s="52">
        <f t="shared" si="199"/>
        <v>-0.30434782608695654</v>
      </c>
    </row>
    <row r="401" spans="1:63" x14ac:dyDescent="0.25">
      <c r="A401">
        <v>433</v>
      </c>
      <c r="B401" t="s">
        <v>75</v>
      </c>
      <c r="C401" t="s">
        <v>214</v>
      </c>
      <c r="D401" t="str">
        <f t="shared" si="180"/>
        <v>FLOOD AVE between FOERSTER and GENNESSEE</v>
      </c>
      <c r="E401" t="s">
        <v>282</v>
      </c>
      <c r="F401" t="s">
        <v>504</v>
      </c>
      <c r="G401" t="s">
        <v>505</v>
      </c>
      <c r="H401" t="s">
        <v>40</v>
      </c>
      <c r="I401" t="s">
        <v>621</v>
      </c>
      <c r="J401" s="11" t="s">
        <v>967</v>
      </c>
      <c r="K401">
        <v>22239</v>
      </c>
      <c r="L401" s="11">
        <v>22229</v>
      </c>
      <c r="M401">
        <f>IFERROR(ROUND(VLOOKUP($A401,est_vols!$A:$U,2,FALSE),0),"")</f>
        <v>3</v>
      </c>
      <c r="N401">
        <f>IFERROR(ROUND(VLOOKUP($A401,est_vols!$A:$U,3,FALSE),0),"")</f>
        <v>11</v>
      </c>
      <c r="O401" t="str">
        <f>VLOOKUP(M401,'AT FT Lookup'!$A$3:$D$8,4,FALSE)</f>
        <v>Urb</v>
      </c>
      <c r="P401" s="11" t="str">
        <f>VLOOKUP(N401,'AT FT Lookup'!$A$12:$C$26,3,FALSE)</f>
        <v>Loc</v>
      </c>
      <c r="Q401">
        <f t="shared" si="176"/>
        <v>1</v>
      </c>
      <c r="R401">
        <f t="shared" si="177"/>
        <v>0</v>
      </c>
      <c r="S401">
        <f t="shared" si="178"/>
        <v>0</v>
      </c>
      <c r="T401">
        <f t="shared" si="179"/>
        <v>0</v>
      </c>
      <c r="U401" s="11" t="str">
        <f t="shared" si="181"/>
        <v>Under 10k</v>
      </c>
      <c r="V401" s="3">
        <v>490</v>
      </c>
      <c r="W401" s="3">
        <v>88</v>
      </c>
      <c r="X401" s="3">
        <v>188.5</v>
      </c>
      <c r="Y401" s="3">
        <v>119.5</v>
      </c>
      <c r="Z401" s="3">
        <v>91</v>
      </c>
      <c r="AA401" s="9">
        <v>3</v>
      </c>
      <c r="AN401" s="3">
        <f>IFERROR(ROUND(VLOOKUP($A401,est_vols!$A:$U,4,FALSE),0),"")</f>
        <v>13</v>
      </c>
      <c r="AO401" s="3">
        <f>IFERROR(ROUND(VLOOKUP($A401,est_vols!$A:$U,5,FALSE),0),"")</f>
        <v>2</v>
      </c>
      <c r="AP401" s="3">
        <f>IFERROR(ROUND(VLOOKUP($A401,est_vols!$A:$U,6,FALSE),0),"")</f>
        <v>8</v>
      </c>
      <c r="AQ401" s="3">
        <f>IFERROR(ROUND(VLOOKUP($A401,est_vols!$A:$U,7,FALSE),0),"")</f>
        <v>2</v>
      </c>
      <c r="AR401" s="3">
        <f>IFERROR(ROUND(VLOOKUP($A401,est_vols!$A:$U,8,FALSE),0),"")</f>
        <v>0</v>
      </c>
      <c r="AS401" s="9">
        <f>IFERROR(ROUND(VLOOKUP($A401,est_vols!$A:$U,9,FALSE),0),"")</f>
        <v>0</v>
      </c>
      <c r="AT401" s="3">
        <f t="shared" si="182"/>
        <v>-477</v>
      </c>
      <c r="AU401" s="3">
        <f t="shared" si="183"/>
        <v>-86</v>
      </c>
      <c r="AV401" s="3">
        <f t="shared" si="184"/>
        <v>-180.5</v>
      </c>
      <c r="AW401" s="3">
        <f t="shared" si="185"/>
        <v>-117.5</v>
      </c>
      <c r="AX401" s="3">
        <f t="shared" si="186"/>
        <v>-91</v>
      </c>
      <c r="AY401" s="9">
        <f t="shared" si="187"/>
        <v>-3</v>
      </c>
      <c r="AZ401" s="3">
        <f t="shared" si="188"/>
        <v>227529</v>
      </c>
      <c r="BA401" s="3">
        <f t="shared" si="189"/>
        <v>7396</v>
      </c>
      <c r="BB401" s="3">
        <f t="shared" si="190"/>
        <v>32580.25</v>
      </c>
      <c r="BC401" s="3">
        <f t="shared" si="191"/>
        <v>13806.25</v>
      </c>
      <c r="BD401" s="3">
        <f t="shared" si="192"/>
        <v>8281</v>
      </c>
      <c r="BE401" s="9">
        <f t="shared" si="193"/>
        <v>9</v>
      </c>
      <c r="BF401" s="51">
        <f t="shared" si="194"/>
        <v>-0.97346938775510206</v>
      </c>
      <c r="BG401" s="51">
        <f t="shared" si="195"/>
        <v>-0.97727272727272729</v>
      </c>
      <c r="BH401" s="51">
        <f t="shared" si="196"/>
        <v>-0.95755968169761274</v>
      </c>
      <c r="BI401" s="51">
        <f t="shared" si="197"/>
        <v>-0.98326359832635979</v>
      </c>
      <c r="BJ401" s="51">
        <f t="shared" si="198"/>
        <v>-1</v>
      </c>
      <c r="BK401" s="52">
        <f t="shared" si="199"/>
        <v>-1</v>
      </c>
    </row>
    <row r="402" spans="1:63" x14ac:dyDescent="0.25">
      <c r="A402">
        <v>434</v>
      </c>
      <c r="B402" t="s">
        <v>75</v>
      </c>
      <c r="C402" t="s">
        <v>214</v>
      </c>
      <c r="D402" t="str">
        <f t="shared" si="180"/>
        <v>FLOOD AVE between FOERSTER and GENNESSEE</v>
      </c>
      <c r="E402" t="s">
        <v>282</v>
      </c>
      <c r="F402" t="s">
        <v>504</v>
      </c>
      <c r="G402" t="s">
        <v>505</v>
      </c>
      <c r="H402" t="s">
        <v>42</v>
      </c>
      <c r="I402" t="s">
        <v>621</v>
      </c>
      <c r="J402" s="11" t="s">
        <v>968</v>
      </c>
      <c r="K402">
        <v>22229</v>
      </c>
      <c r="L402" s="11">
        <v>22239</v>
      </c>
      <c r="M402">
        <f>IFERROR(ROUND(VLOOKUP($A402,est_vols!$A:$U,2,FALSE),0),"")</f>
        <v>3</v>
      </c>
      <c r="N402">
        <f>IFERROR(ROUND(VLOOKUP($A402,est_vols!$A:$U,3,FALSE),0),"")</f>
        <v>11</v>
      </c>
      <c r="O402" t="str">
        <f>VLOOKUP(M402,'AT FT Lookup'!$A$3:$D$8,4,FALSE)</f>
        <v>Urb</v>
      </c>
      <c r="P402" s="11" t="str">
        <f>VLOOKUP(N402,'AT FT Lookup'!$A$12:$C$26,3,FALSE)</f>
        <v>Loc</v>
      </c>
      <c r="Q402">
        <f t="shared" si="176"/>
        <v>1</v>
      </c>
      <c r="R402">
        <f t="shared" si="177"/>
        <v>0</v>
      </c>
      <c r="S402">
        <f t="shared" si="178"/>
        <v>0</v>
      </c>
      <c r="T402">
        <f t="shared" si="179"/>
        <v>0</v>
      </c>
      <c r="U402" s="11" t="str">
        <f t="shared" si="181"/>
        <v>Under 10k</v>
      </c>
      <c r="V402" s="3">
        <v>352.5</v>
      </c>
      <c r="W402" s="3">
        <v>77</v>
      </c>
      <c r="X402" s="3">
        <v>142.5</v>
      </c>
      <c r="Y402" s="3">
        <v>66.5</v>
      </c>
      <c r="Z402" s="3">
        <v>61</v>
      </c>
      <c r="AA402" s="9">
        <v>5.5</v>
      </c>
      <c r="AN402" s="3">
        <f>IFERROR(ROUND(VLOOKUP($A402,est_vols!$A:$U,4,FALSE),0),"")</f>
        <v>67</v>
      </c>
      <c r="AO402" s="3">
        <f>IFERROR(ROUND(VLOOKUP($A402,est_vols!$A:$U,5,FALSE),0),"")</f>
        <v>1</v>
      </c>
      <c r="AP402" s="3">
        <f>IFERROR(ROUND(VLOOKUP($A402,est_vols!$A:$U,6,FALSE),0),"")</f>
        <v>7</v>
      </c>
      <c r="AQ402" s="3">
        <f>IFERROR(ROUND(VLOOKUP($A402,est_vols!$A:$U,7,FALSE),0),"")</f>
        <v>55</v>
      </c>
      <c r="AR402" s="3">
        <f>IFERROR(ROUND(VLOOKUP($A402,est_vols!$A:$U,8,FALSE),0),"")</f>
        <v>4</v>
      </c>
      <c r="AS402" s="9">
        <f>IFERROR(ROUND(VLOOKUP($A402,est_vols!$A:$U,9,FALSE),0),"")</f>
        <v>0</v>
      </c>
      <c r="AT402" s="3">
        <f t="shared" si="182"/>
        <v>-285.5</v>
      </c>
      <c r="AU402" s="3">
        <f t="shared" si="183"/>
        <v>-76</v>
      </c>
      <c r="AV402" s="3">
        <f t="shared" si="184"/>
        <v>-135.5</v>
      </c>
      <c r="AW402" s="3">
        <f t="shared" si="185"/>
        <v>-11.5</v>
      </c>
      <c r="AX402" s="3">
        <f t="shared" si="186"/>
        <v>-57</v>
      </c>
      <c r="AY402" s="9">
        <f t="shared" si="187"/>
        <v>-5.5</v>
      </c>
      <c r="AZ402" s="3">
        <f t="shared" si="188"/>
        <v>81510.25</v>
      </c>
      <c r="BA402" s="3">
        <f t="shared" si="189"/>
        <v>5776</v>
      </c>
      <c r="BB402" s="3">
        <f t="shared" si="190"/>
        <v>18360.25</v>
      </c>
      <c r="BC402" s="3">
        <f t="shared" si="191"/>
        <v>132.25</v>
      </c>
      <c r="BD402" s="3">
        <f t="shared" si="192"/>
        <v>3249</v>
      </c>
      <c r="BE402" s="9">
        <f t="shared" si="193"/>
        <v>30.25</v>
      </c>
      <c r="BF402" s="51">
        <f t="shared" si="194"/>
        <v>-0.80992907801418434</v>
      </c>
      <c r="BG402" s="51">
        <f t="shared" si="195"/>
        <v>-0.98701298701298701</v>
      </c>
      <c r="BH402" s="51">
        <f t="shared" si="196"/>
        <v>-0.9508771929824561</v>
      </c>
      <c r="BI402" s="51">
        <f t="shared" si="197"/>
        <v>-0.17293233082706766</v>
      </c>
      <c r="BJ402" s="51">
        <f t="shared" si="198"/>
        <v>-0.93442622950819676</v>
      </c>
      <c r="BK402" s="52">
        <f t="shared" si="199"/>
        <v>-1</v>
      </c>
    </row>
    <row r="403" spans="1:63" x14ac:dyDescent="0.25">
      <c r="A403">
        <v>435</v>
      </c>
      <c r="B403" t="s">
        <v>75</v>
      </c>
      <c r="C403" t="s">
        <v>214</v>
      </c>
      <c r="D403" t="str">
        <f t="shared" si="180"/>
        <v>FLORIDA ST between 23RD and 24TH</v>
      </c>
      <c r="E403" t="s">
        <v>283</v>
      </c>
      <c r="F403" t="s">
        <v>453</v>
      </c>
      <c r="G403" t="s">
        <v>454</v>
      </c>
      <c r="H403" t="s">
        <v>40</v>
      </c>
      <c r="I403" t="s">
        <v>621</v>
      </c>
      <c r="J403" s="11" t="s">
        <v>969</v>
      </c>
      <c r="K403">
        <v>23961</v>
      </c>
      <c r="L403" s="11">
        <v>23959</v>
      </c>
      <c r="M403">
        <f>IFERROR(ROUND(VLOOKUP($A403,est_vols!$A:$U,2,FALSE),0),"")</f>
        <v>1</v>
      </c>
      <c r="N403">
        <f>IFERROR(ROUND(VLOOKUP($A403,est_vols!$A:$U,3,FALSE),0),"")</f>
        <v>11</v>
      </c>
      <c r="O403" t="str">
        <f>VLOOKUP(M403,'AT FT Lookup'!$A$3:$D$8,4,FALSE)</f>
        <v>Core/CBD</v>
      </c>
      <c r="P403" s="11" t="str">
        <f>VLOOKUP(N403,'AT FT Lookup'!$A$12:$C$26,3,FALSE)</f>
        <v>Loc</v>
      </c>
      <c r="Q403">
        <f t="shared" si="176"/>
        <v>1</v>
      </c>
      <c r="R403">
        <f t="shared" si="177"/>
        <v>0</v>
      </c>
      <c r="S403">
        <f t="shared" si="178"/>
        <v>0</v>
      </c>
      <c r="T403">
        <f t="shared" si="179"/>
        <v>0</v>
      </c>
      <c r="U403" s="11" t="str">
        <f t="shared" si="181"/>
        <v>Under 10k</v>
      </c>
      <c r="V403" s="3">
        <v>514</v>
      </c>
      <c r="W403" s="3">
        <v>58.5</v>
      </c>
      <c r="X403" s="3">
        <v>210</v>
      </c>
      <c r="Y403" s="3">
        <v>142</v>
      </c>
      <c r="Z403" s="3">
        <v>98</v>
      </c>
      <c r="AA403" s="9">
        <v>5.5</v>
      </c>
      <c r="AN403" s="3">
        <f>IFERROR(ROUND(VLOOKUP($A403,est_vols!$A:$U,4,FALSE),0),"")</f>
        <v>112</v>
      </c>
      <c r="AO403" s="3">
        <f>IFERROR(ROUND(VLOOKUP($A403,est_vols!$A:$U,5,FALSE),0),"")</f>
        <v>13</v>
      </c>
      <c r="AP403" s="3">
        <f>IFERROR(ROUND(VLOOKUP($A403,est_vols!$A:$U,6,FALSE),0),"")</f>
        <v>42</v>
      </c>
      <c r="AQ403" s="3">
        <f>IFERROR(ROUND(VLOOKUP($A403,est_vols!$A:$U,7,FALSE),0),"")</f>
        <v>26</v>
      </c>
      <c r="AR403" s="3">
        <f>IFERROR(ROUND(VLOOKUP($A403,est_vols!$A:$U,8,FALSE),0),"")</f>
        <v>30</v>
      </c>
      <c r="AS403" s="9">
        <f>IFERROR(ROUND(VLOOKUP($A403,est_vols!$A:$U,9,FALSE),0),"")</f>
        <v>1</v>
      </c>
      <c r="AT403" s="3">
        <f t="shared" si="182"/>
        <v>-402</v>
      </c>
      <c r="AU403" s="3">
        <f t="shared" si="183"/>
        <v>-45.5</v>
      </c>
      <c r="AV403" s="3">
        <f t="shared" si="184"/>
        <v>-168</v>
      </c>
      <c r="AW403" s="3">
        <f t="shared" si="185"/>
        <v>-116</v>
      </c>
      <c r="AX403" s="3">
        <f t="shared" si="186"/>
        <v>-68</v>
      </c>
      <c r="AY403" s="9">
        <f t="shared" si="187"/>
        <v>-4.5</v>
      </c>
      <c r="AZ403" s="3">
        <f t="shared" si="188"/>
        <v>161604</v>
      </c>
      <c r="BA403" s="3">
        <f t="shared" si="189"/>
        <v>2070.25</v>
      </c>
      <c r="BB403" s="3">
        <f t="shared" si="190"/>
        <v>28224</v>
      </c>
      <c r="BC403" s="3">
        <f t="shared" si="191"/>
        <v>13456</v>
      </c>
      <c r="BD403" s="3">
        <f t="shared" si="192"/>
        <v>4624</v>
      </c>
      <c r="BE403" s="9">
        <f t="shared" si="193"/>
        <v>20.25</v>
      </c>
      <c r="BF403" s="51">
        <f t="shared" si="194"/>
        <v>-0.78210116731517509</v>
      </c>
      <c r="BG403" s="51">
        <f t="shared" si="195"/>
        <v>-0.77777777777777779</v>
      </c>
      <c r="BH403" s="51">
        <f t="shared" si="196"/>
        <v>-0.8</v>
      </c>
      <c r="BI403" s="51">
        <f t="shared" si="197"/>
        <v>-0.81690140845070425</v>
      </c>
      <c r="BJ403" s="51">
        <f t="shared" si="198"/>
        <v>-0.69387755102040816</v>
      </c>
      <c r="BK403" s="52">
        <f t="shared" si="199"/>
        <v>-0.81818181818181823</v>
      </c>
    </row>
    <row r="404" spans="1:63" x14ac:dyDescent="0.25">
      <c r="A404">
        <v>436</v>
      </c>
      <c r="B404" t="s">
        <v>75</v>
      </c>
      <c r="C404" t="s">
        <v>214</v>
      </c>
      <c r="D404" t="str">
        <f t="shared" si="180"/>
        <v>FLORIDA ST between 23RD and 24TH</v>
      </c>
      <c r="E404" t="s">
        <v>283</v>
      </c>
      <c r="F404" t="s">
        <v>453</v>
      </c>
      <c r="G404" t="s">
        <v>454</v>
      </c>
      <c r="H404" t="s">
        <v>42</v>
      </c>
      <c r="I404" t="s">
        <v>621</v>
      </c>
      <c r="J404" s="11" t="s">
        <v>970</v>
      </c>
      <c r="K404">
        <v>23959</v>
      </c>
      <c r="L404" s="11">
        <v>23961</v>
      </c>
      <c r="M404">
        <f>IFERROR(ROUND(VLOOKUP($A404,est_vols!$A:$U,2,FALSE),0),"")</f>
        <v>1</v>
      </c>
      <c r="N404">
        <f>IFERROR(ROUND(VLOOKUP($A404,est_vols!$A:$U,3,FALSE),0),"")</f>
        <v>11</v>
      </c>
      <c r="O404" t="str">
        <f>VLOOKUP(M404,'AT FT Lookup'!$A$3:$D$8,4,FALSE)</f>
        <v>Core/CBD</v>
      </c>
      <c r="P404" s="11" t="str">
        <f>VLOOKUP(N404,'AT FT Lookup'!$A$12:$C$26,3,FALSE)</f>
        <v>Loc</v>
      </c>
      <c r="Q404">
        <f t="shared" si="176"/>
        <v>1</v>
      </c>
      <c r="R404">
        <f t="shared" si="177"/>
        <v>0</v>
      </c>
      <c r="S404">
        <f t="shared" si="178"/>
        <v>0</v>
      </c>
      <c r="T404">
        <f t="shared" si="179"/>
        <v>0</v>
      </c>
      <c r="U404" s="11" t="str">
        <f t="shared" si="181"/>
        <v>Under 10k</v>
      </c>
      <c r="V404" s="3">
        <v>747</v>
      </c>
      <c r="W404" s="3">
        <v>123</v>
      </c>
      <c r="X404" s="3">
        <v>315</v>
      </c>
      <c r="Y404" s="3">
        <v>161.5</v>
      </c>
      <c r="Z404" s="3">
        <v>136.5</v>
      </c>
      <c r="AA404" s="9">
        <v>11</v>
      </c>
      <c r="AN404" s="3">
        <f>IFERROR(ROUND(VLOOKUP($A404,est_vols!$A:$U,4,FALSE),0),"")</f>
        <v>100</v>
      </c>
      <c r="AO404" s="3">
        <f>IFERROR(ROUND(VLOOKUP($A404,est_vols!$A:$U,5,FALSE),0),"")</f>
        <v>17</v>
      </c>
      <c r="AP404" s="3">
        <f>IFERROR(ROUND(VLOOKUP($A404,est_vols!$A:$U,6,FALSE),0),"")</f>
        <v>43</v>
      </c>
      <c r="AQ404" s="3">
        <f>IFERROR(ROUND(VLOOKUP($A404,est_vols!$A:$U,7,FALSE),0),"")</f>
        <v>21</v>
      </c>
      <c r="AR404" s="3">
        <f>IFERROR(ROUND(VLOOKUP($A404,est_vols!$A:$U,8,FALSE),0),"")</f>
        <v>19</v>
      </c>
      <c r="AS404" s="9">
        <f>IFERROR(ROUND(VLOOKUP($A404,est_vols!$A:$U,9,FALSE),0),"")</f>
        <v>1</v>
      </c>
      <c r="AT404" s="3">
        <f t="shared" si="182"/>
        <v>-647</v>
      </c>
      <c r="AU404" s="3">
        <f t="shared" si="183"/>
        <v>-106</v>
      </c>
      <c r="AV404" s="3">
        <f t="shared" si="184"/>
        <v>-272</v>
      </c>
      <c r="AW404" s="3">
        <f t="shared" si="185"/>
        <v>-140.5</v>
      </c>
      <c r="AX404" s="3">
        <f t="shared" si="186"/>
        <v>-117.5</v>
      </c>
      <c r="AY404" s="9">
        <f t="shared" si="187"/>
        <v>-10</v>
      </c>
      <c r="AZ404" s="3">
        <f t="shared" si="188"/>
        <v>418609</v>
      </c>
      <c r="BA404" s="3">
        <f t="shared" si="189"/>
        <v>11236</v>
      </c>
      <c r="BB404" s="3">
        <f t="shared" si="190"/>
        <v>73984</v>
      </c>
      <c r="BC404" s="3">
        <f t="shared" si="191"/>
        <v>19740.25</v>
      </c>
      <c r="BD404" s="3">
        <f t="shared" si="192"/>
        <v>13806.25</v>
      </c>
      <c r="BE404" s="9">
        <f t="shared" si="193"/>
        <v>100</v>
      </c>
      <c r="BF404" s="51">
        <f t="shared" si="194"/>
        <v>-0.86613119143239625</v>
      </c>
      <c r="BG404" s="51">
        <f t="shared" si="195"/>
        <v>-0.86178861788617889</v>
      </c>
      <c r="BH404" s="51">
        <f t="shared" si="196"/>
        <v>-0.86349206349206353</v>
      </c>
      <c r="BI404" s="51">
        <f t="shared" si="197"/>
        <v>-0.86996904024767807</v>
      </c>
      <c r="BJ404" s="51">
        <f t="shared" si="198"/>
        <v>-0.86080586080586086</v>
      </c>
      <c r="BK404" s="52">
        <f t="shared" si="199"/>
        <v>-0.90909090909090906</v>
      </c>
    </row>
    <row r="405" spans="1:63" x14ac:dyDescent="0.25">
      <c r="A405">
        <v>437</v>
      </c>
      <c r="B405" t="s">
        <v>75</v>
      </c>
      <c r="C405" t="s">
        <v>214</v>
      </c>
      <c r="D405" t="str">
        <f t="shared" si="180"/>
        <v>FORD ST between NOE and SANCHEZ</v>
      </c>
      <c r="E405" t="s">
        <v>284</v>
      </c>
      <c r="F405" t="s">
        <v>393</v>
      </c>
      <c r="G405" t="s">
        <v>411</v>
      </c>
      <c r="H405" t="s">
        <v>40</v>
      </c>
      <c r="I405" t="s">
        <v>621</v>
      </c>
      <c r="J405" s="11" t="s">
        <v>971</v>
      </c>
      <c r="K405">
        <v>25802</v>
      </c>
      <c r="L405" s="11">
        <v>25794</v>
      </c>
      <c r="M405">
        <f>IFERROR(ROUND(VLOOKUP($A405,est_vols!$A:$U,2,FALSE),0),"")</f>
        <v>1</v>
      </c>
      <c r="N405">
        <f>IFERROR(ROUND(VLOOKUP($A405,est_vols!$A:$U,3,FALSE),0),"")</f>
        <v>11</v>
      </c>
      <c r="O405" t="str">
        <f>VLOOKUP(M405,'AT FT Lookup'!$A$3:$D$8,4,FALSE)</f>
        <v>Core/CBD</v>
      </c>
      <c r="P405" s="11" t="str">
        <f>VLOOKUP(N405,'AT FT Lookup'!$A$12:$C$26,3,FALSE)</f>
        <v>Loc</v>
      </c>
      <c r="Q405">
        <f t="shared" si="176"/>
        <v>1</v>
      </c>
      <c r="R405">
        <f t="shared" si="177"/>
        <v>0</v>
      </c>
      <c r="S405">
        <f t="shared" si="178"/>
        <v>0</v>
      </c>
      <c r="T405">
        <f t="shared" si="179"/>
        <v>0</v>
      </c>
      <c r="U405" s="11" t="str">
        <f t="shared" si="181"/>
        <v>Under 10k</v>
      </c>
      <c r="V405" s="3">
        <v>210</v>
      </c>
      <c r="W405" s="3">
        <v>29</v>
      </c>
      <c r="X405" s="3">
        <v>82.5</v>
      </c>
      <c r="Y405" s="3">
        <v>35.5</v>
      </c>
      <c r="Z405" s="3">
        <v>58.5</v>
      </c>
      <c r="AA405" s="9">
        <v>4.5</v>
      </c>
      <c r="AN405" s="3">
        <f>IFERROR(ROUND(VLOOKUP($A405,est_vols!$A:$U,4,FALSE),0),"")</f>
        <v>44</v>
      </c>
      <c r="AO405" s="3">
        <f>IFERROR(ROUND(VLOOKUP($A405,est_vols!$A:$U,5,FALSE),0),"")</f>
        <v>18</v>
      </c>
      <c r="AP405" s="3">
        <f>IFERROR(ROUND(VLOOKUP($A405,est_vols!$A:$U,6,FALSE),0),"")</f>
        <v>17</v>
      </c>
      <c r="AQ405" s="3">
        <f>IFERROR(ROUND(VLOOKUP($A405,est_vols!$A:$U,7,FALSE),0),"")</f>
        <v>9</v>
      </c>
      <c r="AR405" s="3">
        <f>IFERROR(ROUND(VLOOKUP($A405,est_vols!$A:$U,8,FALSE),0),"")</f>
        <v>0</v>
      </c>
      <c r="AS405" s="9">
        <f>IFERROR(ROUND(VLOOKUP($A405,est_vols!$A:$U,9,FALSE),0),"")</f>
        <v>0</v>
      </c>
      <c r="AT405" s="3">
        <f t="shared" si="182"/>
        <v>-166</v>
      </c>
      <c r="AU405" s="3">
        <f t="shared" si="183"/>
        <v>-11</v>
      </c>
      <c r="AV405" s="3">
        <f t="shared" si="184"/>
        <v>-65.5</v>
      </c>
      <c r="AW405" s="3">
        <f t="shared" si="185"/>
        <v>-26.5</v>
      </c>
      <c r="AX405" s="3">
        <f t="shared" si="186"/>
        <v>-58.5</v>
      </c>
      <c r="AY405" s="9">
        <f t="shared" si="187"/>
        <v>-4.5</v>
      </c>
      <c r="AZ405" s="3">
        <f t="shared" si="188"/>
        <v>27556</v>
      </c>
      <c r="BA405" s="3">
        <f t="shared" si="189"/>
        <v>121</v>
      </c>
      <c r="BB405" s="3">
        <f t="shared" si="190"/>
        <v>4290.25</v>
      </c>
      <c r="BC405" s="3">
        <f t="shared" si="191"/>
        <v>702.25</v>
      </c>
      <c r="BD405" s="3">
        <f t="shared" si="192"/>
        <v>3422.25</v>
      </c>
      <c r="BE405" s="9">
        <f t="shared" si="193"/>
        <v>20.25</v>
      </c>
      <c r="BF405" s="51">
        <f t="shared" si="194"/>
        <v>-0.79047619047619044</v>
      </c>
      <c r="BG405" s="51">
        <f t="shared" si="195"/>
        <v>-0.37931034482758619</v>
      </c>
      <c r="BH405" s="51">
        <f t="shared" si="196"/>
        <v>-0.79393939393939394</v>
      </c>
      <c r="BI405" s="51">
        <f t="shared" si="197"/>
        <v>-0.74647887323943662</v>
      </c>
      <c r="BJ405" s="51">
        <f t="shared" si="198"/>
        <v>-1</v>
      </c>
      <c r="BK405" s="52">
        <f t="shared" si="199"/>
        <v>-1</v>
      </c>
    </row>
    <row r="406" spans="1:63" x14ac:dyDescent="0.25">
      <c r="A406">
        <v>438</v>
      </c>
      <c r="B406" t="s">
        <v>75</v>
      </c>
      <c r="C406" t="s">
        <v>214</v>
      </c>
      <c r="D406" t="str">
        <f t="shared" si="180"/>
        <v>FORD ST between NOE and SANCHEZ</v>
      </c>
      <c r="E406" t="s">
        <v>284</v>
      </c>
      <c r="F406" t="s">
        <v>393</v>
      </c>
      <c r="G406" t="s">
        <v>411</v>
      </c>
      <c r="H406" t="s">
        <v>42</v>
      </c>
      <c r="I406" t="s">
        <v>621</v>
      </c>
      <c r="J406" s="11" t="s">
        <v>972</v>
      </c>
      <c r="K406">
        <v>25794</v>
      </c>
      <c r="L406" s="11">
        <v>25802</v>
      </c>
      <c r="M406">
        <f>IFERROR(ROUND(VLOOKUP($A406,est_vols!$A:$U,2,FALSE),0),"")</f>
        <v>1</v>
      </c>
      <c r="N406">
        <f>IFERROR(ROUND(VLOOKUP($A406,est_vols!$A:$U,3,FALSE),0),"")</f>
        <v>11</v>
      </c>
      <c r="O406" t="str">
        <f>VLOOKUP(M406,'AT FT Lookup'!$A$3:$D$8,4,FALSE)</f>
        <v>Core/CBD</v>
      </c>
      <c r="P406" s="11" t="str">
        <f>VLOOKUP(N406,'AT FT Lookup'!$A$12:$C$26,3,FALSE)</f>
        <v>Loc</v>
      </c>
      <c r="Q406">
        <f t="shared" si="176"/>
        <v>1</v>
      </c>
      <c r="R406">
        <f t="shared" si="177"/>
        <v>0</v>
      </c>
      <c r="S406">
        <f t="shared" si="178"/>
        <v>0</v>
      </c>
      <c r="T406">
        <f t="shared" si="179"/>
        <v>0</v>
      </c>
      <c r="U406" s="11" t="str">
        <f t="shared" si="181"/>
        <v>Under 10k</v>
      </c>
      <c r="V406" s="3">
        <v>151.5</v>
      </c>
      <c r="W406" s="3">
        <v>20.5</v>
      </c>
      <c r="X406" s="3">
        <v>60</v>
      </c>
      <c r="Y406" s="3">
        <v>30.5</v>
      </c>
      <c r="Z406" s="3">
        <v>35</v>
      </c>
      <c r="AA406" s="9">
        <v>5.5</v>
      </c>
      <c r="AN406" s="3">
        <f>IFERROR(ROUND(VLOOKUP($A406,est_vols!$A:$U,4,FALSE),0),"")</f>
        <v>130</v>
      </c>
      <c r="AO406" s="3">
        <f>IFERROR(ROUND(VLOOKUP($A406,est_vols!$A:$U,5,FALSE),0),"")</f>
        <v>0</v>
      </c>
      <c r="AP406" s="3">
        <f>IFERROR(ROUND(VLOOKUP($A406,est_vols!$A:$U,6,FALSE),0),"")</f>
        <v>6</v>
      </c>
      <c r="AQ406" s="3">
        <f>IFERROR(ROUND(VLOOKUP($A406,est_vols!$A:$U,7,FALSE),0),"")</f>
        <v>124</v>
      </c>
      <c r="AR406" s="3">
        <f>IFERROR(ROUND(VLOOKUP($A406,est_vols!$A:$U,8,FALSE),0),"")</f>
        <v>0</v>
      </c>
      <c r="AS406" s="9">
        <f>IFERROR(ROUND(VLOOKUP($A406,est_vols!$A:$U,9,FALSE),0),"")</f>
        <v>0</v>
      </c>
      <c r="AT406" s="3">
        <f t="shared" si="182"/>
        <v>-21.5</v>
      </c>
      <c r="AU406" s="3">
        <f t="shared" si="183"/>
        <v>-20.5</v>
      </c>
      <c r="AV406" s="3">
        <f t="shared" si="184"/>
        <v>-54</v>
      </c>
      <c r="AW406" s="3">
        <f t="shared" si="185"/>
        <v>93.5</v>
      </c>
      <c r="AX406" s="3">
        <f t="shared" si="186"/>
        <v>-35</v>
      </c>
      <c r="AY406" s="9">
        <f t="shared" si="187"/>
        <v>-5.5</v>
      </c>
      <c r="AZ406" s="3">
        <f t="shared" si="188"/>
        <v>462.25</v>
      </c>
      <c r="BA406" s="3">
        <f t="shared" si="189"/>
        <v>420.25</v>
      </c>
      <c r="BB406" s="3">
        <f t="shared" si="190"/>
        <v>2916</v>
      </c>
      <c r="BC406" s="3">
        <f t="shared" si="191"/>
        <v>8742.25</v>
      </c>
      <c r="BD406" s="3">
        <f t="shared" si="192"/>
        <v>1225</v>
      </c>
      <c r="BE406" s="9">
        <f t="shared" si="193"/>
        <v>30.25</v>
      </c>
      <c r="BF406" s="51">
        <f t="shared" si="194"/>
        <v>-0.14191419141914191</v>
      </c>
      <c r="BG406" s="51">
        <f t="shared" si="195"/>
        <v>-1</v>
      </c>
      <c r="BH406" s="51">
        <f t="shared" si="196"/>
        <v>-0.9</v>
      </c>
      <c r="BI406" s="51">
        <f t="shared" si="197"/>
        <v>3.0655737704918034</v>
      </c>
      <c r="BJ406" s="51">
        <f t="shared" si="198"/>
        <v>-1</v>
      </c>
      <c r="BK406" s="52">
        <f t="shared" si="199"/>
        <v>-1</v>
      </c>
    </row>
    <row r="407" spans="1:63" x14ac:dyDescent="0.25">
      <c r="A407">
        <v>439</v>
      </c>
      <c r="B407" t="s">
        <v>75</v>
      </c>
      <c r="C407" t="s">
        <v>214</v>
      </c>
      <c r="D407" t="str">
        <f t="shared" si="180"/>
        <v>FRANCISCO ST between BAKER and BRODERICK</v>
      </c>
      <c r="E407" t="s">
        <v>285</v>
      </c>
      <c r="F407" t="s">
        <v>506</v>
      </c>
      <c r="G407" t="s">
        <v>496</v>
      </c>
      <c r="H407" t="s">
        <v>40</v>
      </c>
      <c r="I407" t="s">
        <v>621</v>
      </c>
      <c r="J407" s="11" t="s">
        <v>973</v>
      </c>
      <c r="K407">
        <v>27005</v>
      </c>
      <c r="L407" s="11">
        <v>27002</v>
      </c>
      <c r="M407">
        <f>IFERROR(ROUND(VLOOKUP($A407,est_vols!$A:$U,2,FALSE),0),"")</f>
        <v>2</v>
      </c>
      <c r="N407">
        <f>IFERROR(ROUND(VLOOKUP($A407,est_vols!$A:$U,3,FALSE),0),"")</f>
        <v>11</v>
      </c>
      <c r="O407" t="str">
        <f>VLOOKUP(M407,'AT FT Lookup'!$A$3:$D$8,4,FALSE)</f>
        <v>UrbBiz</v>
      </c>
      <c r="P407" s="11" t="str">
        <f>VLOOKUP(N407,'AT FT Lookup'!$A$12:$C$26,3,FALSE)</f>
        <v>Loc</v>
      </c>
      <c r="Q407">
        <f t="shared" si="176"/>
        <v>1</v>
      </c>
      <c r="R407">
        <f t="shared" si="177"/>
        <v>0</v>
      </c>
      <c r="S407">
        <f t="shared" si="178"/>
        <v>0</v>
      </c>
      <c r="T407">
        <f t="shared" si="179"/>
        <v>0</v>
      </c>
      <c r="U407" s="11" t="str">
        <f t="shared" si="181"/>
        <v>Under 10k</v>
      </c>
      <c r="V407" s="3">
        <v>1158.5</v>
      </c>
      <c r="W407" s="3">
        <v>191</v>
      </c>
      <c r="X407" s="3">
        <v>483.5</v>
      </c>
      <c r="Y407" s="3">
        <v>257.5</v>
      </c>
      <c r="Z407" s="3">
        <v>210</v>
      </c>
      <c r="AA407" s="9">
        <v>16.5</v>
      </c>
      <c r="AN407" s="3">
        <f>IFERROR(ROUND(VLOOKUP($A407,est_vols!$A:$U,4,FALSE),0),"")</f>
        <v>2186</v>
      </c>
      <c r="AO407" s="3">
        <f>IFERROR(ROUND(VLOOKUP($A407,est_vols!$A:$U,5,FALSE),0),"")</f>
        <v>735</v>
      </c>
      <c r="AP407" s="3">
        <f>IFERROR(ROUND(VLOOKUP($A407,est_vols!$A:$U,6,FALSE),0),"")</f>
        <v>932</v>
      </c>
      <c r="AQ407" s="3">
        <f>IFERROR(ROUND(VLOOKUP($A407,est_vols!$A:$U,7,FALSE),0),"")</f>
        <v>245</v>
      </c>
      <c r="AR407" s="3">
        <f>IFERROR(ROUND(VLOOKUP($A407,est_vols!$A:$U,8,FALSE),0),"")</f>
        <v>29</v>
      </c>
      <c r="AS407" s="9">
        <f>IFERROR(ROUND(VLOOKUP($A407,est_vols!$A:$U,9,FALSE),0),"")</f>
        <v>245</v>
      </c>
      <c r="AT407" s="3">
        <f t="shared" si="182"/>
        <v>1027.5</v>
      </c>
      <c r="AU407" s="3">
        <f t="shared" si="183"/>
        <v>544</v>
      </c>
      <c r="AV407" s="3">
        <f t="shared" si="184"/>
        <v>448.5</v>
      </c>
      <c r="AW407" s="3">
        <f t="shared" si="185"/>
        <v>-12.5</v>
      </c>
      <c r="AX407" s="3">
        <f t="shared" si="186"/>
        <v>-181</v>
      </c>
      <c r="AY407" s="9">
        <f t="shared" si="187"/>
        <v>228.5</v>
      </c>
      <c r="AZ407" s="3">
        <f t="shared" si="188"/>
        <v>1055756.25</v>
      </c>
      <c r="BA407" s="3">
        <f t="shared" si="189"/>
        <v>295936</v>
      </c>
      <c r="BB407" s="3">
        <f t="shared" si="190"/>
        <v>201152.25</v>
      </c>
      <c r="BC407" s="3">
        <f t="shared" si="191"/>
        <v>156.25</v>
      </c>
      <c r="BD407" s="3">
        <f t="shared" si="192"/>
        <v>32761</v>
      </c>
      <c r="BE407" s="9">
        <f t="shared" si="193"/>
        <v>52212.25</v>
      </c>
      <c r="BF407" s="51">
        <f t="shared" si="194"/>
        <v>0.8869227449287872</v>
      </c>
      <c r="BG407" s="51">
        <f t="shared" si="195"/>
        <v>2.8481675392670156</v>
      </c>
      <c r="BH407" s="51">
        <f t="shared" si="196"/>
        <v>0.92761116856256465</v>
      </c>
      <c r="BI407" s="51">
        <f t="shared" si="197"/>
        <v>-4.8543689320388349E-2</v>
      </c>
      <c r="BJ407" s="51">
        <f t="shared" si="198"/>
        <v>-0.86190476190476195</v>
      </c>
      <c r="BK407" s="52">
        <f t="shared" si="199"/>
        <v>13.848484848484848</v>
      </c>
    </row>
    <row r="408" spans="1:63" x14ac:dyDescent="0.25">
      <c r="A408">
        <v>440</v>
      </c>
      <c r="B408" t="s">
        <v>75</v>
      </c>
      <c r="C408" t="s">
        <v>214</v>
      </c>
      <c r="D408" t="str">
        <f t="shared" si="180"/>
        <v>FRANCISCO ST between BAKER and BRODERICK</v>
      </c>
      <c r="E408" t="s">
        <v>285</v>
      </c>
      <c r="F408" t="s">
        <v>506</v>
      </c>
      <c r="G408" t="s">
        <v>496</v>
      </c>
      <c r="H408" t="s">
        <v>42</v>
      </c>
      <c r="I408" t="s">
        <v>621</v>
      </c>
      <c r="J408" s="11" t="s">
        <v>974</v>
      </c>
      <c r="K408">
        <v>27002</v>
      </c>
      <c r="L408" s="11">
        <v>27005</v>
      </c>
      <c r="M408">
        <f>IFERROR(ROUND(VLOOKUP($A408,est_vols!$A:$U,2,FALSE),0),"")</f>
        <v>2</v>
      </c>
      <c r="N408">
        <f>IFERROR(ROUND(VLOOKUP($A408,est_vols!$A:$U,3,FALSE),0),"")</f>
        <v>11</v>
      </c>
      <c r="O408" t="str">
        <f>VLOOKUP(M408,'AT FT Lookup'!$A$3:$D$8,4,FALSE)</f>
        <v>UrbBiz</v>
      </c>
      <c r="P408" s="11" t="str">
        <f>VLOOKUP(N408,'AT FT Lookup'!$A$12:$C$26,3,FALSE)</f>
        <v>Loc</v>
      </c>
      <c r="Q408">
        <f t="shared" si="176"/>
        <v>1</v>
      </c>
      <c r="R408">
        <f t="shared" si="177"/>
        <v>0</v>
      </c>
      <c r="S408">
        <f t="shared" si="178"/>
        <v>0</v>
      </c>
      <c r="T408">
        <f t="shared" si="179"/>
        <v>0</v>
      </c>
      <c r="U408" s="11" t="str">
        <f t="shared" si="181"/>
        <v>Under 10k</v>
      </c>
      <c r="V408" s="3">
        <v>2130</v>
      </c>
      <c r="W408" s="3">
        <v>294.5</v>
      </c>
      <c r="X408" s="3">
        <v>852.5</v>
      </c>
      <c r="Y408" s="3">
        <v>685.5</v>
      </c>
      <c r="Z408" s="3">
        <v>281</v>
      </c>
      <c r="AA408" s="9">
        <v>16.5</v>
      </c>
      <c r="AN408" s="3">
        <f>IFERROR(ROUND(VLOOKUP($A408,est_vols!$A:$U,4,FALSE),0),"")</f>
        <v>2391</v>
      </c>
      <c r="AO408" s="3">
        <f>IFERROR(ROUND(VLOOKUP($A408,est_vols!$A:$U,5,FALSE),0),"")</f>
        <v>15</v>
      </c>
      <c r="AP408" s="3">
        <f>IFERROR(ROUND(VLOOKUP($A408,est_vols!$A:$U,6,FALSE),0),"")</f>
        <v>760</v>
      </c>
      <c r="AQ408" s="3">
        <f>IFERROR(ROUND(VLOOKUP($A408,est_vols!$A:$U,7,FALSE),0),"")</f>
        <v>843</v>
      </c>
      <c r="AR408" s="3">
        <f>IFERROR(ROUND(VLOOKUP($A408,est_vols!$A:$U,8,FALSE),0),"")</f>
        <v>770</v>
      </c>
      <c r="AS408" s="9">
        <f>IFERROR(ROUND(VLOOKUP($A408,est_vols!$A:$U,9,FALSE),0),"")</f>
        <v>2</v>
      </c>
      <c r="AT408" s="3">
        <f t="shared" si="182"/>
        <v>261</v>
      </c>
      <c r="AU408" s="3">
        <f t="shared" si="183"/>
        <v>-279.5</v>
      </c>
      <c r="AV408" s="3">
        <f t="shared" si="184"/>
        <v>-92.5</v>
      </c>
      <c r="AW408" s="3">
        <f t="shared" si="185"/>
        <v>157.5</v>
      </c>
      <c r="AX408" s="3">
        <f t="shared" si="186"/>
        <v>489</v>
      </c>
      <c r="AY408" s="9">
        <f t="shared" si="187"/>
        <v>-14.5</v>
      </c>
      <c r="AZ408" s="3">
        <f t="shared" si="188"/>
        <v>68121</v>
      </c>
      <c r="BA408" s="3">
        <f t="shared" si="189"/>
        <v>78120.25</v>
      </c>
      <c r="BB408" s="3">
        <f t="shared" si="190"/>
        <v>8556.25</v>
      </c>
      <c r="BC408" s="3">
        <f t="shared" si="191"/>
        <v>24806.25</v>
      </c>
      <c r="BD408" s="3">
        <f t="shared" si="192"/>
        <v>239121</v>
      </c>
      <c r="BE408" s="9">
        <f t="shared" si="193"/>
        <v>210.25</v>
      </c>
      <c r="BF408" s="51">
        <f t="shared" si="194"/>
        <v>0.12253521126760564</v>
      </c>
      <c r="BG408" s="51">
        <f t="shared" si="195"/>
        <v>-0.94906621392190149</v>
      </c>
      <c r="BH408" s="51">
        <f t="shared" si="196"/>
        <v>-0.10850439882697947</v>
      </c>
      <c r="BI408" s="51">
        <f t="shared" si="197"/>
        <v>0.22975929978118162</v>
      </c>
      <c r="BJ408" s="51">
        <f t="shared" si="198"/>
        <v>1.7402135231316727</v>
      </c>
      <c r="BK408" s="52">
        <f t="shared" si="199"/>
        <v>-0.87878787878787878</v>
      </c>
    </row>
    <row r="409" spans="1:63" x14ac:dyDescent="0.25">
      <c r="A409">
        <v>441</v>
      </c>
      <c r="B409" t="s">
        <v>75</v>
      </c>
      <c r="C409" t="s">
        <v>214</v>
      </c>
      <c r="D409" t="str">
        <f t="shared" si="180"/>
        <v>FRANCISCO ST between BAKER and RICHARDSON</v>
      </c>
      <c r="E409" t="s">
        <v>285</v>
      </c>
      <c r="F409" t="s">
        <v>506</v>
      </c>
      <c r="G409" t="s">
        <v>507</v>
      </c>
      <c r="H409" t="s">
        <v>40</v>
      </c>
      <c r="I409" t="s">
        <v>621</v>
      </c>
      <c r="J409" s="11" t="s">
        <v>975</v>
      </c>
      <c r="K409">
        <v>27023</v>
      </c>
      <c r="L409" s="11">
        <v>27005</v>
      </c>
      <c r="M409">
        <f>IFERROR(ROUND(VLOOKUP($A409,est_vols!$A:$U,2,FALSE),0),"")</f>
        <v>2</v>
      </c>
      <c r="N409">
        <f>IFERROR(ROUND(VLOOKUP($A409,est_vols!$A:$U,3,FALSE),0),"")</f>
        <v>11</v>
      </c>
      <c r="O409" t="str">
        <f>VLOOKUP(M409,'AT FT Lookup'!$A$3:$D$8,4,FALSE)</f>
        <v>UrbBiz</v>
      </c>
      <c r="P409" s="11" t="str">
        <f>VLOOKUP(N409,'AT FT Lookup'!$A$12:$C$26,3,FALSE)</f>
        <v>Loc</v>
      </c>
      <c r="Q409">
        <f t="shared" si="176"/>
        <v>1</v>
      </c>
      <c r="R409">
        <f t="shared" si="177"/>
        <v>0</v>
      </c>
      <c r="S409">
        <f t="shared" si="178"/>
        <v>0</v>
      </c>
      <c r="T409">
        <f t="shared" si="179"/>
        <v>0</v>
      </c>
      <c r="U409" s="11" t="str">
        <f t="shared" si="181"/>
        <v>Under 10k</v>
      </c>
      <c r="V409" s="3">
        <v>2258</v>
      </c>
      <c r="W409" s="3">
        <v>316</v>
      </c>
      <c r="X409" s="3">
        <v>884</v>
      </c>
      <c r="Y409" s="3">
        <v>774</v>
      </c>
      <c r="Z409" s="3">
        <v>269</v>
      </c>
      <c r="AA409" s="9">
        <v>15</v>
      </c>
      <c r="AN409" s="3">
        <f>IFERROR(ROUND(VLOOKUP($A409,est_vols!$A:$U,4,FALSE),0),"")</f>
        <v>3200</v>
      </c>
      <c r="AO409" s="3">
        <f>IFERROR(ROUND(VLOOKUP($A409,est_vols!$A:$U,5,FALSE),0),"")</f>
        <v>1013</v>
      </c>
      <c r="AP409" s="3">
        <f>IFERROR(ROUND(VLOOKUP($A409,est_vols!$A:$U,6,FALSE),0),"")</f>
        <v>1268</v>
      </c>
      <c r="AQ409" s="3">
        <f>IFERROR(ROUND(VLOOKUP($A409,est_vols!$A:$U,7,FALSE),0),"")</f>
        <v>420</v>
      </c>
      <c r="AR409" s="3">
        <f>IFERROR(ROUND(VLOOKUP($A409,est_vols!$A:$U,8,FALSE),0),"")</f>
        <v>204</v>
      </c>
      <c r="AS409" s="9">
        <f>IFERROR(ROUND(VLOOKUP($A409,est_vols!$A:$U,9,FALSE),0),"")</f>
        <v>295</v>
      </c>
      <c r="AT409" s="3">
        <f t="shared" si="182"/>
        <v>942</v>
      </c>
      <c r="AU409" s="3">
        <f t="shared" si="183"/>
        <v>697</v>
      </c>
      <c r="AV409" s="3">
        <f t="shared" si="184"/>
        <v>384</v>
      </c>
      <c r="AW409" s="3">
        <f t="shared" si="185"/>
        <v>-354</v>
      </c>
      <c r="AX409" s="3">
        <f t="shared" si="186"/>
        <v>-65</v>
      </c>
      <c r="AY409" s="9">
        <f t="shared" si="187"/>
        <v>280</v>
      </c>
      <c r="AZ409" s="3">
        <f t="shared" si="188"/>
        <v>887364</v>
      </c>
      <c r="BA409" s="3">
        <f t="shared" si="189"/>
        <v>485809</v>
      </c>
      <c r="BB409" s="3">
        <f t="shared" si="190"/>
        <v>147456</v>
      </c>
      <c r="BC409" s="3">
        <f t="shared" si="191"/>
        <v>125316</v>
      </c>
      <c r="BD409" s="3">
        <f t="shared" si="192"/>
        <v>4225</v>
      </c>
      <c r="BE409" s="9">
        <f t="shared" si="193"/>
        <v>78400</v>
      </c>
      <c r="BF409" s="51">
        <f t="shared" si="194"/>
        <v>0.41718334809565988</v>
      </c>
      <c r="BG409" s="51">
        <f t="shared" si="195"/>
        <v>2.2056962025316458</v>
      </c>
      <c r="BH409" s="51">
        <f t="shared" si="196"/>
        <v>0.43438914027149322</v>
      </c>
      <c r="BI409" s="51">
        <f t="shared" si="197"/>
        <v>-0.4573643410852713</v>
      </c>
      <c r="BJ409" s="51">
        <f t="shared" si="198"/>
        <v>-0.24163568773234201</v>
      </c>
      <c r="BK409" s="52">
        <f t="shared" si="199"/>
        <v>18.666666666666668</v>
      </c>
    </row>
    <row r="410" spans="1:63" x14ac:dyDescent="0.25">
      <c r="A410">
        <v>442</v>
      </c>
      <c r="B410" t="s">
        <v>75</v>
      </c>
      <c r="C410" t="s">
        <v>214</v>
      </c>
      <c r="D410" t="str">
        <f t="shared" si="180"/>
        <v>FRANCISCO ST between BAKER and RICHARDSON</v>
      </c>
      <c r="E410" t="s">
        <v>285</v>
      </c>
      <c r="F410" t="s">
        <v>506</v>
      </c>
      <c r="G410" t="s">
        <v>507</v>
      </c>
      <c r="H410" t="s">
        <v>42</v>
      </c>
      <c r="I410" t="s">
        <v>621</v>
      </c>
      <c r="J410" s="11" t="s">
        <v>976</v>
      </c>
      <c r="K410">
        <v>27005</v>
      </c>
      <c r="L410" s="11">
        <v>27023</v>
      </c>
      <c r="M410">
        <f>IFERROR(ROUND(VLOOKUP($A410,est_vols!$A:$U,2,FALSE),0),"")</f>
        <v>2</v>
      </c>
      <c r="N410">
        <f>IFERROR(ROUND(VLOOKUP($A410,est_vols!$A:$U,3,FALSE),0),"")</f>
        <v>11</v>
      </c>
      <c r="O410" t="str">
        <f>VLOOKUP(M410,'AT FT Lookup'!$A$3:$D$8,4,FALSE)</f>
        <v>UrbBiz</v>
      </c>
      <c r="P410" s="11" t="str">
        <f>VLOOKUP(N410,'AT FT Lookup'!$A$12:$C$26,3,FALSE)</f>
        <v>Loc</v>
      </c>
      <c r="Q410">
        <f t="shared" si="176"/>
        <v>1</v>
      </c>
      <c r="R410">
        <f t="shared" si="177"/>
        <v>0</v>
      </c>
      <c r="S410">
        <f t="shared" si="178"/>
        <v>0</v>
      </c>
      <c r="T410">
        <f t="shared" si="179"/>
        <v>0</v>
      </c>
      <c r="U410" s="11" t="str">
        <f t="shared" si="181"/>
        <v>Under 10k</v>
      </c>
      <c r="V410" s="3">
        <v>874</v>
      </c>
      <c r="W410" s="3">
        <v>153</v>
      </c>
      <c r="X410" s="3">
        <v>396</v>
      </c>
      <c r="Y410" s="3">
        <v>212</v>
      </c>
      <c r="Z410" s="3">
        <v>107</v>
      </c>
      <c r="AA410" s="9">
        <v>6</v>
      </c>
      <c r="AN410" s="3">
        <f>IFERROR(ROUND(VLOOKUP($A410,est_vols!$A:$U,4,FALSE),0),"")</f>
        <v>3373</v>
      </c>
      <c r="AO410" s="3">
        <f>IFERROR(ROUND(VLOOKUP($A410,est_vols!$A:$U,5,FALSE),0),"")</f>
        <v>112</v>
      </c>
      <c r="AP410" s="3">
        <f>IFERROR(ROUND(VLOOKUP($A410,est_vols!$A:$U,6,FALSE),0),"")</f>
        <v>1133</v>
      </c>
      <c r="AQ410" s="3">
        <f>IFERROR(ROUND(VLOOKUP($A410,est_vols!$A:$U,7,FALSE),0),"")</f>
        <v>1028</v>
      </c>
      <c r="AR410" s="3">
        <f>IFERROR(ROUND(VLOOKUP($A410,est_vols!$A:$U,8,FALSE),0),"")</f>
        <v>1076</v>
      </c>
      <c r="AS410" s="9">
        <f>IFERROR(ROUND(VLOOKUP($A410,est_vols!$A:$U,9,FALSE),0),"")</f>
        <v>24</v>
      </c>
      <c r="AT410" s="3">
        <f t="shared" si="182"/>
        <v>2499</v>
      </c>
      <c r="AU410" s="3">
        <f t="shared" si="183"/>
        <v>-41</v>
      </c>
      <c r="AV410" s="3">
        <f t="shared" si="184"/>
        <v>737</v>
      </c>
      <c r="AW410" s="3">
        <f t="shared" si="185"/>
        <v>816</v>
      </c>
      <c r="AX410" s="3">
        <f t="shared" si="186"/>
        <v>969</v>
      </c>
      <c r="AY410" s="9">
        <f t="shared" si="187"/>
        <v>18</v>
      </c>
      <c r="AZ410" s="3">
        <f t="shared" si="188"/>
        <v>6245001</v>
      </c>
      <c r="BA410" s="3">
        <f t="shared" si="189"/>
        <v>1681</v>
      </c>
      <c r="BB410" s="3">
        <f t="shared" si="190"/>
        <v>543169</v>
      </c>
      <c r="BC410" s="3">
        <f t="shared" si="191"/>
        <v>665856</v>
      </c>
      <c r="BD410" s="3">
        <f t="shared" si="192"/>
        <v>938961</v>
      </c>
      <c r="BE410" s="9">
        <f t="shared" si="193"/>
        <v>324</v>
      </c>
      <c r="BF410" s="51">
        <f t="shared" si="194"/>
        <v>2.8592677345537756</v>
      </c>
      <c r="BG410" s="51">
        <f t="shared" si="195"/>
        <v>-0.26797385620915032</v>
      </c>
      <c r="BH410" s="51">
        <f t="shared" si="196"/>
        <v>1.8611111111111112</v>
      </c>
      <c r="BI410" s="51">
        <f t="shared" si="197"/>
        <v>3.8490566037735849</v>
      </c>
      <c r="BJ410" s="51">
        <f t="shared" si="198"/>
        <v>9.05607476635514</v>
      </c>
      <c r="BK410" s="52">
        <f t="shared" si="199"/>
        <v>3</v>
      </c>
    </row>
    <row r="411" spans="1:63" x14ac:dyDescent="0.25">
      <c r="A411">
        <v>443</v>
      </c>
      <c r="B411" t="s">
        <v>75</v>
      </c>
      <c r="C411" t="s">
        <v>214</v>
      </c>
      <c r="D411" t="str">
        <f t="shared" si="180"/>
        <v>FRANCISCO ST between MASON and TAYLOR</v>
      </c>
      <c r="E411" t="s">
        <v>285</v>
      </c>
      <c r="F411" t="s">
        <v>442</v>
      </c>
      <c r="G411" t="s">
        <v>508</v>
      </c>
      <c r="H411" t="s">
        <v>40</v>
      </c>
      <c r="I411" t="s">
        <v>621</v>
      </c>
      <c r="J411" s="11" t="s">
        <v>977</v>
      </c>
      <c r="K411">
        <v>25523</v>
      </c>
      <c r="L411" s="11">
        <v>25471</v>
      </c>
      <c r="M411">
        <f>IFERROR(ROUND(VLOOKUP($A411,est_vols!$A:$U,2,FALSE),0),"")</f>
        <v>1</v>
      </c>
      <c r="N411">
        <f>IFERROR(ROUND(VLOOKUP($A411,est_vols!$A:$U,3,FALSE),0),"")</f>
        <v>11</v>
      </c>
      <c r="O411" t="str">
        <f>VLOOKUP(M411,'AT FT Lookup'!$A$3:$D$8,4,FALSE)</f>
        <v>Core/CBD</v>
      </c>
      <c r="P411" s="11" t="str">
        <f>VLOOKUP(N411,'AT FT Lookup'!$A$12:$C$26,3,FALSE)</f>
        <v>Loc</v>
      </c>
      <c r="Q411">
        <f t="shared" si="176"/>
        <v>1</v>
      </c>
      <c r="R411">
        <f t="shared" si="177"/>
        <v>0</v>
      </c>
      <c r="S411">
        <f t="shared" si="178"/>
        <v>0</v>
      </c>
      <c r="T411">
        <f t="shared" si="179"/>
        <v>0</v>
      </c>
      <c r="U411" s="11" t="str">
        <f t="shared" si="181"/>
        <v>Under 10k</v>
      </c>
      <c r="V411" s="3">
        <v>1046</v>
      </c>
      <c r="W411" s="3">
        <v>138</v>
      </c>
      <c r="X411" s="3">
        <v>377</v>
      </c>
      <c r="Y411" s="3">
        <v>265</v>
      </c>
      <c r="Z411" s="3">
        <v>254</v>
      </c>
      <c r="AA411" s="9">
        <v>12</v>
      </c>
      <c r="AN411" s="3">
        <f>IFERROR(ROUND(VLOOKUP($A411,est_vols!$A:$U,4,FALSE),0),"")</f>
        <v>541</v>
      </c>
      <c r="AO411" s="3">
        <f>IFERROR(ROUND(VLOOKUP($A411,est_vols!$A:$U,5,FALSE),0),"")</f>
        <v>110</v>
      </c>
      <c r="AP411" s="3">
        <f>IFERROR(ROUND(VLOOKUP($A411,est_vols!$A:$U,6,FALSE),0),"")</f>
        <v>314</v>
      </c>
      <c r="AQ411" s="3">
        <f>IFERROR(ROUND(VLOOKUP($A411,est_vols!$A:$U,7,FALSE),0),"")</f>
        <v>98</v>
      </c>
      <c r="AR411" s="3">
        <f>IFERROR(ROUND(VLOOKUP($A411,est_vols!$A:$U,8,FALSE),0),"")</f>
        <v>16</v>
      </c>
      <c r="AS411" s="9">
        <f>IFERROR(ROUND(VLOOKUP($A411,est_vols!$A:$U,9,FALSE),0),"")</f>
        <v>3</v>
      </c>
      <c r="AT411" s="3">
        <f t="shared" si="182"/>
        <v>-505</v>
      </c>
      <c r="AU411" s="3">
        <f t="shared" si="183"/>
        <v>-28</v>
      </c>
      <c r="AV411" s="3">
        <f t="shared" si="184"/>
        <v>-63</v>
      </c>
      <c r="AW411" s="3">
        <f t="shared" si="185"/>
        <v>-167</v>
      </c>
      <c r="AX411" s="3">
        <f t="shared" si="186"/>
        <v>-238</v>
      </c>
      <c r="AY411" s="9">
        <f t="shared" si="187"/>
        <v>-9</v>
      </c>
      <c r="AZ411" s="3">
        <f t="shared" si="188"/>
        <v>255025</v>
      </c>
      <c r="BA411" s="3">
        <f t="shared" si="189"/>
        <v>784</v>
      </c>
      <c r="BB411" s="3">
        <f t="shared" si="190"/>
        <v>3969</v>
      </c>
      <c r="BC411" s="3">
        <f t="shared" si="191"/>
        <v>27889</v>
      </c>
      <c r="BD411" s="3">
        <f t="shared" si="192"/>
        <v>56644</v>
      </c>
      <c r="BE411" s="9">
        <f t="shared" si="193"/>
        <v>81</v>
      </c>
      <c r="BF411" s="51">
        <f t="shared" si="194"/>
        <v>-0.48279158699808794</v>
      </c>
      <c r="BG411" s="51">
        <f t="shared" si="195"/>
        <v>-0.20289855072463769</v>
      </c>
      <c r="BH411" s="51">
        <f t="shared" si="196"/>
        <v>-0.16710875331564987</v>
      </c>
      <c r="BI411" s="51">
        <f t="shared" si="197"/>
        <v>-0.63018867924528299</v>
      </c>
      <c r="BJ411" s="51">
        <f t="shared" si="198"/>
        <v>-0.93700787401574803</v>
      </c>
      <c r="BK411" s="52">
        <f t="shared" si="199"/>
        <v>-0.75</v>
      </c>
    </row>
    <row r="412" spans="1:63" x14ac:dyDescent="0.25">
      <c r="A412">
        <v>444</v>
      </c>
      <c r="B412" t="s">
        <v>75</v>
      </c>
      <c r="C412" t="s">
        <v>214</v>
      </c>
      <c r="D412" t="str">
        <f t="shared" si="180"/>
        <v>FRANCISCO ST between MASON and TAYLOR</v>
      </c>
      <c r="E412" t="s">
        <v>285</v>
      </c>
      <c r="F412" t="s">
        <v>442</v>
      </c>
      <c r="G412" t="s">
        <v>508</v>
      </c>
      <c r="H412" t="s">
        <v>42</v>
      </c>
      <c r="I412" t="s">
        <v>621</v>
      </c>
      <c r="J412" s="11" t="s">
        <v>978</v>
      </c>
      <c r="K412">
        <v>25471</v>
      </c>
      <c r="L412" s="11">
        <v>25523</v>
      </c>
      <c r="M412">
        <f>IFERROR(ROUND(VLOOKUP($A412,est_vols!$A:$U,2,FALSE),0),"")</f>
        <v>1</v>
      </c>
      <c r="N412">
        <f>IFERROR(ROUND(VLOOKUP($A412,est_vols!$A:$U,3,FALSE),0),"")</f>
        <v>11</v>
      </c>
      <c r="O412" t="str">
        <f>VLOOKUP(M412,'AT FT Lookup'!$A$3:$D$8,4,FALSE)</f>
        <v>Core/CBD</v>
      </c>
      <c r="P412" s="11" t="str">
        <f>VLOOKUP(N412,'AT FT Lookup'!$A$12:$C$26,3,FALSE)</f>
        <v>Loc</v>
      </c>
      <c r="Q412">
        <f t="shared" si="176"/>
        <v>1</v>
      </c>
      <c r="R412">
        <f t="shared" si="177"/>
        <v>0</v>
      </c>
      <c r="S412">
        <f t="shared" si="178"/>
        <v>0</v>
      </c>
      <c r="T412">
        <f t="shared" si="179"/>
        <v>0</v>
      </c>
      <c r="U412" s="11" t="str">
        <f t="shared" si="181"/>
        <v>Under 10k</v>
      </c>
      <c r="V412" s="3">
        <v>820</v>
      </c>
      <c r="W412" s="3">
        <v>121</v>
      </c>
      <c r="X412" s="3">
        <v>293</v>
      </c>
      <c r="Y412" s="3">
        <v>180</v>
      </c>
      <c r="Z412" s="3">
        <v>204</v>
      </c>
      <c r="AA412" s="9">
        <v>22</v>
      </c>
      <c r="AN412" s="3">
        <f>IFERROR(ROUND(VLOOKUP($A412,est_vols!$A:$U,4,FALSE),0),"")</f>
        <v>981</v>
      </c>
      <c r="AO412" s="3">
        <f>IFERROR(ROUND(VLOOKUP($A412,est_vols!$A:$U,5,FALSE),0),"")</f>
        <v>66</v>
      </c>
      <c r="AP412" s="3">
        <f>IFERROR(ROUND(VLOOKUP($A412,est_vols!$A:$U,6,FALSE),0),"")</f>
        <v>377</v>
      </c>
      <c r="AQ412" s="3">
        <f>IFERROR(ROUND(VLOOKUP($A412,est_vols!$A:$U,7,FALSE),0),"")</f>
        <v>346</v>
      </c>
      <c r="AR412" s="3">
        <f>IFERROR(ROUND(VLOOKUP($A412,est_vols!$A:$U,8,FALSE),0),"")</f>
        <v>184</v>
      </c>
      <c r="AS412" s="9">
        <f>IFERROR(ROUND(VLOOKUP($A412,est_vols!$A:$U,9,FALSE),0),"")</f>
        <v>9</v>
      </c>
      <c r="AT412" s="3">
        <f t="shared" si="182"/>
        <v>161</v>
      </c>
      <c r="AU412" s="3">
        <f t="shared" si="183"/>
        <v>-55</v>
      </c>
      <c r="AV412" s="3">
        <f t="shared" si="184"/>
        <v>84</v>
      </c>
      <c r="AW412" s="3">
        <f t="shared" si="185"/>
        <v>166</v>
      </c>
      <c r="AX412" s="3">
        <f t="shared" si="186"/>
        <v>-20</v>
      </c>
      <c r="AY412" s="9">
        <f t="shared" si="187"/>
        <v>-13</v>
      </c>
      <c r="AZ412" s="3">
        <f t="shared" si="188"/>
        <v>25921</v>
      </c>
      <c r="BA412" s="3">
        <f t="shared" si="189"/>
        <v>3025</v>
      </c>
      <c r="BB412" s="3">
        <f t="shared" si="190"/>
        <v>7056</v>
      </c>
      <c r="BC412" s="3">
        <f t="shared" si="191"/>
        <v>27556</v>
      </c>
      <c r="BD412" s="3">
        <f t="shared" si="192"/>
        <v>400</v>
      </c>
      <c r="BE412" s="9">
        <f t="shared" si="193"/>
        <v>169</v>
      </c>
      <c r="BF412" s="51">
        <f t="shared" si="194"/>
        <v>0.19634146341463415</v>
      </c>
      <c r="BG412" s="51">
        <f t="shared" si="195"/>
        <v>-0.45454545454545453</v>
      </c>
      <c r="BH412" s="51">
        <f t="shared" si="196"/>
        <v>0.28668941979522183</v>
      </c>
      <c r="BI412" s="51">
        <f t="shared" si="197"/>
        <v>0.92222222222222228</v>
      </c>
      <c r="BJ412" s="51">
        <f t="shared" si="198"/>
        <v>-9.8039215686274508E-2</v>
      </c>
      <c r="BK412" s="52">
        <f t="shared" si="199"/>
        <v>-0.59090909090909094</v>
      </c>
    </row>
    <row r="413" spans="1:63" x14ac:dyDescent="0.25">
      <c r="A413">
        <v>445</v>
      </c>
      <c r="B413" t="s">
        <v>75</v>
      </c>
      <c r="C413" t="s">
        <v>214</v>
      </c>
      <c r="D413" t="str">
        <f t="shared" si="180"/>
        <v>FREDERICK ST between SHRADER and STANYAN</v>
      </c>
      <c r="E413" t="s">
        <v>286</v>
      </c>
      <c r="F413" t="s">
        <v>509</v>
      </c>
      <c r="G413" t="s">
        <v>510</v>
      </c>
      <c r="H413" t="s">
        <v>40</v>
      </c>
      <c r="I413" t="s">
        <v>621</v>
      </c>
      <c r="J413" s="11" t="s">
        <v>979</v>
      </c>
      <c r="K413">
        <v>26427</v>
      </c>
      <c r="L413" s="11">
        <v>26426</v>
      </c>
      <c r="M413">
        <f>IFERROR(ROUND(VLOOKUP($A413,est_vols!$A:$U,2,FALSE),0),"")</f>
        <v>2</v>
      </c>
      <c r="N413">
        <f>IFERROR(ROUND(VLOOKUP($A413,est_vols!$A:$U,3,FALSE),0),"")</f>
        <v>4</v>
      </c>
      <c r="O413" t="str">
        <f>VLOOKUP(M413,'AT FT Lookup'!$A$3:$D$8,4,FALSE)</f>
        <v>UrbBiz</v>
      </c>
      <c r="P413" s="11" t="str">
        <f>VLOOKUP(N413,'AT FT Lookup'!$A$12:$C$26,3,FALSE)</f>
        <v>Col</v>
      </c>
      <c r="Q413">
        <f t="shared" si="176"/>
        <v>1</v>
      </c>
      <c r="R413">
        <f t="shared" si="177"/>
        <v>0</v>
      </c>
      <c r="S413">
        <f t="shared" si="178"/>
        <v>0</v>
      </c>
      <c r="T413">
        <f t="shared" si="179"/>
        <v>0</v>
      </c>
      <c r="U413" s="11" t="str">
        <f t="shared" si="181"/>
        <v>Under 10k</v>
      </c>
      <c r="V413" s="3">
        <v>2711</v>
      </c>
      <c r="W413" s="3">
        <v>552.5</v>
      </c>
      <c r="X413" s="3">
        <v>987</v>
      </c>
      <c r="Y413" s="3">
        <v>612</v>
      </c>
      <c r="Z413" s="3">
        <v>532.5</v>
      </c>
      <c r="AA413" s="9">
        <v>27</v>
      </c>
      <c r="AN413" s="3">
        <f>IFERROR(ROUND(VLOOKUP($A413,est_vols!$A:$U,4,FALSE),0),"")</f>
        <v>5920</v>
      </c>
      <c r="AO413" s="3">
        <f>IFERROR(ROUND(VLOOKUP($A413,est_vols!$A:$U,5,FALSE),0),"")</f>
        <v>1189</v>
      </c>
      <c r="AP413" s="3">
        <f>IFERROR(ROUND(VLOOKUP($A413,est_vols!$A:$U,6,FALSE),0),"")</f>
        <v>2364</v>
      </c>
      <c r="AQ413" s="3">
        <f>IFERROR(ROUND(VLOOKUP($A413,est_vols!$A:$U,7,FALSE),0),"")</f>
        <v>1130</v>
      </c>
      <c r="AR413" s="3">
        <f>IFERROR(ROUND(VLOOKUP($A413,est_vols!$A:$U,8,FALSE),0),"")</f>
        <v>1146</v>
      </c>
      <c r="AS413" s="9">
        <f>IFERROR(ROUND(VLOOKUP($A413,est_vols!$A:$U,9,FALSE),0),"")</f>
        <v>92</v>
      </c>
      <c r="AT413" s="3">
        <f t="shared" si="182"/>
        <v>3209</v>
      </c>
      <c r="AU413" s="3">
        <f t="shared" si="183"/>
        <v>636.5</v>
      </c>
      <c r="AV413" s="3">
        <f t="shared" si="184"/>
        <v>1377</v>
      </c>
      <c r="AW413" s="3">
        <f t="shared" si="185"/>
        <v>518</v>
      </c>
      <c r="AX413" s="3">
        <f t="shared" si="186"/>
        <v>613.5</v>
      </c>
      <c r="AY413" s="9">
        <f t="shared" si="187"/>
        <v>65</v>
      </c>
      <c r="AZ413" s="3">
        <f t="shared" si="188"/>
        <v>10297681</v>
      </c>
      <c r="BA413" s="3">
        <f t="shared" si="189"/>
        <v>405132.25</v>
      </c>
      <c r="BB413" s="3">
        <f t="shared" si="190"/>
        <v>1896129</v>
      </c>
      <c r="BC413" s="3">
        <f t="shared" si="191"/>
        <v>268324</v>
      </c>
      <c r="BD413" s="3">
        <f t="shared" si="192"/>
        <v>376382.25</v>
      </c>
      <c r="BE413" s="9">
        <f t="shared" si="193"/>
        <v>4225</v>
      </c>
      <c r="BF413" s="51">
        <f t="shared" si="194"/>
        <v>1.1836960531169309</v>
      </c>
      <c r="BG413" s="51">
        <f t="shared" si="195"/>
        <v>1.1520361990950225</v>
      </c>
      <c r="BH413" s="51">
        <f t="shared" si="196"/>
        <v>1.3951367781155015</v>
      </c>
      <c r="BI413" s="51">
        <f t="shared" si="197"/>
        <v>0.84640522875816993</v>
      </c>
      <c r="BJ413" s="51">
        <f t="shared" si="198"/>
        <v>1.152112676056338</v>
      </c>
      <c r="BK413" s="52">
        <f t="shared" si="199"/>
        <v>2.4074074074074074</v>
      </c>
    </row>
    <row r="414" spans="1:63" x14ac:dyDescent="0.25">
      <c r="A414">
        <v>446</v>
      </c>
      <c r="B414" t="s">
        <v>75</v>
      </c>
      <c r="C414" t="s">
        <v>214</v>
      </c>
      <c r="D414" t="str">
        <f t="shared" si="180"/>
        <v>FREDERICK ST between SHRADER and STANYAN</v>
      </c>
      <c r="E414" t="s">
        <v>286</v>
      </c>
      <c r="F414" t="s">
        <v>509</v>
      </c>
      <c r="G414" t="s">
        <v>510</v>
      </c>
      <c r="H414" t="s">
        <v>42</v>
      </c>
      <c r="I414" t="s">
        <v>621</v>
      </c>
      <c r="J414" s="11" t="s">
        <v>980</v>
      </c>
      <c r="K414">
        <v>26426</v>
      </c>
      <c r="L414" s="11">
        <v>26427</v>
      </c>
      <c r="M414">
        <f>IFERROR(ROUND(VLOOKUP($A414,est_vols!$A:$U,2,FALSE),0),"")</f>
        <v>2</v>
      </c>
      <c r="N414">
        <f>IFERROR(ROUND(VLOOKUP($A414,est_vols!$A:$U,3,FALSE),0),"")</f>
        <v>4</v>
      </c>
      <c r="O414" t="str">
        <f>VLOOKUP(M414,'AT FT Lookup'!$A$3:$D$8,4,FALSE)</f>
        <v>UrbBiz</v>
      </c>
      <c r="P414" s="11" t="str">
        <f>VLOOKUP(N414,'AT FT Lookup'!$A$12:$C$26,3,FALSE)</f>
        <v>Col</v>
      </c>
      <c r="Q414">
        <f t="shared" si="176"/>
        <v>1</v>
      </c>
      <c r="R414">
        <f t="shared" si="177"/>
        <v>0</v>
      </c>
      <c r="S414">
        <f t="shared" si="178"/>
        <v>0</v>
      </c>
      <c r="T414">
        <f t="shared" si="179"/>
        <v>0</v>
      </c>
      <c r="U414" s="11" t="str">
        <f t="shared" si="181"/>
        <v>Under 10k</v>
      </c>
      <c r="V414" s="3">
        <v>2738</v>
      </c>
      <c r="W414" s="3">
        <v>395.5</v>
      </c>
      <c r="X414" s="3">
        <v>1062</v>
      </c>
      <c r="Y414" s="3">
        <v>651</v>
      </c>
      <c r="Z414" s="3">
        <v>600</v>
      </c>
      <c r="AA414" s="9">
        <v>29.5</v>
      </c>
      <c r="AN414" s="3">
        <f>IFERROR(ROUND(VLOOKUP($A414,est_vols!$A:$U,4,FALSE),0),"")</f>
        <v>6089</v>
      </c>
      <c r="AO414" s="3">
        <f>IFERROR(ROUND(VLOOKUP($A414,est_vols!$A:$U,5,FALSE),0),"")</f>
        <v>811</v>
      </c>
      <c r="AP414" s="3">
        <f>IFERROR(ROUND(VLOOKUP($A414,est_vols!$A:$U,6,FALSE),0),"")</f>
        <v>2331</v>
      </c>
      <c r="AQ414" s="3">
        <f>IFERROR(ROUND(VLOOKUP($A414,est_vols!$A:$U,7,FALSE),0),"")</f>
        <v>1359</v>
      </c>
      <c r="AR414" s="3">
        <f>IFERROR(ROUND(VLOOKUP($A414,est_vols!$A:$U,8,FALSE),0),"")</f>
        <v>1490</v>
      </c>
      <c r="AS414" s="9">
        <f>IFERROR(ROUND(VLOOKUP($A414,est_vols!$A:$U,9,FALSE),0),"")</f>
        <v>98</v>
      </c>
      <c r="AT414" s="3">
        <f t="shared" si="182"/>
        <v>3351</v>
      </c>
      <c r="AU414" s="3">
        <f t="shared" si="183"/>
        <v>415.5</v>
      </c>
      <c r="AV414" s="3">
        <f t="shared" si="184"/>
        <v>1269</v>
      </c>
      <c r="AW414" s="3">
        <f t="shared" si="185"/>
        <v>708</v>
      </c>
      <c r="AX414" s="3">
        <f t="shared" si="186"/>
        <v>890</v>
      </c>
      <c r="AY414" s="9">
        <f t="shared" si="187"/>
        <v>68.5</v>
      </c>
      <c r="AZ414" s="3">
        <f t="shared" si="188"/>
        <v>11229201</v>
      </c>
      <c r="BA414" s="3">
        <f t="shared" si="189"/>
        <v>172640.25</v>
      </c>
      <c r="BB414" s="3">
        <f t="shared" si="190"/>
        <v>1610361</v>
      </c>
      <c r="BC414" s="3">
        <f t="shared" si="191"/>
        <v>501264</v>
      </c>
      <c r="BD414" s="3">
        <f t="shared" si="192"/>
        <v>792100</v>
      </c>
      <c r="BE414" s="9">
        <f t="shared" si="193"/>
        <v>4692.25</v>
      </c>
      <c r="BF414" s="51">
        <f t="shared" si="194"/>
        <v>1.2238860482103726</v>
      </c>
      <c r="BG414" s="51">
        <f t="shared" si="195"/>
        <v>1.0505689001264222</v>
      </c>
      <c r="BH414" s="51">
        <f t="shared" si="196"/>
        <v>1.1949152542372881</v>
      </c>
      <c r="BI414" s="51">
        <f t="shared" si="197"/>
        <v>1.0875576036866359</v>
      </c>
      <c r="BJ414" s="51">
        <f t="shared" si="198"/>
        <v>1.4833333333333334</v>
      </c>
      <c r="BK414" s="52">
        <f t="shared" si="199"/>
        <v>2.3220338983050848</v>
      </c>
    </row>
    <row r="415" spans="1:63" x14ac:dyDescent="0.25">
      <c r="A415">
        <v>447</v>
      </c>
      <c r="B415" t="s">
        <v>75</v>
      </c>
      <c r="C415" t="s">
        <v>214</v>
      </c>
      <c r="D415" t="str">
        <f t="shared" si="180"/>
        <v>FREELON ST between 4TH and ZOE</v>
      </c>
      <c r="E415" t="s">
        <v>287</v>
      </c>
      <c r="F415" t="s">
        <v>511</v>
      </c>
      <c r="G415" t="s">
        <v>512</v>
      </c>
      <c r="H415" t="s">
        <v>36</v>
      </c>
      <c r="I415" t="s">
        <v>621</v>
      </c>
      <c r="J415" s="11" t="s">
        <v>981</v>
      </c>
      <c r="K415">
        <v>23832</v>
      </c>
      <c r="L415" s="11">
        <v>23835</v>
      </c>
      <c r="M415">
        <f>IFERROR(ROUND(VLOOKUP($A415,est_vols!$A:$U,2,FALSE),0),"")</f>
        <v>1</v>
      </c>
      <c r="N415">
        <f>IFERROR(ROUND(VLOOKUP($A415,est_vols!$A:$U,3,FALSE),0),"")</f>
        <v>11</v>
      </c>
      <c r="O415" t="str">
        <f>VLOOKUP(M415,'AT FT Lookup'!$A$3:$D$8,4,FALSE)</f>
        <v>Core/CBD</v>
      </c>
      <c r="P415" s="11" t="str">
        <f>VLOOKUP(N415,'AT FT Lookup'!$A$12:$C$26,3,FALSE)</f>
        <v>Loc</v>
      </c>
      <c r="Q415">
        <f t="shared" si="176"/>
        <v>1</v>
      </c>
      <c r="R415">
        <f t="shared" si="177"/>
        <v>0</v>
      </c>
      <c r="S415">
        <f t="shared" si="178"/>
        <v>0</v>
      </c>
      <c r="T415">
        <f t="shared" si="179"/>
        <v>0</v>
      </c>
      <c r="U415" s="11" t="str">
        <f t="shared" si="181"/>
        <v>Under 10k</v>
      </c>
      <c r="V415" s="3">
        <v>888.5</v>
      </c>
      <c r="W415" s="3">
        <v>112</v>
      </c>
      <c r="X415" s="3">
        <v>400.5</v>
      </c>
      <c r="Y415" s="3">
        <v>178.5</v>
      </c>
      <c r="Z415" s="3">
        <v>162.5</v>
      </c>
      <c r="AA415" s="9">
        <v>35</v>
      </c>
      <c r="AN415" s="3">
        <f>IFERROR(ROUND(VLOOKUP($A415,est_vols!$A:$U,4,FALSE),0),"")</f>
        <v>234</v>
      </c>
      <c r="AO415" s="3">
        <f>IFERROR(ROUND(VLOOKUP($A415,est_vols!$A:$U,5,FALSE),0),"")</f>
        <v>30</v>
      </c>
      <c r="AP415" s="3">
        <f>IFERROR(ROUND(VLOOKUP($A415,est_vols!$A:$U,6,FALSE),0),"")</f>
        <v>107</v>
      </c>
      <c r="AQ415" s="3">
        <f>IFERROR(ROUND(VLOOKUP($A415,est_vols!$A:$U,7,FALSE),0),"")</f>
        <v>43</v>
      </c>
      <c r="AR415" s="3">
        <f>IFERROR(ROUND(VLOOKUP($A415,est_vols!$A:$U,8,FALSE),0),"")</f>
        <v>54</v>
      </c>
      <c r="AS415" s="9">
        <f>IFERROR(ROUND(VLOOKUP($A415,est_vols!$A:$U,9,FALSE),0),"")</f>
        <v>1</v>
      </c>
      <c r="AT415" s="3">
        <f t="shared" si="182"/>
        <v>-654.5</v>
      </c>
      <c r="AU415" s="3">
        <f t="shared" si="183"/>
        <v>-82</v>
      </c>
      <c r="AV415" s="3">
        <f t="shared" si="184"/>
        <v>-293.5</v>
      </c>
      <c r="AW415" s="3">
        <f t="shared" si="185"/>
        <v>-135.5</v>
      </c>
      <c r="AX415" s="3">
        <f t="shared" si="186"/>
        <v>-108.5</v>
      </c>
      <c r="AY415" s="9">
        <f t="shared" si="187"/>
        <v>-34</v>
      </c>
      <c r="AZ415" s="3">
        <f t="shared" si="188"/>
        <v>428370.25</v>
      </c>
      <c r="BA415" s="3">
        <f t="shared" si="189"/>
        <v>6724</v>
      </c>
      <c r="BB415" s="3">
        <f t="shared" si="190"/>
        <v>86142.25</v>
      </c>
      <c r="BC415" s="3">
        <f t="shared" si="191"/>
        <v>18360.25</v>
      </c>
      <c r="BD415" s="3">
        <f t="shared" si="192"/>
        <v>11772.25</v>
      </c>
      <c r="BE415" s="9">
        <f t="shared" si="193"/>
        <v>1156</v>
      </c>
      <c r="BF415" s="51">
        <f t="shared" si="194"/>
        <v>-0.73663477771525043</v>
      </c>
      <c r="BG415" s="51">
        <f t="shared" si="195"/>
        <v>-0.7321428571428571</v>
      </c>
      <c r="BH415" s="51">
        <f t="shared" si="196"/>
        <v>-0.73283395755305869</v>
      </c>
      <c r="BI415" s="51">
        <f t="shared" si="197"/>
        <v>-0.7591036414565826</v>
      </c>
      <c r="BJ415" s="51">
        <f t="shared" si="198"/>
        <v>-0.6676923076923077</v>
      </c>
      <c r="BK415" s="52">
        <f t="shared" si="199"/>
        <v>-0.97142857142857142</v>
      </c>
    </row>
    <row r="416" spans="1:63" x14ac:dyDescent="0.25">
      <c r="A416">
        <v>448</v>
      </c>
      <c r="B416" t="s">
        <v>75</v>
      </c>
      <c r="C416" t="s">
        <v>214</v>
      </c>
      <c r="D416" t="str">
        <f t="shared" si="180"/>
        <v>GAMBIER ST between FELTON and SILLIMAN</v>
      </c>
      <c r="E416" t="s">
        <v>288</v>
      </c>
      <c r="F416" t="s">
        <v>513</v>
      </c>
      <c r="G416" t="s">
        <v>514</v>
      </c>
      <c r="H416" t="s">
        <v>36</v>
      </c>
      <c r="I416" t="s">
        <v>621</v>
      </c>
      <c r="J416" s="11" t="s">
        <v>982</v>
      </c>
      <c r="K416">
        <v>20987</v>
      </c>
      <c r="L416" s="11">
        <v>20988</v>
      </c>
      <c r="M416">
        <f>IFERROR(ROUND(VLOOKUP($A416,est_vols!$A:$U,2,FALSE),0),"")</f>
        <v>3</v>
      </c>
      <c r="N416">
        <f>IFERROR(ROUND(VLOOKUP($A416,est_vols!$A:$U,3,FALSE),0),"")</f>
        <v>11</v>
      </c>
      <c r="O416" t="str">
        <f>VLOOKUP(M416,'AT FT Lookup'!$A$3:$D$8,4,FALSE)</f>
        <v>Urb</v>
      </c>
      <c r="P416" s="11" t="str">
        <f>VLOOKUP(N416,'AT FT Lookup'!$A$12:$C$26,3,FALSE)</f>
        <v>Loc</v>
      </c>
      <c r="Q416">
        <f t="shared" si="176"/>
        <v>1</v>
      </c>
      <c r="R416">
        <f t="shared" si="177"/>
        <v>0</v>
      </c>
      <c r="S416">
        <f t="shared" si="178"/>
        <v>0</v>
      </c>
      <c r="T416">
        <f t="shared" si="179"/>
        <v>0</v>
      </c>
      <c r="U416" s="11" t="str">
        <f t="shared" si="181"/>
        <v>Under 10k</v>
      </c>
      <c r="V416" s="3">
        <v>282</v>
      </c>
      <c r="W416" s="3">
        <v>58.5</v>
      </c>
      <c r="X416" s="3">
        <v>104.5</v>
      </c>
      <c r="Y416" s="3">
        <v>57.5</v>
      </c>
      <c r="Z416" s="3">
        <v>51.5</v>
      </c>
      <c r="AA416" s="9">
        <v>10</v>
      </c>
      <c r="AN416" s="3">
        <f>IFERROR(ROUND(VLOOKUP($A416,est_vols!$A:$U,4,FALSE),0),"")</f>
        <v>0</v>
      </c>
      <c r="AO416" s="3">
        <f>IFERROR(ROUND(VLOOKUP($A416,est_vols!$A:$U,5,FALSE),0),"")</f>
        <v>0</v>
      </c>
      <c r="AP416" s="3">
        <f>IFERROR(ROUND(VLOOKUP($A416,est_vols!$A:$U,6,FALSE),0),"")</f>
        <v>0</v>
      </c>
      <c r="AQ416" s="3">
        <f>IFERROR(ROUND(VLOOKUP($A416,est_vols!$A:$U,7,FALSE),0),"")</f>
        <v>0</v>
      </c>
      <c r="AR416" s="3">
        <f>IFERROR(ROUND(VLOOKUP($A416,est_vols!$A:$U,8,FALSE),0),"")</f>
        <v>0</v>
      </c>
      <c r="AS416" s="9">
        <f>IFERROR(ROUND(VLOOKUP($A416,est_vols!$A:$U,9,FALSE),0),"")</f>
        <v>0</v>
      </c>
      <c r="AT416" s="3">
        <f t="shared" si="182"/>
        <v>-282</v>
      </c>
      <c r="AU416" s="3">
        <f t="shared" si="183"/>
        <v>-58.5</v>
      </c>
      <c r="AV416" s="3">
        <f t="shared" si="184"/>
        <v>-104.5</v>
      </c>
      <c r="AW416" s="3">
        <f t="shared" si="185"/>
        <v>-57.5</v>
      </c>
      <c r="AX416" s="3">
        <f t="shared" si="186"/>
        <v>-51.5</v>
      </c>
      <c r="AY416" s="9">
        <f t="shared" si="187"/>
        <v>-10</v>
      </c>
      <c r="AZ416" s="3">
        <f t="shared" si="188"/>
        <v>79524</v>
      </c>
      <c r="BA416" s="3">
        <f t="shared" si="189"/>
        <v>3422.25</v>
      </c>
      <c r="BB416" s="3">
        <f t="shared" si="190"/>
        <v>10920.25</v>
      </c>
      <c r="BC416" s="3">
        <f t="shared" si="191"/>
        <v>3306.25</v>
      </c>
      <c r="BD416" s="3">
        <f t="shared" si="192"/>
        <v>2652.25</v>
      </c>
      <c r="BE416" s="9">
        <f t="shared" si="193"/>
        <v>100</v>
      </c>
      <c r="BF416" s="51">
        <f t="shared" si="194"/>
        <v>-1</v>
      </c>
      <c r="BG416" s="51">
        <f t="shared" si="195"/>
        <v>-1</v>
      </c>
      <c r="BH416" s="51">
        <f t="shared" si="196"/>
        <v>-1</v>
      </c>
      <c r="BI416" s="51">
        <f t="shared" si="197"/>
        <v>-1</v>
      </c>
      <c r="BJ416" s="51">
        <f t="shared" si="198"/>
        <v>-1</v>
      </c>
      <c r="BK416" s="52">
        <f t="shared" si="199"/>
        <v>-1</v>
      </c>
    </row>
    <row r="417" spans="1:63" x14ac:dyDescent="0.25">
      <c r="A417">
        <v>449</v>
      </c>
      <c r="B417" t="s">
        <v>75</v>
      </c>
      <c r="C417" t="s">
        <v>214</v>
      </c>
      <c r="D417" t="str">
        <f t="shared" si="180"/>
        <v>GAMBIER ST between FELTON and SILLIMAN</v>
      </c>
      <c r="E417" t="s">
        <v>288</v>
      </c>
      <c r="F417" t="s">
        <v>513</v>
      </c>
      <c r="G417" t="s">
        <v>514</v>
      </c>
      <c r="H417" t="s">
        <v>38</v>
      </c>
      <c r="I417" t="s">
        <v>621</v>
      </c>
      <c r="J417" s="11" t="s">
        <v>983</v>
      </c>
      <c r="K417">
        <v>20988</v>
      </c>
      <c r="L417" s="11">
        <v>20987</v>
      </c>
      <c r="M417">
        <f>IFERROR(ROUND(VLOOKUP($A417,est_vols!$A:$U,2,FALSE),0),"")</f>
        <v>3</v>
      </c>
      <c r="N417">
        <f>IFERROR(ROUND(VLOOKUP($A417,est_vols!$A:$U,3,FALSE),0),"")</f>
        <v>11</v>
      </c>
      <c r="O417" t="str">
        <f>VLOOKUP(M417,'AT FT Lookup'!$A$3:$D$8,4,FALSE)</f>
        <v>Urb</v>
      </c>
      <c r="P417" s="11" t="str">
        <f>VLOOKUP(N417,'AT FT Lookup'!$A$12:$C$26,3,FALSE)</f>
        <v>Loc</v>
      </c>
      <c r="Q417">
        <f t="shared" si="176"/>
        <v>1</v>
      </c>
      <c r="R417">
        <f t="shared" si="177"/>
        <v>0</v>
      </c>
      <c r="S417">
        <f t="shared" si="178"/>
        <v>0</v>
      </c>
      <c r="T417">
        <f t="shared" si="179"/>
        <v>0</v>
      </c>
      <c r="U417" s="11" t="str">
        <f t="shared" si="181"/>
        <v>Under 10k</v>
      </c>
      <c r="V417" s="3">
        <v>294.5</v>
      </c>
      <c r="W417" s="3">
        <v>41</v>
      </c>
      <c r="X417" s="3">
        <v>92</v>
      </c>
      <c r="Y417" s="3">
        <v>69.5</v>
      </c>
      <c r="Z417" s="3">
        <v>86</v>
      </c>
      <c r="AA417" s="9">
        <v>6</v>
      </c>
      <c r="AN417" s="3">
        <f>IFERROR(ROUND(VLOOKUP($A417,est_vols!$A:$U,4,FALSE),0),"")</f>
        <v>0</v>
      </c>
      <c r="AO417" s="3">
        <f>IFERROR(ROUND(VLOOKUP($A417,est_vols!$A:$U,5,FALSE),0),"")</f>
        <v>0</v>
      </c>
      <c r="AP417" s="3">
        <f>IFERROR(ROUND(VLOOKUP($A417,est_vols!$A:$U,6,FALSE),0),"")</f>
        <v>0</v>
      </c>
      <c r="AQ417" s="3">
        <f>IFERROR(ROUND(VLOOKUP($A417,est_vols!$A:$U,7,FALSE),0),"")</f>
        <v>0</v>
      </c>
      <c r="AR417" s="3">
        <f>IFERROR(ROUND(VLOOKUP($A417,est_vols!$A:$U,8,FALSE),0),"")</f>
        <v>0</v>
      </c>
      <c r="AS417" s="9">
        <f>IFERROR(ROUND(VLOOKUP($A417,est_vols!$A:$U,9,FALSE),0),"")</f>
        <v>0</v>
      </c>
      <c r="AT417" s="3">
        <f t="shared" si="182"/>
        <v>-294.5</v>
      </c>
      <c r="AU417" s="3">
        <f t="shared" si="183"/>
        <v>-41</v>
      </c>
      <c r="AV417" s="3">
        <f t="shared" si="184"/>
        <v>-92</v>
      </c>
      <c r="AW417" s="3">
        <f t="shared" si="185"/>
        <v>-69.5</v>
      </c>
      <c r="AX417" s="3">
        <f t="shared" si="186"/>
        <v>-86</v>
      </c>
      <c r="AY417" s="9">
        <f t="shared" si="187"/>
        <v>-6</v>
      </c>
      <c r="AZ417" s="3">
        <f t="shared" si="188"/>
        <v>86730.25</v>
      </c>
      <c r="BA417" s="3">
        <f t="shared" si="189"/>
        <v>1681</v>
      </c>
      <c r="BB417" s="3">
        <f t="shared" si="190"/>
        <v>8464</v>
      </c>
      <c r="BC417" s="3">
        <f t="shared" si="191"/>
        <v>4830.25</v>
      </c>
      <c r="BD417" s="3">
        <f t="shared" si="192"/>
        <v>7396</v>
      </c>
      <c r="BE417" s="9">
        <f t="shared" si="193"/>
        <v>36</v>
      </c>
      <c r="BF417" s="51">
        <f t="shared" si="194"/>
        <v>-1</v>
      </c>
      <c r="BG417" s="51">
        <f t="shared" si="195"/>
        <v>-1</v>
      </c>
      <c r="BH417" s="51">
        <f t="shared" si="196"/>
        <v>-1</v>
      </c>
      <c r="BI417" s="51">
        <f t="shared" si="197"/>
        <v>-1</v>
      </c>
      <c r="BJ417" s="51">
        <f t="shared" si="198"/>
        <v>-1</v>
      </c>
      <c r="BK417" s="52">
        <f t="shared" si="199"/>
        <v>-1</v>
      </c>
    </row>
    <row r="418" spans="1:63" x14ac:dyDescent="0.25">
      <c r="A418">
        <v>450</v>
      </c>
      <c r="B418" t="s">
        <v>75</v>
      </c>
      <c r="C418" t="s">
        <v>214</v>
      </c>
      <c r="D418" t="str">
        <f t="shared" si="180"/>
        <v>GENNESSEE ST between HEARST and MONTEREY</v>
      </c>
      <c r="E418" t="s">
        <v>289</v>
      </c>
      <c r="F418" t="s">
        <v>515</v>
      </c>
      <c r="G418" t="s">
        <v>516</v>
      </c>
      <c r="H418" t="s">
        <v>36</v>
      </c>
      <c r="I418" t="s">
        <v>621</v>
      </c>
      <c r="J418" s="11" t="s">
        <v>984</v>
      </c>
      <c r="K418">
        <v>22244</v>
      </c>
      <c r="L418" s="11">
        <v>22245</v>
      </c>
      <c r="M418">
        <f>IFERROR(ROUND(VLOOKUP($A418,est_vols!$A:$U,2,FALSE),0),"")</f>
        <v>3</v>
      </c>
      <c r="N418">
        <f>IFERROR(ROUND(VLOOKUP($A418,est_vols!$A:$U,3,FALSE),0),"")</f>
        <v>4</v>
      </c>
      <c r="O418" t="str">
        <f>VLOOKUP(M418,'AT FT Lookup'!$A$3:$D$8,4,FALSE)</f>
        <v>Urb</v>
      </c>
      <c r="P418" s="11" t="str">
        <f>VLOOKUP(N418,'AT FT Lookup'!$A$12:$C$26,3,FALSE)</f>
        <v>Col</v>
      </c>
      <c r="Q418">
        <f t="shared" ref="Q418:Q481" si="200">IF(V418&lt;10000,IF(V418&lt;1,0,1),0)</f>
        <v>1</v>
      </c>
      <c r="R418">
        <f t="shared" ref="R418:R481" si="201">IF(V418&lt;20000,IF(V418&lt;10000,0,1),0)</f>
        <v>0</v>
      </c>
      <c r="S418">
        <f t="shared" ref="S418:S481" si="202">IF(V418&lt;50000,IF(V418&lt;20000,0,1),0)</f>
        <v>0</v>
      </c>
      <c r="T418">
        <f t="shared" ref="T418:T481" si="203">IF(V418&gt;=50000,1,0)</f>
        <v>0</v>
      </c>
      <c r="U418" s="11" t="str">
        <f t="shared" si="181"/>
        <v>Under 10k</v>
      </c>
      <c r="V418" s="3">
        <v>1499</v>
      </c>
      <c r="W418" s="3">
        <v>328</v>
      </c>
      <c r="X418" s="3">
        <v>512</v>
      </c>
      <c r="Y418" s="3">
        <v>373</v>
      </c>
      <c r="Z418" s="3">
        <v>274</v>
      </c>
      <c r="AA418" s="9">
        <v>12</v>
      </c>
      <c r="AN418" s="3">
        <f>IFERROR(ROUND(VLOOKUP($A418,est_vols!$A:$U,4,FALSE),0),"")</f>
        <v>3050</v>
      </c>
      <c r="AO418" s="3">
        <f>IFERROR(ROUND(VLOOKUP($A418,est_vols!$A:$U,5,FALSE),0),"")</f>
        <v>464</v>
      </c>
      <c r="AP418" s="3">
        <f>IFERROR(ROUND(VLOOKUP($A418,est_vols!$A:$U,6,FALSE),0),"")</f>
        <v>1302</v>
      </c>
      <c r="AQ418" s="3">
        <f>IFERROR(ROUND(VLOOKUP($A418,est_vols!$A:$U,7,FALSE),0),"")</f>
        <v>706</v>
      </c>
      <c r="AR418" s="3">
        <f>IFERROR(ROUND(VLOOKUP($A418,est_vols!$A:$U,8,FALSE),0),"")</f>
        <v>529</v>
      </c>
      <c r="AS418" s="9">
        <f>IFERROR(ROUND(VLOOKUP($A418,est_vols!$A:$U,9,FALSE),0),"")</f>
        <v>49</v>
      </c>
      <c r="AT418" s="3">
        <f t="shared" si="182"/>
        <v>1551</v>
      </c>
      <c r="AU418" s="3">
        <f t="shared" si="183"/>
        <v>136</v>
      </c>
      <c r="AV418" s="3">
        <f t="shared" si="184"/>
        <v>790</v>
      </c>
      <c r="AW418" s="3">
        <f t="shared" si="185"/>
        <v>333</v>
      </c>
      <c r="AX418" s="3">
        <f t="shared" si="186"/>
        <v>255</v>
      </c>
      <c r="AY418" s="9">
        <f t="shared" si="187"/>
        <v>37</v>
      </c>
      <c r="AZ418" s="3">
        <f t="shared" si="188"/>
        <v>2405601</v>
      </c>
      <c r="BA418" s="3">
        <f t="shared" si="189"/>
        <v>18496</v>
      </c>
      <c r="BB418" s="3">
        <f t="shared" si="190"/>
        <v>624100</v>
      </c>
      <c r="BC418" s="3">
        <f t="shared" si="191"/>
        <v>110889</v>
      </c>
      <c r="BD418" s="3">
        <f t="shared" si="192"/>
        <v>65025</v>
      </c>
      <c r="BE418" s="9">
        <f t="shared" si="193"/>
        <v>1369</v>
      </c>
      <c r="BF418" s="51">
        <f t="shared" si="194"/>
        <v>1.0346897931954637</v>
      </c>
      <c r="BG418" s="51">
        <f t="shared" si="195"/>
        <v>0.41463414634146339</v>
      </c>
      <c r="BH418" s="51">
        <f t="shared" si="196"/>
        <v>1.54296875</v>
      </c>
      <c r="BI418" s="51">
        <f t="shared" si="197"/>
        <v>0.89276139410187672</v>
      </c>
      <c r="BJ418" s="51">
        <f t="shared" si="198"/>
        <v>0.93065693430656937</v>
      </c>
      <c r="BK418" s="52">
        <f t="shared" si="199"/>
        <v>3.0833333333333335</v>
      </c>
    </row>
    <row r="419" spans="1:63" x14ac:dyDescent="0.25">
      <c r="A419">
        <v>451</v>
      </c>
      <c r="B419" t="s">
        <v>75</v>
      </c>
      <c r="C419" t="s">
        <v>214</v>
      </c>
      <c r="D419" t="str">
        <f t="shared" si="180"/>
        <v>GENNESSEE ST between HEARST and MONTEREY</v>
      </c>
      <c r="E419" t="s">
        <v>289</v>
      </c>
      <c r="F419" t="s">
        <v>515</v>
      </c>
      <c r="G419" t="s">
        <v>516</v>
      </c>
      <c r="H419" t="s">
        <v>38</v>
      </c>
      <c r="I419" t="s">
        <v>621</v>
      </c>
      <c r="J419" s="11" t="s">
        <v>985</v>
      </c>
      <c r="K419">
        <v>22245</v>
      </c>
      <c r="L419" s="11">
        <v>22244</v>
      </c>
      <c r="M419">
        <f>IFERROR(ROUND(VLOOKUP($A419,est_vols!$A:$U,2,FALSE),0),"")</f>
        <v>3</v>
      </c>
      <c r="N419">
        <f>IFERROR(ROUND(VLOOKUP($A419,est_vols!$A:$U,3,FALSE),0),"")</f>
        <v>4</v>
      </c>
      <c r="O419" t="str">
        <f>VLOOKUP(M419,'AT FT Lookup'!$A$3:$D$8,4,FALSE)</f>
        <v>Urb</v>
      </c>
      <c r="P419" s="11" t="str">
        <f>VLOOKUP(N419,'AT FT Lookup'!$A$12:$C$26,3,FALSE)</f>
        <v>Col</v>
      </c>
      <c r="Q419">
        <f t="shared" si="200"/>
        <v>1</v>
      </c>
      <c r="R419">
        <f t="shared" si="201"/>
        <v>0</v>
      </c>
      <c r="S419">
        <f t="shared" si="202"/>
        <v>0</v>
      </c>
      <c r="T419">
        <f t="shared" si="203"/>
        <v>0</v>
      </c>
      <c r="U419" s="11" t="str">
        <f t="shared" si="181"/>
        <v>Under 10k</v>
      </c>
      <c r="V419" s="3">
        <v>948</v>
      </c>
      <c r="W419" s="3">
        <v>154</v>
      </c>
      <c r="X419" s="3">
        <v>275</v>
      </c>
      <c r="Y419" s="3">
        <v>268</v>
      </c>
      <c r="Z419" s="3">
        <v>240</v>
      </c>
      <c r="AA419" s="9">
        <v>11</v>
      </c>
      <c r="AN419" s="3">
        <f>IFERROR(ROUND(VLOOKUP($A419,est_vols!$A:$U,4,FALSE),0),"")</f>
        <v>2505</v>
      </c>
      <c r="AO419" s="3">
        <f>IFERROR(ROUND(VLOOKUP($A419,est_vols!$A:$U,5,FALSE),0),"")</f>
        <v>452</v>
      </c>
      <c r="AP419" s="3">
        <f>IFERROR(ROUND(VLOOKUP($A419,est_vols!$A:$U,6,FALSE),0),"")</f>
        <v>1023</v>
      </c>
      <c r="AQ419" s="3">
        <f>IFERROR(ROUND(VLOOKUP($A419,est_vols!$A:$U,7,FALSE),0),"")</f>
        <v>491</v>
      </c>
      <c r="AR419" s="3">
        <f>IFERROR(ROUND(VLOOKUP($A419,est_vols!$A:$U,8,FALSE),0),"")</f>
        <v>484</v>
      </c>
      <c r="AS419" s="9">
        <f>IFERROR(ROUND(VLOOKUP($A419,est_vols!$A:$U,9,FALSE),0),"")</f>
        <v>56</v>
      </c>
      <c r="AT419" s="3">
        <f t="shared" si="182"/>
        <v>1557</v>
      </c>
      <c r="AU419" s="3">
        <f t="shared" si="183"/>
        <v>298</v>
      </c>
      <c r="AV419" s="3">
        <f t="shared" si="184"/>
        <v>748</v>
      </c>
      <c r="AW419" s="3">
        <f t="shared" si="185"/>
        <v>223</v>
      </c>
      <c r="AX419" s="3">
        <f t="shared" si="186"/>
        <v>244</v>
      </c>
      <c r="AY419" s="9">
        <f t="shared" si="187"/>
        <v>45</v>
      </c>
      <c r="AZ419" s="3">
        <f t="shared" si="188"/>
        <v>2424249</v>
      </c>
      <c r="BA419" s="3">
        <f t="shared" si="189"/>
        <v>88804</v>
      </c>
      <c r="BB419" s="3">
        <f t="shared" si="190"/>
        <v>559504</v>
      </c>
      <c r="BC419" s="3">
        <f t="shared" si="191"/>
        <v>49729</v>
      </c>
      <c r="BD419" s="3">
        <f t="shared" si="192"/>
        <v>59536</v>
      </c>
      <c r="BE419" s="9">
        <f t="shared" si="193"/>
        <v>2025</v>
      </c>
      <c r="BF419" s="51">
        <f t="shared" si="194"/>
        <v>1.6424050632911393</v>
      </c>
      <c r="BG419" s="51">
        <f t="shared" si="195"/>
        <v>1.9350649350649352</v>
      </c>
      <c r="BH419" s="51">
        <f t="shared" si="196"/>
        <v>2.72</v>
      </c>
      <c r="BI419" s="51">
        <f t="shared" si="197"/>
        <v>0.83208955223880599</v>
      </c>
      <c r="BJ419" s="51">
        <f t="shared" si="198"/>
        <v>1.0166666666666666</v>
      </c>
      <c r="BK419" s="52">
        <f t="shared" si="199"/>
        <v>4.0909090909090908</v>
      </c>
    </row>
    <row r="420" spans="1:63" x14ac:dyDescent="0.25">
      <c r="A420">
        <v>452</v>
      </c>
      <c r="B420" t="s">
        <v>75</v>
      </c>
      <c r="C420" t="s">
        <v>214</v>
      </c>
      <c r="D420" t="str">
        <f t="shared" si="180"/>
        <v>GOLDEN GATE AVE between ARGUELLO and WILLARD</v>
      </c>
      <c r="E420" t="s">
        <v>290</v>
      </c>
      <c r="F420" t="s">
        <v>517</v>
      </c>
      <c r="G420" t="s">
        <v>518</v>
      </c>
      <c r="H420" t="s">
        <v>36</v>
      </c>
      <c r="I420" t="s">
        <v>621</v>
      </c>
      <c r="J420" s="11" t="s">
        <v>986</v>
      </c>
      <c r="K420">
        <v>27206</v>
      </c>
      <c r="L420" s="11">
        <v>27203</v>
      </c>
      <c r="M420">
        <f>IFERROR(ROUND(VLOOKUP($A420,est_vols!$A:$U,2,FALSE),0),"")</f>
        <v>2</v>
      </c>
      <c r="N420">
        <f>IFERROR(ROUND(VLOOKUP($A420,est_vols!$A:$U,3,FALSE),0),"")</f>
        <v>11</v>
      </c>
      <c r="O420" t="str">
        <f>VLOOKUP(M420,'AT FT Lookup'!$A$3:$D$8,4,FALSE)</f>
        <v>UrbBiz</v>
      </c>
      <c r="P420" s="11" t="str">
        <f>VLOOKUP(N420,'AT FT Lookup'!$A$12:$C$26,3,FALSE)</f>
        <v>Loc</v>
      </c>
      <c r="Q420">
        <f t="shared" si="200"/>
        <v>1</v>
      </c>
      <c r="R420">
        <f t="shared" si="201"/>
        <v>0</v>
      </c>
      <c r="S420">
        <f t="shared" si="202"/>
        <v>0</v>
      </c>
      <c r="T420">
        <f t="shared" si="203"/>
        <v>0</v>
      </c>
      <c r="U420" s="11" t="str">
        <f t="shared" si="181"/>
        <v>Under 10k</v>
      </c>
      <c r="V420" s="3">
        <v>460</v>
      </c>
      <c r="W420" s="3">
        <v>102.5</v>
      </c>
      <c r="X420" s="3">
        <v>173.5</v>
      </c>
      <c r="Y420" s="3">
        <v>83</v>
      </c>
      <c r="Z420" s="3">
        <v>95.5</v>
      </c>
      <c r="AA420" s="9">
        <v>5.5</v>
      </c>
      <c r="AN420" s="3">
        <f>IFERROR(ROUND(VLOOKUP($A420,est_vols!$A:$U,4,FALSE),0),"")</f>
        <v>26</v>
      </c>
      <c r="AO420" s="3">
        <f>IFERROR(ROUND(VLOOKUP($A420,est_vols!$A:$U,5,FALSE),0),"")</f>
        <v>21</v>
      </c>
      <c r="AP420" s="3">
        <f>IFERROR(ROUND(VLOOKUP($A420,est_vols!$A:$U,6,FALSE),0),"")</f>
        <v>2</v>
      </c>
      <c r="AQ420" s="3">
        <f>IFERROR(ROUND(VLOOKUP($A420,est_vols!$A:$U,7,FALSE),0),"")</f>
        <v>1</v>
      </c>
      <c r="AR420" s="3">
        <f>IFERROR(ROUND(VLOOKUP($A420,est_vols!$A:$U,8,FALSE),0),"")</f>
        <v>2</v>
      </c>
      <c r="AS420" s="9">
        <f>IFERROR(ROUND(VLOOKUP($A420,est_vols!$A:$U,9,FALSE),0),"")</f>
        <v>0</v>
      </c>
      <c r="AT420" s="3">
        <f t="shared" si="182"/>
        <v>-434</v>
      </c>
      <c r="AU420" s="3">
        <f t="shared" si="183"/>
        <v>-81.5</v>
      </c>
      <c r="AV420" s="3">
        <f t="shared" si="184"/>
        <v>-171.5</v>
      </c>
      <c r="AW420" s="3">
        <f t="shared" si="185"/>
        <v>-82</v>
      </c>
      <c r="AX420" s="3">
        <f t="shared" si="186"/>
        <v>-93.5</v>
      </c>
      <c r="AY420" s="9">
        <f t="shared" si="187"/>
        <v>-5.5</v>
      </c>
      <c r="AZ420" s="3">
        <f t="shared" si="188"/>
        <v>188356</v>
      </c>
      <c r="BA420" s="3">
        <f t="shared" si="189"/>
        <v>6642.25</v>
      </c>
      <c r="BB420" s="3">
        <f t="shared" si="190"/>
        <v>29412.25</v>
      </c>
      <c r="BC420" s="3">
        <f t="shared" si="191"/>
        <v>6724</v>
      </c>
      <c r="BD420" s="3">
        <f t="shared" si="192"/>
        <v>8742.25</v>
      </c>
      <c r="BE420" s="9">
        <f t="shared" si="193"/>
        <v>30.25</v>
      </c>
      <c r="BF420" s="51">
        <f t="shared" si="194"/>
        <v>-0.94347826086956521</v>
      </c>
      <c r="BG420" s="51">
        <f t="shared" si="195"/>
        <v>-0.79512195121951224</v>
      </c>
      <c r="BH420" s="51">
        <f t="shared" si="196"/>
        <v>-0.98847262247838619</v>
      </c>
      <c r="BI420" s="51">
        <f t="shared" si="197"/>
        <v>-0.98795180722891562</v>
      </c>
      <c r="BJ420" s="51">
        <f t="shared" si="198"/>
        <v>-0.97905759162303663</v>
      </c>
      <c r="BK420" s="52">
        <f t="shared" si="199"/>
        <v>-1</v>
      </c>
    </row>
    <row r="421" spans="1:63" x14ac:dyDescent="0.25">
      <c r="A421">
        <v>453</v>
      </c>
      <c r="B421" t="s">
        <v>75</v>
      </c>
      <c r="C421" t="s">
        <v>214</v>
      </c>
      <c r="D421" t="str">
        <f t="shared" si="180"/>
        <v>GOLDEN GATE AVE between ARGUELLO and WILLARD</v>
      </c>
      <c r="E421" t="s">
        <v>290</v>
      </c>
      <c r="F421" t="s">
        <v>517</v>
      </c>
      <c r="G421" t="s">
        <v>518</v>
      </c>
      <c r="H421" t="s">
        <v>38</v>
      </c>
      <c r="I421" t="s">
        <v>621</v>
      </c>
      <c r="J421" s="11" t="s">
        <v>987</v>
      </c>
      <c r="K421">
        <v>27203</v>
      </c>
      <c r="L421" s="11">
        <v>27206</v>
      </c>
      <c r="M421">
        <f>IFERROR(ROUND(VLOOKUP($A421,est_vols!$A:$U,2,FALSE),0),"")</f>
        <v>2</v>
      </c>
      <c r="N421">
        <f>IFERROR(ROUND(VLOOKUP($A421,est_vols!$A:$U,3,FALSE),0),"")</f>
        <v>11</v>
      </c>
      <c r="O421" t="str">
        <f>VLOOKUP(M421,'AT FT Lookup'!$A$3:$D$8,4,FALSE)</f>
        <v>UrbBiz</v>
      </c>
      <c r="P421" s="11" t="str">
        <f>VLOOKUP(N421,'AT FT Lookup'!$A$12:$C$26,3,FALSE)</f>
        <v>Loc</v>
      </c>
      <c r="Q421">
        <f t="shared" si="200"/>
        <v>1</v>
      </c>
      <c r="R421">
        <f t="shared" si="201"/>
        <v>0</v>
      </c>
      <c r="S421">
        <f t="shared" si="202"/>
        <v>0</v>
      </c>
      <c r="T421">
        <f t="shared" si="203"/>
        <v>0</v>
      </c>
      <c r="U421" s="11" t="str">
        <f t="shared" si="181"/>
        <v>Under 10k</v>
      </c>
      <c r="V421" s="3">
        <v>253.5</v>
      </c>
      <c r="W421" s="3">
        <v>39</v>
      </c>
      <c r="X421" s="3">
        <v>91.5</v>
      </c>
      <c r="Y421" s="3">
        <v>58</v>
      </c>
      <c r="Z421" s="3">
        <v>62.5</v>
      </c>
      <c r="AA421" s="9">
        <v>2.5</v>
      </c>
      <c r="AN421" s="3">
        <f>IFERROR(ROUND(VLOOKUP($A421,est_vols!$A:$U,4,FALSE),0),"")</f>
        <v>16</v>
      </c>
      <c r="AO421" s="3">
        <f>IFERROR(ROUND(VLOOKUP($A421,est_vols!$A:$U,5,FALSE),0),"")</f>
        <v>1</v>
      </c>
      <c r="AP421" s="3">
        <f>IFERROR(ROUND(VLOOKUP($A421,est_vols!$A:$U,6,FALSE),0),"")</f>
        <v>2</v>
      </c>
      <c r="AQ421" s="3">
        <f>IFERROR(ROUND(VLOOKUP($A421,est_vols!$A:$U,7,FALSE),0),"")</f>
        <v>11</v>
      </c>
      <c r="AR421" s="3">
        <f>IFERROR(ROUND(VLOOKUP($A421,est_vols!$A:$U,8,FALSE),0),"")</f>
        <v>1</v>
      </c>
      <c r="AS421" s="9">
        <f>IFERROR(ROUND(VLOOKUP($A421,est_vols!$A:$U,9,FALSE),0),"")</f>
        <v>1</v>
      </c>
      <c r="AT421" s="3">
        <f t="shared" si="182"/>
        <v>-237.5</v>
      </c>
      <c r="AU421" s="3">
        <f t="shared" si="183"/>
        <v>-38</v>
      </c>
      <c r="AV421" s="3">
        <f t="shared" si="184"/>
        <v>-89.5</v>
      </c>
      <c r="AW421" s="3">
        <f t="shared" si="185"/>
        <v>-47</v>
      </c>
      <c r="AX421" s="3">
        <f t="shared" si="186"/>
        <v>-61.5</v>
      </c>
      <c r="AY421" s="9">
        <f t="shared" si="187"/>
        <v>-1.5</v>
      </c>
      <c r="AZ421" s="3">
        <f t="shared" si="188"/>
        <v>56406.25</v>
      </c>
      <c r="BA421" s="3">
        <f t="shared" si="189"/>
        <v>1444</v>
      </c>
      <c r="BB421" s="3">
        <f t="shared" si="190"/>
        <v>8010.25</v>
      </c>
      <c r="BC421" s="3">
        <f t="shared" si="191"/>
        <v>2209</v>
      </c>
      <c r="BD421" s="3">
        <f t="shared" si="192"/>
        <v>3782.25</v>
      </c>
      <c r="BE421" s="9">
        <f t="shared" si="193"/>
        <v>2.25</v>
      </c>
      <c r="BF421" s="51">
        <f t="shared" si="194"/>
        <v>-0.93688362919132151</v>
      </c>
      <c r="BG421" s="51">
        <f t="shared" si="195"/>
        <v>-0.97435897435897434</v>
      </c>
      <c r="BH421" s="51">
        <f t="shared" si="196"/>
        <v>-0.97814207650273222</v>
      </c>
      <c r="BI421" s="51">
        <f t="shared" si="197"/>
        <v>-0.81034482758620685</v>
      </c>
      <c r="BJ421" s="51">
        <f t="shared" si="198"/>
        <v>-0.98399999999999999</v>
      </c>
      <c r="BK421" s="52">
        <f t="shared" si="199"/>
        <v>-0.6</v>
      </c>
    </row>
    <row r="422" spans="1:63" x14ac:dyDescent="0.25">
      <c r="A422">
        <v>454</v>
      </c>
      <c r="B422" t="s">
        <v>75</v>
      </c>
      <c r="C422" t="s">
        <v>214</v>
      </c>
      <c r="D422" t="str">
        <f t="shared" si="180"/>
        <v>GOLDEN GATE AVE between ARGUELLO and WILLARDNORTH</v>
      </c>
      <c r="E422" t="s">
        <v>290</v>
      </c>
      <c r="F422" t="s">
        <v>517</v>
      </c>
      <c r="G422" t="s">
        <v>519</v>
      </c>
      <c r="H422" t="s">
        <v>36</v>
      </c>
      <c r="I422" t="s">
        <v>621</v>
      </c>
      <c r="J422" s="11" t="s">
        <v>988</v>
      </c>
      <c r="K422">
        <v>27206</v>
      </c>
      <c r="L422" s="11">
        <v>27203</v>
      </c>
      <c r="M422">
        <f>IFERROR(ROUND(VLOOKUP($A422,est_vols!$A:$U,2,FALSE),0),"")</f>
        <v>2</v>
      </c>
      <c r="N422">
        <f>IFERROR(ROUND(VLOOKUP($A422,est_vols!$A:$U,3,FALSE),0),"")</f>
        <v>11</v>
      </c>
      <c r="O422" t="str">
        <f>VLOOKUP(M422,'AT FT Lookup'!$A$3:$D$8,4,FALSE)</f>
        <v>UrbBiz</v>
      </c>
      <c r="P422" s="11" t="str">
        <f>VLOOKUP(N422,'AT FT Lookup'!$A$12:$C$26,3,FALSE)</f>
        <v>Loc</v>
      </c>
      <c r="Q422">
        <f t="shared" si="200"/>
        <v>1</v>
      </c>
      <c r="R422">
        <f t="shared" si="201"/>
        <v>0</v>
      </c>
      <c r="S422">
        <f t="shared" si="202"/>
        <v>0</v>
      </c>
      <c r="T422">
        <f t="shared" si="203"/>
        <v>0</v>
      </c>
      <c r="U422" s="11" t="str">
        <f t="shared" si="181"/>
        <v>Under 10k</v>
      </c>
      <c r="V422" s="3">
        <v>460</v>
      </c>
      <c r="W422" s="3">
        <v>102.5</v>
      </c>
      <c r="X422" s="3">
        <v>173.5</v>
      </c>
      <c r="Y422" s="3">
        <v>83</v>
      </c>
      <c r="Z422" s="3">
        <v>95.5</v>
      </c>
      <c r="AA422" s="9">
        <v>5.5</v>
      </c>
      <c r="AN422" s="3">
        <f>IFERROR(ROUND(VLOOKUP($A422,est_vols!$A:$U,4,FALSE),0),"")</f>
        <v>26</v>
      </c>
      <c r="AO422" s="3">
        <f>IFERROR(ROUND(VLOOKUP($A422,est_vols!$A:$U,5,FALSE),0),"")</f>
        <v>21</v>
      </c>
      <c r="AP422" s="3">
        <f>IFERROR(ROUND(VLOOKUP($A422,est_vols!$A:$U,6,FALSE),0),"")</f>
        <v>2</v>
      </c>
      <c r="AQ422" s="3">
        <f>IFERROR(ROUND(VLOOKUP($A422,est_vols!$A:$U,7,FALSE),0),"")</f>
        <v>1</v>
      </c>
      <c r="AR422" s="3">
        <f>IFERROR(ROUND(VLOOKUP($A422,est_vols!$A:$U,8,FALSE),0),"")</f>
        <v>2</v>
      </c>
      <c r="AS422" s="9">
        <f>IFERROR(ROUND(VLOOKUP($A422,est_vols!$A:$U,9,FALSE),0),"")</f>
        <v>0</v>
      </c>
      <c r="AT422" s="3">
        <f t="shared" si="182"/>
        <v>-434</v>
      </c>
      <c r="AU422" s="3">
        <f t="shared" si="183"/>
        <v>-81.5</v>
      </c>
      <c r="AV422" s="3">
        <f t="shared" si="184"/>
        <v>-171.5</v>
      </c>
      <c r="AW422" s="3">
        <f t="shared" si="185"/>
        <v>-82</v>
      </c>
      <c r="AX422" s="3">
        <f t="shared" si="186"/>
        <v>-93.5</v>
      </c>
      <c r="AY422" s="9">
        <f t="shared" si="187"/>
        <v>-5.5</v>
      </c>
      <c r="AZ422" s="3">
        <f t="shared" si="188"/>
        <v>188356</v>
      </c>
      <c r="BA422" s="3">
        <f t="shared" si="189"/>
        <v>6642.25</v>
      </c>
      <c r="BB422" s="3">
        <f t="shared" si="190"/>
        <v>29412.25</v>
      </c>
      <c r="BC422" s="3">
        <f t="shared" si="191"/>
        <v>6724</v>
      </c>
      <c r="BD422" s="3">
        <f t="shared" si="192"/>
        <v>8742.25</v>
      </c>
      <c r="BE422" s="9">
        <f t="shared" si="193"/>
        <v>30.25</v>
      </c>
      <c r="BF422" s="51">
        <f t="shared" si="194"/>
        <v>-0.94347826086956521</v>
      </c>
      <c r="BG422" s="51">
        <f t="shared" si="195"/>
        <v>-0.79512195121951224</v>
      </c>
      <c r="BH422" s="51">
        <f t="shared" si="196"/>
        <v>-0.98847262247838619</v>
      </c>
      <c r="BI422" s="51">
        <f t="shared" si="197"/>
        <v>-0.98795180722891562</v>
      </c>
      <c r="BJ422" s="51">
        <f t="shared" si="198"/>
        <v>-0.97905759162303663</v>
      </c>
      <c r="BK422" s="52">
        <f t="shared" si="199"/>
        <v>-1</v>
      </c>
    </row>
    <row r="423" spans="1:63" x14ac:dyDescent="0.25">
      <c r="A423">
        <v>455</v>
      </c>
      <c r="B423" t="s">
        <v>75</v>
      </c>
      <c r="C423" t="s">
        <v>214</v>
      </c>
      <c r="D423" t="str">
        <f t="shared" si="180"/>
        <v>GOLDEN GATE AVE between ARGUELLO and WILLARDNORTH</v>
      </c>
      <c r="E423" t="s">
        <v>290</v>
      </c>
      <c r="F423" t="s">
        <v>517</v>
      </c>
      <c r="G423" t="s">
        <v>519</v>
      </c>
      <c r="H423" t="s">
        <v>38</v>
      </c>
      <c r="I423" t="s">
        <v>621</v>
      </c>
      <c r="J423" s="11" t="s">
        <v>989</v>
      </c>
      <c r="K423">
        <v>27203</v>
      </c>
      <c r="L423" s="11">
        <v>27206</v>
      </c>
      <c r="M423">
        <f>IFERROR(ROUND(VLOOKUP($A423,est_vols!$A:$U,2,FALSE),0),"")</f>
        <v>2</v>
      </c>
      <c r="N423">
        <f>IFERROR(ROUND(VLOOKUP($A423,est_vols!$A:$U,3,FALSE),0),"")</f>
        <v>11</v>
      </c>
      <c r="O423" t="str">
        <f>VLOOKUP(M423,'AT FT Lookup'!$A$3:$D$8,4,FALSE)</f>
        <v>UrbBiz</v>
      </c>
      <c r="P423" s="11" t="str">
        <f>VLOOKUP(N423,'AT FT Lookup'!$A$12:$C$26,3,FALSE)</f>
        <v>Loc</v>
      </c>
      <c r="Q423">
        <f t="shared" si="200"/>
        <v>1</v>
      </c>
      <c r="R423">
        <f t="shared" si="201"/>
        <v>0</v>
      </c>
      <c r="S423">
        <f t="shared" si="202"/>
        <v>0</v>
      </c>
      <c r="T423">
        <f t="shared" si="203"/>
        <v>0</v>
      </c>
      <c r="U423" s="11" t="str">
        <f t="shared" si="181"/>
        <v>Under 10k</v>
      </c>
      <c r="V423" s="3">
        <v>253.5</v>
      </c>
      <c r="W423" s="3">
        <v>39</v>
      </c>
      <c r="X423" s="3">
        <v>91.5</v>
      </c>
      <c r="Y423" s="3">
        <v>58</v>
      </c>
      <c r="Z423" s="3">
        <v>62.5</v>
      </c>
      <c r="AA423" s="9">
        <v>2.5</v>
      </c>
      <c r="AN423" s="3">
        <f>IFERROR(ROUND(VLOOKUP($A423,est_vols!$A:$U,4,FALSE),0),"")</f>
        <v>16</v>
      </c>
      <c r="AO423" s="3">
        <f>IFERROR(ROUND(VLOOKUP($A423,est_vols!$A:$U,5,FALSE),0),"")</f>
        <v>1</v>
      </c>
      <c r="AP423" s="3">
        <f>IFERROR(ROUND(VLOOKUP($A423,est_vols!$A:$U,6,FALSE),0),"")</f>
        <v>2</v>
      </c>
      <c r="AQ423" s="3">
        <f>IFERROR(ROUND(VLOOKUP($A423,est_vols!$A:$U,7,FALSE),0),"")</f>
        <v>11</v>
      </c>
      <c r="AR423" s="3">
        <f>IFERROR(ROUND(VLOOKUP($A423,est_vols!$A:$U,8,FALSE),0),"")</f>
        <v>1</v>
      </c>
      <c r="AS423" s="9">
        <f>IFERROR(ROUND(VLOOKUP($A423,est_vols!$A:$U,9,FALSE),0),"")</f>
        <v>1</v>
      </c>
      <c r="AT423" s="3">
        <f t="shared" si="182"/>
        <v>-237.5</v>
      </c>
      <c r="AU423" s="3">
        <f t="shared" si="183"/>
        <v>-38</v>
      </c>
      <c r="AV423" s="3">
        <f t="shared" si="184"/>
        <v>-89.5</v>
      </c>
      <c r="AW423" s="3">
        <f t="shared" si="185"/>
        <v>-47</v>
      </c>
      <c r="AX423" s="3">
        <f t="shared" si="186"/>
        <v>-61.5</v>
      </c>
      <c r="AY423" s="9">
        <f t="shared" si="187"/>
        <v>-1.5</v>
      </c>
      <c r="AZ423" s="3">
        <f t="shared" si="188"/>
        <v>56406.25</v>
      </c>
      <c r="BA423" s="3">
        <f t="shared" si="189"/>
        <v>1444</v>
      </c>
      <c r="BB423" s="3">
        <f t="shared" si="190"/>
        <v>8010.25</v>
      </c>
      <c r="BC423" s="3">
        <f t="shared" si="191"/>
        <v>2209</v>
      </c>
      <c r="BD423" s="3">
        <f t="shared" si="192"/>
        <v>3782.25</v>
      </c>
      <c r="BE423" s="9">
        <f t="shared" si="193"/>
        <v>2.25</v>
      </c>
      <c r="BF423" s="51">
        <f t="shared" si="194"/>
        <v>-0.93688362919132151</v>
      </c>
      <c r="BG423" s="51">
        <f t="shared" si="195"/>
        <v>-0.97435897435897434</v>
      </c>
      <c r="BH423" s="51">
        <f t="shared" si="196"/>
        <v>-0.97814207650273222</v>
      </c>
      <c r="BI423" s="51">
        <f t="shared" si="197"/>
        <v>-0.81034482758620685</v>
      </c>
      <c r="BJ423" s="51">
        <f t="shared" si="198"/>
        <v>-0.98399999999999999</v>
      </c>
      <c r="BK423" s="52">
        <f t="shared" si="199"/>
        <v>-0.6</v>
      </c>
    </row>
    <row r="424" spans="1:63" x14ac:dyDescent="0.25">
      <c r="A424">
        <v>456</v>
      </c>
      <c r="B424" t="s">
        <v>75</v>
      </c>
      <c r="C424" t="s">
        <v>214</v>
      </c>
      <c r="D424" t="str">
        <f t="shared" si="180"/>
        <v>GRAND VIEW AVE between 21ST and ROMAIN</v>
      </c>
      <c r="E424" t="s">
        <v>291</v>
      </c>
      <c r="F424" t="s">
        <v>503</v>
      </c>
      <c r="G424" t="s">
        <v>520</v>
      </c>
      <c r="H424" t="s">
        <v>36</v>
      </c>
      <c r="I424" t="s">
        <v>621</v>
      </c>
      <c r="J424" s="11" t="s">
        <v>990</v>
      </c>
      <c r="K424">
        <v>26093</v>
      </c>
      <c r="L424" s="11">
        <v>26096</v>
      </c>
      <c r="M424">
        <f>IFERROR(ROUND(VLOOKUP($A424,est_vols!$A:$U,2,FALSE),0),"")</f>
        <v>2</v>
      </c>
      <c r="N424">
        <f>IFERROR(ROUND(VLOOKUP($A424,est_vols!$A:$U,3,FALSE),0),"")</f>
        <v>4</v>
      </c>
      <c r="O424" t="str">
        <f>VLOOKUP(M424,'AT FT Lookup'!$A$3:$D$8,4,FALSE)</f>
        <v>UrbBiz</v>
      </c>
      <c r="P424" s="11" t="str">
        <f>VLOOKUP(N424,'AT FT Lookup'!$A$12:$C$26,3,FALSE)</f>
        <v>Col</v>
      </c>
      <c r="Q424">
        <f t="shared" si="200"/>
        <v>1</v>
      </c>
      <c r="R424">
        <f t="shared" si="201"/>
        <v>0</v>
      </c>
      <c r="S424">
        <f t="shared" si="202"/>
        <v>0</v>
      </c>
      <c r="T424">
        <f t="shared" si="203"/>
        <v>0</v>
      </c>
      <c r="U424" s="11" t="str">
        <f t="shared" si="181"/>
        <v>Under 10k</v>
      </c>
      <c r="V424" s="3">
        <v>1169</v>
      </c>
      <c r="W424" s="3">
        <v>229.5</v>
      </c>
      <c r="X424" s="3">
        <v>402.5</v>
      </c>
      <c r="Y424" s="3">
        <v>298</v>
      </c>
      <c r="Z424" s="3">
        <v>230.5</v>
      </c>
      <c r="AA424" s="9">
        <v>8.5</v>
      </c>
      <c r="AN424" s="3">
        <f>IFERROR(ROUND(VLOOKUP($A424,est_vols!$A:$U,4,FALSE),0),"")</f>
        <v>1323</v>
      </c>
      <c r="AO424" s="3">
        <f>IFERROR(ROUND(VLOOKUP($A424,est_vols!$A:$U,5,FALSE),0),"")</f>
        <v>120</v>
      </c>
      <c r="AP424" s="3">
        <f>IFERROR(ROUND(VLOOKUP($A424,est_vols!$A:$U,6,FALSE),0),"")</f>
        <v>629</v>
      </c>
      <c r="AQ424" s="3">
        <f>IFERROR(ROUND(VLOOKUP($A424,est_vols!$A:$U,7,FALSE),0),"")</f>
        <v>450</v>
      </c>
      <c r="AR424" s="3">
        <f>IFERROR(ROUND(VLOOKUP($A424,est_vols!$A:$U,8,FALSE),0),"")</f>
        <v>112</v>
      </c>
      <c r="AS424" s="9">
        <f>IFERROR(ROUND(VLOOKUP($A424,est_vols!$A:$U,9,FALSE),0),"")</f>
        <v>11</v>
      </c>
      <c r="AT424" s="3">
        <f t="shared" si="182"/>
        <v>154</v>
      </c>
      <c r="AU424" s="3">
        <f t="shared" si="183"/>
        <v>-109.5</v>
      </c>
      <c r="AV424" s="3">
        <f t="shared" si="184"/>
        <v>226.5</v>
      </c>
      <c r="AW424" s="3">
        <f t="shared" si="185"/>
        <v>152</v>
      </c>
      <c r="AX424" s="3">
        <f t="shared" si="186"/>
        <v>-118.5</v>
      </c>
      <c r="AY424" s="9">
        <f t="shared" si="187"/>
        <v>2.5</v>
      </c>
      <c r="AZ424" s="3">
        <f t="shared" si="188"/>
        <v>23716</v>
      </c>
      <c r="BA424" s="3">
        <f t="shared" si="189"/>
        <v>11990.25</v>
      </c>
      <c r="BB424" s="3">
        <f t="shared" si="190"/>
        <v>51302.25</v>
      </c>
      <c r="BC424" s="3">
        <f t="shared" si="191"/>
        <v>23104</v>
      </c>
      <c r="BD424" s="3">
        <f t="shared" si="192"/>
        <v>14042.25</v>
      </c>
      <c r="BE424" s="9">
        <f t="shared" si="193"/>
        <v>6.25</v>
      </c>
      <c r="BF424" s="51">
        <f t="shared" si="194"/>
        <v>0.1317365269461078</v>
      </c>
      <c r="BG424" s="51">
        <f t="shared" si="195"/>
        <v>-0.47712418300653597</v>
      </c>
      <c r="BH424" s="51">
        <f t="shared" si="196"/>
        <v>0.5627329192546584</v>
      </c>
      <c r="BI424" s="51">
        <f t="shared" si="197"/>
        <v>0.51006711409395977</v>
      </c>
      <c r="BJ424" s="51">
        <f t="shared" si="198"/>
        <v>-0.51409978308026028</v>
      </c>
      <c r="BK424" s="52">
        <f t="shared" si="199"/>
        <v>0.29411764705882354</v>
      </c>
    </row>
    <row r="425" spans="1:63" x14ac:dyDescent="0.25">
      <c r="A425">
        <v>457</v>
      </c>
      <c r="B425" t="s">
        <v>75</v>
      </c>
      <c r="C425" t="s">
        <v>214</v>
      </c>
      <c r="D425" t="str">
        <f t="shared" si="180"/>
        <v>GRANVILLE WAY between CLAREMONT and ULLOA</v>
      </c>
      <c r="E425" t="s">
        <v>292</v>
      </c>
      <c r="F425" t="s">
        <v>521</v>
      </c>
      <c r="G425" t="s">
        <v>417</v>
      </c>
      <c r="H425" t="s">
        <v>40</v>
      </c>
      <c r="I425" t="s">
        <v>621</v>
      </c>
      <c r="J425" s="11" t="s">
        <v>991</v>
      </c>
      <c r="K425">
        <v>22878</v>
      </c>
      <c r="L425" s="11">
        <v>22877</v>
      </c>
      <c r="M425">
        <f>IFERROR(ROUND(VLOOKUP($A425,est_vols!$A:$U,2,FALSE),0),"")</f>
        <v>3</v>
      </c>
      <c r="N425">
        <f>IFERROR(ROUND(VLOOKUP($A425,est_vols!$A:$U,3,FALSE),0),"")</f>
        <v>11</v>
      </c>
      <c r="O425" t="str">
        <f>VLOOKUP(M425,'AT FT Lookup'!$A$3:$D$8,4,FALSE)</f>
        <v>Urb</v>
      </c>
      <c r="P425" s="11" t="str">
        <f>VLOOKUP(N425,'AT FT Lookup'!$A$12:$C$26,3,FALSE)</f>
        <v>Loc</v>
      </c>
      <c r="Q425">
        <f t="shared" si="200"/>
        <v>1</v>
      </c>
      <c r="R425">
        <f t="shared" si="201"/>
        <v>0</v>
      </c>
      <c r="S425">
        <f t="shared" si="202"/>
        <v>0</v>
      </c>
      <c r="T425">
        <f t="shared" si="203"/>
        <v>0</v>
      </c>
      <c r="U425" s="11" t="str">
        <f t="shared" si="181"/>
        <v>Under 10k</v>
      </c>
      <c r="V425" s="3">
        <v>184</v>
      </c>
      <c r="W425" s="3">
        <v>49</v>
      </c>
      <c r="X425" s="3">
        <v>65.5</v>
      </c>
      <c r="Y425" s="3">
        <v>42</v>
      </c>
      <c r="Z425" s="3">
        <v>23.5</v>
      </c>
      <c r="AA425" s="9">
        <v>4</v>
      </c>
      <c r="AN425" s="3">
        <f>IFERROR(ROUND(VLOOKUP($A425,est_vols!$A:$U,4,FALSE),0),"")</f>
        <v>0</v>
      </c>
      <c r="AO425" s="3">
        <f>IFERROR(ROUND(VLOOKUP($A425,est_vols!$A:$U,5,FALSE),0),"")</f>
        <v>0</v>
      </c>
      <c r="AP425" s="3">
        <f>IFERROR(ROUND(VLOOKUP($A425,est_vols!$A:$U,6,FALSE),0),"")</f>
        <v>0</v>
      </c>
      <c r="AQ425" s="3">
        <f>IFERROR(ROUND(VLOOKUP($A425,est_vols!$A:$U,7,FALSE),0),"")</f>
        <v>0</v>
      </c>
      <c r="AR425" s="3">
        <f>IFERROR(ROUND(VLOOKUP($A425,est_vols!$A:$U,8,FALSE),0),"")</f>
        <v>0</v>
      </c>
      <c r="AS425" s="9">
        <f>IFERROR(ROUND(VLOOKUP($A425,est_vols!$A:$U,9,FALSE),0),"")</f>
        <v>0</v>
      </c>
      <c r="AT425" s="3">
        <f t="shared" si="182"/>
        <v>-184</v>
      </c>
      <c r="AU425" s="3">
        <f t="shared" si="183"/>
        <v>-49</v>
      </c>
      <c r="AV425" s="3">
        <f t="shared" si="184"/>
        <v>-65.5</v>
      </c>
      <c r="AW425" s="3">
        <f t="shared" si="185"/>
        <v>-42</v>
      </c>
      <c r="AX425" s="3">
        <f t="shared" si="186"/>
        <v>-23.5</v>
      </c>
      <c r="AY425" s="9">
        <f t="shared" si="187"/>
        <v>-4</v>
      </c>
      <c r="AZ425" s="3">
        <f t="shared" si="188"/>
        <v>33856</v>
      </c>
      <c r="BA425" s="3">
        <f t="shared" si="189"/>
        <v>2401</v>
      </c>
      <c r="BB425" s="3">
        <f t="shared" si="190"/>
        <v>4290.25</v>
      </c>
      <c r="BC425" s="3">
        <f t="shared" si="191"/>
        <v>1764</v>
      </c>
      <c r="BD425" s="3">
        <f t="shared" si="192"/>
        <v>552.25</v>
      </c>
      <c r="BE425" s="9">
        <f t="shared" si="193"/>
        <v>16</v>
      </c>
      <c r="BF425" s="51">
        <f t="shared" si="194"/>
        <v>-1</v>
      </c>
      <c r="BG425" s="51">
        <f t="shared" si="195"/>
        <v>-1</v>
      </c>
      <c r="BH425" s="51">
        <f t="shared" si="196"/>
        <v>-1</v>
      </c>
      <c r="BI425" s="51">
        <f t="shared" si="197"/>
        <v>-1</v>
      </c>
      <c r="BJ425" s="51">
        <f t="shared" si="198"/>
        <v>-1</v>
      </c>
      <c r="BK425" s="52">
        <f t="shared" si="199"/>
        <v>-1</v>
      </c>
    </row>
    <row r="426" spans="1:63" x14ac:dyDescent="0.25">
      <c r="A426">
        <v>458</v>
      </c>
      <c r="B426" t="s">
        <v>75</v>
      </c>
      <c r="C426" t="s">
        <v>214</v>
      </c>
      <c r="D426" t="str">
        <f t="shared" si="180"/>
        <v>GRANVILLE WAY between CLAREMONT and ULLOA</v>
      </c>
      <c r="E426" t="s">
        <v>292</v>
      </c>
      <c r="F426" t="s">
        <v>521</v>
      </c>
      <c r="G426" t="s">
        <v>417</v>
      </c>
      <c r="H426" t="s">
        <v>40</v>
      </c>
      <c r="I426" t="s">
        <v>621</v>
      </c>
      <c r="J426" s="11" t="s">
        <v>992</v>
      </c>
      <c r="K426">
        <v>22877</v>
      </c>
      <c r="L426" s="11">
        <v>22868</v>
      </c>
      <c r="M426">
        <f>IFERROR(ROUND(VLOOKUP($A426,est_vols!$A:$U,2,FALSE),0),"")</f>
        <v>3</v>
      </c>
      <c r="N426">
        <f>IFERROR(ROUND(VLOOKUP($A426,est_vols!$A:$U,3,FALSE),0),"")</f>
        <v>11</v>
      </c>
      <c r="O426" t="str">
        <f>VLOOKUP(M426,'AT FT Lookup'!$A$3:$D$8,4,FALSE)</f>
        <v>Urb</v>
      </c>
      <c r="P426" s="11" t="str">
        <f>VLOOKUP(N426,'AT FT Lookup'!$A$12:$C$26,3,FALSE)</f>
        <v>Loc</v>
      </c>
      <c r="Q426">
        <f t="shared" si="200"/>
        <v>1</v>
      </c>
      <c r="R426">
        <f t="shared" si="201"/>
        <v>0</v>
      </c>
      <c r="S426">
        <f t="shared" si="202"/>
        <v>0</v>
      </c>
      <c r="T426">
        <f t="shared" si="203"/>
        <v>0</v>
      </c>
      <c r="U426" s="11" t="str">
        <f t="shared" si="181"/>
        <v>Under 10k</v>
      </c>
      <c r="V426" s="3">
        <v>184</v>
      </c>
      <c r="W426" s="3">
        <v>49</v>
      </c>
      <c r="X426" s="3">
        <v>65.5</v>
      </c>
      <c r="Y426" s="3">
        <v>42</v>
      </c>
      <c r="Z426" s="3">
        <v>23.5</v>
      </c>
      <c r="AA426" s="9">
        <v>4</v>
      </c>
      <c r="AN426" s="3">
        <f>IFERROR(ROUND(VLOOKUP($A426,est_vols!$A:$U,4,FALSE),0),"")</f>
        <v>0</v>
      </c>
      <c r="AO426" s="3">
        <f>IFERROR(ROUND(VLOOKUP($A426,est_vols!$A:$U,5,FALSE),0),"")</f>
        <v>0</v>
      </c>
      <c r="AP426" s="3">
        <f>IFERROR(ROUND(VLOOKUP($A426,est_vols!$A:$U,6,FALSE),0),"")</f>
        <v>0</v>
      </c>
      <c r="AQ426" s="3">
        <f>IFERROR(ROUND(VLOOKUP($A426,est_vols!$A:$U,7,FALSE),0),"")</f>
        <v>0</v>
      </c>
      <c r="AR426" s="3">
        <f>IFERROR(ROUND(VLOOKUP($A426,est_vols!$A:$U,8,FALSE),0),"")</f>
        <v>0</v>
      </c>
      <c r="AS426" s="9">
        <f>IFERROR(ROUND(VLOOKUP($A426,est_vols!$A:$U,9,FALSE),0),"")</f>
        <v>0</v>
      </c>
      <c r="AT426" s="3">
        <f t="shared" si="182"/>
        <v>-184</v>
      </c>
      <c r="AU426" s="3">
        <f t="shared" si="183"/>
        <v>-49</v>
      </c>
      <c r="AV426" s="3">
        <f t="shared" si="184"/>
        <v>-65.5</v>
      </c>
      <c r="AW426" s="3">
        <f t="shared" si="185"/>
        <v>-42</v>
      </c>
      <c r="AX426" s="3">
        <f t="shared" si="186"/>
        <v>-23.5</v>
      </c>
      <c r="AY426" s="9">
        <f t="shared" si="187"/>
        <v>-4</v>
      </c>
      <c r="AZ426" s="3">
        <f t="shared" si="188"/>
        <v>33856</v>
      </c>
      <c r="BA426" s="3">
        <f t="shared" si="189"/>
        <v>2401</v>
      </c>
      <c r="BB426" s="3">
        <f t="shared" si="190"/>
        <v>4290.25</v>
      </c>
      <c r="BC426" s="3">
        <f t="shared" si="191"/>
        <v>1764</v>
      </c>
      <c r="BD426" s="3">
        <f t="shared" si="192"/>
        <v>552.25</v>
      </c>
      <c r="BE426" s="9">
        <f t="shared" si="193"/>
        <v>16</v>
      </c>
      <c r="BF426" s="51">
        <f t="shared" si="194"/>
        <v>-1</v>
      </c>
      <c r="BG426" s="51">
        <f t="shared" si="195"/>
        <v>-1</v>
      </c>
      <c r="BH426" s="51">
        <f t="shared" si="196"/>
        <v>-1</v>
      </c>
      <c r="BI426" s="51">
        <f t="shared" si="197"/>
        <v>-1</v>
      </c>
      <c r="BJ426" s="51">
        <f t="shared" si="198"/>
        <v>-1</v>
      </c>
      <c r="BK426" s="52">
        <f t="shared" si="199"/>
        <v>-1</v>
      </c>
    </row>
    <row r="427" spans="1:63" x14ac:dyDescent="0.25">
      <c r="A427">
        <v>459</v>
      </c>
      <c r="B427" t="s">
        <v>75</v>
      </c>
      <c r="C427" t="s">
        <v>214</v>
      </c>
      <c r="D427" t="str">
        <f t="shared" si="180"/>
        <v>GRANVILLE WAY between CLAREMONT and ULLOA</v>
      </c>
      <c r="E427" t="s">
        <v>292</v>
      </c>
      <c r="F427" t="s">
        <v>521</v>
      </c>
      <c r="G427" t="s">
        <v>417</v>
      </c>
      <c r="H427" t="s">
        <v>42</v>
      </c>
      <c r="I427" t="s">
        <v>621</v>
      </c>
      <c r="J427" s="11" t="s">
        <v>993</v>
      </c>
      <c r="K427">
        <v>22868</v>
      </c>
      <c r="L427" s="11">
        <v>22877</v>
      </c>
      <c r="M427">
        <f>IFERROR(ROUND(VLOOKUP($A427,est_vols!$A:$U,2,FALSE),0),"")</f>
        <v>3</v>
      </c>
      <c r="N427">
        <f>IFERROR(ROUND(VLOOKUP($A427,est_vols!$A:$U,3,FALSE),0),"")</f>
        <v>11</v>
      </c>
      <c r="O427" t="str">
        <f>VLOOKUP(M427,'AT FT Lookup'!$A$3:$D$8,4,FALSE)</f>
        <v>Urb</v>
      </c>
      <c r="P427" s="11" t="str">
        <f>VLOOKUP(N427,'AT FT Lookup'!$A$12:$C$26,3,FALSE)</f>
        <v>Loc</v>
      </c>
      <c r="Q427">
        <f t="shared" si="200"/>
        <v>1</v>
      </c>
      <c r="R427">
        <f t="shared" si="201"/>
        <v>0</v>
      </c>
      <c r="S427">
        <f t="shared" si="202"/>
        <v>0</v>
      </c>
      <c r="T427">
        <f t="shared" si="203"/>
        <v>0</v>
      </c>
      <c r="U427" s="11" t="str">
        <f t="shared" si="181"/>
        <v>Under 10k</v>
      </c>
      <c r="V427" s="3">
        <v>183</v>
      </c>
      <c r="W427" s="3">
        <v>48</v>
      </c>
      <c r="X427" s="3">
        <v>66</v>
      </c>
      <c r="Y427" s="3">
        <v>42</v>
      </c>
      <c r="Z427" s="3">
        <v>26</v>
      </c>
      <c r="AA427" s="9">
        <v>1</v>
      </c>
      <c r="AN427" s="3">
        <f>IFERROR(ROUND(VLOOKUP($A427,est_vols!$A:$U,4,FALSE),0),"")</f>
        <v>0</v>
      </c>
      <c r="AO427" s="3">
        <f>IFERROR(ROUND(VLOOKUP($A427,est_vols!$A:$U,5,FALSE),0),"")</f>
        <v>0</v>
      </c>
      <c r="AP427" s="3">
        <f>IFERROR(ROUND(VLOOKUP($A427,est_vols!$A:$U,6,FALSE),0),"")</f>
        <v>0</v>
      </c>
      <c r="AQ427" s="3">
        <f>IFERROR(ROUND(VLOOKUP($A427,est_vols!$A:$U,7,FALSE),0),"")</f>
        <v>0</v>
      </c>
      <c r="AR427" s="3">
        <f>IFERROR(ROUND(VLOOKUP($A427,est_vols!$A:$U,8,FALSE),0),"")</f>
        <v>0</v>
      </c>
      <c r="AS427" s="9">
        <f>IFERROR(ROUND(VLOOKUP($A427,est_vols!$A:$U,9,FALSE),0),"")</f>
        <v>0</v>
      </c>
      <c r="AT427" s="3">
        <f t="shared" si="182"/>
        <v>-183</v>
      </c>
      <c r="AU427" s="3">
        <f t="shared" si="183"/>
        <v>-48</v>
      </c>
      <c r="AV427" s="3">
        <f t="shared" si="184"/>
        <v>-66</v>
      </c>
      <c r="AW427" s="3">
        <f t="shared" si="185"/>
        <v>-42</v>
      </c>
      <c r="AX427" s="3">
        <f t="shared" si="186"/>
        <v>-26</v>
      </c>
      <c r="AY427" s="9">
        <f t="shared" si="187"/>
        <v>-1</v>
      </c>
      <c r="AZ427" s="3">
        <f t="shared" si="188"/>
        <v>33489</v>
      </c>
      <c r="BA427" s="3">
        <f t="shared" si="189"/>
        <v>2304</v>
      </c>
      <c r="BB427" s="3">
        <f t="shared" si="190"/>
        <v>4356</v>
      </c>
      <c r="BC427" s="3">
        <f t="shared" si="191"/>
        <v>1764</v>
      </c>
      <c r="BD427" s="3">
        <f t="shared" si="192"/>
        <v>676</v>
      </c>
      <c r="BE427" s="9">
        <f t="shared" si="193"/>
        <v>1</v>
      </c>
      <c r="BF427" s="51">
        <f t="shared" si="194"/>
        <v>-1</v>
      </c>
      <c r="BG427" s="51">
        <f t="shared" si="195"/>
        <v>-1</v>
      </c>
      <c r="BH427" s="51">
        <f t="shared" si="196"/>
        <v>-1</v>
      </c>
      <c r="BI427" s="51">
        <f t="shared" si="197"/>
        <v>-1</v>
      </c>
      <c r="BJ427" s="51">
        <f t="shared" si="198"/>
        <v>-1</v>
      </c>
      <c r="BK427" s="52">
        <f t="shared" si="199"/>
        <v>-1</v>
      </c>
    </row>
    <row r="428" spans="1:63" x14ac:dyDescent="0.25">
      <c r="A428">
        <v>460</v>
      </c>
      <c r="B428" t="s">
        <v>75</v>
      </c>
      <c r="C428" t="s">
        <v>214</v>
      </c>
      <c r="D428" t="str">
        <f t="shared" si="180"/>
        <v>GRANVILLE WAY between CLAREMONT and ULLOA</v>
      </c>
      <c r="E428" t="s">
        <v>292</v>
      </c>
      <c r="F428" t="s">
        <v>521</v>
      </c>
      <c r="G428" t="s">
        <v>417</v>
      </c>
      <c r="H428" t="s">
        <v>42</v>
      </c>
      <c r="I428" t="s">
        <v>621</v>
      </c>
      <c r="J428" s="11" t="s">
        <v>994</v>
      </c>
      <c r="K428">
        <v>22877</v>
      </c>
      <c r="L428" s="11">
        <v>22878</v>
      </c>
      <c r="M428">
        <f>IFERROR(ROUND(VLOOKUP($A428,est_vols!$A:$U,2,FALSE),0),"")</f>
        <v>3</v>
      </c>
      <c r="N428">
        <f>IFERROR(ROUND(VLOOKUP($A428,est_vols!$A:$U,3,FALSE),0),"")</f>
        <v>11</v>
      </c>
      <c r="O428" t="str">
        <f>VLOOKUP(M428,'AT FT Lookup'!$A$3:$D$8,4,FALSE)</f>
        <v>Urb</v>
      </c>
      <c r="P428" s="11" t="str">
        <f>VLOOKUP(N428,'AT FT Lookup'!$A$12:$C$26,3,FALSE)</f>
        <v>Loc</v>
      </c>
      <c r="Q428">
        <f t="shared" si="200"/>
        <v>1</v>
      </c>
      <c r="R428">
        <f t="shared" si="201"/>
        <v>0</v>
      </c>
      <c r="S428">
        <f t="shared" si="202"/>
        <v>0</v>
      </c>
      <c r="T428">
        <f t="shared" si="203"/>
        <v>0</v>
      </c>
      <c r="U428" s="11" t="str">
        <f t="shared" si="181"/>
        <v>Under 10k</v>
      </c>
      <c r="V428" s="3">
        <v>183</v>
      </c>
      <c r="W428" s="3">
        <v>48</v>
      </c>
      <c r="X428" s="3">
        <v>66</v>
      </c>
      <c r="Y428" s="3">
        <v>42</v>
      </c>
      <c r="Z428" s="3">
        <v>26</v>
      </c>
      <c r="AA428" s="9">
        <v>1</v>
      </c>
      <c r="AN428" s="3">
        <f>IFERROR(ROUND(VLOOKUP($A428,est_vols!$A:$U,4,FALSE),0),"")</f>
        <v>0</v>
      </c>
      <c r="AO428" s="3">
        <f>IFERROR(ROUND(VLOOKUP($A428,est_vols!$A:$U,5,FALSE),0),"")</f>
        <v>0</v>
      </c>
      <c r="AP428" s="3">
        <f>IFERROR(ROUND(VLOOKUP($A428,est_vols!$A:$U,6,FALSE),0),"")</f>
        <v>0</v>
      </c>
      <c r="AQ428" s="3">
        <f>IFERROR(ROUND(VLOOKUP($A428,est_vols!$A:$U,7,FALSE),0),"")</f>
        <v>0</v>
      </c>
      <c r="AR428" s="3">
        <f>IFERROR(ROUND(VLOOKUP($A428,est_vols!$A:$U,8,FALSE),0),"")</f>
        <v>0</v>
      </c>
      <c r="AS428" s="9">
        <f>IFERROR(ROUND(VLOOKUP($A428,est_vols!$A:$U,9,FALSE),0),"")</f>
        <v>0</v>
      </c>
      <c r="AT428" s="3">
        <f t="shared" si="182"/>
        <v>-183</v>
      </c>
      <c r="AU428" s="3">
        <f t="shared" si="183"/>
        <v>-48</v>
      </c>
      <c r="AV428" s="3">
        <f t="shared" si="184"/>
        <v>-66</v>
      </c>
      <c r="AW428" s="3">
        <f t="shared" si="185"/>
        <v>-42</v>
      </c>
      <c r="AX428" s="3">
        <f t="shared" si="186"/>
        <v>-26</v>
      </c>
      <c r="AY428" s="9">
        <f t="shared" si="187"/>
        <v>-1</v>
      </c>
      <c r="AZ428" s="3">
        <f t="shared" si="188"/>
        <v>33489</v>
      </c>
      <c r="BA428" s="3">
        <f t="shared" si="189"/>
        <v>2304</v>
      </c>
      <c r="BB428" s="3">
        <f t="shared" si="190"/>
        <v>4356</v>
      </c>
      <c r="BC428" s="3">
        <f t="shared" si="191"/>
        <v>1764</v>
      </c>
      <c r="BD428" s="3">
        <f t="shared" si="192"/>
        <v>676</v>
      </c>
      <c r="BE428" s="9">
        <f t="shared" si="193"/>
        <v>1</v>
      </c>
      <c r="BF428" s="51">
        <f t="shared" si="194"/>
        <v>-1</v>
      </c>
      <c r="BG428" s="51">
        <f t="shared" si="195"/>
        <v>-1</v>
      </c>
      <c r="BH428" s="51">
        <f t="shared" si="196"/>
        <v>-1</v>
      </c>
      <c r="BI428" s="51">
        <f t="shared" si="197"/>
        <v>-1</v>
      </c>
      <c r="BJ428" s="51">
        <f t="shared" si="198"/>
        <v>-1</v>
      </c>
      <c r="BK428" s="52">
        <f t="shared" si="199"/>
        <v>-1</v>
      </c>
    </row>
    <row r="429" spans="1:63" x14ac:dyDescent="0.25">
      <c r="A429">
        <v>461</v>
      </c>
      <c r="B429" t="s">
        <v>75</v>
      </c>
      <c r="C429" t="s">
        <v>214</v>
      </c>
      <c r="D429" t="str">
        <f t="shared" si="180"/>
        <v>GREEN ST between FRANKLIN and VAN NESS</v>
      </c>
      <c r="E429" t="s">
        <v>293</v>
      </c>
      <c r="F429" t="s">
        <v>498</v>
      </c>
      <c r="G429" t="s">
        <v>413</v>
      </c>
      <c r="H429" t="s">
        <v>40</v>
      </c>
      <c r="I429" t="s">
        <v>621</v>
      </c>
      <c r="J429" s="11" t="s">
        <v>995</v>
      </c>
      <c r="K429">
        <v>26554</v>
      </c>
      <c r="L429" s="11">
        <v>26551</v>
      </c>
      <c r="M429">
        <f>IFERROR(ROUND(VLOOKUP($A429,est_vols!$A:$U,2,FALSE),0),"")</f>
        <v>1</v>
      </c>
      <c r="N429">
        <f>IFERROR(ROUND(VLOOKUP($A429,est_vols!$A:$U,3,FALSE),0),"")</f>
        <v>11</v>
      </c>
      <c r="O429" t="str">
        <f>VLOOKUP(M429,'AT FT Lookup'!$A$3:$D$8,4,FALSE)</f>
        <v>Core/CBD</v>
      </c>
      <c r="P429" s="11" t="str">
        <f>VLOOKUP(N429,'AT FT Lookup'!$A$12:$C$26,3,FALSE)</f>
        <v>Loc</v>
      </c>
      <c r="Q429">
        <f t="shared" si="200"/>
        <v>1</v>
      </c>
      <c r="R429">
        <f t="shared" si="201"/>
        <v>0</v>
      </c>
      <c r="S429">
        <f t="shared" si="202"/>
        <v>0</v>
      </c>
      <c r="T429">
        <f t="shared" si="203"/>
        <v>0</v>
      </c>
      <c r="U429" s="11" t="str">
        <f t="shared" si="181"/>
        <v>Under 10k</v>
      </c>
      <c r="V429" s="3">
        <v>1898</v>
      </c>
      <c r="W429" s="3">
        <v>450</v>
      </c>
      <c r="X429" s="3">
        <v>615</v>
      </c>
      <c r="Y429" s="3">
        <v>365</v>
      </c>
      <c r="Z429" s="3">
        <v>434</v>
      </c>
      <c r="AA429" s="9">
        <v>34</v>
      </c>
      <c r="AN429" s="3">
        <f>IFERROR(ROUND(VLOOKUP($A429,est_vols!$A:$U,4,FALSE),0),"")</f>
        <v>2027</v>
      </c>
      <c r="AO429" s="3">
        <f>IFERROR(ROUND(VLOOKUP($A429,est_vols!$A:$U,5,FALSE),0),"")</f>
        <v>424</v>
      </c>
      <c r="AP429" s="3">
        <f>IFERROR(ROUND(VLOOKUP($A429,est_vols!$A:$U,6,FALSE),0),"")</f>
        <v>876</v>
      </c>
      <c r="AQ429" s="3">
        <f>IFERROR(ROUND(VLOOKUP($A429,est_vols!$A:$U,7,FALSE),0),"")</f>
        <v>357</v>
      </c>
      <c r="AR429" s="3">
        <f>IFERROR(ROUND(VLOOKUP($A429,est_vols!$A:$U,8,FALSE),0),"")</f>
        <v>321</v>
      </c>
      <c r="AS429" s="9">
        <f>IFERROR(ROUND(VLOOKUP($A429,est_vols!$A:$U,9,FALSE),0),"")</f>
        <v>49</v>
      </c>
      <c r="AT429" s="3">
        <f t="shared" si="182"/>
        <v>129</v>
      </c>
      <c r="AU429" s="3">
        <f t="shared" si="183"/>
        <v>-26</v>
      </c>
      <c r="AV429" s="3">
        <f t="shared" si="184"/>
        <v>261</v>
      </c>
      <c r="AW429" s="3">
        <f t="shared" si="185"/>
        <v>-8</v>
      </c>
      <c r="AX429" s="3">
        <f t="shared" si="186"/>
        <v>-113</v>
      </c>
      <c r="AY429" s="9">
        <f t="shared" si="187"/>
        <v>15</v>
      </c>
      <c r="AZ429" s="3">
        <f t="shared" si="188"/>
        <v>16641</v>
      </c>
      <c r="BA429" s="3">
        <f t="shared" si="189"/>
        <v>676</v>
      </c>
      <c r="BB429" s="3">
        <f t="shared" si="190"/>
        <v>68121</v>
      </c>
      <c r="BC429" s="3">
        <f t="shared" si="191"/>
        <v>64</v>
      </c>
      <c r="BD429" s="3">
        <f t="shared" si="192"/>
        <v>12769</v>
      </c>
      <c r="BE429" s="9">
        <f t="shared" si="193"/>
        <v>225</v>
      </c>
      <c r="BF429" s="51">
        <f t="shared" si="194"/>
        <v>6.7966280295047421E-2</v>
      </c>
      <c r="BG429" s="51">
        <f t="shared" si="195"/>
        <v>-5.7777777777777775E-2</v>
      </c>
      <c r="BH429" s="51">
        <f t="shared" si="196"/>
        <v>0.42439024390243901</v>
      </c>
      <c r="BI429" s="51">
        <f t="shared" si="197"/>
        <v>-2.1917808219178082E-2</v>
      </c>
      <c r="BJ429" s="51">
        <f t="shared" si="198"/>
        <v>-0.26036866359447003</v>
      </c>
      <c r="BK429" s="52">
        <f t="shared" si="199"/>
        <v>0.44117647058823528</v>
      </c>
    </row>
    <row r="430" spans="1:63" x14ac:dyDescent="0.25">
      <c r="A430">
        <v>462</v>
      </c>
      <c r="B430" t="s">
        <v>75</v>
      </c>
      <c r="C430" t="s">
        <v>214</v>
      </c>
      <c r="D430" t="str">
        <f t="shared" si="180"/>
        <v>GREEN ST between FRANKLIN and VAN NESS</v>
      </c>
      <c r="E430" t="s">
        <v>293</v>
      </c>
      <c r="F430" t="s">
        <v>498</v>
      </c>
      <c r="G430" t="s">
        <v>413</v>
      </c>
      <c r="H430" t="s">
        <v>42</v>
      </c>
      <c r="I430" t="s">
        <v>621</v>
      </c>
      <c r="J430" s="11" t="s">
        <v>996</v>
      </c>
      <c r="K430">
        <v>26551</v>
      </c>
      <c r="L430" s="11">
        <v>26554</v>
      </c>
      <c r="M430">
        <f>IFERROR(ROUND(VLOOKUP($A430,est_vols!$A:$U,2,FALSE),0),"")</f>
        <v>1</v>
      </c>
      <c r="N430">
        <f>IFERROR(ROUND(VLOOKUP($A430,est_vols!$A:$U,3,FALSE),0),"")</f>
        <v>11</v>
      </c>
      <c r="O430" t="str">
        <f>VLOOKUP(M430,'AT FT Lookup'!$A$3:$D$8,4,FALSE)</f>
        <v>Core/CBD</v>
      </c>
      <c r="P430" s="11" t="str">
        <f>VLOOKUP(N430,'AT FT Lookup'!$A$12:$C$26,3,FALSE)</f>
        <v>Loc</v>
      </c>
      <c r="Q430">
        <f t="shared" si="200"/>
        <v>1</v>
      </c>
      <c r="R430">
        <f t="shared" si="201"/>
        <v>0</v>
      </c>
      <c r="S430">
        <f t="shared" si="202"/>
        <v>0</v>
      </c>
      <c r="T430">
        <f t="shared" si="203"/>
        <v>0</v>
      </c>
      <c r="U430" s="11" t="str">
        <f t="shared" si="181"/>
        <v>Under 10k</v>
      </c>
      <c r="V430" s="3">
        <v>1122</v>
      </c>
      <c r="W430" s="3">
        <v>174</v>
      </c>
      <c r="X430" s="3">
        <v>452</v>
      </c>
      <c r="Y430" s="3">
        <v>246</v>
      </c>
      <c r="Z430" s="3">
        <v>224</v>
      </c>
      <c r="AA430" s="9">
        <v>26</v>
      </c>
      <c r="AN430" s="3">
        <f>IFERROR(ROUND(VLOOKUP($A430,est_vols!$A:$U,4,FALSE),0),"")</f>
        <v>672</v>
      </c>
      <c r="AO430" s="3">
        <f>IFERROR(ROUND(VLOOKUP($A430,est_vols!$A:$U,5,FALSE),0),"")</f>
        <v>20</v>
      </c>
      <c r="AP430" s="3">
        <f>IFERROR(ROUND(VLOOKUP($A430,est_vols!$A:$U,6,FALSE),0),"")</f>
        <v>207</v>
      </c>
      <c r="AQ430" s="3">
        <f>IFERROR(ROUND(VLOOKUP($A430,est_vols!$A:$U,7,FALSE),0),"")</f>
        <v>259</v>
      </c>
      <c r="AR430" s="3">
        <f>IFERROR(ROUND(VLOOKUP($A430,est_vols!$A:$U,8,FALSE),0),"")</f>
        <v>186</v>
      </c>
      <c r="AS430" s="9">
        <f>IFERROR(ROUND(VLOOKUP($A430,est_vols!$A:$U,9,FALSE),0),"")</f>
        <v>1</v>
      </c>
      <c r="AT430" s="3">
        <f t="shared" si="182"/>
        <v>-450</v>
      </c>
      <c r="AU430" s="3">
        <f t="shared" si="183"/>
        <v>-154</v>
      </c>
      <c r="AV430" s="3">
        <f t="shared" si="184"/>
        <v>-245</v>
      </c>
      <c r="AW430" s="3">
        <f t="shared" si="185"/>
        <v>13</v>
      </c>
      <c r="AX430" s="3">
        <f t="shared" si="186"/>
        <v>-38</v>
      </c>
      <c r="AY430" s="9">
        <f t="shared" si="187"/>
        <v>-25</v>
      </c>
      <c r="AZ430" s="3">
        <f t="shared" si="188"/>
        <v>202500</v>
      </c>
      <c r="BA430" s="3">
        <f t="shared" si="189"/>
        <v>23716</v>
      </c>
      <c r="BB430" s="3">
        <f t="shared" si="190"/>
        <v>60025</v>
      </c>
      <c r="BC430" s="3">
        <f t="shared" si="191"/>
        <v>169</v>
      </c>
      <c r="BD430" s="3">
        <f t="shared" si="192"/>
        <v>1444</v>
      </c>
      <c r="BE430" s="9">
        <f t="shared" si="193"/>
        <v>625</v>
      </c>
      <c r="BF430" s="51">
        <f t="shared" si="194"/>
        <v>-0.40106951871657753</v>
      </c>
      <c r="BG430" s="51">
        <f t="shared" si="195"/>
        <v>-0.88505747126436785</v>
      </c>
      <c r="BH430" s="51">
        <f t="shared" si="196"/>
        <v>-0.54203539823008851</v>
      </c>
      <c r="BI430" s="51">
        <f t="shared" si="197"/>
        <v>5.2845528455284556E-2</v>
      </c>
      <c r="BJ430" s="51">
        <f t="shared" si="198"/>
        <v>-0.16964285714285715</v>
      </c>
      <c r="BK430" s="52">
        <f t="shared" si="199"/>
        <v>-0.96153846153846156</v>
      </c>
    </row>
    <row r="431" spans="1:63" x14ac:dyDescent="0.25">
      <c r="A431">
        <v>463</v>
      </c>
      <c r="B431" t="s">
        <v>75</v>
      </c>
      <c r="C431" t="s">
        <v>214</v>
      </c>
      <c r="D431" t="str">
        <f t="shared" si="180"/>
        <v>GREENWICH ST between DIVISADERO and SCOTT</v>
      </c>
      <c r="E431" t="s">
        <v>294</v>
      </c>
      <c r="F431" t="s">
        <v>375</v>
      </c>
      <c r="G431" t="s">
        <v>441</v>
      </c>
      <c r="H431" t="s">
        <v>40</v>
      </c>
      <c r="I431" t="s">
        <v>621</v>
      </c>
      <c r="J431" s="11" t="s">
        <v>997</v>
      </c>
      <c r="K431">
        <v>26967</v>
      </c>
      <c r="L431" s="11">
        <v>26966</v>
      </c>
      <c r="M431">
        <f>IFERROR(ROUND(VLOOKUP($A431,est_vols!$A:$U,2,FALSE),0),"")</f>
        <v>2</v>
      </c>
      <c r="N431">
        <f>IFERROR(ROUND(VLOOKUP($A431,est_vols!$A:$U,3,FALSE),0),"")</f>
        <v>11</v>
      </c>
      <c r="O431" t="str">
        <f>VLOOKUP(M431,'AT FT Lookup'!$A$3:$D$8,4,FALSE)</f>
        <v>UrbBiz</v>
      </c>
      <c r="P431" s="11" t="str">
        <f>VLOOKUP(N431,'AT FT Lookup'!$A$12:$C$26,3,FALSE)</f>
        <v>Loc</v>
      </c>
      <c r="Q431">
        <f t="shared" si="200"/>
        <v>1</v>
      </c>
      <c r="R431">
        <f t="shared" si="201"/>
        <v>0</v>
      </c>
      <c r="S431">
        <f t="shared" si="202"/>
        <v>0</v>
      </c>
      <c r="T431">
        <f t="shared" si="203"/>
        <v>0</v>
      </c>
      <c r="U431" s="11" t="str">
        <f t="shared" si="181"/>
        <v>Under 10k</v>
      </c>
      <c r="V431" s="3">
        <v>3143</v>
      </c>
      <c r="W431" s="3">
        <v>661</v>
      </c>
      <c r="X431" s="3">
        <v>1396</v>
      </c>
      <c r="Y431" s="3">
        <v>602</v>
      </c>
      <c r="Z431" s="3">
        <v>379</v>
      </c>
      <c r="AA431" s="9">
        <v>105</v>
      </c>
      <c r="AN431" s="3">
        <f>IFERROR(ROUND(VLOOKUP($A431,est_vols!$A:$U,4,FALSE),0),"")</f>
        <v>355</v>
      </c>
      <c r="AO431" s="3">
        <f>IFERROR(ROUND(VLOOKUP($A431,est_vols!$A:$U,5,FALSE),0),"")</f>
        <v>350</v>
      </c>
      <c r="AP431" s="3">
        <f>IFERROR(ROUND(VLOOKUP($A431,est_vols!$A:$U,6,FALSE),0),"")</f>
        <v>3</v>
      </c>
      <c r="AQ431" s="3">
        <f>IFERROR(ROUND(VLOOKUP($A431,est_vols!$A:$U,7,FALSE),0),"")</f>
        <v>2</v>
      </c>
      <c r="AR431" s="3">
        <f>IFERROR(ROUND(VLOOKUP($A431,est_vols!$A:$U,8,FALSE),0),"")</f>
        <v>0</v>
      </c>
      <c r="AS431" s="9">
        <f>IFERROR(ROUND(VLOOKUP($A431,est_vols!$A:$U,9,FALSE),0),"")</f>
        <v>0</v>
      </c>
      <c r="AT431" s="3">
        <f t="shared" si="182"/>
        <v>-2788</v>
      </c>
      <c r="AU431" s="3">
        <f t="shared" si="183"/>
        <v>-311</v>
      </c>
      <c r="AV431" s="3">
        <f t="shared" si="184"/>
        <v>-1393</v>
      </c>
      <c r="AW431" s="3">
        <f t="shared" si="185"/>
        <v>-600</v>
      </c>
      <c r="AX431" s="3">
        <f t="shared" si="186"/>
        <v>-379</v>
      </c>
      <c r="AY431" s="9">
        <f t="shared" si="187"/>
        <v>-105</v>
      </c>
      <c r="AZ431" s="3">
        <f t="shared" si="188"/>
        <v>7772944</v>
      </c>
      <c r="BA431" s="3">
        <f t="shared" si="189"/>
        <v>96721</v>
      </c>
      <c r="BB431" s="3">
        <f t="shared" si="190"/>
        <v>1940449</v>
      </c>
      <c r="BC431" s="3">
        <f t="shared" si="191"/>
        <v>360000</v>
      </c>
      <c r="BD431" s="3">
        <f t="shared" si="192"/>
        <v>143641</v>
      </c>
      <c r="BE431" s="9">
        <f t="shared" si="193"/>
        <v>11025</v>
      </c>
      <c r="BF431" s="51">
        <f t="shared" si="194"/>
        <v>-0.88705058860960861</v>
      </c>
      <c r="BG431" s="51">
        <f t="shared" si="195"/>
        <v>-0.47049924357034795</v>
      </c>
      <c r="BH431" s="51">
        <f t="shared" si="196"/>
        <v>-0.99785100286532946</v>
      </c>
      <c r="BI431" s="51">
        <f t="shared" si="197"/>
        <v>-0.99667774086378735</v>
      </c>
      <c r="BJ431" s="51">
        <f t="shared" si="198"/>
        <v>-1</v>
      </c>
      <c r="BK431" s="52">
        <f t="shared" si="199"/>
        <v>-1</v>
      </c>
    </row>
    <row r="432" spans="1:63" x14ac:dyDescent="0.25">
      <c r="A432">
        <v>464</v>
      </c>
      <c r="B432" t="s">
        <v>75</v>
      </c>
      <c r="C432" t="s">
        <v>214</v>
      </c>
      <c r="D432" t="str">
        <f t="shared" si="180"/>
        <v>GREENWICH ST between DIVISADERO and SCOTT</v>
      </c>
      <c r="E432" t="s">
        <v>294</v>
      </c>
      <c r="F432" t="s">
        <v>375</v>
      </c>
      <c r="G432" t="s">
        <v>441</v>
      </c>
      <c r="H432" t="s">
        <v>42</v>
      </c>
      <c r="I432" t="s">
        <v>621</v>
      </c>
      <c r="J432" s="11" t="s">
        <v>998</v>
      </c>
      <c r="K432">
        <v>26966</v>
      </c>
      <c r="L432" s="11">
        <v>26967</v>
      </c>
      <c r="M432">
        <f>IFERROR(ROUND(VLOOKUP($A432,est_vols!$A:$U,2,FALSE),0),"")</f>
        <v>2</v>
      </c>
      <c r="N432">
        <f>IFERROR(ROUND(VLOOKUP($A432,est_vols!$A:$U,3,FALSE),0),"")</f>
        <v>11</v>
      </c>
      <c r="O432" t="str">
        <f>VLOOKUP(M432,'AT FT Lookup'!$A$3:$D$8,4,FALSE)</f>
        <v>UrbBiz</v>
      </c>
      <c r="P432" s="11" t="str">
        <f>VLOOKUP(N432,'AT FT Lookup'!$A$12:$C$26,3,FALSE)</f>
        <v>Loc</v>
      </c>
      <c r="Q432">
        <f t="shared" si="200"/>
        <v>1</v>
      </c>
      <c r="R432">
        <f t="shared" si="201"/>
        <v>0</v>
      </c>
      <c r="S432">
        <f t="shared" si="202"/>
        <v>0</v>
      </c>
      <c r="T432">
        <f t="shared" si="203"/>
        <v>0</v>
      </c>
      <c r="U432" s="11" t="str">
        <f t="shared" si="181"/>
        <v>Under 10k</v>
      </c>
      <c r="V432" s="3">
        <v>2630</v>
      </c>
      <c r="W432" s="3">
        <v>440</v>
      </c>
      <c r="X432" s="3">
        <v>1147</v>
      </c>
      <c r="Y432" s="3">
        <v>607</v>
      </c>
      <c r="Z432" s="3">
        <v>406</v>
      </c>
      <c r="AA432" s="9">
        <v>30</v>
      </c>
      <c r="AN432" s="3">
        <f>IFERROR(ROUND(VLOOKUP($A432,est_vols!$A:$U,4,FALSE),0),"")</f>
        <v>677</v>
      </c>
      <c r="AO432" s="3">
        <f>IFERROR(ROUND(VLOOKUP($A432,est_vols!$A:$U,5,FALSE),0),"")</f>
        <v>0</v>
      </c>
      <c r="AP432" s="3">
        <f>IFERROR(ROUND(VLOOKUP($A432,est_vols!$A:$U,6,FALSE),0),"")</f>
        <v>51</v>
      </c>
      <c r="AQ432" s="3">
        <f>IFERROR(ROUND(VLOOKUP($A432,est_vols!$A:$U,7,FALSE),0),"")</f>
        <v>413</v>
      </c>
      <c r="AR432" s="3">
        <f>IFERROR(ROUND(VLOOKUP($A432,est_vols!$A:$U,8,FALSE),0),"")</f>
        <v>206</v>
      </c>
      <c r="AS432" s="9">
        <f>IFERROR(ROUND(VLOOKUP($A432,est_vols!$A:$U,9,FALSE),0),"")</f>
        <v>6</v>
      </c>
      <c r="AT432" s="3">
        <f t="shared" si="182"/>
        <v>-1953</v>
      </c>
      <c r="AU432" s="3">
        <f t="shared" si="183"/>
        <v>-440</v>
      </c>
      <c r="AV432" s="3">
        <f t="shared" si="184"/>
        <v>-1096</v>
      </c>
      <c r="AW432" s="3">
        <f t="shared" si="185"/>
        <v>-194</v>
      </c>
      <c r="AX432" s="3">
        <f t="shared" si="186"/>
        <v>-200</v>
      </c>
      <c r="AY432" s="9">
        <f t="shared" si="187"/>
        <v>-24</v>
      </c>
      <c r="AZ432" s="3">
        <f t="shared" si="188"/>
        <v>3814209</v>
      </c>
      <c r="BA432" s="3">
        <f t="shared" si="189"/>
        <v>193600</v>
      </c>
      <c r="BB432" s="3">
        <f t="shared" si="190"/>
        <v>1201216</v>
      </c>
      <c r="BC432" s="3">
        <f t="shared" si="191"/>
        <v>37636</v>
      </c>
      <c r="BD432" s="3">
        <f t="shared" si="192"/>
        <v>40000</v>
      </c>
      <c r="BE432" s="9">
        <f t="shared" si="193"/>
        <v>576</v>
      </c>
      <c r="BF432" s="51">
        <f t="shared" si="194"/>
        <v>-0.74258555133079851</v>
      </c>
      <c r="BG432" s="51">
        <f t="shared" si="195"/>
        <v>-1</v>
      </c>
      <c r="BH432" s="51">
        <f t="shared" si="196"/>
        <v>-0.95553618134263296</v>
      </c>
      <c r="BI432" s="51">
        <f t="shared" si="197"/>
        <v>-0.31960461285008235</v>
      </c>
      <c r="BJ432" s="51">
        <f t="shared" si="198"/>
        <v>-0.49261083743842365</v>
      </c>
      <c r="BK432" s="52">
        <f t="shared" si="199"/>
        <v>-0.8</v>
      </c>
    </row>
    <row r="433" spans="1:63" x14ac:dyDescent="0.25">
      <c r="A433">
        <v>465</v>
      </c>
      <c r="B433" t="s">
        <v>75</v>
      </c>
      <c r="C433" t="s">
        <v>214</v>
      </c>
      <c r="D433" t="str">
        <f t="shared" si="180"/>
        <v>GREENWICH ST between LAGUNA and OCTAVIA</v>
      </c>
      <c r="E433" t="s">
        <v>294</v>
      </c>
      <c r="F433" t="s">
        <v>522</v>
      </c>
      <c r="G433" t="s">
        <v>523</v>
      </c>
      <c r="H433" t="s">
        <v>40</v>
      </c>
      <c r="I433" t="s">
        <v>621</v>
      </c>
      <c r="J433" s="11" t="s">
        <v>999</v>
      </c>
      <c r="K433">
        <v>26731</v>
      </c>
      <c r="L433" s="11">
        <v>26719</v>
      </c>
      <c r="M433">
        <f>IFERROR(ROUND(VLOOKUP($A433,est_vols!$A:$U,2,FALSE),0),"")</f>
        <v>2</v>
      </c>
      <c r="N433">
        <f>IFERROR(ROUND(VLOOKUP($A433,est_vols!$A:$U,3,FALSE),0),"")</f>
        <v>11</v>
      </c>
      <c r="O433" t="str">
        <f>VLOOKUP(M433,'AT FT Lookup'!$A$3:$D$8,4,FALSE)</f>
        <v>UrbBiz</v>
      </c>
      <c r="P433" s="11" t="str">
        <f>VLOOKUP(N433,'AT FT Lookup'!$A$12:$C$26,3,FALSE)</f>
        <v>Loc</v>
      </c>
      <c r="Q433">
        <f t="shared" si="200"/>
        <v>1</v>
      </c>
      <c r="R433">
        <f t="shared" si="201"/>
        <v>0</v>
      </c>
      <c r="S433">
        <f t="shared" si="202"/>
        <v>0</v>
      </c>
      <c r="T433">
        <f t="shared" si="203"/>
        <v>0</v>
      </c>
      <c r="U433" s="11" t="str">
        <f t="shared" si="181"/>
        <v>Under 10k</v>
      </c>
      <c r="V433" s="3">
        <v>2861</v>
      </c>
      <c r="W433" s="3">
        <v>445</v>
      </c>
      <c r="X433" s="3">
        <v>1150</v>
      </c>
      <c r="Y433" s="3">
        <v>555</v>
      </c>
      <c r="Z433" s="3">
        <v>673</v>
      </c>
      <c r="AA433" s="9">
        <v>38</v>
      </c>
      <c r="AN433" s="3">
        <f>IFERROR(ROUND(VLOOKUP($A433,est_vols!$A:$U,4,FALSE),0),"")</f>
        <v>69</v>
      </c>
      <c r="AO433" s="3">
        <f>IFERROR(ROUND(VLOOKUP($A433,est_vols!$A:$U,5,FALSE),0),"")</f>
        <v>55</v>
      </c>
      <c r="AP433" s="3">
        <f>IFERROR(ROUND(VLOOKUP($A433,est_vols!$A:$U,6,FALSE),0),"")</f>
        <v>6</v>
      </c>
      <c r="AQ433" s="3">
        <f>IFERROR(ROUND(VLOOKUP($A433,est_vols!$A:$U,7,FALSE),0),"")</f>
        <v>6</v>
      </c>
      <c r="AR433" s="3">
        <f>IFERROR(ROUND(VLOOKUP($A433,est_vols!$A:$U,8,FALSE),0),"")</f>
        <v>2</v>
      </c>
      <c r="AS433" s="9">
        <f>IFERROR(ROUND(VLOOKUP($A433,est_vols!$A:$U,9,FALSE),0),"")</f>
        <v>1</v>
      </c>
      <c r="AT433" s="3">
        <f t="shared" si="182"/>
        <v>-2792</v>
      </c>
      <c r="AU433" s="3">
        <f t="shared" si="183"/>
        <v>-390</v>
      </c>
      <c r="AV433" s="3">
        <f t="shared" si="184"/>
        <v>-1144</v>
      </c>
      <c r="AW433" s="3">
        <f t="shared" si="185"/>
        <v>-549</v>
      </c>
      <c r="AX433" s="3">
        <f t="shared" si="186"/>
        <v>-671</v>
      </c>
      <c r="AY433" s="9">
        <f t="shared" si="187"/>
        <v>-37</v>
      </c>
      <c r="AZ433" s="3">
        <f t="shared" si="188"/>
        <v>7795264</v>
      </c>
      <c r="BA433" s="3">
        <f t="shared" si="189"/>
        <v>152100</v>
      </c>
      <c r="BB433" s="3">
        <f t="shared" si="190"/>
        <v>1308736</v>
      </c>
      <c r="BC433" s="3">
        <f t="shared" si="191"/>
        <v>301401</v>
      </c>
      <c r="BD433" s="3">
        <f t="shared" si="192"/>
        <v>450241</v>
      </c>
      <c r="BE433" s="9">
        <f t="shared" si="193"/>
        <v>1369</v>
      </c>
      <c r="BF433" s="51">
        <f t="shared" si="194"/>
        <v>-0.97588255854596295</v>
      </c>
      <c r="BG433" s="51">
        <f t="shared" si="195"/>
        <v>-0.8764044943820225</v>
      </c>
      <c r="BH433" s="51">
        <f t="shared" si="196"/>
        <v>-0.99478260869565216</v>
      </c>
      <c r="BI433" s="51">
        <f t="shared" si="197"/>
        <v>-0.98918918918918919</v>
      </c>
      <c r="BJ433" s="51">
        <f t="shared" si="198"/>
        <v>-0.99702823179791977</v>
      </c>
      <c r="BK433" s="52">
        <f t="shared" si="199"/>
        <v>-0.97368421052631582</v>
      </c>
    </row>
    <row r="434" spans="1:63" x14ac:dyDescent="0.25">
      <c r="A434">
        <v>466</v>
      </c>
      <c r="B434" t="s">
        <v>75</v>
      </c>
      <c r="C434" t="s">
        <v>214</v>
      </c>
      <c r="D434" t="str">
        <f t="shared" si="180"/>
        <v>GREENWICH ST between LAGUNA and OCTAVIA</v>
      </c>
      <c r="E434" t="s">
        <v>294</v>
      </c>
      <c r="F434" t="s">
        <v>522</v>
      </c>
      <c r="G434" t="s">
        <v>523</v>
      </c>
      <c r="H434" t="s">
        <v>42</v>
      </c>
      <c r="I434" t="s">
        <v>621</v>
      </c>
      <c r="J434" s="11" t="s">
        <v>1000</v>
      </c>
      <c r="K434">
        <v>26719</v>
      </c>
      <c r="L434" s="11">
        <v>26731</v>
      </c>
      <c r="M434">
        <f>IFERROR(ROUND(VLOOKUP($A434,est_vols!$A:$U,2,FALSE),0),"")</f>
        <v>2</v>
      </c>
      <c r="N434">
        <f>IFERROR(ROUND(VLOOKUP($A434,est_vols!$A:$U,3,FALSE),0),"")</f>
        <v>11</v>
      </c>
      <c r="O434" t="str">
        <f>VLOOKUP(M434,'AT FT Lookup'!$A$3:$D$8,4,FALSE)</f>
        <v>UrbBiz</v>
      </c>
      <c r="P434" s="11" t="str">
        <f>VLOOKUP(N434,'AT FT Lookup'!$A$12:$C$26,3,FALSE)</f>
        <v>Loc</v>
      </c>
      <c r="Q434">
        <f t="shared" si="200"/>
        <v>1</v>
      </c>
      <c r="R434">
        <f t="shared" si="201"/>
        <v>0</v>
      </c>
      <c r="S434">
        <f t="shared" si="202"/>
        <v>0</v>
      </c>
      <c r="T434">
        <f t="shared" si="203"/>
        <v>0</v>
      </c>
      <c r="U434" s="11" t="str">
        <f t="shared" si="181"/>
        <v>Under 10k</v>
      </c>
      <c r="V434" s="3">
        <v>1653</v>
      </c>
      <c r="W434" s="3">
        <v>226</v>
      </c>
      <c r="X434" s="3">
        <v>656</v>
      </c>
      <c r="Y434" s="3">
        <v>327</v>
      </c>
      <c r="Z434" s="3">
        <v>374</v>
      </c>
      <c r="AA434" s="9">
        <v>70</v>
      </c>
      <c r="AN434" s="3">
        <f>IFERROR(ROUND(VLOOKUP($A434,est_vols!$A:$U,4,FALSE),0),"")</f>
        <v>487</v>
      </c>
      <c r="AO434" s="3">
        <f>IFERROR(ROUND(VLOOKUP($A434,est_vols!$A:$U,5,FALSE),0),"")</f>
        <v>10</v>
      </c>
      <c r="AP434" s="3">
        <f>IFERROR(ROUND(VLOOKUP($A434,est_vols!$A:$U,6,FALSE),0),"")</f>
        <v>198</v>
      </c>
      <c r="AQ434" s="3">
        <f>IFERROR(ROUND(VLOOKUP($A434,est_vols!$A:$U,7,FALSE),0),"")</f>
        <v>196</v>
      </c>
      <c r="AR434" s="3">
        <f>IFERROR(ROUND(VLOOKUP($A434,est_vols!$A:$U,8,FALSE),0),"")</f>
        <v>83</v>
      </c>
      <c r="AS434" s="9">
        <f>IFERROR(ROUND(VLOOKUP($A434,est_vols!$A:$U,9,FALSE),0),"")</f>
        <v>1</v>
      </c>
      <c r="AT434" s="3">
        <f t="shared" si="182"/>
        <v>-1166</v>
      </c>
      <c r="AU434" s="3">
        <f t="shared" si="183"/>
        <v>-216</v>
      </c>
      <c r="AV434" s="3">
        <f t="shared" si="184"/>
        <v>-458</v>
      </c>
      <c r="AW434" s="3">
        <f t="shared" si="185"/>
        <v>-131</v>
      </c>
      <c r="AX434" s="3">
        <f t="shared" si="186"/>
        <v>-291</v>
      </c>
      <c r="AY434" s="9">
        <f t="shared" si="187"/>
        <v>-69</v>
      </c>
      <c r="AZ434" s="3">
        <f t="shared" si="188"/>
        <v>1359556</v>
      </c>
      <c r="BA434" s="3">
        <f t="shared" si="189"/>
        <v>46656</v>
      </c>
      <c r="BB434" s="3">
        <f t="shared" si="190"/>
        <v>209764</v>
      </c>
      <c r="BC434" s="3">
        <f t="shared" si="191"/>
        <v>17161</v>
      </c>
      <c r="BD434" s="3">
        <f t="shared" si="192"/>
        <v>84681</v>
      </c>
      <c r="BE434" s="9">
        <f t="shared" si="193"/>
        <v>4761</v>
      </c>
      <c r="BF434" s="51">
        <f t="shared" si="194"/>
        <v>-0.70538415003024801</v>
      </c>
      <c r="BG434" s="51">
        <f t="shared" si="195"/>
        <v>-0.95575221238938057</v>
      </c>
      <c r="BH434" s="51">
        <f t="shared" si="196"/>
        <v>-0.69817073170731703</v>
      </c>
      <c r="BI434" s="51">
        <f t="shared" si="197"/>
        <v>-0.40061162079510704</v>
      </c>
      <c r="BJ434" s="51">
        <f t="shared" si="198"/>
        <v>-0.77807486631016043</v>
      </c>
      <c r="BK434" s="52">
        <f t="shared" si="199"/>
        <v>-0.98571428571428577</v>
      </c>
    </row>
    <row r="435" spans="1:63" x14ac:dyDescent="0.25">
      <c r="A435">
        <v>467</v>
      </c>
      <c r="B435" t="s">
        <v>75</v>
      </c>
      <c r="C435" t="s">
        <v>214</v>
      </c>
      <c r="D435" t="str">
        <f t="shared" si="180"/>
        <v>GROVE ST between DIVISADERO and SCOTT</v>
      </c>
      <c r="E435" t="s">
        <v>295</v>
      </c>
      <c r="F435" t="s">
        <v>375</v>
      </c>
      <c r="G435" t="s">
        <v>441</v>
      </c>
      <c r="H435" t="s">
        <v>40</v>
      </c>
      <c r="I435" t="s">
        <v>621</v>
      </c>
      <c r="J435" s="11" t="s">
        <v>1001</v>
      </c>
      <c r="K435">
        <v>26056</v>
      </c>
      <c r="L435" s="11">
        <v>26051</v>
      </c>
      <c r="M435">
        <f>IFERROR(ROUND(VLOOKUP($A435,est_vols!$A:$U,2,FALSE),0),"")</f>
        <v>1</v>
      </c>
      <c r="N435">
        <f>IFERROR(ROUND(VLOOKUP($A435,est_vols!$A:$U,3,FALSE),0),"")</f>
        <v>11</v>
      </c>
      <c r="O435" t="str">
        <f>VLOOKUP(M435,'AT FT Lookup'!$A$3:$D$8,4,FALSE)</f>
        <v>Core/CBD</v>
      </c>
      <c r="P435" s="11" t="str">
        <f>VLOOKUP(N435,'AT FT Lookup'!$A$12:$C$26,3,FALSE)</f>
        <v>Loc</v>
      </c>
      <c r="Q435">
        <f t="shared" si="200"/>
        <v>1</v>
      </c>
      <c r="R435">
        <f t="shared" si="201"/>
        <v>0</v>
      </c>
      <c r="S435">
        <f t="shared" si="202"/>
        <v>0</v>
      </c>
      <c r="T435">
        <f t="shared" si="203"/>
        <v>0</v>
      </c>
      <c r="U435" s="11" t="str">
        <f t="shared" si="181"/>
        <v>Under 10k</v>
      </c>
      <c r="V435" s="3">
        <v>1142</v>
      </c>
      <c r="W435" s="3">
        <v>132</v>
      </c>
      <c r="X435" s="3">
        <v>367</v>
      </c>
      <c r="Y435" s="3">
        <v>259</v>
      </c>
      <c r="Z435" s="3">
        <v>373</v>
      </c>
      <c r="AA435" s="9">
        <v>11</v>
      </c>
      <c r="AN435" s="3">
        <f>IFERROR(ROUND(VLOOKUP($A435,est_vols!$A:$U,4,FALSE),0),"")</f>
        <v>255</v>
      </c>
      <c r="AO435" s="3">
        <f>IFERROR(ROUND(VLOOKUP($A435,est_vols!$A:$U,5,FALSE),0),"")</f>
        <v>207</v>
      </c>
      <c r="AP435" s="3">
        <f>IFERROR(ROUND(VLOOKUP($A435,est_vols!$A:$U,6,FALSE),0),"")</f>
        <v>19</v>
      </c>
      <c r="AQ435" s="3">
        <f>IFERROR(ROUND(VLOOKUP($A435,est_vols!$A:$U,7,FALSE),0),"")</f>
        <v>12</v>
      </c>
      <c r="AR435" s="3">
        <f>IFERROR(ROUND(VLOOKUP($A435,est_vols!$A:$U,8,FALSE),0),"")</f>
        <v>8</v>
      </c>
      <c r="AS435" s="9">
        <f>IFERROR(ROUND(VLOOKUP($A435,est_vols!$A:$U,9,FALSE),0),"")</f>
        <v>9</v>
      </c>
      <c r="AT435" s="3">
        <f t="shared" si="182"/>
        <v>-887</v>
      </c>
      <c r="AU435" s="3">
        <f t="shared" si="183"/>
        <v>75</v>
      </c>
      <c r="AV435" s="3">
        <f t="shared" si="184"/>
        <v>-348</v>
      </c>
      <c r="AW435" s="3">
        <f t="shared" si="185"/>
        <v>-247</v>
      </c>
      <c r="AX435" s="3">
        <f t="shared" si="186"/>
        <v>-365</v>
      </c>
      <c r="AY435" s="9">
        <f t="shared" si="187"/>
        <v>-2</v>
      </c>
      <c r="AZ435" s="3">
        <f t="shared" si="188"/>
        <v>786769</v>
      </c>
      <c r="BA435" s="3">
        <f t="shared" si="189"/>
        <v>5625</v>
      </c>
      <c r="BB435" s="3">
        <f t="shared" si="190"/>
        <v>121104</v>
      </c>
      <c r="BC435" s="3">
        <f t="shared" si="191"/>
        <v>61009</v>
      </c>
      <c r="BD435" s="3">
        <f t="shared" si="192"/>
        <v>133225</v>
      </c>
      <c r="BE435" s="9">
        <f t="shared" si="193"/>
        <v>4</v>
      </c>
      <c r="BF435" s="51">
        <f t="shared" si="194"/>
        <v>-0.77670753064798603</v>
      </c>
      <c r="BG435" s="51">
        <f t="shared" si="195"/>
        <v>0.56818181818181823</v>
      </c>
      <c r="BH435" s="51">
        <f t="shared" si="196"/>
        <v>-0.94822888283378748</v>
      </c>
      <c r="BI435" s="51">
        <f t="shared" si="197"/>
        <v>-0.95366795366795365</v>
      </c>
      <c r="BJ435" s="51">
        <f t="shared" si="198"/>
        <v>-0.97855227882037532</v>
      </c>
      <c r="BK435" s="52">
        <f t="shared" si="199"/>
        <v>-0.18181818181818182</v>
      </c>
    </row>
    <row r="436" spans="1:63" x14ac:dyDescent="0.25">
      <c r="A436">
        <v>468</v>
      </c>
      <c r="B436" t="s">
        <v>75</v>
      </c>
      <c r="C436" t="s">
        <v>214</v>
      </c>
      <c r="D436" t="str">
        <f t="shared" si="180"/>
        <v>GROVE ST between DIVISADERO and SCOTT</v>
      </c>
      <c r="E436" t="s">
        <v>295</v>
      </c>
      <c r="F436" t="s">
        <v>375</v>
      </c>
      <c r="G436" t="s">
        <v>441</v>
      </c>
      <c r="H436" t="s">
        <v>42</v>
      </c>
      <c r="I436" t="s">
        <v>621</v>
      </c>
      <c r="J436" s="11" t="s">
        <v>1002</v>
      </c>
      <c r="K436">
        <v>26051</v>
      </c>
      <c r="L436" s="11">
        <v>26056</v>
      </c>
      <c r="M436">
        <f>IFERROR(ROUND(VLOOKUP($A436,est_vols!$A:$U,2,FALSE),0),"")</f>
        <v>1</v>
      </c>
      <c r="N436">
        <f>IFERROR(ROUND(VLOOKUP($A436,est_vols!$A:$U,3,FALSE),0),"")</f>
        <v>11</v>
      </c>
      <c r="O436" t="str">
        <f>VLOOKUP(M436,'AT FT Lookup'!$A$3:$D$8,4,FALSE)</f>
        <v>Core/CBD</v>
      </c>
      <c r="P436" s="11" t="str">
        <f>VLOOKUP(N436,'AT FT Lookup'!$A$12:$C$26,3,FALSE)</f>
        <v>Loc</v>
      </c>
      <c r="Q436">
        <f t="shared" si="200"/>
        <v>1</v>
      </c>
      <c r="R436">
        <f t="shared" si="201"/>
        <v>0</v>
      </c>
      <c r="S436">
        <f t="shared" si="202"/>
        <v>0</v>
      </c>
      <c r="T436">
        <f t="shared" si="203"/>
        <v>0</v>
      </c>
      <c r="U436" s="11" t="str">
        <f t="shared" si="181"/>
        <v>Under 10k</v>
      </c>
      <c r="V436" s="3">
        <v>746</v>
      </c>
      <c r="W436" s="3">
        <v>74</v>
      </c>
      <c r="X436" s="3">
        <v>231</v>
      </c>
      <c r="Y436" s="3">
        <v>191</v>
      </c>
      <c r="Z436" s="3">
        <v>236</v>
      </c>
      <c r="AA436" s="9">
        <v>14</v>
      </c>
      <c r="AN436" s="3">
        <f>IFERROR(ROUND(VLOOKUP($A436,est_vols!$A:$U,4,FALSE),0),"")</f>
        <v>84</v>
      </c>
      <c r="AO436" s="3">
        <f>IFERROR(ROUND(VLOOKUP($A436,est_vols!$A:$U,5,FALSE),0),"")</f>
        <v>0</v>
      </c>
      <c r="AP436" s="3">
        <f>IFERROR(ROUND(VLOOKUP($A436,est_vols!$A:$U,6,FALSE),0),"")</f>
        <v>5</v>
      </c>
      <c r="AQ436" s="3">
        <f>IFERROR(ROUND(VLOOKUP($A436,est_vols!$A:$U,7,FALSE),0),"")</f>
        <v>64</v>
      </c>
      <c r="AR436" s="3">
        <f>IFERROR(ROUND(VLOOKUP($A436,est_vols!$A:$U,8,FALSE),0),"")</f>
        <v>11</v>
      </c>
      <c r="AS436" s="9">
        <f>IFERROR(ROUND(VLOOKUP($A436,est_vols!$A:$U,9,FALSE),0),"")</f>
        <v>4</v>
      </c>
      <c r="AT436" s="3">
        <f t="shared" si="182"/>
        <v>-662</v>
      </c>
      <c r="AU436" s="3">
        <f t="shared" si="183"/>
        <v>-74</v>
      </c>
      <c r="AV436" s="3">
        <f t="shared" si="184"/>
        <v>-226</v>
      </c>
      <c r="AW436" s="3">
        <f t="shared" si="185"/>
        <v>-127</v>
      </c>
      <c r="AX436" s="3">
        <f t="shared" si="186"/>
        <v>-225</v>
      </c>
      <c r="AY436" s="9">
        <f t="shared" si="187"/>
        <v>-10</v>
      </c>
      <c r="AZ436" s="3">
        <f t="shared" si="188"/>
        <v>438244</v>
      </c>
      <c r="BA436" s="3">
        <f t="shared" si="189"/>
        <v>5476</v>
      </c>
      <c r="BB436" s="3">
        <f t="shared" si="190"/>
        <v>51076</v>
      </c>
      <c r="BC436" s="3">
        <f t="shared" si="191"/>
        <v>16129</v>
      </c>
      <c r="BD436" s="3">
        <f t="shared" si="192"/>
        <v>50625</v>
      </c>
      <c r="BE436" s="9">
        <f t="shared" si="193"/>
        <v>100</v>
      </c>
      <c r="BF436" s="51">
        <f t="shared" si="194"/>
        <v>-0.88739946380697055</v>
      </c>
      <c r="BG436" s="51">
        <f t="shared" si="195"/>
        <v>-1</v>
      </c>
      <c r="BH436" s="51">
        <f t="shared" si="196"/>
        <v>-0.97835497835497831</v>
      </c>
      <c r="BI436" s="51">
        <f t="shared" si="197"/>
        <v>-0.66492146596858637</v>
      </c>
      <c r="BJ436" s="51">
        <f t="shared" si="198"/>
        <v>-0.95338983050847459</v>
      </c>
      <c r="BK436" s="52">
        <f t="shared" si="199"/>
        <v>-0.7142857142857143</v>
      </c>
    </row>
    <row r="437" spans="1:63" x14ac:dyDescent="0.25">
      <c r="A437">
        <v>469</v>
      </c>
      <c r="B437" t="s">
        <v>75</v>
      </c>
      <c r="C437" t="s">
        <v>214</v>
      </c>
      <c r="D437" t="str">
        <f t="shared" si="180"/>
        <v>GROVE ST between FILLMORE and WEBSTER</v>
      </c>
      <c r="E437" t="s">
        <v>295</v>
      </c>
      <c r="F437" t="s">
        <v>497</v>
      </c>
      <c r="G437" t="s">
        <v>524</v>
      </c>
      <c r="H437" t="s">
        <v>40</v>
      </c>
      <c r="I437" t="s">
        <v>621</v>
      </c>
      <c r="J437" s="11" t="s">
        <v>1003</v>
      </c>
      <c r="K437">
        <v>25957</v>
      </c>
      <c r="L437" s="11">
        <v>25954</v>
      </c>
      <c r="M437">
        <f>IFERROR(ROUND(VLOOKUP($A437,est_vols!$A:$U,2,FALSE),0),"")</f>
        <v>1</v>
      </c>
      <c r="N437">
        <f>IFERROR(ROUND(VLOOKUP($A437,est_vols!$A:$U,3,FALSE),0),"")</f>
        <v>11</v>
      </c>
      <c r="O437" t="str">
        <f>VLOOKUP(M437,'AT FT Lookup'!$A$3:$D$8,4,FALSE)</f>
        <v>Core/CBD</v>
      </c>
      <c r="P437" s="11" t="str">
        <f>VLOOKUP(N437,'AT FT Lookup'!$A$12:$C$26,3,FALSE)</f>
        <v>Loc</v>
      </c>
      <c r="Q437">
        <f t="shared" si="200"/>
        <v>1</v>
      </c>
      <c r="R437">
        <f t="shared" si="201"/>
        <v>0</v>
      </c>
      <c r="S437">
        <f t="shared" si="202"/>
        <v>0</v>
      </c>
      <c r="T437">
        <f t="shared" si="203"/>
        <v>0</v>
      </c>
      <c r="U437" s="11" t="str">
        <f t="shared" si="181"/>
        <v>Under 10k</v>
      </c>
      <c r="V437" s="3">
        <v>836.5</v>
      </c>
      <c r="W437" s="3">
        <v>243.5</v>
      </c>
      <c r="X437" s="3">
        <v>274</v>
      </c>
      <c r="Y437" s="3">
        <v>141</v>
      </c>
      <c r="Z437" s="3">
        <v>160</v>
      </c>
      <c r="AA437" s="9">
        <v>18</v>
      </c>
      <c r="AN437" s="3">
        <f>IFERROR(ROUND(VLOOKUP($A437,est_vols!$A:$U,4,FALSE),0),"")</f>
        <v>401</v>
      </c>
      <c r="AO437" s="3">
        <f>IFERROR(ROUND(VLOOKUP($A437,est_vols!$A:$U,5,FALSE),0),"")</f>
        <v>312</v>
      </c>
      <c r="AP437" s="3">
        <f>IFERROR(ROUND(VLOOKUP($A437,est_vols!$A:$U,6,FALSE),0),"")</f>
        <v>59</v>
      </c>
      <c r="AQ437" s="3">
        <f>IFERROR(ROUND(VLOOKUP($A437,est_vols!$A:$U,7,FALSE),0),"")</f>
        <v>23</v>
      </c>
      <c r="AR437" s="3">
        <f>IFERROR(ROUND(VLOOKUP($A437,est_vols!$A:$U,8,FALSE),0),"")</f>
        <v>7</v>
      </c>
      <c r="AS437" s="9">
        <f>IFERROR(ROUND(VLOOKUP($A437,est_vols!$A:$U,9,FALSE),0),"")</f>
        <v>0</v>
      </c>
      <c r="AT437" s="3">
        <f t="shared" si="182"/>
        <v>-435.5</v>
      </c>
      <c r="AU437" s="3">
        <f t="shared" si="183"/>
        <v>68.5</v>
      </c>
      <c r="AV437" s="3">
        <f t="shared" si="184"/>
        <v>-215</v>
      </c>
      <c r="AW437" s="3">
        <f t="shared" si="185"/>
        <v>-118</v>
      </c>
      <c r="AX437" s="3">
        <f t="shared" si="186"/>
        <v>-153</v>
      </c>
      <c r="AY437" s="9">
        <f t="shared" si="187"/>
        <v>-18</v>
      </c>
      <c r="AZ437" s="3">
        <f t="shared" si="188"/>
        <v>189660.25</v>
      </c>
      <c r="BA437" s="3">
        <f t="shared" si="189"/>
        <v>4692.25</v>
      </c>
      <c r="BB437" s="3">
        <f t="shared" si="190"/>
        <v>46225</v>
      </c>
      <c r="BC437" s="3">
        <f t="shared" si="191"/>
        <v>13924</v>
      </c>
      <c r="BD437" s="3">
        <f t="shared" si="192"/>
        <v>23409</v>
      </c>
      <c r="BE437" s="9">
        <f t="shared" si="193"/>
        <v>324</v>
      </c>
      <c r="BF437" s="51">
        <f t="shared" si="194"/>
        <v>-0.52062163777644954</v>
      </c>
      <c r="BG437" s="51">
        <f t="shared" si="195"/>
        <v>0.28131416837782341</v>
      </c>
      <c r="BH437" s="51">
        <f t="shared" si="196"/>
        <v>-0.78467153284671531</v>
      </c>
      <c r="BI437" s="51">
        <f t="shared" si="197"/>
        <v>-0.83687943262411346</v>
      </c>
      <c r="BJ437" s="51">
        <f t="shared" si="198"/>
        <v>-0.95625000000000004</v>
      </c>
      <c r="BK437" s="52">
        <f t="shared" si="199"/>
        <v>-1</v>
      </c>
    </row>
    <row r="438" spans="1:63" x14ac:dyDescent="0.25">
      <c r="A438">
        <v>470</v>
      </c>
      <c r="B438" t="s">
        <v>75</v>
      </c>
      <c r="C438" t="s">
        <v>214</v>
      </c>
      <c r="D438" t="str">
        <f t="shared" si="180"/>
        <v>GROVE ST between FILLMORE and WEBSTER</v>
      </c>
      <c r="E438" t="s">
        <v>295</v>
      </c>
      <c r="F438" t="s">
        <v>497</v>
      </c>
      <c r="G438" t="s">
        <v>524</v>
      </c>
      <c r="H438" t="s">
        <v>42</v>
      </c>
      <c r="I438" t="s">
        <v>621</v>
      </c>
      <c r="J438" s="11" t="s">
        <v>1004</v>
      </c>
      <c r="K438">
        <v>25954</v>
      </c>
      <c r="L438" s="11">
        <v>25957</v>
      </c>
      <c r="M438">
        <f>IFERROR(ROUND(VLOOKUP($A438,est_vols!$A:$U,2,FALSE),0),"")</f>
        <v>1</v>
      </c>
      <c r="N438">
        <f>IFERROR(ROUND(VLOOKUP($A438,est_vols!$A:$U,3,FALSE),0),"")</f>
        <v>11</v>
      </c>
      <c r="O438" t="str">
        <f>VLOOKUP(M438,'AT FT Lookup'!$A$3:$D$8,4,FALSE)</f>
        <v>Core/CBD</v>
      </c>
      <c r="P438" s="11" t="str">
        <f>VLOOKUP(N438,'AT FT Lookup'!$A$12:$C$26,3,FALSE)</f>
        <v>Loc</v>
      </c>
      <c r="Q438">
        <f t="shared" si="200"/>
        <v>1</v>
      </c>
      <c r="R438">
        <f t="shared" si="201"/>
        <v>0</v>
      </c>
      <c r="S438">
        <f t="shared" si="202"/>
        <v>0</v>
      </c>
      <c r="T438">
        <f t="shared" si="203"/>
        <v>0</v>
      </c>
      <c r="U438" s="11" t="str">
        <f t="shared" si="181"/>
        <v>Under 10k</v>
      </c>
      <c r="V438" s="3">
        <v>1014.5</v>
      </c>
      <c r="W438" s="3">
        <v>131</v>
      </c>
      <c r="X438" s="3">
        <v>363.5</v>
      </c>
      <c r="Y438" s="3">
        <v>251.5</v>
      </c>
      <c r="Z438" s="3">
        <v>256.5</v>
      </c>
      <c r="AA438" s="9">
        <v>12</v>
      </c>
      <c r="AN438" s="3">
        <f>IFERROR(ROUND(VLOOKUP($A438,est_vols!$A:$U,4,FALSE),0),"")</f>
        <v>801</v>
      </c>
      <c r="AO438" s="3">
        <f>IFERROR(ROUND(VLOOKUP($A438,est_vols!$A:$U,5,FALSE),0),"")</f>
        <v>87</v>
      </c>
      <c r="AP438" s="3">
        <f>IFERROR(ROUND(VLOOKUP($A438,est_vols!$A:$U,6,FALSE),0),"")</f>
        <v>272</v>
      </c>
      <c r="AQ438" s="3">
        <f>IFERROR(ROUND(VLOOKUP($A438,est_vols!$A:$U,7,FALSE),0),"")</f>
        <v>312</v>
      </c>
      <c r="AR438" s="3">
        <f>IFERROR(ROUND(VLOOKUP($A438,est_vols!$A:$U,8,FALSE),0),"")</f>
        <v>130</v>
      </c>
      <c r="AS438" s="9">
        <f>IFERROR(ROUND(VLOOKUP($A438,est_vols!$A:$U,9,FALSE),0),"")</f>
        <v>0</v>
      </c>
      <c r="AT438" s="3">
        <f t="shared" si="182"/>
        <v>-213.5</v>
      </c>
      <c r="AU438" s="3">
        <f t="shared" si="183"/>
        <v>-44</v>
      </c>
      <c r="AV438" s="3">
        <f t="shared" si="184"/>
        <v>-91.5</v>
      </c>
      <c r="AW438" s="3">
        <f t="shared" si="185"/>
        <v>60.5</v>
      </c>
      <c r="AX438" s="3">
        <f t="shared" si="186"/>
        <v>-126.5</v>
      </c>
      <c r="AY438" s="9">
        <f t="shared" si="187"/>
        <v>-12</v>
      </c>
      <c r="AZ438" s="3">
        <f t="shared" si="188"/>
        <v>45582.25</v>
      </c>
      <c r="BA438" s="3">
        <f t="shared" si="189"/>
        <v>1936</v>
      </c>
      <c r="BB438" s="3">
        <f t="shared" si="190"/>
        <v>8372.25</v>
      </c>
      <c r="BC438" s="3">
        <f t="shared" si="191"/>
        <v>3660.25</v>
      </c>
      <c r="BD438" s="3">
        <f t="shared" si="192"/>
        <v>16002.25</v>
      </c>
      <c r="BE438" s="9">
        <f t="shared" si="193"/>
        <v>144</v>
      </c>
      <c r="BF438" s="51">
        <f t="shared" si="194"/>
        <v>-0.21044849679645145</v>
      </c>
      <c r="BG438" s="51">
        <f t="shared" si="195"/>
        <v>-0.33587786259541985</v>
      </c>
      <c r="BH438" s="51">
        <f t="shared" si="196"/>
        <v>-0.2517193947730399</v>
      </c>
      <c r="BI438" s="51">
        <f t="shared" si="197"/>
        <v>0.24055666003976142</v>
      </c>
      <c r="BJ438" s="51">
        <f t="shared" si="198"/>
        <v>-0.49317738791422999</v>
      </c>
      <c r="BK438" s="52">
        <f t="shared" si="199"/>
        <v>-1</v>
      </c>
    </row>
    <row r="439" spans="1:63" x14ac:dyDescent="0.25">
      <c r="A439">
        <v>471</v>
      </c>
      <c r="B439" t="s">
        <v>75</v>
      </c>
      <c r="C439" t="s">
        <v>214</v>
      </c>
      <c r="D439" t="str">
        <f t="shared" si="180"/>
        <v>GUTTENBERG ST between MISSION and MORSE</v>
      </c>
      <c r="E439" t="s">
        <v>296</v>
      </c>
      <c r="F439" t="s">
        <v>398</v>
      </c>
      <c r="G439" t="s">
        <v>525</v>
      </c>
      <c r="H439" t="s">
        <v>36</v>
      </c>
      <c r="I439" t="s">
        <v>621</v>
      </c>
      <c r="J439" s="11" t="s">
        <v>1005</v>
      </c>
      <c r="K439">
        <v>21495</v>
      </c>
      <c r="L439" s="11">
        <v>21505</v>
      </c>
      <c r="M439">
        <f>IFERROR(ROUND(VLOOKUP($A439,est_vols!$A:$U,2,FALSE),0),"")</f>
        <v>3</v>
      </c>
      <c r="N439">
        <f>IFERROR(ROUND(VLOOKUP($A439,est_vols!$A:$U,3,FALSE),0),"")</f>
        <v>4</v>
      </c>
      <c r="O439" t="str">
        <f>VLOOKUP(M439,'AT FT Lookup'!$A$3:$D$8,4,FALSE)</f>
        <v>Urb</v>
      </c>
      <c r="P439" s="11" t="str">
        <f>VLOOKUP(N439,'AT FT Lookup'!$A$12:$C$26,3,FALSE)</f>
        <v>Col</v>
      </c>
      <c r="Q439">
        <f t="shared" si="200"/>
        <v>1</v>
      </c>
      <c r="R439">
        <f t="shared" si="201"/>
        <v>0</v>
      </c>
      <c r="S439">
        <f t="shared" si="202"/>
        <v>0</v>
      </c>
      <c r="T439">
        <f t="shared" si="203"/>
        <v>0</v>
      </c>
      <c r="U439" s="11" t="str">
        <f t="shared" si="181"/>
        <v>Under 10k</v>
      </c>
      <c r="V439" s="3">
        <v>1163.5</v>
      </c>
      <c r="W439" s="3">
        <v>284.5</v>
      </c>
      <c r="X439" s="3">
        <v>392.5</v>
      </c>
      <c r="Y439" s="3">
        <v>212</v>
      </c>
      <c r="Z439" s="3">
        <v>235.5</v>
      </c>
      <c r="AA439" s="9">
        <v>39</v>
      </c>
      <c r="AN439" s="3">
        <f>IFERROR(ROUND(VLOOKUP($A439,est_vols!$A:$U,4,FALSE),0),"")</f>
        <v>30</v>
      </c>
      <c r="AO439" s="3">
        <f>IFERROR(ROUND(VLOOKUP($A439,est_vols!$A:$U,5,FALSE),0),"")</f>
        <v>6</v>
      </c>
      <c r="AP439" s="3">
        <f>IFERROR(ROUND(VLOOKUP($A439,est_vols!$A:$U,6,FALSE),0),"")</f>
        <v>12</v>
      </c>
      <c r="AQ439" s="3">
        <f>IFERROR(ROUND(VLOOKUP($A439,est_vols!$A:$U,7,FALSE),0),"")</f>
        <v>8</v>
      </c>
      <c r="AR439" s="3">
        <f>IFERROR(ROUND(VLOOKUP($A439,est_vols!$A:$U,8,FALSE),0),"")</f>
        <v>3</v>
      </c>
      <c r="AS439" s="9">
        <f>IFERROR(ROUND(VLOOKUP($A439,est_vols!$A:$U,9,FALSE),0),"")</f>
        <v>1</v>
      </c>
      <c r="AT439" s="3">
        <f t="shared" si="182"/>
        <v>-1133.5</v>
      </c>
      <c r="AU439" s="3">
        <f t="shared" si="183"/>
        <v>-278.5</v>
      </c>
      <c r="AV439" s="3">
        <f t="shared" si="184"/>
        <v>-380.5</v>
      </c>
      <c r="AW439" s="3">
        <f t="shared" si="185"/>
        <v>-204</v>
      </c>
      <c r="AX439" s="3">
        <f t="shared" si="186"/>
        <v>-232.5</v>
      </c>
      <c r="AY439" s="9">
        <f t="shared" si="187"/>
        <v>-38</v>
      </c>
      <c r="AZ439" s="3">
        <f t="shared" si="188"/>
        <v>1284822.25</v>
      </c>
      <c r="BA439" s="3">
        <f t="shared" si="189"/>
        <v>77562.25</v>
      </c>
      <c r="BB439" s="3">
        <f t="shared" si="190"/>
        <v>144780.25</v>
      </c>
      <c r="BC439" s="3">
        <f t="shared" si="191"/>
        <v>41616</v>
      </c>
      <c r="BD439" s="3">
        <f t="shared" si="192"/>
        <v>54056.25</v>
      </c>
      <c r="BE439" s="9">
        <f t="shared" si="193"/>
        <v>1444</v>
      </c>
      <c r="BF439" s="51">
        <f t="shared" si="194"/>
        <v>-0.9742157284056725</v>
      </c>
      <c r="BG439" s="51">
        <f t="shared" si="195"/>
        <v>-0.97891036906854134</v>
      </c>
      <c r="BH439" s="51">
        <f t="shared" si="196"/>
        <v>-0.96942675159235669</v>
      </c>
      <c r="BI439" s="51">
        <f t="shared" si="197"/>
        <v>-0.96226415094339623</v>
      </c>
      <c r="BJ439" s="51">
        <f t="shared" si="198"/>
        <v>-0.98726114649681529</v>
      </c>
      <c r="BK439" s="52">
        <f t="shared" si="199"/>
        <v>-0.97435897435897434</v>
      </c>
    </row>
    <row r="440" spans="1:63" x14ac:dyDescent="0.25">
      <c r="A440">
        <v>472</v>
      </c>
      <c r="B440" t="s">
        <v>75</v>
      </c>
      <c r="C440" t="s">
        <v>214</v>
      </c>
      <c r="D440" t="str">
        <f t="shared" si="180"/>
        <v>HAMPSHIRE ST between 19TH and 20TH</v>
      </c>
      <c r="E440" t="s">
        <v>297</v>
      </c>
      <c r="F440" t="s">
        <v>444</v>
      </c>
      <c r="G440" t="s">
        <v>456</v>
      </c>
      <c r="H440" t="s">
        <v>36</v>
      </c>
      <c r="I440" t="s">
        <v>621</v>
      </c>
      <c r="J440" s="11" t="s">
        <v>1006</v>
      </c>
      <c r="K440">
        <v>24002</v>
      </c>
      <c r="L440" s="11">
        <v>24005</v>
      </c>
      <c r="M440">
        <f>IFERROR(ROUND(VLOOKUP($A440,est_vols!$A:$U,2,FALSE),0),"")</f>
        <v>1</v>
      </c>
      <c r="N440">
        <f>IFERROR(ROUND(VLOOKUP($A440,est_vols!$A:$U,3,FALSE),0),"")</f>
        <v>11</v>
      </c>
      <c r="O440" t="str">
        <f>VLOOKUP(M440,'AT FT Lookup'!$A$3:$D$8,4,FALSE)</f>
        <v>Core/CBD</v>
      </c>
      <c r="P440" s="11" t="str">
        <f>VLOOKUP(N440,'AT FT Lookup'!$A$12:$C$26,3,FALSE)</f>
        <v>Loc</v>
      </c>
      <c r="Q440">
        <f t="shared" si="200"/>
        <v>1</v>
      </c>
      <c r="R440">
        <f t="shared" si="201"/>
        <v>0</v>
      </c>
      <c r="S440">
        <f t="shared" si="202"/>
        <v>0</v>
      </c>
      <c r="T440">
        <f t="shared" si="203"/>
        <v>0</v>
      </c>
      <c r="U440" s="11" t="str">
        <f t="shared" si="181"/>
        <v>Under 10k</v>
      </c>
      <c r="V440" s="3">
        <v>1048</v>
      </c>
      <c r="W440" s="3">
        <v>242.5</v>
      </c>
      <c r="X440" s="3">
        <v>408.5</v>
      </c>
      <c r="Y440" s="3">
        <v>208.5</v>
      </c>
      <c r="Z440" s="3">
        <v>169</v>
      </c>
      <c r="AA440" s="9">
        <v>19.5</v>
      </c>
      <c r="AN440" s="3">
        <f>IFERROR(ROUND(VLOOKUP($A440,est_vols!$A:$U,4,FALSE),0),"")</f>
        <v>0</v>
      </c>
      <c r="AO440" s="3">
        <f>IFERROR(ROUND(VLOOKUP($A440,est_vols!$A:$U,5,FALSE),0),"")</f>
        <v>0</v>
      </c>
      <c r="AP440" s="3">
        <f>IFERROR(ROUND(VLOOKUP($A440,est_vols!$A:$U,6,FALSE),0),"")</f>
        <v>0</v>
      </c>
      <c r="AQ440" s="3">
        <f>IFERROR(ROUND(VLOOKUP($A440,est_vols!$A:$U,7,FALSE),0),"")</f>
        <v>0</v>
      </c>
      <c r="AR440" s="3">
        <f>IFERROR(ROUND(VLOOKUP($A440,est_vols!$A:$U,8,FALSE),0),"")</f>
        <v>0</v>
      </c>
      <c r="AS440" s="9">
        <f>IFERROR(ROUND(VLOOKUP($A440,est_vols!$A:$U,9,FALSE),0),"")</f>
        <v>0</v>
      </c>
      <c r="AT440" s="3">
        <f t="shared" si="182"/>
        <v>-1048</v>
      </c>
      <c r="AU440" s="3">
        <f t="shared" si="183"/>
        <v>-242.5</v>
      </c>
      <c r="AV440" s="3">
        <f t="shared" si="184"/>
        <v>-408.5</v>
      </c>
      <c r="AW440" s="3">
        <f t="shared" si="185"/>
        <v>-208.5</v>
      </c>
      <c r="AX440" s="3">
        <f t="shared" si="186"/>
        <v>-169</v>
      </c>
      <c r="AY440" s="9">
        <f t="shared" si="187"/>
        <v>-19.5</v>
      </c>
      <c r="AZ440" s="3">
        <f t="shared" si="188"/>
        <v>1098304</v>
      </c>
      <c r="BA440" s="3">
        <f t="shared" si="189"/>
        <v>58806.25</v>
      </c>
      <c r="BB440" s="3">
        <f t="shared" si="190"/>
        <v>166872.25</v>
      </c>
      <c r="BC440" s="3">
        <f t="shared" si="191"/>
        <v>43472.25</v>
      </c>
      <c r="BD440" s="3">
        <f t="shared" si="192"/>
        <v>28561</v>
      </c>
      <c r="BE440" s="9">
        <f t="shared" si="193"/>
        <v>380.25</v>
      </c>
      <c r="BF440" s="51">
        <f t="shared" si="194"/>
        <v>-1</v>
      </c>
      <c r="BG440" s="51">
        <f t="shared" si="195"/>
        <v>-1</v>
      </c>
      <c r="BH440" s="51">
        <f t="shared" si="196"/>
        <v>-1</v>
      </c>
      <c r="BI440" s="51">
        <f t="shared" si="197"/>
        <v>-1</v>
      </c>
      <c r="BJ440" s="51">
        <f t="shared" si="198"/>
        <v>-1</v>
      </c>
      <c r="BK440" s="52">
        <f t="shared" si="199"/>
        <v>-1</v>
      </c>
    </row>
    <row r="441" spans="1:63" x14ac:dyDescent="0.25">
      <c r="A441">
        <v>473</v>
      </c>
      <c r="B441" t="s">
        <v>75</v>
      </c>
      <c r="C441" t="s">
        <v>214</v>
      </c>
      <c r="D441" t="str">
        <f t="shared" si="180"/>
        <v>HAMPSHIRE ST between 19TH and 20TH</v>
      </c>
      <c r="E441" t="s">
        <v>297</v>
      </c>
      <c r="F441" t="s">
        <v>444</v>
      </c>
      <c r="G441" t="s">
        <v>456</v>
      </c>
      <c r="H441" t="s">
        <v>38</v>
      </c>
      <c r="I441" t="s">
        <v>621</v>
      </c>
      <c r="J441" s="11" t="s">
        <v>1007</v>
      </c>
      <c r="K441">
        <v>24005</v>
      </c>
      <c r="L441" s="11">
        <v>24002</v>
      </c>
      <c r="M441">
        <f>IFERROR(ROUND(VLOOKUP($A441,est_vols!$A:$U,2,FALSE),0),"")</f>
        <v>1</v>
      </c>
      <c r="N441">
        <f>IFERROR(ROUND(VLOOKUP($A441,est_vols!$A:$U,3,FALSE),0),"")</f>
        <v>11</v>
      </c>
      <c r="O441" t="str">
        <f>VLOOKUP(M441,'AT FT Lookup'!$A$3:$D$8,4,FALSE)</f>
        <v>Core/CBD</v>
      </c>
      <c r="P441" s="11" t="str">
        <f>VLOOKUP(N441,'AT FT Lookup'!$A$12:$C$26,3,FALSE)</f>
        <v>Loc</v>
      </c>
      <c r="Q441">
        <f t="shared" si="200"/>
        <v>1</v>
      </c>
      <c r="R441">
        <f t="shared" si="201"/>
        <v>0</v>
      </c>
      <c r="S441">
        <f t="shared" si="202"/>
        <v>0</v>
      </c>
      <c r="T441">
        <f t="shared" si="203"/>
        <v>0</v>
      </c>
      <c r="U441" s="11" t="str">
        <f t="shared" si="181"/>
        <v>Under 10k</v>
      </c>
      <c r="V441" s="3">
        <v>836</v>
      </c>
      <c r="W441" s="3">
        <v>80.5</v>
      </c>
      <c r="X441" s="3">
        <v>257.5</v>
      </c>
      <c r="Y441" s="3">
        <v>273.5</v>
      </c>
      <c r="Z441" s="3">
        <v>213.5</v>
      </c>
      <c r="AA441" s="9">
        <v>11</v>
      </c>
      <c r="AN441" s="3">
        <f>IFERROR(ROUND(VLOOKUP($A441,est_vols!$A:$U,4,FALSE),0),"")</f>
        <v>0</v>
      </c>
      <c r="AO441" s="3">
        <f>IFERROR(ROUND(VLOOKUP($A441,est_vols!$A:$U,5,FALSE),0),"")</f>
        <v>0</v>
      </c>
      <c r="AP441" s="3">
        <f>IFERROR(ROUND(VLOOKUP($A441,est_vols!$A:$U,6,FALSE),0),"")</f>
        <v>0</v>
      </c>
      <c r="AQ441" s="3">
        <f>IFERROR(ROUND(VLOOKUP($A441,est_vols!$A:$U,7,FALSE),0),"")</f>
        <v>0</v>
      </c>
      <c r="AR441" s="3">
        <f>IFERROR(ROUND(VLOOKUP($A441,est_vols!$A:$U,8,FALSE),0),"")</f>
        <v>0</v>
      </c>
      <c r="AS441" s="9">
        <f>IFERROR(ROUND(VLOOKUP($A441,est_vols!$A:$U,9,FALSE),0),"")</f>
        <v>0</v>
      </c>
      <c r="AT441" s="3">
        <f t="shared" si="182"/>
        <v>-836</v>
      </c>
      <c r="AU441" s="3">
        <f t="shared" si="183"/>
        <v>-80.5</v>
      </c>
      <c r="AV441" s="3">
        <f t="shared" si="184"/>
        <v>-257.5</v>
      </c>
      <c r="AW441" s="3">
        <f t="shared" si="185"/>
        <v>-273.5</v>
      </c>
      <c r="AX441" s="3">
        <f t="shared" si="186"/>
        <v>-213.5</v>
      </c>
      <c r="AY441" s="9">
        <f t="shared" si="187"/>
        <v>-11</v>
      </c>
      <c r="AZ441" s="3">
        <f t="shared" si="188"/>
        <v>698896</v>
      </c>
      <c r="BA441" s="3">
        <f t="shared" si="189"/>
        <v>6480.25</v>
      </c>
      <c r="BB441" s="3">
        <f t="shared" si="190"/>
        <v>66306.25</v>
      </c>
      <c r="BC441" s="3">
        <f t="shared" si="191"/>
        <v>74802.25</v>
      </c>
      <c r="BD441" s="3">
        <f t="shared" si="192"/>
        <v>45582.25</v>
      </c>
      <c r="BE441" s="9">
        <f t="shared" si="193"/>
        <v>121</v>
      </c>
      <c r="BF441" s="51">
        <f t="shared" si="194"/>
        <v>-1</v>
      </c>
      <c r="BG441" s="51">
        <f t="shared" si="195"/>
        <v>-1</v>
      </c>
      <c r="BH441" s="51">
        <f t="shared" si="196"/>
        <v>-1</v>
      </c>
      <c r="BI441" s="51">
        <f t="shared" si="197"/>
        <v>-1</v>
      </c>
      <c r="BJ441" s="51">
        <f t="shared" si="198"/>
        <v>-1</v>
      </c>
      <c r="BK441" s="52">
        <f t="shared" si="199"/>
        <v>-1</v>
      </c>
    </row>
    <row r="442" spans="1:63" x14ac:dyDescent="0.25">
      <c r="A442">
        <v>474</v>
      </c>
      <c r="B442" t="s">
        <v>75</v>
      </c>
      <c r="C442" t="s">
        <v>214</v>
      </c>
      <c r="D442" t="str">
        <f t="shared" si="180"/>
        <v>HAYES ST between CENTRAL and LYON</v>
      </c>
      <c r="E442" t="s">
        <v>298</v>
      </c>
      <c r="F442" t="s">
        <v>526</v>
      </c>
      <c r="G442" t="s">
        <v>473</v>
      </c>
      <c r="H442" t="s">
        <v>40</v>
      </c>
      <c r="I442" t="s">
        <v>621</v>
      </c>
      <c r="J442" s="11" t="s">
        <v>1008</v>
      </c>
      <c r="K442">
        <v>26357</v>
      </c>
      <c r="L442" s="11">
        <v>26356</v>
      </c>
      <c r="M442">
        <f>IFERROR(ROUND(VLOOKUP($A442,est_vols!$A:$U,2,FALSE),0),"")</f>
        <v>2</v>
      </c>
      <c r="N442">
        <f>IFERROR(ROUND(VLOOKUP($A442,est_vols!$A:$U,3,FALSE),0),"")</f>
        <v>4</v>
      </c>
      <c r="O442" t="str">
        <f>VLOOKUP(M442,'AT FT Lookup'!$A$3:$D$8,4,FALSE)</f>
        <v>UrbBiz</v>
      </c>
      <c r="P442" s="11" t="str">
        <f>VLOOKUP(N442,'AT FT Lookup'!$A$12:$C$26,3,FALSE)</f>
        <v>Col</v>
      </c>
      <c r="Q442">
        <f t="shared" si="200"/>
        <v>1</v>
      </c>
      <c r="R442">
        <f t="shared" si="201"/>
        <v>0</v>
      </c>
      <c r="S442">
        <f t="shared" si="202"/>
        <v>0</v>
      </c>
      <c r="T442">
        <f t="shared" si="203"/>
        <v>0</v>
      </c>
      <c r="U442" s="11" t="str">
        <f t="shared" si="181"/>
        <v>Under 10k</v>
      </c>
      <c r="V442" s="3">
        <v>1691</v>
      </c>
      <c r="W442" s="3">
        <v>327</v>
      </c>
      <c r="X442" s="3">
        <v>682</v>
      </c>
      <c r="Y442" s="3">
        <v>303</v>
      </c>
      <c r="Z442" s="3">
        <v>350</v>
      </c>
      <c r="AA442" s="9">
        <v>29</v>
      </c>
      <c r="AN442" s="3">
        <f>IFERROR(ROUND(VLOOKUP($A442,est_vols!$A:$U,4,FALSE),0),"")</f>
        <v>2532</v>
      </c>
      <c r="AO442" s="3">
        <f>IFERROR(ROUND(VLOOKUP($A442,est_vols!$A:$U,5,FALSE),0),"")</f>
        <v>1148</v>
      </c>
      <c r="AP442" s="3">
        <f>IFERROR(ROUND(VLOOKUP($A442,est_vols!$A:$U,6,FALSE),0),"")</f>
        <v>688</v>
      </c>
      <c r="AQ442" s="3">
        <f>IFERROR(ROUND(VLOOKUP($A442,est_vols!$A:$U,7,FALSE),0),"")</f>
        <v>320</v>
      </c>
      <c r="AR442" s="3">
        <f>IFERROR(ROUND(VLOOKUP($A442,est_vols!$A:$U,8,FALSE),0),"")</f>
        <v>317</v>
      </c>
      <c r="AS442" s="9">
        <f>IFERROR(ROUND(VLOOKUP($A442,est_vols!$A:$U,9,FALSE),0),"")</f>
        <v>59</v>
      </c>
      <c r="AT442" s="3">
        <f t="shared" si="182"/>
        <v>841</v>
      </c>
      <c r="AU442" s="3">
        <f t="shared" si="183"/>
        <v>821</v>
      </c>
      <c r="AV442" s="3">
        <f t="shared" si="184"/>
        <v>6</v>
      </c>
      <c r="AW442" s="3">
        <f t="shared" si="185"/>
        <v>17</v>
      </c>
      <c r="AX442" s="3">
        <f t="shared" si="186"/>
        <v>-33</v>
      </c>
      <c r="AY442" s="9">
        <f t="shared" si="187"/>
        <v>30</v>
      </c>
      <c r="AZ442" s="3">
        <f t="shared" si="188"/>
        <v>707281</v>
      </c>
      <c r="BA442" s="3">
        <f t="shared" si="189"/>
        <v>674041</v>
      </c>
      <c r="BB442" s="3">
        <f t="shared" si="190"/>
        <v>36</v>
      </c>
      <c r="BC442" s="3">
        <f t="shared" si="191"/>
        <v>289</v>
      </c>
      <c r="BD442" s="3">
        <f t="shared" si="192"/>
        <v>1089</v>
      </c>
      <c r="BE442" s="9">
        <f t="shared" si="193"/>
        <v>900</v>
      </c>
      <c r="BF442" s="51">
        <f t="shared" si="194"/>
        <v>0.49733885274985218</v>
      </c>
      <c r="BG442" s="51">
        <f t="shared" si="195"/>
        <v>2.5107033639143732</v>
      </c>
      <c r="BH442" s="51">
        <f t="shared" si="196"/>
        <v>8.7976539589442824E-3</v>
      </c>
      <c r="BI442" s="51">
        <f t="shared" si="197"/>
        <v>5.6105610561056105E-2</v>
      </c>
      <c r="BJ442" s="51">
        <f t="shared" si="198"/>
        <v>-9.4285714285714292E-2</v>
      </c>
      <c r="BK442" s="52">
        <f t="shared" si="199"/>
        <v>1.0344827586206897</v>
      </c>
    </row>
    <row r="443" spans="1:63" x14ac:dyDescent="0.25">
      <c r="A443">
        <v>475</v>
      </c>
      <c r="B443" t="s">
        <v>75</v>
      </c>
      <c r="C443" t="s">
        <v>214</v>
      </c>
      <c r="D443" t="str">
        <f t="shared" si="180"/>
        <v>HAYES ST between CENTRAL and LYON</v>
      </c>
      <c r="E443" t="s">
        <v>298</v>
      </c>
      <c r="F443" t="s">
        <v>526</v>
      </c>
      <c r="G443" t="s">
        <v>473</v>
      </c>
      <c r="H443" t="s">
        <v>42</v>
      </c>
      <c r="I443" t="s">
        <v>621</v>
      </c>
      <c r="J443" s="11" t="s">
        <v>1009</v>
      </c>
      <c r="K443">
        <v>26356</v>
      </c>
      <c r="L443" s="11">
        <v>26357</v>
      </c>
      <c r="M443">
        <f>IFERROR(ROUND(VLOOKUP($A443,est_vols!$A:$U,2,FALSE),0),"")</f>
        <v>2</v>
      </c>
      <c r="N443">
        <f>IFERROR(ROUND(VLOOKUP($A443,est_vols!$A:$U,3,FALSE),0),"")</f>
        <v>4</v>
      </c>
      <c r="O443" t="str">
        <f>VLOOKUP(M443,'AT FT Lookup'!$A$3:$D$8,4,FALSE)</f>
        <v>UrbBiz</v>
      </c>
      <c r="P443" s="11" t="str">
        <f>VLOOKUP(N443,'AT FT Lookup'!$A$12:$C$26,3,FALSE)</f>
        <v>Col</v>
      </c>
      <c r="Q443">
        <f t="shared" si="200"/>
        <v>1</v>
      </c>
      <c r="R443">
        <f t="shared" si="201"/>
        <v>0</v>
      </c>
      <c r="S443">
        <f t="shared" si="202"/>
        <v>0</v>
      </c>
      <c r="T443">
        <f t="shared" si="203"/>
        <v>0</v>
      </c>
      <c r="U443" s="11" t="str">
        <f t="shared" si="181"/>
        <v>Under 10k</v>
      </c>
      <c r="V443" s="3">
        <v>1091</v>
      </c>
      <c r="W443" s="3">
        <v>138</v>
      </c>
      <c r="X443" s="3">
        <v>455</v>
      </c>
      <c r="Y443" s="3">
        <v>247</v>
      </c>
      <c r="Z443" s="3">
        <v>228</v>
      </c>
      <c r="AA443" s="9">
        <v>23</v>
      </c>
      <c r="AN443" s="3">
        <f>IFERROR(ROUND(VLOOKUP($A443,est_vols!$A:$U,4,FALSE),0),"")</f>
        <v>2218</v>
      </c>
      <c r="AO443" s="3">
        <f>IFERROR(ROUND(VLOOKUP($A443,est_vols!$A:$U,5,FALSE),0),"")</f>
        <v>86</v>
      </c>
      <c r="AP443" s="3">
        <f>IFERROR(ROUND(VLOOKUP($A443,est_vols!$A:$U,6,FALSE),0),"")</f>
        <v>946</v>
      </c>
      <c r="AQ443" s="3">
        <f>IFERROR(ROUND(VLOOKUP($A443,est_vols!$A:$U,7,FALSE),0),"")</f>
        <v>912</v>
      </c>
      <c r="AR443" s="3">
        <f>IFERROR(ROUND(VLOOKUP($A443,est_vols!$A:$U,8,FALSE),0),"")</f>
        <v>243</v>
      </c>
      <c r="AS443" s="9">
        <f>IFERROR(ROUND(VLOOKUP($A443,est_vols!$A:$U,9,FALSE),0),"")</f>
        <v>30</v>
      </c>
      <c r="AT443" s="3">
        <f t="shared" si="182"/>
        <v>1127</v>
      </c>
      <c r="AU443" s="3">
        <f t="shared" si="183"/>
        <v>-52</v>
      </c>
      <c r="AV443" s="3">
        <f t="shared" si="184"/>
        <v>491</v>
      </c>
      <c r="AW443" s="3">
        <f t="shared" si="185"/>
        <v>665</v>
      </c>
      <c r="AX443" s="3">
        <f t="shared" si="186"/>
        <v>15</v>
      </c>
      <c r="AY443" s="9">
        <f t="shared" si="187"/>
        <v>7</v>
      </c>
      <c r="AZ443" s="3">
        <f t="shared" si="188"/>
        <v>1270129</v>
      </c>
      <c r="BA443" s="3">
        <f t="shared" si="189"/>
        <v>2704</v>
      </c>
      <c r="BB443" s="3">
        <f t="shared" si="190"/>
        <v>241081</v>
      </c>
      <c r="BC443" s="3">
        <f t="shared" si="191"/>
        <v>442225</v>
      </c>
      <c r="BD443" s="3">
        <f t="shared" si="192"/>
        <v>225</v>
      </c>
      <c r="BE443" s="9">
        <f t="shared" si="193"/>
        <v>49</v>
      </c>
      <c r="BF443" s="51">
        <f t="shared" si="194"/>
        <v>1.0329972502291476</v>
      </c>
      <c r="BG443" s="51">
        <f t="shared" si="195"/>
        <v>-0.37681159420289856</v>
      </c>
      <c r="BH443" s="51">
        <f t="shared" si="196"/>
        <v>1.0791208791208791</v>
      </c>
      <c r="BI443" s="51">
        <f t="shared" si="197"/>
        <v>2.6923076923076925</v>
      </c>
      <c r="BJ443" s="51">
        <f t="shared" si="198"/>
        <v>6.5789473684210523E-2</v>
      </c>
      <c r="BK443" s="52">
        <f t="shared" si="199"/>
        <v>0.30434782608695654</v>
      </c>
    </row>
    <row r="444" spans="1:63" x14ac:dyDescent="0.25">
      <c r="A444">
        <v>476</v>
      </c>
      <c r="B444" t="s">
        <v>75</v>
      </c>
      <c r="C444" t="s">
        <v>214</v>
      </c>
      <c r="D444" t="str">
        <f t="shared" si="180"/>
        <v>HAYES ST between FILLMORE and STEINER</v>
      </c>
      <c r="E444" t="s">
        <v>298</v>
      </c>
      <c r="F444" t="s">
        <v>497</v>
      </c>
      <c r="G444" t="s">
        <v>475</v>
      </c>
      <c r="H444" t="s">
        <v>40</v>
      </c>
      <c r="I444" t="s">
        <v>621</v>
      </c>
      <c r="J444" s="11" t="s">
        <v>1010</v>
      </c>
      <c r="K444">
        <v>26041</v>
      </c>
      <c r="L444" s="11">
        <v>25953</v>
      </c>
      <c r="M444">
        <f>IFERROR(ROUND(VLOOKUP($A444,est_vols!$A:$U,2,FALSE),0),"")</f>
        <v>1</v>
      </c>
      <c r="N444">
        <f>IFERROR(ROUND(VLOOKUP($A444,est_vols!$A:$U,3,FALSE),0),"")</f>
        <v>4</v>
      </c>
      <c r="O444" t="str">
        <f>VLOOKUP(M444,'AT FT Lookup'!$A$3:$D$8,4,FALSE)</f>
        <v>Core/CBD</v>
      </c>
      <c r="P444" s="11" t="str">
        <f>VLOOKUP(N444,'AT FT Lookup'!$A$12:$C$26,3,FALSE)</f>
        <v>Col</v>
      </c>
      <c r="Q444">
        <f t="shared" si="200"/>
        <v>1</v>
      </c>
      <c r="R444">
        <f t="shared" si="201"/>
        <v>0</v>
      </c>
      <c r="S444">
        <f t="shared" si="202"/>
        <v>0</v>
      </c>
      <c r="T444">
        <f t="shared" si="203"/>
        <v>0</v>
      </c>
      <c r="U444" s="11" t="str">
        <f t="shared" si="181"/>
        <v>Under 10k</v>
      </c>
      <c r="V444" s="3">
        <v>1732</v>
      </c>
      <c r="W444" s="3">
        <v>378</v>
      </c>
      <c r="X444" s="3">
        <v>667</v>
      </c>
      <c r="Y444" s="3">
        <v>287</v>
      </c>
      <c r="Z444" s="3">
        <v>381</v>
      </c>
      <c r="AA444" s="9">
        <v>19</v>
      </c>
      <c r="AN444" s="3">
        <f>IFERROR(ROUND(VLOOKUP($A444,est_vols!$A:$U,4,FALSE),0),"")</f>
        <v>1381</v>
      </c>
      <c r="AO444" s="3">
        <f>IFERROR(ROUND(VLOOKUP($A444,est_vols!$A:$U,5,FALSE),0),"")</f>
        <v>603</v>
      </c>
      <c r="AP444" s="3">
        <f>IFERROR(ROUND(VLOOKUP($A444,est_vols!$A:$U,6,FALSE),0),"")</f>
        <v>586</v>
      </c>
      <c r="AQ444" s="3">
        <f>IFERROR(ROUND(VLOOKUP($A444,est_vols!$A:$U,7,FALSE),0),"")</f>
        <v>125</v>
      </c>
      <c r="AR444" s="3">
        <f>IFERROR(ROUND(VLOOKUP($A444,est_vols!$A:$U,8,FALSE),0),"")</f>
        <v>52</v>
      </c>
      <c r="AS444" s="9">
        <f>IFERROR(ROUND(VLOOKUP($A444,est_vols!$A:$U,9,FALSE),0),"")</f>
        <v>15</v>
      </c>
      <c r="AT444" s="3">
        <f t="shared" si="182"/>
        <v>-351</v>
      </c>
      <c r="AU444" s="3">
        <f t="shared" si="183"/>
        <v>225</v>
      </c>
      <c r="AV444" s="3">
        <f t="shared" si="184"/>
        <v>-81</v>
      </c>
      <c r="AW444" s="3">
        <f t="shared" si="185"/>
        <v>-162</v>
      </c>
      <c r="AX444" s="3">
        <f t="shared" si="186"/>
        <v>-329</v>
      </c>
      <c r="AY444" s="9">
        <f t="shared" si="187"/>
        <v>-4</v>
      </c>
      <c r="AZ444" s="3">
        <f t="shared" si="188"/>
        <v>123201</v>
      </c>
      <c r="BA444" s="3">
        <f t="shared" si="189"/>
        <v>50625</v>
      </c>
      <c r="BB444" s="3">
        <f t="shared" si="190"/>
        <v>6561</v>
      </c>
      <c r="BC444" s="3">
        <f t="shared" si="191"/>
        <v>26244</v>
      </c>
      <c r="BD444" s="3">
        <f t="shared" si="192"/>
        <v>108241</v>
      </c>
      <c r="BE444" s="9">
        <f t="shared" si="193"/>
        <v>16</v>
      </c>
      <c r="BF444" s="51">
        <f t="shared" si="194"/>
        <v>-0.20265588914549654</v>
      </c>
      <c r="BG444" s="51">
        <f t="shared" si="195"/>
        <v>0.59523809523809523</v>
      </c>
      <c r="BH444" s="51">
        <f t="shared" si="196"/>
        <v>-0.12143928035982009</v>
      </c>
      <c r="BI444" s="51">
        <f t="shared" si="197"/>
        <v>-0.56445993031358888</v>
      </c>
      <c r="BJ444" s="51">
        <f t="shared" si="198"/>
        <v>-0.86351706036745401</v>
      </c>
      <c r="BK444" s="52">
        <f t="shared" si="199"/>
        <v>-0.21052631578947367</v>
      </c>
    </row>
    <row r="445" spans="1:63" x14ac:dyDescent="0.25">
      <c r="A445">
        <v>477</v>
      </c>
      <c r="B445" t="s">
        <v>75</v>
      </c>
      <c r="C445" t="s">
        <v>214</v>
      </c>
      <c r="D445" t="str">
        <f t="shared" si="180"/>
        <v>HAYES ST between FILLMORE and STEINER</v>
      </c>
      <c r="E445" t="s">
        <v>298</v>
      </c>
      <c r="F445" t="s">
        <v>497</v>
      </c>
      <c r="G445" t="s">
        <v>475</v>
      </c>
      <c r="H445" t="s">
        <v>42</v>
      </c>
      <c r="I445" t="s">
        <v>621</v>
      </c>
      <c r="J445" s="11" t="s">
        <v>1011</v>
      </c>
      <c r="K445">
        <v>25953</v>
      </c>
      <c r="L445" s="11">
        <v>26041</v>
      </c>
      <c r="M445">
        <f>IFERROR(ROUND(VLOOKUP($A445,est_vols!$A:$U,2,FALSE),0),"")</f>
        <v>1</v>
      </c>
      <c r="N445">
        <f>IFERROR(ROUND(VLOOKUP($A445,est_vols!$A:$U,3,FALSE),0),"")</f>
        <v>4</v>
      </c>
      <c r="O445" t="str">
        <f>VLOOKUP(M445,'AT FT Lookup'!$A$3:$D$8,4,FALSE)</f>
        <v>Core/CBD</v>
      </c>
      <c r="P445" s="11" t="str">
        <f>VLOOKUP(N445,'AT FT Lookup'!$A$12:$C$26,3,FALSE)</f>
        <v>Col</v>
      </c>
      <c r="Q445">
        <f t="shared" si="200"/>
        <v>1</v>
      </c>
      <c r="R445">
        <f t="shared" si="201"/>
        <v>0</v>
      </c>
      <c r="S445">
        <f t="shared" si="202"/>
        <v>0</v>
      </c>
      <c r="T445">
        <f t="shared" si="203"/>
        <v>0</v>
      </c>
      <c r="U445" s="11" t="str">
        <f t="shared" si="181"/>
        <v>Under 10k</v>
      </c>
      <c r="V445" s="3">
        <v>1849</v>
      </c>
      <c r="W445" s="3">
        <v>231</v>
      </c>
      <c r="X445" s="3">
        <v>699</v>
      </c>
      <c r="Y445" s="3">
        <v>414</v>
      </c>
      <c r="Z445" s="3">
        <v>474</v>
      </c>
      <c r="AA445" s="9">
        <v>31</v>
      </c>
      <c r="AN445" s="3">
        <f>IFERROR(ROUND(VLOOKUP($A445,est_vols!$A:$U,4,FALSE),0),"")</f>
        <v>830</v>
      </c>
      <c r="AO445" s="3">
        <f>IFERROR(ROUND(VLOOKUP($A445,est_vols!$A:$U,5,FALSE),0),"")</f>
        <v>29</v>
      </c>
      <c r="AP445" s="3">
        <f>IFERROR(ROUND(VLOOKUP($A445,est_vols!$A:$U,6,FALSE),0),"")</f>
        <v>198</v>
      </c>
      <c r="AQ445" s="3">
        <f>IFERROR(ROUND(VLOOKUP($A445,est_vols!$A:$U,7,FALSE),0),"")</f>
        <v>532</v>
      </c>
      <c r="AR445" s="3">
        <f>IFERROR(ROUND(VLOOKUP($A445,est_vols!$A:$U,8,FALSE),0),"")</f>
        <v>57</v>
      </c>
      <c r="AS445" s="9">
        <f>IFERROR(ROUND(VLOOKUP($A445,est_vols!$A:$U,9,FALSE),0),"")</f>
        <v>15</v>
      </c>
      <c r="AT445" s="3">
        <f t="shared" si="182"/>
        <v>-1019</v>
      </c>
      <c r="AU445" s="3">
        <f t="shared" si="183"/>
        <v>-202</v>
      </c>
      <c r="AV445" s="3">
        <f t="shared" si="184"/>
        <v>-501</v>
      </c>
      <c r="AW445" s="3">
        <f t="shared" si="185"/>
        <v>118</v>
      </c>
      <c r="AX445" s="3">
        <f t="shared" si="186"/>
        <v>-417</v>
      </c>
      <c r="AY445" s="9">
        <f t="shared" si="187"/>
        <v>-16</v>
      </c>
      <c r="AZ445" s="3">
        <f t="shared" si="188"/>
        <v>1038361</v>
      </c>
      <c r="BA445" s="3">
        <f t="shared" si="189"/>
        <v>40804</v>
      </c>
      <c r="BB445" s="3">
        <f t="shared" si="190"/>
        <v>251001</v>
      </c>
      <c r="BC445" s="3">
        <f t="shared" si="191"/>
        <v>13924</v>
      </c>
      <c r="BD445" s="3">
        <f t="shared" si="192"/>
        <v>173889</v>
      </c>
      <c r="BE445" s="9">
        <f t="shared" si="193"/>
        <v>256</v>
      </c>
      <c r="BF445" s="51">
        <f t="shared" si="194"/>
        <v>-0.55110870740941054</v>
      </c>
      <c r="BG445" s="51">
        <f t="shared" si="195"/>
        <v>-0.87445887445887449</v>
      </c>
      <c r="BH445" s="51">
        <f t="shared" si="196"/>
        <v>-0.71673819742489275</v>
      </c>
      <c r="BI445" s="51">
        <f t="shared" si="197"/>
        <v>0.28502415458937197</v>
      </c>
      <c r="BJ445" s="51">
        <f t="shared" si="198"/>
        <v>-0.879746835443038</v>
      </c>
      <c r="BK445" s="52">
        <f t="shared" si="199"/>
        <v>-0.5161290322580645</v>
      </c>
    </row>
    <row r="446" spans="1:63" x14ac:dyDescent="0.25">
      <c r="A446">
        <v>478</v>
      </c>
      <c r="B446" t="s">
        <v>75</v>
      </c>
      <c r="C446" t="s">
        <v>214</v>
      </c>
      <c r="D446" t="str">
        <f t="shared" si="180"/>
        <v>HAZELWOOD AVE between BRENTWOOD and LOSPALMOS</v>
      </c>
      <c r="E446" t="s">
        <v>299</v>
      </c>
      <c r="F446" t="s">
        <v>527</v>
      </c>
      <c r="G446" t="s">
        <v>528</v>
      </c>
      <c r="H446" t="s">
        <v>40</v>
      </c>
      <c r="I446" t="s">
        <v>621</v>
      </c>
      <c r="J446" s="11" t="s">
        <v>1012</v>
      </c>
      <c r="K446">
        <v>22803</v>
      </c>
      <c r="L446" s="11">
        <v>22799</v>
      </c>
      <c r="M446">
        <f>IFERROR(ROUND(VLOOKUP($A446,est_vols!$A:$U,2,FALSE),0),"")</f>
        <v>3</v>
      </c>
      <c r="N446">
        <f>IFERROR(ROUND(VLOOKUP($A446,est_vols!$A:$U,3,FALSE),0),"")</f>
        <v>11</v>
      </c>
      <c r="O446" t="str">
        <f>VLOOKUP(M446,'AT FT Lookup'!$A$3:$D$8,4,FALSE)</f>
        <v>Urb</v>
      </c>
      <c r="P446" s="11" t="str">
        <f>VLOOKUP(N446,'AT FT Lookup'!$A$12:$C$26,3,FALSE)</f>
        <v>Loc</v>
      </c>
      <c r="Q446">
        <f t="shared" si="200"/>
        <v>1</v>
      </c>
      <c r="R446">
        <f t="shared" si="201"/>
        <v>0</v>
      </c>
      <c r="S446">
        <f t="shared" si="202"/>
        <v>0</v>
      </c>
      <c r="T446">
        <f t="shared" si="203"/>
        <v>0</v>
      </c>
      <c r="U446" s="11" t="str">
        <f t="shared" si="181"/>
        <v>Under 10k</v>
      </c>
      <c r="V446" s="3">
        <v>367</v>
      </c>
      <c r="W446" s="3">
        <v>74</v>
      </c>
      <c r="X446" s="3">
        <v>126</v>
      </c>
      <c r="Y446" s="3">
        <v>108</v>
      </c>
      <c r="Z446" s="3">
        <v>54.5</v>
      </c>
      <c r="AA446" s="9">
        <v>4.5</v>
      </c>
      <c r="AN446" s="3">
        <f>IFERROR(ROUND(VLOOKUP($A446,est_vols!$A:$U,4,FALSE),0),"")</f>
        <v>905</v>
      </c>
      <c r="AO446" s="3">
        <f>IFERROR(ROUND(VLOOKUP($A446,est_vols!$A:$U,5,FALSE),0),"")</f>
        <v>209</v>
      </c>
      <c r="AP446" s="3">
        <f>IFERROR(ROUND(VLOOKUP($A446,est_vols!$A:$U,6,FALSE),0),"")</f>
        <v>388</v>
      </c>
      <c r="AQ446" s="3">
        <f>IFERROR(ROUND(VLOOKUP($A446,est_vols!$A:$U,7,FALSE),0),"")</f>
        <v>291</v>
      </c>
      <c r="AR446" s="3">
        <f>IFERROR(ROUND(VLOOKUP($A446,est_vols!$A:$U,8,FALSE),0),"")</f>
        <v>17</v>
      </c>
      <c r="AS446" s="9">
        <f>IFERROR(ROUND(VLOOKUP($A446,est_vols!$A:$U,9,FALSE),0),"")</f>
        <v>1</v>
      </c>
      <c r="AT446" s="3">
        <f t="shared" si="182"/>
        <v>538</v>
      </c>
      <c r="AU446" s="3">
        <f t="shared" si="183"/>
        <v>135</v>
      </c>
      <c r="AV446" s="3">
        <f t="shared" si="184"/>
        <v>262</v>
      </c>
      <c r="AW446" s="3">
        <f t="shared" si="185"/>
        <v>183</v>
      </c>
      <c r="AX446" s="3">
        <f t="shared" si="186"/>
        <v>-37.5</v>
      </c>
      <c r="AY446" s="9">
        <f t="shared" si="187"/>
        <v>-3.5</v>
      </c>
      <c r="AZ446" s="3">
        <f t="shared" si="188"/>
        <v>289444</v>
      </c>
      <c r="BA446" s="3">
        <f t="shared" si="189"/>
        <v>18225</v>
      </c>
      <c r="BB446" s="3">
        <f t="shared" si="190"/>
        <v>68644</v>
      </c>
      <c r="BC446" s="3">
        <f t="shared" si="191"/>
        <v>33489</v>
      </c>
      <c r="BD446" s="3">
        <f t="shared" si="192"/>
        <v>1406.25</v>
      </c>
      <c r="BE446" s="9">
        <f t="shared" si="193"/>
        <v>12.25</v>
      </c>
      <c r="BF446" s="51">
        <f t="shared" si="194"/>
        <v>1.4659400544959129</v>
      </c>
      <c r="BG446" s="51">
        <f t="shared" si="195"/>
        <v>1.8243243243243243</v>
      </c>
      <c r="BH446" s="51">
        <f t="shared" si="196"/>
        <v>2.0793650793650795</v>
      </c>
      <c r="BI446" s="51">
        <f t="shared" si="197"/>
        <v>1.6944444444444444</v>
      </c>
      <c r="BJ446" s="51">
        <f t="shared" si="198"/>
        <v>-0.68807339449541283</v>
      </c>
      <c r="BK446" s="52">
        <f t="shared" si="199"/>
        <v>-0.77777777777777779</v>
      </c>
    </row>
    <row r="447" spans="1:63" x14ac:dyDescent="0.25">
      <c r="A447">
        <v>479</v>
      </c>
      <c r="B447" t="s">
        <v>75</v>
      </c>
      <c r="C447" t="s">
        <v>214</v>
      </c>
      <c r="D447" t="str">
        <f t="shared" ref="D447:D510" si="204">CONCATENATE(E447," between ",F447," and ",G447)</f>
        <v>HAZELWOOD AVE between BRENTWOOD and LOSPALMOS</v>
      </c>
      <c r="E447" t="s">
        <v>299</v>
      </c>
      <c r="F447" t="s">
        <v>527</v>
      </c>
      <c r="G447" t="s">
        <v>528</v>
      </c>
      <c r="H447" t="s">
        <v>42</v>
      </c>
      <c r="I447" t="s">
        <v>621</v>
      </c>
      <c r="J447" s="11" t="s">
        <v>1013</v>
      </c>
      <c r="K447">
        <v>22799</v>
      </c>
      <c r="L447" s="11">
        <v>22803</v>
      </c>
      <c r="M447">
        <f>IFERROR(ROUND(VLOOKUP($A447,est_vols!$A:$U,2,FALSE),0),"")</f>
        <v>3</v>
      </c>
      <c r="N447">
        <f>IFERROR(ROUND(VLOOKUP($A447,est_vols!$A:$U,3,FALSE),0),"")</f>
        <v>11</v>
      </c>
      <c r="O447" t="str">
        <f>VLOOKUP(M447,'AT FT Lookup'!$A$3:$D$8,4,FALSE)</f>
        <v>Urb</v>
      </c>
      <c r="P447" s="11" t="str">
        <f>VLOOKUP(N447,'AT FT Lookup'!$A$12:$C$26,3,FALSE)</f>
        <v>Loc</v>
      </c>
      <c r="Q447">
        <f t="shared" si="200"/>
        <v>1</v>
      </c>
      <c r="R447">
        <f t="shared" si="201"/>
        <v>0</v>
      </c>
      <c r="S447">
        <f t="shared" si="202"/>
        <v>0</v>
      </c>
      <c r="T447">
        <f t="shared" si="203"/>
        <v>0</v>
      </c>
      <c r="U447" s="11" t="str">
        <f t="shared" si="181"/>
        <v>Under 10k</v>
      </c>
      <c r="V447" s="3">
        <v>440</v>
      </c>
      <c r="W447" s="3">
        <v>111.5</v>
      </c>
      <c r="X447" s="3">
        <v>163</v>
      </c>
      <c r="Y447" s="3">
        <v>94</v>
      </c>
      <c r="Z447" s="3">
        <v>68.5</v>
      </c>
      <c r="AA447" s="9">
        <v>3</v>
      </c>
      <c r="AN447" s="3">
        <f>IFERROR(ROUND(VLOOKUP($A447,est_vols!$A:$U,4,FALSE),0),"")</f>
        <v>853</v>
      </c>
      <c r="AO447" s="3">
        <f>IFERROR(ROUND(VLOOKUP($A447,est_vols!$A:$U,5,FALSE),0),"")</f>
        <v>47</v>
      </c>
      <c r="AP447" s="3">
        <f>IFERROR(ROUND(VLOOKUP($A447,est_vols!$A:$U,6,FALSE),0),"")</f>
        <v>327</v>
      </c>
      <c r="AQ447" s="3">
        <f>IFERROR(ROUND(VLOOKUP($A447,est_vols!$A:$U,7,FALSE),0),"")</f>
        <v>431</v>
      </c>
      <c r="AR447" s="3">
        <f>IFERROR(ROUND(VLOOKUP($A447,est_vols!$A:$U,8,FALSE),0),"")</f>
        <v>48</v>
      </c>
      <c r="AS447" s="9">
        <f>IFERROR(ROUND(VLOOKUP($A447,est_vols!$A:$U,9,FALSE),0),"")</f>
        <v>1</v>
      </c>
      <c r="AT447" s="3">
        <f t="shared" si="182"/>
        <v>413</v>
      </c>
      <c r="AU447" s="3">
        <f t="shared" si="183"/>
        <v>-64.5</v>
      </c>
      <c r="AV447" s="3">
        <f t="shared" si="184"/>
        <v>164</v>
      </c>
      <c r="AW447" s="3">
        <f t="shared" si="185"/>
        <v>337</v>
      </c>
      <c r="AX447" s="3">
        <f t="shared" si="186"/>
        <v>-20.5</v>
      </c>
      <c r="AY447" s="9">
        <f t="shared" si="187"/>
        <v>-2</v>
      </c>
      <c r="AZ447" s="3">
        <f t="shared" si="188"/>
        <v>170569</v>
      </c>
      <c r="BA447" s="3">
        <f t="shared" si="189"/>
        <v>4160.25</v>
      </c>
      <c r="BB447" s="3">
        <f t="shared" si="190"/>
        <v>26896</v>
      </c>
      <c r="BC447" s="3">
        <f t="shared" si="191"/>
        <v>113569</v>
      </c>
      <c r="BD447" s="3">
        <f t="shared" si="192"/>
        <v>420.25</v>
      </c>
      <c r="BE447" s="9">
        <f t="shared" si="193"/>
        <v>4</v>
      </c>
      <c r="BF447" s="51">
        <f t="shared" si="194"/>
        <v>0.9386363636363636</v>
      </c>
      <c r="BG447" s="51">
        <f t="shared" si="195"/>
        <v>-0.57847533632286996</v>
      </c>
      <c r="BH447" s="51">
        <f t="shared" si="196"/>
        <v>1.0061349693251533</v>
      </c>
      <c r="BI447" s="51">
        <f t="shared" si="197"/>
        <v>3.5851063829787235</v>
      </c>
      <c r="BJ447" s="51">
        <f t="shared" si="198"/>
        <v>-0.29927007299270075</v>
      </c>
      <c r="BK447" s="52">
        <f t="shared" si="199"/>
        <v>-0.66666666666666663</v>
      </c>
    </row>
    <row r="448" spans="1:63" x14ac:dyDescent="0.25">
      <c r="A448">
        <v>480</v>
      </c>
      <c r="B448" t="s">
        <v>75</v>
      </c>
      <c r="C448" t="s">
        <v>214</v>
      </c>
      <c r="D448" t="str">
        <f t="shared" si="204"/>
        <v>HAZELWOOD AVE between CASITAS and LOSPALMOS</v>
      </c>
      <c r="E448" t="s">
        <v>299</v>
      </c>
      <c r="F448" t="s">
        <v>529</v>
      </c>
      <c r="G448" t="s">
        <v>528</v>
      </c>
      <c r="H448" t="s">
        <v>40</v>
      </c>
      <c r="I448" t="s">
        <v>621</v>
      </c>
      <c r="J448" s="11" t="s">
        <v>1014</v>
      </c>
      <c r="K448">
        <v>22810</v>
      </c>
      <c r="L448" s="11">
        <v>22803</v>
      </c>
      <c r="M448">
        <f>IFERROR(ROUND(VLOOKUP($A448,est_vols!$A:$U,2,FALSE),0),"")</f>
        <v>3</v>
      </c>
      <c r="N448">
        <f>IFERROR(ROUND(VLOOKUP($A448,est_vols!$A:$U,3,FALSE),0),"")</f>
        <v>11</v>
      </c>
      <c r="O448" t="str">
        <f>VLOOKUP(M448,'AT FT Lookup'!$A$3:$D$8,4,FALSE)</f>
        <v>Urb</v>
      </c>
      <c r="P448" s="11" t="str">
        <f>VLOOKUP(N448,'AT FT Lookup'!$A$12:$C$26,3,FALSE)</f>
        <v>Loc</v>
      </c>
      <c r="Q448">
        <f t="shared" si="200"/>
        <v>1</v>
      </c>
      <c r="R448">
        <f t="shared" si="201"/>
        <v>0</v>
      </c>
      <c r="S448">
        <f t="shared" si="202"/>
        <v>0</v>
      </c>
      <c r="T448">
        <f t="shared" si="203"/>
        <v>0</v>
      </c>
      <c r="U448" s="11" t="str">
        <f t="shared" si="181"/>
        <v>Under 10k</v>
      </c>
      <c r="V448" s="3">
        <v>651</v>
      </c>
      <c r="W448" s="3">
        <v>98.5</v>
      </c>
      <c r="X448" s="3">
        <v>252.5</v>
      </c>
      <c r="Y448" s="3">
        <v>194.5</v>
      </c>
      <c r="Z448" s="3">
        <v>103.5</v>
      </c>
      <c r="AA448" s="9">
        <v>2</v>
      </c>
      <c r="AN448" s="3">
        <f>IFERROR(ROUND(VLOOKUP($A448,est_vols!$A:$U,4,FALSE),0),"")</f>
        <v>919</v>
      </c>
      <c r="AO448" s="3">
        <f>IFERROR(ROUND(VLOOKUP($A448,est_vols!$A:$U,5,FALSE),0),"")</f>
        <v>209</v>
      </c>
      <c r="AP448" s="3">
        <f>IFERROR(ROUND(VLOOKUP($A448,est_vols!$A:$U,6,FALSE),0),"")</f>
        <v>394</v>
      </c>
      <c r="AQ448" s="3">
        <f>IFERROR(ROUND(VLOOKUP($A448,est_vols!$A:$U,7,FALSE),0),"")</f>
        <v>296</v>
      </c>
      <c r="AR448" s="3">
        <f>IFERROR(ROUND(VLOOKUP($A448,est_vols!$A:$U,8,FALSE),0),"")</f>
        <v>19</v>
      </c>
      <c r="AS448" s="9">
        <f>IFERROR(ROUND(VLOOKUP($A448,est_vols!$A:$U,9,FALSE),0),"")</f>
        <v>1</v>
      </c>
      <c r="AT448" s="3">
        <f t="shared" si="182"/>
        <v>268</v>
      </c>
      <c r="AU448" s="3">
        <f t="shared" si="183"/>
        <v>110.5</v>
      </c>
      <c r="AV448" s="3">
        <f t="shared" si="184"/>
        <v>141.5</v>
      </c>
      <c r="AW448" s="3">
        <f t="shared" si="185"/>
        <v>101.5</v>
      </c>
      <c r="AX448" s="3">
        <f t="shared" si="186"/>
        <v>-84.5</v>
      </c>
      <c r="AY448" s="9">
        <f t="shared" si="187"/>
        <v>-1</v>
      </c>
      <c r="AZ448" s="3">
        <f t="shared" si="188"/>
        <v>71824</v>
      </c>
      <c r="BA448" s="3">
        <f t="shared" si="189"/>
        <v>12210.25</v>
      </c>
      <c r="BB448" s="3">
        <f t="shared" si="190"/>
        <v>20022.25</v>
      </c>
      <c r="BC448" s="3">
        <f t="shared" si="191"/>
        <v>10302.25</v>
      </c>
      <c r="BD448" s="3">
        <f t="shared" si="192"/>
        <v>7140.25</v>
      </c>
      <c r="BE448" s="9">
        <f t="shared" si="193"/>
        <v>1</v>
      </c>
      <c r="BF448" s="51">
        <f t="shared" si="194"/>
        <v>0.4116743471582181</v>
      </c>
      <c r="BG448" s="51">
        <f t="shared" si="195"/>
        <v>1.1218274111675126</v>
      </c>
      <c r="BH448" s="51">
        <f t="shared" si="196"/>
        <v>0.56039603960396045</v>
      </c>
      <c r="BI448" s="51">
        <f t="shared" si="197"/>
        <v>0.52185089974293064</v>
      </c>
      <c r="BJ448" s="51">
        <f t="shared" si="198"/>
        <v>-0.81642512077294682</v>
      </c>
      <c r="BK448" s="52">
        <f t="shared" si="199"/>
        <v>-0.5</v>
      </c>
    </row>
    <row r="449" spans="1:63" x14ac:dyDescent="0.25">
      <c r="A449">
        <v>481</v>
      </c>
      <c r="B449" t="s">
        <v>75</v>
      </c>
      <c r="C449" t="s">
        <v>214</v>
      </c>
      <c r="D449" t="str">
        <f t="shared" si="204"/>
        <v>HAZELWOOD AVE between CASITAS and LOSPALMOS</v>
      </c>
      <c r="E449" t="s">
        <v>299</v>
      </c>
      <c r="F449" t="s">
        <v>529</v>
      </c>
      <c r="G449" t="s">
        <v>528</v>
      </c>
      <c r="H449" t="s">
        <v>42</v>
      </c>
      <c r="I449" t="s">
        <v>621</v>
      </c>
      <c r="J449" s="11" t="s">
        <v>1015</v>
      </c>
      <c r="K449">
        <v>22803</v>
      </c>
      <c r="L449" s="11">
        <v>22810</v>
      </c>
      <c r="M449">
        <f>IFERROR(ROUND(VLOOKUP($A449,est_vols!$A:$U,2,FALSE),0),"")</f>
        <v>3</v>
      </c>
      <c r="N449">
        <f>IFERROR(ROUND(VLOOKUP($A449,est_vols!$A:$U,3,FALSE),0),"")</f>
        <v>11</v>
      </c>
      <c r="O449" t="str">
        <f>VLOOKUP(M449,'AT FT Lookup'!$A$3:$D$8,4,FALSE)</f>
        <v>Urb</v>
      </c>
      <c r="P449" s="11" t="str">
        <f>VLOOKUP(N449,'AT FT Lookup'!$A$12:$C$26,3,FALSE)</f>
        <v>Loc</v>
      </c>
      <c r="Q449">
        <f t="shared" si="200"/>
        <v>1</v>
      </c>
      <c r="R449">
        <f t="shared" si="201"/>
        <v>0</v>
      </c>
      <c r="S449">
        <f t="shared" si="202"/>
        <v>0</v>
      </c>
      <c r="T449">
        <f t="shared" si="203"/>
        <v>0</v>
      </c>
      <c r="U449" s="11" t="str">
        <f t="shared" si="181"/>
        <v>Under 10k</v>
      </c>
      <c r="V449" s="3">
        <v>608</v>
      </c>
      <c r="W449" s="3">
        <v>153.5</v>
      </c>
      <c r="X449" s="3">
        <v>249.5</v>
      </c>
      <c r="Y449" s="3">
        <v>124.5</v>
      </c>
      <c r="Z449" s="3">
        <v>76</v>
      </c>
      <c r="AA449" s="9">
        <v>4.5</v>
      </c>
      <c r="AN449" s="3">
        <f>IFERROR(ROUND(VLOOKUP($A449,est_vols!$A:$U,4,FALSE),0),"")</f>
        <v>865</v>
      </c>
      <c r="AO449" s="3">
        <f>IFERROR(ROUND(VLOOKUP($A449,est_vols!$A:$U,5,FALSE),0),"")</f>
        <v>48</v>
      </c>
      <c r="AP449" s="3">
        <f>IFERROR(ROUND(VLOOKUP($A449,est_vols!$A:$U,6,FALSE),0),"")</f>
        <v>332</v>
      </c>
      <c r="AQ449" s="3">
        <f>IFERROR(ROUND(VLOOKUP($A449,est_vols!$A:$U,7,FALSE),0),"")</f>
        <v>435</v>
      </c>
      <c r="AR449" s="3">
        <f>IFERROR(ROUND(VLOOKUP($A449,est_vols!$A:$U,8,FALSE),0),"")</f>
        <v>50</v>
      </c>
      <c r="AS449" s="9">
        <f>IFERROR(ROUND(VLOOKUP($A449,est_vols!$A:$U,9,FALSE),0),"")</f>
        <v>1</v>
      </c>
      <c r="AT449" s="3">
        <f t="shared" si="182"/>
        <v>257</v>
      </c>
      <c r="AU449" s="3">
        <f t="shared" si="183"/>
        <v>-105.5</v>
      </c>
      <c r="AV449" s="3">
        <f t="shared" si="184"/>
        <v>82.5</v>
      </c>
      <c r="AW449" s="3">
        <f t="shared" si="185"/>
        <v>310.5</v>
      </c>
      <c r="AX449" s="3">
        <f t="shared" si="186"/>
        <v>-26</v>
      </c>
      <c r="AY449" s="9">
        <f t="shared" si="187"/>
        <v>-3.5</v>
      </c>
      <c r="AZ449" s="3">
        <f t="shared" si="188"/>
        <v>66049</v>
      </c>
      <c r="BA449" s="3">
        <f t="shared" si="189"/>
        <v>11130.25</v>
      </c>
      <c r="BB449" s="3">
        <f t="shared" si="190"/>
        <v>6806.25</v>
      </c>
      <c r="BC449" s="3">
        <f t="shared" si="191"/>
        <v>96410.25</v>
      </c>
      <c r="BD449" s="3">
        <f t="shared" si="192"/>
        <v>676</v>
      </c>
      <c r="BE449" s="9">
        <f t="shared" si="193"/>
        <v>12.25</v>
      </c>
      <c r="BF449" s="51">
        <f t="shared" si="194"/>
        <v>0.42269736842105265</v>
      </c>
      <c r="BG449" s="51">
        <f t="shared" si="195"/>
        <v>-0.68729641693811072</v>
      </c>
      <c r="BH449" s="51">
        <f t="shared" si="196"/>
        <v>0.33066132264529058</v>
      </c>
      <c r="BI449" s="51">
        <f t="shared" si="197"/>
        <v>2.4939759036144578</v>
      </c>
      <c r="BJ449" s="51">
        <f t="shared" si="198"/>
        <v>-0.34210526315789475</v>
      </c>
      <c r="BK449" s="52">
        <f t="shared" si="199"/>
        <v>-0.77777777777777779</v>
      </c>
    </row>
    <row r="450" spans="1:63" x14ac:dyDescent="0.25">
      <c r="A450">
        <v>482</v>
      </c>
      <c r="B450" t="s">
        <v>75</v>
      </c>
      <c r="C450" t="s">
        <v>214</v>
      </c>
      <c r="D450" t="str">
        <f t="shared" si="204"/>
        <v>HEARST AVE between BADEN and CIRCULAR</v>
      </c>
      <c r="E450" t="s">
        <v>300</v>
      </c>
      <c r="F450" t="s">
        <v>530</v>
      </c>
      <c r="G450" t="s">
        <v>531</v>
      </c>
      <c r="H450" t="s">
        <v>40</v>
      </c>
      <c r="I450" t="s">
        <v>621</v>
      </c>
      <c r="J450" s="11" t="s">
        <v>1016</v>
      </c>
      <c r="K450">
        <v>22132</v>
      </c>
      <c r="L450" s="11">
        <v>22133</v>
      </c>
      <c r="M450">
        <f>IFERROR(ROUND(VLOOKUP($A450,est_vols!$A:$U,2,FALSE),0),"")</f>
        <v>3</v>
      </c>
      <c r="N450">
        <f>IFERROR(ROUND(VLOOKUP($A450,est_vols!$A:$U,3,FALSE),0),"")</f>
        <v>11</v>
      </c>
      <c r="O450" t="str">
        <f>VLOOKUP(M450,'AT FT Lookup'!$A$3:$D$8,4,FALSE)</f>
        <v>Urb</v>
      </c>
      <c r="P450" s="11" t="str">
        <f>VLOOKUP(N450,'AT FT Lookup'!$A$12:$C$26,3,FALSE)</f>
        <v>Loc</v>
      </c>
      <c r="Q450">
        <f t="shared" si="200"/>
        <v>1</v>
      </c>
      <c r="R450">
        <f t="shared" si="201"/>
        <v>0</v>
      </c>
      <c r="S450">
        <f t="shared" si="202"/>
        <v>0</v>
      </c>
      <c r="T450">
        <f t="shared" si="203"/>
        <v>0</v>
      </c>
      <c r="U450" s="11" t="str">
        <f t="shared" si="181"/>
        <v>Under 10k</v>
      </c>
      <c r="V450" s="3">
        <v>474</v>
      </c>
      <c r="W450" s="3">
        <v>200</v>
      </c>
      <c r="X450" s="3">
        <v>139</v>
      </c>
      <c r="Y450" s="3">
        <v>69</v>
      </c>
      <c r="Z450" s="3">
        <v>56</v>
      </c>
      <c r="AA450" s="9">
        <v>10</v>
      </c>
      <c r="AN450" s="3">
        <f>IFERROR(ROUND(VLOOKUP($A450,est_vols!$A:$U,4,FALSE),0),"")</f>
        <v>1029</v>
      </c>
      <c r="AO450" s="3">
        <f>IFERROR(ROUND(VLOOKUP($A450,est_vols!$A:$U,5,FALSE),0),"")</f>
        <v>177</v>
      </c>
      <c r="AP450" s="3">
        <f>IFERROR(ROUND(VLOOKUP($A450,est_vols!$A:$U,6,FALSE),0),"")</f>
        <v>503</v>
      </c>
      <c r="AQ450" s="3">
        <f>IFERROR(ROUND(VLOOKUP($A450,est_vols!$A:$U,7,FALSE),0),"")</f>
        <v>213</v>
      </c>
      <c r="AR450" s="3">
        <f>IFERROR(ROUND(VLOOKUP($A450,est_vols!$A:$U,8,FALSE),0),"")</f>
        <v>136</v>
      </c>
      <c r="AS450" s="9">
        <f>IFERROR(ROUND(VLOOKUP($A450,est_vols!$A:$U,9,FALSE),0),"")</f>
        <v>0</v>
      </c>
      <c r="AT450" s="3">
        <f t="shared" si="182"/>
        <v>555</v>
      </c>
      <c r="AU450" s="3">
        <f t="shared" si="183"/>
        <v>-23</v>
      </c>
      <c r="AV450" s="3">
        <f t="shared" si="184"/>
        <v>364</v>
      </c>
      <c r="AW450" s="3">
        <f t="shared" si="185"/>
        <v>144</v>
      </c>
      <c r="AX450" s="3">
        <f t="shared" si="186"/>
        <v>80</v>
      </c>
      <c r="AY450" s="9">
        <f t="shared" si="187"/>
        <v>-10</v>
      </c>
      <c r="AZ450" s="3">
        <f t="shared" si="188"/>
        <v>308025</v>
      </c>
      <c r="BA450" s="3">
        <f t="shared" si="189"/>
        <v>529</v>
      </c>
      <c r="BB450" s="3">
        <f t="shared" si="190"/>
        <v>132496</v>
      </c>
      <c r="BC450" s="3">
        <f t="shared" si="191"/>
        <v>20736</v>
      </c>
      <c r="BD450" s="3">
        <f t="shared" si="192"/>
        <v>6400</v>
      </c>
      <c r="BE450" s="9">
        <f t="shared" si="193"/>
        <v>100</v>
      </c>
      <c r="BF450" s="51">
        <f t="shared" si="194"/>
        <v>1.1708860759493671</v>
      </c>
      <c r="BG450" s="51">
        <f t="shared" si="195"/>
        <v>-0.115</v>
      </c>
      <c r="BH450" s="51">
        <f t="shared" si="196"/>
        <v>2.6187050359712232</v>
      </c>
      <c r="BI450" s="51">
        <f t="shared" si="197"/>
        <v>2.0869565217391304</v>
      </c>
      <c r="BJ450" s="51">
        <f t="shared" si="198"/>
        <v>1.4285714285714286</v>
      </c>
      <c r="BK450" s="52">
        <f t="shared" si="199"/>
        <v>-1</v>
      </c>
    </row>
    <row r="451" spans="1:63" x14ac:dyDescent="0.25">
      <c r="A451">
        <v>483</v>
      </c>
      <c r="B451" t="s">
        <v>75</v>
      </c>
      <c r="C451" t="s">
        <v>214</v>
      </c>
      <c r="D451" t="str">
        <f t="shared" si="204"/>
        <v>HEARST AVE between BADEN and CIRCULAR</v>
      </c>
      <c r="E451" t="s">
        <v>300</v>
      </c>
      <c r="F451" t="s">
        <v>530</v>
      </c>
      <c r="G451" t="s">
        <v>531</v>
      </c>
      <c r="H451" t="s">
        <v>42</v>
      </c>
      <c r="I451" t="s">
        <v>621</v>
      </c>
      <c r="J451" s="11" t="s">
        <v>1017</v>
      </c>
      <c r="K451">
        <v>22133</v>
      </c>
      <c r="L451" s="11">
        <v>22132</v>
      </c>
      <c r="M451">
        <f>IFERROR(ROUND(VLOOKUP($A451,est_vols!$A:$U,2,FALSE),0),"")</f>
        <v>3</v>
      </c>
      <c r="N451">
        <f>IFERROR(ROUND(VLOOKUP($A451,est_vols!$A:$U,3,FALSE),0),"")</f>
        <v>11</v>
      </c>
      <c r="O451" t="str">
        <f>VLOOKUP(M451,'AT FT Lookup'!$A$3:$D$8,4,FALSE)</f>
        <v>Urb</v>
      </c>
      <c r="P451" s="11" t="str">
        <f>VLOOKUP(N451,'AT FT Lookup'!$A$12:$C$26,3,FALSE)</f>
        <v>Loc</v>
      </c>
      <c r="Q451">
        <f t="shared" si="200"/>
        <v>1</v>
      </c>
      <c r="R451">
        <f t="shared" si="201"/>
        <v>0</v>
      </c>
      <c r="S451">
        <f t="shared" si="202"/>
        <v>0</v>
      </c>
      <c r="T451">
        <f t="shared" si="203"/>
        <v>0</v>
      </c>
      <c r="U451" s="11" t="str">
        <f t="shared" ref="U451:U514" si="205">IF(Q451=1,"Under 10k",IF(R451=1,"10-20k",IF(S451=1,"20-50k",IF(T451=1,"Over 50k","NA"))))</f>
        <v>Under 10k</v>
      </c>
      <c r="V451" s="3">
        <v>240</v>
      </c>
      <c r="W451" s="3">
        <v>24</v>
      </c>
      <c r="X451" s="3">
        <v>89</v>
      </c>
      <c r="Y451" s="3">
        <v>59</v>
      </c>
      <c r="Z451" s="3">
        <v>68</v>
      </c>
      <c r="AA451" s="9">
        <v>0</v>
      </c>
      <c r="AN451" s="3">
        <f>IFERROR(ROUND(VLOOKUP($A451,est_vols!$A:$U,4,FALSE),0),"")</f>
        <v>1049</v>
      </c>
      <c r="AO451" s="3">
        <f>IFERROR(ROUND(VLOOKUP($A451,est_vols!$A:$U,5,FALSE),0),"")</f>
        <v>230</v>
      </c>
      <c r="AP451" s="3">
        <f>IFERROR(ROUND(VLOOKUP($A451,est_vols!$A:$U,6,FALSE),0),"")</f>
        <v>391</v>
      </c>
      <c r="AQ451" s="3">
        <f>IFERROR(ROUND(VLOOKUP($A451,est_vols!$A:$U,7,FALSE),0),"")</f>
        <v>252</v>
      </c>
      <c r="AR451" s="3">
        <f>IFERROR(ROUND(VLOOKUP($A451,est_vols!$A:$U,8,FALSE),0),"")</f>
        <v>162</v>
      </c>
      <c r="AS451" s="9">
        <f>IFERROR(ROUND(VLOOKUP($A451,est_vols!$A:$U,9,FALSE),0),"")</f>
        <v>14</v>
      </c>
      <c r="AT451" s="3">
        <f t="shared" si="182"/>
        <v>809</v>
      </c>
      <c r="AU451" s="3">
        <f t="shared" si="183"/>
        <v>206</v>
      </c>
      <c r="AV451" s="3">
        <f t="shared" si="184"/>
        <v>302</v>
      </c>
      <c r="AW451" s="3">
        <f t="shared" si="185"/>
        <v>193</v>
      </c>
      <c r="AX451" s="3">
        <f t="shared" si="186"/>
        <v>94</v>
      </c>
      <c r="AY451" s="9">
        <f t="shared" si="187"/>
        <v>14</v>
      </c>
      <c r="AZ451" s="3">
        <f t="shared" si="188"/>
        <v>654481</v>
      </c>
      <c r="BA451" s="3">
        <f t="shared" si="189"/>
        <v>42436</v>
      </c>
      <c r="BB451" s="3">
        <f t="shared" si="190"/>
        <v>91204</v>
      </c>
      <c r="BC451" s="3">
        <f t="shared" si="191"/>
        <v>37249</v>
      </c>
      <c r="BD451" s="3">
        <f t="shared" si="192"/>
        <v>8836</v>
      </c>
      <c r="BE451" s="9">
        <f t="shared" si="193"/>
        <v>196</v>
      </c>
      <c r="BF451" s="51">
        <f t="shared" si="194"/>
        <v>3.3708333333333331</v>
      </c>
      <c r="BG451" s="51">
        <f t="shared" si="195"/>
        <v>8.5833333333333339</v>
      </c>
      <c r="BH451" s="51">
        <f t="shared" si="196"/>
        <v>3.393258426966292</v>
      </c>
      <c r="BI451" s="51">
        <f t="shared" si="197"/>
        <v>3.2711864406779663</v>
      </c>
      <c r="BJ451" s="51">
        <f t="shared" si="198"/>
        <v>1.3823529411764706</v>
      </c>
      <c r="BK451" s="52" t="e">
        <f t="shared" si="199"/>
        <v>#DIV/0!</v>
      </c>
    </row>
    <row r="452" spans="1:63" x14ac:dyDescent="0.25">
      <c r="A452">
        <v>484</v>
      </c>
      <c r="B452" t="s">
        <v>75</v>
      </c>
      <c r="C452" t="s">
        <v>214</v>
      </c>
      <c r="D452" t="str">
        <f t="shared" si="204"/>
        <v>HEARST AVE between FOERSTER and GENNESSEE</v>
      </c>
      <c r="E452" t="s">
        <v>300</v>
      </c>
      <c r="F452" t="s">
        <v>504</v>
      </c>
      <c r="G452" t="s">
        <v>505</v>
      </c>
      <c r="H452" t="s">
        <v>40</v>
      </c>
      <c r="I452" t="s">
        <v>621</v>
      </c>
      <c r="J452" s="11" t="s">
        <v>1018</v>
      </c>
      <c r="K452">
        <v>22244</v>
      </c>
      <c r="L452" s="11">
        <v>22231</v>
      </c>
      <c r="M452">
        <f>IFERROR(ROUND(VLOOKUP($A452,est_vols!$A:$U,2,FALSE),0),"")</f>
        <v>3</v>
      </c>
      <c r="N452">
        <f>IFERROR(ROUND(VLOOKUP($A452,est_vols!$A:$U,3,FALSE),0),"")</f>
        <v>11</v>
      </c>
      <c r="O452" t="str">
        <f>VLOOKUP(M452,'AT FT Lookup'!$A$3:$D$8,4,FALSE)</f>
        <v>Urb</v>
      </c>
      <c r="P452" s="11" t="str">
        <f>VLOOKUP(N452,'AT FT Lookup'!$A$12:$C$26,3,FALSE)</f>
        <v>Loc</v>
      </c>
      <c r="Q452">
        <f t="shared" si="200"/>
        <v>1</v>
      </c>
      <c r="R452">
        <f t="shared" si="201"/>
        <v>0</v>
      </c>
      <c r="S452">
        <f t="shared" si="202"/>
        <v>0</v>
      </c>
      <c r="T452">
        <f t="shared" si="203"/>
        <v>0</v>
      </c>
      <c r="U452" s="11" t="str">
        <f t="shared" si="205"/>
        <v>Under 10k</v>
      </c>
      <c r="V452" s="3">
        <v>365</v>
      </c>
      <c r="W452" s="3">
        <v>71</v>
      </c>
      <c r="X452" s="3">
        <v>143</v>
      </c>
      <c r="Y452" s="3">
        <v>86</v>
      </c>
      <c r="Z452" s="3">
        <v>61</v>
      </c>
      <c r="AA452" s="9">
        <v>4</v>
      </c>
      <c r="AN452" s="3">
        <f>IFERROR(ROUND(VLOOKUP($A452,est_vols!$A:$U,4,FALSE),0),"")</f>
        <v>14</v>
      </c>
      <c r="AO452" s="3">
        <f>IFERROR(ROUND(VLOOKUP($A452,est_vols!$A:$U,5,FALSE),0),"")</f>
        <v>0</v>
      </c>
      <c r="AP452" s="3">
        <f>IFERROR(ROUND(VLOOKUP($A452,est_vols!$A:$U,6,FALSE),0),"")</f>
        <v>14</v>
      </c>
      <c r="AQ452" s="3">
        <f>IFERROR(ROUND(VLOOKUP($A452,est_vols!$A:$U,7,FALSE),0),"")</f>
        <v>0</v>
      </c>
      <c r="AR452" s="3">
        <f>IFERROR(ROUND(VLOOKUP($A452,est_vols!$A:$U,8,FALSE),0),"")</f>
        <v>0</v>
      </c>
      <c r="AS452" s="9">
        <f>IFERROR(ROUND(VLOOKUP($A452,est_vols!$A:$U,9,FALSE),0),"")</f>
        <v>0</v>
      </c>
      <c r="AT452" s="3">
        <f t="shared" ref="AT452:AT515" si="206">AN452-V452</f>
        <v>-351</v>
      </c>
      <c r="AU452" s="3">
        <f t="shared" ref="AU452:AU515" si="207">AO452-W452</f>
        <v>-71</v>
      </c>
      <c r="AV452" s="3">
        <f t="shared" ref="AV452:AV515" si="208">AP452-X452</f>
        <v>-129</v>
      </c>
      <c r="AW452" s="3">
        <f t="shared" ref="AW452:AW515" si="209">AQ452-Y452</f>
        <v>-86</v>
      </c>
      <c r="AX452" s="3">
        <f t="shared" ref="AX452:AX515" si="210">AR452-Z452</f>
        <v>-61</v>
      </c>
      <c r="AY452" s="9">
        <f t="shared" ref="AY452:AY515" si="211">AS452-AA452</f>
        <v>-4</v>
      </c>
      <c r="AZ452" s="3">
        <f t="shared" ref="AZ452:AZ515" si="212">AT452^2</f>
        <v>123201</v>
      </c>
      <c r="BA452" s="3">
        <f t="shared" ref="BA452:BA515" si="213">AU452^2</f>
        <v>5041</v>
      </c>
      <c r="BB452" s="3">
        <f t="shared" ref="BB452:BB515" si="214">AV452^2</f>
        <v>16641</v>
      </c>
      <c r="BC452" s="3">
        <f t="shared" ref="BC452:BC515" si="215">AW452^2</f>
        <v>7396</v>
      </c>
      <c r="BD452" s="3">
        <f t="shared" ref="BD452:BD515" si="216">AX452^2</f>
        <v>3721</v>
      </c>
      <c r="BE452" s="9">
        <f t="shared" ref="BE452:BE515" si="217">AY452^2</f>
        <v>16</v>
      </c>
      <c r="BF452" s="51">
        <f t="shared" si="194"/>
        <v>-0.9616438356164384</v>
      </c>
      <c r="BG452" s="51">
        <f t="shared" si="195"/>
        <v>-1</v>
      </c>
      <c r="BH452" s="51">
        <f t="shared" si="196"/>
        <v>-0.90209790209790208</v>
      </c>
      <c r="BI452" s="51">
        <f t="shared" si="197"/>
        <v>-1</v>
      </c>
      <c r="BJ452" s="51">
        <f t="shared" si="198"/>
        <v>-1</v>
      </c>
      <c r="BK452" s="52">
        <f t="shared" si="199"/>
        <v>-1</v>
      </c>
    </row>
    <row r="453" spans="1:63" x14ac:dyDescent="0.25">
      <c r="A453">
        <v>485</v>
      </c>
      <c r="B453" t="s">
        <v>75</v>
      </c>
      <c r="C453" t="s">
        <v>214</v>
      </c>
      <c r="D453" t="str">
        <f t="shared" si="204"/>
        <v>HEARST AVE between FOERSTER and GENNESSEE</v>
      </c>
      <c r="E453" t="s">
        <v>300</v>
      </c>
      <c r="F453" t="s">
        <v>504</v>
      </c>
      <c r="G453" t="s">
        <v>505</v>
      </c>
      <c r="H453" t="s">
        <v>42</v>
      </c>
      <c r="I453" t="s">
        <v>621</v>
      </c>
      <c r="J453" s="11" t="s">
        <v>1019</v>
      </c>
      <c r="K453">
        <v>22231</v>
      </c>
      <c r="L453" s="11">
        <v>22244</v>
      </c>
      <c r="M453">
        <f>IFERROR(ROUND(VLOOKUP($A453,est_vols!$A:$U,2,FALSE),0),"")</f>
        <v>3</v>
      </c>
      <c r="N453">
        <f>IFERROR(ROUND(VLOOKUP($A453,est_vols!$A:$U,3,FALSE),0),"")</f>
        <v>11</v>
      </c>
      <c r="O453" t="str">
        <f>VLOOKUP(M453,'AT FT Lookup'!$A$3:$D$8,4,FALSE)</f>
        <v>Urb</v>
      </c>
      <c r="P453" s="11" t="str">
        <f>VLOOKUP(N453,'AT FT Lookup'!$A$12:$C$26,3,FALSE)</f>
        <v>Loc</v>
      </c>
      <c r="Q453">
        <f t="shared" si="200"/>
        <v>1</v>
      </c>
      <c r="R453">
        <f t="shared" si="201"/>
        <v>0</v>
      </c>
      <c r="S453">
        <f t="shared" si="202"/>
        <v>0</v>
      </c>
      <c r="T453">
        <f t="shared" si="203"/>
        <v>0</v>
      </c>
      <c r="U453" s="11" t="str">
        <f t="shared" si="205"/>
        <v>Under 10k</v>
      </c>
      <c r="V453" s="3">
        <v>422</v>
      </c>
      <c r="W453" s="3">
        <v>45</v>
      </c>
      <c r="X453" s="3">
        <v>171</v>
      </c>
      <c r="Y453" s="3">
        <v>117</v>
      </c>
      <c r="Z453" s="3">
        <v>83</v>
      </c>
      <c r="AA453" s="9">
        <v>6</v>
      </c>
      <c r="AN453" s="3">
        <f>IFERROR(ROUND(VLOOKUP($A453,est_vols!$A:$U,4,FALSE),0),"")</f>
        <v>0</v>
      </c>
      <c r="AO453" s="3">
        <f>IFERROR(ROUND(VLOOKUP($A453,est_vols!$A:$U,5,FALSE),0),"")</f>
        <v>0</v>
      </c>
      <c r="AP453" s="3">
        <f>IFERROR(ROUND(VLOOKUP($A453,est_vols!$A:$U,6,FALSE),0),"")</f>
        <v>0</v>
      </c>
      <c r="AQ453" s="3">
        <f>IFERROR(ROUND(VLOOKUP($A453,est_vols!$A:$U,7,FALSE),0),"")</f>
        <v>0</v>
      </c>
      <c r="AR453" s="3">
        <f>IFERROR(ROUND(VLOOKUP($A453,est_vols!$A:$U,8,FALSE),0),"")</f>
        <v>0</v>
      </c>
      <c r="AS453" s="9">
        <f>IFERROR(ROUND(VLOOKUP($A453,est_vols!$A:$U,9,FALSE),0),"")</f>
        <v>0</v>
      </c>
      <c r="AT453" s="3">
        <f t="shared" si="206"/>
        <v>-422</v>
      </c>
      <c r="AU453" s="3">
        <f t="shared" si="207"/>
        <v>-45</v>
      </c>
      <c r="AV453" s="3">
        <f t="shared" si="208"/>
        <v>-171</v>
      </c>
      <c r="AW453" s="3">
        <f t="shared" si="209"/>
        <v>-117</v>
      </c>
      <c r="AX453" s="3">
        <f t="shared" si="210"/>
        <v>-83</v>
      </c>
      <c r="AY453" s="9">
        <f t="shared" si="211"/>
        <v>-6</v>
      </c>
      <c r="AZ453" s="3">
        <f t="shared" si="212"/>
        <v>178084</v>
      </c>
      <c r="BA453" s="3">
        <f t="shared" si="213"/>
        <v>2025</v>
      </c>
      <c r="BB453" s="3">
        <f t="shared" si="214"/>
        <v>29241</v>
      </c>
      <c r="BC453" s="3">
        <f t="shared" si="215"/>
        <v>13689</v>
      </c>
      <c r="BD453" s="3">
        <f t="shared" si="216"/>
        <v>6889</v>
      </c>
      <c r="BE453" s="9">
        <f t="shared" si="217"/>
        <v>36</v>
      </c>
      <c r="BF453" s="51">
        <f t="shared" si="194"/>
        <v>-1</v>
      </c>
      <c r="BG453" s="51">
        <f t="shared" si="195"/>
        <v>-1</v>
      </c>
      <c r="BH453" s="51">
        <f t="shared" si="196"/>
        <v>-1</v>
      </c>
      <c r="BI453" s="51">
        <f t="shared" si="197"/>
        <v>-1</v>
      </c>
      <c r="BJ453" s="51">
        <f t="shared" si="198"/>
        <v>-1</v>
      </c>
      <c r="BK453" s="52">
        <f t="shared" si="199"/>
        <v>-1</v>
      </c>
    </row>
    <row r="454" spans="1:63" x14ac:dyDescent="0.25">
      <c r="A454">
        <v>486</v>
      </c>
      <c r="B454" t="s">
        <v>75</v>
      </c>
      <c r="C454" t="s">
        <v>214</v>
      </c>
      <c r="D454" t="str">
        <f t="shared" si="204"/>
        <v>HOFFMAN AVE between 23RD and ALVARADO</v>
      </c>
      <c r="E454" t="s">
        <v>301</v>
      </c>
      <c r="F454" t="s">
        <v>453</v>
      </c>
      <c r="G454" t="s">
        <v>532</v>
      </c>
      <c r="H454" t="s">
        <v>36</v>
      </c>
      <c r="I454" t="s">
        <v>621</v>
      </c>
      <c r="J454" s="11" t="s">
        <v>1020</v>
      </c>
      <c r="K454">
        <v>26085</v>
      </c>
      <c r="L454" s="11">
        <v>26098</v>
      </c>
      <c r="M454">
        <f>IFERROR(ROUND(VLOOKUP($A454,est_vols!$A:$U,2,FALSE),0),"")</f>
        <v>2</v>
      </c>
      <c r="N454">
        <f>IFERROR(ROUND(VLOOKUP($A454,est_vols!$A:$U,3,FALSE),0),"")</f>
        <v>11</v>
      </c>
      <c r="O454" t="str">
        <f>VLOOKUP(M454,'AT FT Lookup'!$A$3:$D$8,4,FALSE)</f>
        <v>UrbBiz</v>
      </c>
      <c r="P454" s="11" t="str">
        <f>VLOOKUP(N454,'AT FT Lookup'!$A$12:$C$26,3,FALSE)</f>
        <v>Loc</v>
      </c>
      <c r="Q454">
        <f t="shared" si="200"/>
        <v>1</v>
      </c>
      <c r="R454">
        <f t="shared" si="201"/>
        <v>0</v>
      </c>
      <c r="S454">
        <f t="shared" si="202"/>
        <v>0</v>
      </c>
      <c r="T454">
        <f t="shared" si="203"/>
        <v>0</v>
      </c>
      <c r="U454" s="11" t="str">
        <f t="shared" si="205"/>
        <v>Under 10k</v>
      </c>
      <c r="V454" s="3">
        <v>563</v>
      </c>
      <c r="W454" s="3">
        <v>130</v>
      </c>
      <c r="X454" s="3">
        <v>208</v>
      </c>
      <c r="Y454" s="3">
        <v>101</v>
      </c>
      <c r="Z454" s="3">
        <v>117</v>
      </c>
      <c r="AA454" s="9">
        <v>7</v>
      </c>
      <c r="AN454" s="3">
        <f>IFERROR(ROUND(VLOOKUP($A454,est_vols!$A:$U,4,FALSE),0),"")</f>
        <v>99</v>
      </c>
      <c r="AO454" s="3">
        <f>IFERROR(ROUND(VLOOKUP($A454,est_vols!$A:$U,5,FALSE),0),"")</f>
        <v>19</v>
      </c>
      <c r="AP454" s="3">
        <f>IFERROR(ROUND(VLOOKUP($A454,est_vols!$A:$U,6,FALSE),0),"")</f>
        <v>27</v>
      </c>
      <c r="AQ454" s="3">
        <f>IFERROR(ROUND(VLOOKUP($A454,est_vols!$A:$U,7,FALSE),0),"")</f>
        <v>15</v>
      </c>
      <c r="AR454" s="3">
        <f>IFERROR(ROUND(VLOOKUP($A454,est_vols!$A:$U,8,FALSE),0),"")</f>
        <v>26</v>
      </c>
      <c r="AS454" s="9">
        <f>IFERROR(ROUND(VLOOKUP($A454,est_vols!$A:$U,9,FALSE),0),"")</f>
        <v>12</v>
      </c>
      <c r="AT454" s="3">
        <f t="shared" si="206"/>
        <v>-464</v>
      </c>
      <c r="AU454" s="3">
        <f t="shared" si="207"/>
        <v>-111</v>
      </c>
      <c r="AV454" s="3">
        <f t="shared" si="208"/>
        <v>-181</v>
      </c>
      <c r="AW454" s="3">
        <f t="shared" si="209"/>
        <v>-86</v>
      </c>
      <c r="AX454" s="3">
        <f t="shared" si="210"/>
        <v>-91</v>
      </c>
      <c r="AY454" s="9">
        <f t="shared" si="211"/>
        <v>5</v>
      </c>
      <c r="AZ454" s="3">
        <f t="shared" si="212"/>
        <v>215296</v>
      </c>
      <c r="BA454" s="3">
        <f t="shared" si="213"/>
        <v>12321</v>
      </c>
      <c r="BB454" s="3">
        <f t="shared" si="214"/>
        <v>32761</v>
      </c>
      <c r="BC454" s="3">
        <f t="shared" si="215"/>
        <v>7396</v>
      </c>
      <c r="BD454" s="3">
        <f t="shared" si="216"/>
        <v>8281</v>
      </c>
      <c r="BE454" s="9">
        <f t="shared" si="217"/>
        <v>25</v>
      </c>
      <c r="BF454" s="51">
        <f t="shared" si="194"/>
        <v>-0.82415630550621666</v>
      </c>
      <c r="BG454" s="51">
        <f t="shared" si="195"/>
        <v>-0.85384615384615381</v>
      </c>
      <c r="BH454" s="51">
        <f t="shared" si="196"/>
        <v>-0.87019230769230771</v>
      </c>
      <c r="BI454" s="51">
        <f t="shared" si="197"/>
        <v>-0.85148514851485146</v>
      </c>
      <c r="BJ454" s="51">
        <f t="shared" si="198"/>
        <v>-0.77777777777777779</v>
      </c>
      <c r="BK454" s="52">
        <f t="shared" si="199"/>
        <v>0.7142857142857143</v>
      </c>
    </row>
    <row r="455" spans="1:63" x14ac:dyDescent="0.25">
      <c r="A455">
        <v>487</v>
      </c>
      <c r="B455" t="s">
        <v>75</v>
      </c>
      <c r="C455" t="s">
        <v>214</v>
      </c>
      <c r="D455" t="str">
        <f t="shared" si="204"/>
        <v>HOFFMAN AVE between 23RD and ALVARADO</v>
      </c>
      <c r="E455" t="s">
        <v>301</v>
      </c>
      <c r="F455" t="s">
        <v>453</v>
      </c>
      <c r="G455" t="s">
        <v>532</v>
      </c>
      <c r="H455" t="s">
        <v>38</v>
      </c>
      <c r="I455" t="s">
        <v>621</v>
      </c>
      <c r="J455" s="11" t="s">
        <v>1021</v>
      </c>
      <c r="K455">
        <v>26098</v>
      </c>
      <c r="L455" s="11">
        <v>26085</v>
      </c>
      <c r="M455">
        <f>IFERROR(ROUND(VLOOKUP($A455,est_vols!$A:$U,2,FALSE),0),"")</f>
        <v>2</v>
      </c>
      <c r="N455">
        <f>IFERROR(ROUND(VLOOKUP($A455,est_vols!$A:$U,3,FALSE),0),"")</f>
        <v>11</v>
      </c>
      <c r="O455" t="str">
        <f>VLOOKUP(M455,'AT FT Lookup'!$A$3:$D$8,4,FALSE)</f>
        <v>UrbBiz</v>
      </c>
      <c r="P455" s="11" t="str">
        <f>VLOOKUP(N455,'AT FT Lookup'!$A$12:$C$26,3,FALSE)</f>
        <v>Loc</v>
      </c>
      <c r="Q455">
        <f t="shared" si="200"/>
        <v>1</v>
      </c>
      <c r="R455">
        <f t="shared" si="201"/>
        <v>0</v>
      </c>
      <c r="S455">
        <f t="shared" si="202"/>
        <v>0</v>
      </c>
      <c r="T455">
        <f t="shared" si="203"/>
        <v>0</v>
      </c>
      <c r="U455" s="11" t="str">
        <f t="shared" si="205"/>
        <v>Under 10k</v>
      </c>
      <c r="V455" s="3">
        <v>281</v>
      </c>
      <c r="W455" s="3">
        <v>85</v>
      </c>
      <c r="X455" s="3">
        <v>106</v>
      </c>
      <c r="Y455" s="3">
        <v>52</v>
      </c>
      <c r="Z455" s="3">
        <v>34</v>
      </c>
      <c r="AA455" s="9">
        <v>4</v>
      </c>
      <c r="AN455" s="3">
        <f>IFERROR(ROUND(VLOOKUP($A455,est_vols!$A:$U,4,FALSE),0),"")</f>
        <v>2</v>
      </c>
      <c r="AO455" s="3">
        <f>IFERROR(ROUND(VLOOKUP($A455,est_vols!$A:$U,5,FALSE),0),"")</f>
        <v>0</v>
      </c>
      <c r="AP455" s="3">
        <f>IFERROR(ROUND(VLOOKUP($A455,est_vols!$A:$U,6,FALSE),0),"")</f>
        <v>0</v>
      </c>
      <c r="AQ455" s="3">
        <f>IFERROR(ROUND(VLOOKUP($A455,est_vols!$A:$U,7,FALSE),0),"")</f>
        <v>1</v>
      </c>
      <c r="AR455" s="3">
        <f>IFERROR(ROUND(VLOOKUP($A455,est_vols!$A:$U,8,FALSE),0),"")</f>
        <v>1</v>
      </c>
      <c r="AS455" s="9">
        <f>IFERROR(ROUND(VLOOKUP($A455,est_vols!$A:$U,9,FALSE),0),"")</f>
        <v>0</v>
      </c>
      <c r="AT455" s="3">
        <f t="shared" si="206"/>
        <v>-279</v>
      </c>
      <c r="AU455" s="3">
        <f t="shared" si="207"/>
        <v>-85</v>
      </c>
      <c r="AV455" s="3">
        <f t="shared" si="208"/>
        <v>-106</v>
      </c>
      <c r="AW455" s="3">
        <f t="shared" si="209"/>
        <v>-51</v>
      </c>
      <c r="AX455" s="3">
        <f t="shared" si="210"/>
        <v>-33</v>
      </c>
      <c r="AY455" s="9">
        <f t="shared" si="211"/>
        <v>-4</v>
      </c>
      <c r="AZ455" s="3">
        <f t="shared" si="212"/>
        <v>77841</v>
      </c>
      <c r="BA455" s="3">
        <f t="shared" si="213"/>
        <v>7225</v>
      </c>
      <c r="BB455" s="3">
        <f t="shared" si="214"/>
        <v>11236</v>
      </c>
      <c r="BC455" s="3">
        <f t="shared" si="215"/>
        <v>2601</v>
      </c>
      <c r="BD455" s="3">
        <f t="shared" si="216"/>
        <v>1089</v>
      </c>
      <c r="BE455" s="9">
        <f t="shared" si="217"/>
        <v>16</v>
      </c>
      <c r="BF455" s="51">
        <f t="shared" si="194"/>
        <v>-0.99288256227758009</v>
      </c>
      <c r="BG455" s="51">
        <f t="shared" si="195"/>
        <v>-1</v>
      </c>
      <c r="BH455" s="51">
        <f t="shared" si="196"/>
        <v>-1</v>
      </c>
      <c r="BI455" s="51">
        <f t="shared" si="197"/>
        <v>-0.98076923076923073</v>
      </c>
      <c r="BJ455" s="51">
        <f t="shared" si="198"/>
        <v>-0.97058823529411764</v>
      </c>
      <c r="BK455" s="52">
        <f t="shared" si="199"/>
        <v>-1</v>
      </c>
    </row>
    <row r="456" spans="1:63" x14ac:dyDescent="0.25">
      <c r="A456">
        <v>488</v>
      </c>
      <c r="B456" t="s">
        <v>75</v>
      </c>
      <c r="C456" t="s">
        <v>214</v>
      </c>
      <c r="D456" t="str">
        <f t="shared" si="204"/>
        <v>HUGO ST between 4TH and 5TH</v>
      </c>
      <c r="E456" t="s">
        <v>302</v>
      </c>
      <c r="F456" t="s">
        <v>511</v>
      </c>
      <c r="G456" t="s">
        <v>533</v>
      </c>
      <c r="H456" t="s">
        <v>40</v>
      </c>
      <c r="I456" t="s">
        <v>621</v>
      </c>
      <c r="J456" s="11" t="s">
        <v>1022</v>
      </c>
      <c r="K456">
        <v>27085</v>
      </c>
      <c r="L456" s="11">
        <v>27082</v>
      </c>
      <c r="M456">
        <f>IFERROR(ROUND(VLOOKUP($A456,est_vols!$A:$U,2,FALSE),0),"")</f>
        <v>2</v>
      </c>
      <c r="N456">
        <f>IFERROR(ROUND(VLOOKUP($A456,est_vols!$A:$U,3,FALSE),0),"")</f>
        <v>11</v>
      </c>
      <c r="O456" t="str">
        <f>VLOOKUP(M456,'AT FT Lookup'!$A$3:$D$8,4,FALSE)</f>
        <v>UrbBiz</v>
      </c>
      <c r="P456" s="11" t="str">
        <f>VLOOKUP(N456,'AT FT Lookup'!$A$12:$C$26,3,FALSE)</f>
        <v>Loc</v>
      </c>
      <c r="Q456">
        <f t="shared" si="200"/>
        <v>1</v>
      </c>
      <c r="R456">
        <f t="shared" si="201"/>
        <v>0</v>
      </c>
      <c r="S456">
        <f t="shared" si="202"/>
        <v>0</v>
      </c>
      <c r="T456">
        <f t="shared" si="203"/>
        <v>0</v>
      </c>
      <c r="U456" s="11" t="str">
        <f t="shared" si="205"/>
        <v>Under 10k</v>
      </c>
      <c r="V456" s="3">
        <v>611</v>
      </c>
      <c r="W456" s="3">
        <v>158</v>
      </c>
      <c r="X456" s="3">
        <v>192</v>
      </c>
      <c r="Y456" s="3">
        <v>142</v>
      </c>
      <c r="Z456" s="3">
        <v>108</v>
      </c>
      <c r="AA456" s="9">
        <v>11</v>
      </c>
      <c r="AN456" s="3">
        <f>IFERROR(ROUND(VLOOKUP($A456,est_vols!$A:$U,4,FALSE),0),"")</f>
        <v>0</v>
      </c>
      <c r="AO456" s="3">
        <f>IFERROR(ROUND(VLOOKUP($A456,est_vols!$A:$U,5,FALSE),0),"")</f>
        <v>0</v>
      </c>
      <c r="AP456" s="3">
        <f>IFERROR(ROUND(VLOOKUP($A456,est_vols!$A:$U,6,FALSE),0),"")</f>
        <v>0</v>
      </c>
      <c r="AQ456" s="3">
        <f>IFERROR(ROUND(VLOOKUP($A456,est_vols!$A:$U,7,FALSE),0),"")</f>
        <v>0</v>
      </c>
      <c r="AR456" s="3">
        <f>IFERROR(ROUND(VLOOKUP($A456,est_vols!$A:$U,8,FALSE),0),"")</f>
        <v>0</v>
      </c>
      <c r="AS456" s="9">
        <f>IFERROR(ROUND(VLOOKUP($A456,est_vols!$A:$U,9,FALSE),0),"")</f>
        <v>0</v>
      </c>
      <c r="AT456" s="3">
        <f t="shared" si="206"/>
        <v>-611</v>
      </c>
      <c r="AU456" s="3">
        <f t="shared" si="207"/>
        <v>-158</v>
      </c>
      <c r="AV456" s="3">
        <f t="shared" si="208"/>
        <v>-192</v>
      </c>
      <c r="AW456" s="3">
        <f t="shared" si="209"/>
        <v>-142</v>
      </c>
      <c r="AX456" s="3">
        <f t="shared" si="210"/>
        <v>-108</v>
      </c>
      <c r="AY456" s="9">
        <f t="shared" si="211"/>
        <v>-11</v>
      </c>
      <c r="AZ456" s="3">
        <f t="shared" si="212"/>
        <v>373321</v>
      </c>
      <c r="BA456" s="3">
        <f t="shared" si="213"/>
        <v>24964</v>
      </c>
      <c r="BB456" s="3">
        <f t="shared" si="214"/>
        <v>36864</v>
      </c>
      <c r="BC456" s="3">
        <f t="shared" si="215"/>
        <v>20164</v>
      </c>
      <c r="BD456" s="3">
        <f t="shared" si="216"/>
        <v>11664</v>
      </c>
      <c r="BE456" s="9">
        <f t="shared" si="217"/>
        <v>121</v>
      </c>
      <c r="BF456" s="51">
        <f t="shared" si="194"/>
        <v>-1</v>
      </c>
      <c r="BG456" s="51">
        <f t="shared" si="195"/>
        <v>-1</v>
      </c>
      <c r="BH456" s="51">
        <f t="shared" si="196"/>
        <v>-1</v>
      </c>
      <c r="BI456" s="51">
        <f t="shared" si="197"/>
        <v>-1</v>
      </c>
      <c r="BJ456" s="51">
        <f t="shared" si="198"/>
        <v>-1</v>
      </c>
      <c r="BK456" s="52">
        <f t="shared" si="199"/>
        <v>-1</v>
      </c>
    </row>
    <row r="457" spans="1:63" x14ac:dyDescent="0.25">
      <c r="A457">
        <v>489</v>
      </c>
      <c r="B457" t="s">
        <v>75</v>
      </c>
      <c r="C457" t="s">
        <v>214</v>
      </c>
      <c r="D457" t="str">
        <f t="shared" si="204"/>
        <v>HUGO ST between 4TH and 5TH</v>
      </c>
      <c r="E457" t="s">
        <v>302</v>
      </c>
      <c r="F457" t="s">
        <v>511</v>
      </c>
      <c r="G457" t="s">
        <v>533</v>
      </c>
      <c r="H457" t="s">
        <v>42</v>
      </c>
      <c r="I457" t="s">
        <v>621</v>
      </c>
      <c r="J457" s="11" t="s">
        <v>1023</v>
      </c>
      <c r="K457">
        <v>27082</v>
      </c>
      <c r="L457" s="11">
        <v>27085</v>
      </c>
      <c r="M457">
        <f>IFERROR(ROUND(VLOOKUP($A457,est_vols!$A:$U,2,FALSE),0),"")</f>
        <v>2</v>
      </c>
      <c r="N457">
        <f>IFERROR(ROUND(VLOOKUP($A457,est_vols!$A:$U,3,FALSE),0),"")</f>
        <v>11</v>
      </c>
      <c r="O457" t="str">
        <f>VLOOKUP(M457,'AT FT Lookup'!$A$3:$D$8,4,FALSE)</f>
        <v>UrbBiz</v>
      </c>
      <c r="P457" s="11" t="str">
        <f>VLOOKUP(N457,'AT FT Lookup'!$A$12:$C$26,3,FALSE)</f>
        <v>Loc</v>
      </c>
      <c r="Q457">
        <f t="shared" si="200"/>
        <v>1</v>
      </c>
      <c r="R457">
        <f t="shared" si="201"/>
        <v>0</v>
      </c>
      <c r="S457">
        <f t="shared" si="202"/>
        <v>0</v>
      </c>
      <c r="T457">
        <f t="shared" si="203"/>
        <v>0</v>
      </c>
      <c r="U457" s="11" t="str">
        <f t="shared" si="205"/>
        <v>Under 10k</v>
      </c>
      <c r="V457" s="3">
        <v>1301</v>
      </c>
      <c r="W457" s="3">
        <v>204</v>
      </c>
      <c r="X457" s="3">
        <v>442</v>
      </c>
      <c r="Y457" s="3">
        <v>385</v>
      </c>
      <c r="Z457" s="3">
        <v>253</v>
      </c>
      <c r="AA457" s="9">
        <v>17</v>
      </c>
      <c r="AN457" s="3">
        <f>IFERROR(ROUND(VLOOKUP($A457,est_vols!$A:$U,4,FALSE),0),"")</f>
        <v>23</v>
      </c>
      <c r="AO457" s="3">
        <f>IFERROR(ROUND(VLOOKUP($A457,est_vols!$A:$U,5,FALSE),0),"")</f>
        <v>0</v>
      </c>
      <c r="AP457" s="3">
        <f>IFERROR(ROUND(VLOOKUP($A457,est_vols!$A:$U,6,FALSE),0),"")</f>
        <v>0</v>
      </c>
      <c r="AQ457" s="3">
        <f>IFERROR(ROUND(VLOOKUP($A457,est_vols!$A:$U,7,FALSE),0),"")</f>
        <v>23</v>
      </c>
      <c r="AR457" s="3">
        <f>IFERROR(ROUND(VLOOKUP($A457,est_vols!$A:$U,8,FALSE),0),"")</f>
        <v>0</v>
      </c>
      <c r="AS457" s="9">
        <f>IFERROR(ROUND(VLOOKUP($A457,est_vols!$A:$U,9,FALSE),0),"")</f>
        <v>0</v>
      </c>
      <c r="AT457" s="3">
        <f t="shared" si="206"/>
        <v>-1278</v>
      </c>
      <c r="AU457" s="3">
        <f t="shared" si="207"/>
        <v>-204</v>
      </c>
      <c r="AV457" s="3">
        <f t="shared" si="208"/>
        <v>-442</v>
      </c>
      <c r="AW457" s="3">
        <f t="shared" si="209"/>
        <v>-362</v>
      </c>
      <c r="AX457" s="3">
        <f t="shared" si="210"/>
        <v>-253</v>
      </c>
      <c r="AY457" s="9">
        <f t="shared" si="211"/>
        <v>-17</v>
      </c>
      <c r="AZ457" s="3">
        <f t="shared" si="212"/>
        <v>1633284</v>
      </c>
      <c r="BA457" s="3">
        <f t="shared" si="213"/>
        <v>41616</v>
      </c>
      <c r="BB457" s="3">
        <f t="shared" si="214"/>
        <v>195364</v>
      </c>
      <c r="BC457" s="3">
        <f t="shared" si="215"/>
        <v>131044</v>
      </c>
      <c r="BD457" s="3">
        <f t="shared" si="216"/>
        <v>64009</v>
      </c>
      <c r="BE457" s="9">
        <f t="shared" si="217"/>
        <v>289</v>
      </c>
      <c r="BF457" s="51">
        <f t="shared" si="194"/>
        <v>-0.98232129131437351</v>
      </c>
      <c r="BG457" s="51">
        <f t="shared" si="195"/>
        <v>-1</v>
      </c>
      <c r="BH457" s="51">
        <f t="shared" si="196"/>
        <v>-1</v>
      </c>
      <c r="BI457" s="51">
        <f t="shared" si="197"/>
        <v>-0.94025974025974024</v>
      </c>
      <c r="BJ457" s="51">
        <f t="shared" si="198"/>
        <v>-1</v>
      </c>
      <c r="BK457" s="52">
        <f t="shared" si="199"/>
        <v>-1</v>
      </c>
    </row>
    <row r="458" spans="1:63" x14ac:dyDescent="0.25">
      <c r="A458">
        <v>490</v>
      </c>
      <c r="B458" t="s">
        <v>75</v>
      </c>
      <c r="C458" t="s">
        <v>214</v>
      </c>
      <c r="D458" t="str">
        <f t="shared" si="204"/>
        <v>IDORA AVE between GARCIA and LAGUNA HONDA</v>
      </c>
      <c r="E458" t="s">
        <v>303</v>
      </c>
      <c r="F458" t="s">
        <v>534</v>
      </c>
      <c r="G458" t="s">
        <v>535</v>
      </c>
      <c r="H458" t="s">
        <v>42</v>
      </c>
      <c r="I458" t="s">
        <v>621</v>
      </c>
      <c r="J458" s="11" t="s">
        <v>1024</v>
      </c>
      <c r="K458">
        <v>22841</v>
      </c>
      <c r="L458" s="11">
        <v>22852</v>
      </c>
      <c r="M458">
        <f>IFERROR(ROUND(VLOOKUP($A458,est_vols!$A:$U,2,FALSE),0),"")</f>
        <v>3</v>
      </c>
      <c r="N458">
        <f>IFERROR(ROUND(VLOOKUP($A458,est_vols!$A:$U,3,FALSE),0),"")</f>
        <v>11</v>
      </c>
      <c r="O458" t="str">
        <f>VLOOKUP(M458,'AT FT Lookup'!$A$3:$D$8,4,FALSE)</f>
        <v>Urb</v>
      </c>
      <c r="P458" s="11" t="str">
        <f>VLOOKUP(N458,'AT FT Lookup'!$A$12:$C$26,3,FALSE)</f>
        <v>Loc</v>
      </c>
      <c r="Q458">
        <f t="shared" si="200"/>
        <v>1</v>
      </c>
      <c r="R458">
        <f t="shared" si="201"/>
        <v>0</v>
      </c>
      <c r="S458">
        <f t="shared" si="202"/>
        <v>0</v>
      </c>
      <c r="T458">
        <f t="shared" si="203"/>
        <v>0</v>
      </c>
      <c r="U458" s="11" t="str">
        <f t="shared" si="205"/>
        <v>Under 10k</v>
      </c>
      <c r="V458" s="3">
        <v>348.5</v>
      </c>
      <c r="W458" s="3">
        <v>84.5</v>
      </c>
      <c r="X458" s="3">
        <v>129</v>
      </c>
      <c r="Y458" s="3">
        <v>92</v>
      </c>
      <c r="Z458" s="3">
        <v>42</v>
      </c>
      <c r="AA458" s="9">
        <v>1</v>
      </c>
      <c r="AN458" s="3">
        <f>IFERROR(ROUND(VLOOKUP($A458,est_vols!$A:$U,4,FALSE),0),"")</f>
        <v>119</v>
      </c>
      <c r="AO458" s="3">
        <f>IFERROR(ROUND(VLOOKUP($A458,est_vols!$A:$U,5,FALSE),0),"")</f>
        <v>0</v>
      </c>
      <c r="AP458" s="3">
        <f>IFERROR(ROUND(VLOOKUP($A458,est_vols!$A:$U,6,FALSE),0),"")</f>
        <v>0</v>
      </c>
      <c r="AQ458" s="3">
        <f>IFERROR(ROUND(VLOOKUP($A458,est_vols!$A:$U,7,FALSE),0),"")</f>
        <v>119</v>
      </c>
      <c r="AR458" s="3">
        <f>IFERROR(ROUND(VLOOKUP($A458,est_vols!$A:$U,8,FALSE),0),"")</f>
        <v>0</v>
      </c>
      <c r="AS458" s="9">
        <f>IFERROR(ROUND(VLOOKUP($A458,est_vols!$A:$U,9,FALSE),0),"")</f>
        <v>0</v>
      </c>
      <c r="AT458" s="3">
        <f t="shared" si="206"/>
        <v>-229.5</v>
      </c>
      <c r="AU458" s="3">
        <f t="shared" si="207"/>
        <v>-84.5</v>
      </c>
      <c r="AV458" s="3">
        <f t="shared" si="208"/>
        <v>-129</v>
      </c>
      <c r="AW458" s="3">
        <f t="shared" si="209"/>
        <v>27</v>
      </c>
      <c r="AX458" s="3">
        <f t="shared" si="210"/>
        <v>-42</v>
      </c>
      <c r="AY458" s="9">
        <f t="shared" si="211"/>
        <v>-1</v>
      </c>
      <c r="AZ458" s="3">
        <f t="shared" si="212"/>
        <v>52670.25</v>
      </c>
      <c r="BA458" s="3">
        <f t="shared" si="213"/>
        <v>7140.25</v>
      </c>
      <c r="BB458" s="3">
        <f t="shared" si="214"/>
        <v>16641</v>
      </c>
      <c r="BC458" s="3">
        <f t="shared" si="215"/>
        <v>729</v>
      </c>
      <c r="BD458" s="3">
        <f t="shared" si="216"/>
        <v>1764</v>
      </c>
      <c r="BE458" s="9">
        <f t="shared" si="217"/>
        <v>1</v>
      </c>
      <c r="BF458" s="51">
        <f t="shared" si="194"/>
        <v>-0.65853658536585369</v>
      </c>
      <c r="BG458" s="51">
        <f t="shared" si="195"/>
        <v>-1</v>
      </c>
      <c r="BH458" s="51">
        <f t="shared" si="196"/>
        <v>-1</v>
      </c>
      <c r="BI458" s="51">
        <f t="shared" si="197"/>
        <v>0.29347826086956524</v>
      </c>
      <c r="BJ458" s="51">
        <f t="shared" si="198"/>
        <v>-1</v>
      </c>
      <c r="BK458" s="52">
        <f t="shared" si="199"/>
        <v>-1</v>
      </c>
    </row>
    <row r="459" spans="1:63" x14ac:dyDescent="0.25">
      <c r="A459">
        <v>491</v>
      </c>
      <c r="B459" t="s">
        <v>75</v>
      </c>
      <c r="C459" t="s">
        <v>214</v>
      </c>
      <c r="D459" t="str">
        <f t="shared" si="204"/>
        <v>INDIANA ST between 23RD and 25TH</v>
      </c>
      <c r="E459" t="s">
        <v>304</v>
      </c>
      <c r="F459" t="s">
        <v>453</v>
      </c>
      <c r="G459" t="s">
        <v>455</v>
      </c>
      <c r="H459" t="s">
        <v>36</v>
      </c>
      <c r="I459" t="s">
        <v>621</v>
      </c>
      <c r="J459" s="11" t="s">
        <v>1025</v>
      </c>
      <c r="K459">
        <v>23609</v>
      </c>
      <c r="L459" s="11">
        <v>23617</v>
      </c>
      <c r="M459">
        <f>IFERROR(ROUND(VLOOKUP($A459,est_vols!$A:$U,2,FALSE),0),"")</f>
        <v>2</v>
      </c>
      <c r="N459">
        <f>IFERROR(ROUND(VLOOKUP($A459,est_vols!$A:$U,3,FALSE),0),"")</f>
        <v>11</v>
      </c>
      <c r="O459" t="str">
        <f>VLOOKUP(M459,'AT FT Lookup'!$A$3:$D$8,4,FALSE)</f>
        <v>UrbBiz</v>
      </c>
      <c r="P459" s="11" t="str">
        <f>VLOOKUP(N459,'AT FT Lookup'!$A$12:$C$26,3,FALSE)</f>
        <v>Loc</v>
      </c>
      <c r="Q459">
        <f t="shared" si="200"/>
        <v>1</v>
      </c>
      <c r="R459">
        <f t="shared" si="201"/>
        <v>0</v>
      </c>
      <c r="S459">
        <f t="shared" si="202"/>
        <v>0</v>
      </c>
      <c r="T459">
        <f t="shared" si="203"/>
        <v>0</v>
      </c>
      <c r="U459" s="11" t="str">
        <f t="shared" si="205"/>
        <v>Under 10k</v>
      </c>
      <c r="V459" s="3">
        <v>2651</v>
      </c>
      <c r="W459" s="3">
        <v>398.5</v>
      </c>
      <c r="X459" s="3">
        <v>910.5</v>
      </c>
      <c r="Y459" s="3">
        <v>569</v>
      </c>
      <c r="Z459" s="3">
        <v>650</v>
      </c>
      <c r="AA459" s="9">
        <v>123</v>
      </c>
      <c r="AN459" s="3">
        <f>IFERROR(ROUND(VLOOKUP($A459,est_vols!$A:$U,4,FALSE),0),"")</f>
        <v>0</v>
      </c>
      <c r="AO459" s="3">
        <f>IFERROR(ROUND(VLOOKUP($A459,est_vols!$A:$U,5,FALSE),0),"")</f>
        <v>0</v>
      </c>
      <c r="AP459" s="3">
        <f>IFERROR(ROUND(VLOOKUP($A459,est_vols!$A:$U,6,FALSE),0),"")</f>
        <v>0</v>
      </c>
      <c r="AQ459" s="3">
        <f>IFERROR(ROUND(VLOOKUP($A459,est_vols!$A:$U,7,FALSE),0),"")</f>
        <v>0</v>
      </c>
      <c r="AR459" s="3">
        <f>IFERROR(ROUND(VLOOKUP($A459,est_vols!$A:$U,8,FALSE),0),"")</f>
        <v>0</v>
      </c>
      <c r="AS459" s="9">
        <f>IFERROR(ROUND(VLOOKUP($A459,est_vols!$A:$U,9,FALSE),0),"")</f>
        <v>0</v>
      </c>
      <c r="AT459" s="3">
        <f t="shared" si="206"/>
        <v>-2651</v>
      </c>
      <c r="AU459" s="3">
        <f t="shared" si="207"/>
        <v>-398.5</v>
      </c>
      <c r="AV459" s="3">
        <f t="shared" si="208"/>
        <v>-910.5</v>
      </c>
      <c r="AW459" s="3">
        <f t="shared" si="209"/>
        <v>-569</v>
      </c>
      <c r="AX459" s="3">
        <f t="shared" si="210"/>
        <v>-650</v>
      </c>
      <c r="AY459" s="9">
        <f t="shared" si="211"/>
        <v>-123</v>
      </c>
      <c r="AZ459" s="3">
        <f t="shared" si="212"/>
        <v>7027801</v>
      </c>
      <c r="BA459" s="3">
        <f t="shared" si="213"/>
        <v>158802.25</v>
      </c>
      <c r="BB459" s="3">
        <f t="shared" si="214"/>
        <v>829010.25</v>
      </c>
      <c r="BC459" s="3">
        <f t="shared" si="215"/>
        <v>323761</v>
      </c>
      <c r="BD459" s="3">
        <f t="shared" si="216"/>
        <v>422500</v>
      </c>
      <c r="BE459" s="9">
        <f t="shared" si="217"/>
        <v>15129</v>
      </c>
      <c r="BF459" s="51">
        <f t="shared" si="194"/>
        <v>-1</v>
      </c>
      <c r="BG459" s="51">
        <f t="shared" si="195"/>
        <v>-1</v>
      </c>
      <c r="BH459" s="51">
        <f t="shared" si="196"/>
        <v>-1</v>
      </c>
      <c r="BI459" s="51">
        <f t="shared" si="197"/>
        <v>-1</v>
      </c>
      <c r="BJ459" s="51">
        <f t="shared" si="198"/>
        <v>-1</v>
      </c>
      <c r="BK459" s="52">
        <f t="shared" si="199"/>
        <v>-1</v>
      </c>
    </row>
    <row r="460" spans="1:63" x14ac:dyDescent="0.25">
      <c r="A460">
        <v>492</v>
      </c>
      <c r="B460" t="s">
        <v>75</v>
      </c>
      <c r="C460" t="s">
        <v>214</v>
      </c>
      <c r="D460" t="str">
        <f t="shared" si="204"/>
        <v>JACKSON ST between LAUREL and WALNUT</v>
      </c>
      <c r="E460" t="s">
        <v>305</v>
      </c>
      <c r="F460" t="s">
        <v>536</v>
      </c>
      <c r="G460" t="s">
        <v>537</v>
      </c>
      <c r="H460" t="s">
        <v>40</v>
      </c>
      <c r="I460" t="s">
        <v>621</v>
      </c>
      <c r="J460" s="11" t="s">
        <v>1026</v>
      </c>
      <c r="K460">
        <v>26923</v>
      </c>
      <c r="L460" s="11">
        <v>26955</v>
      </c>
      <c r="M460">
        <f>IFERROR(ROUND(VLOOKUP($A460,est_vols!$A:$U,2,FALSE),0),"")</f>
        <v>2</v>
      </c>
      <c r="N460">
        <f>IFERROR(ROUND(VLOOKUP($A460,est_vols!$A:$U,3,FALSE),0),"")</f>
        <v>11</v>
      </c>
      <c r="O460" t="str">
        <f>VLOOKUP(M460,'AT FT Lookup'!$A$3:$D$8,4,FALSE)</f>
        <v>UrbBiz</v>
      </c>
      <c r="P460" s="11" t="str">
        <f>VLOOKUP(N460,'AT FT Lookup'!$A$12:$C$26,3,FALSE)</f>
        <v>Loc</v>
      </c>
      <c r="Q460">
        <f t="shared" si="200"/>
        <v>1</v>
      </c>
      <c r="R460">
        <f t="shared" si="201"/>
        <v>0</v>
      </c>
      <c r="S460">
        <f t="shared" si="202"/>
        <v>0</v>
      </c>
      <c r="T460">
        <f t="shared" si="203"/>
        <v>0</v>
      </c>
      <c r="U460" s="11" t="str">
        <f t="shared" si="205"/>
        <v>Under 10k</v>
      </c>
      <c r="V460" s="3">
        <v>1772</v>
      </c>
      <c r="W460" s="3">
        <v>327.5</v>
      </c>
      <c r="X460" s="3">
        <v>791</v>
      </c>
      <c r="Y460" s="3">
        <v>402</v>
      </c>
      <c r="Z460" s="3">
        <v>236.5</v>
      </c>
      <c r="AA460" s="9">
        <v>15</v>
      </c>
      <c r="AN460" s="3">
        <f>IFERROR(ROUND(VLOOKUP($A460,est_vols!$A:$U,4,FALSE),0),"")</f>
        <v>187</v>
      </c>
      <c r="AO460" s="3">
        <f>IFERROR(ROUND(VLOOKUP($A460,est_vols!$A:$U,5,FALSE),0),"")</f>
        <v>60</v>
      </c>
      <c r="AP460" s="3">
        <f>IFERROR(ROUND(VLOOKUP($A460,est_vols!$A:$U,6,FALSE),0),"")</f>
        <v>70</v>
      </c>
      <c r="AQ460" s="3">
        <f>IFERROR(ROUND(VLOOKUP($A460,est_vols!$A:$U,7,FALSE),0),"")</f>
        <v>41</v>
      </c>
      <c r="AR460" s="3">
        <f>IFERROR(ROUND(VLOOKUP($A460,est_vols!$A:$U,8,FALSE),0),"")</f>
        <v>14</v>
      </c>
      <c r="AS460" s="9">
        <f>IFERROR(ROUND(VLOOKUP($A460,est_vols!$A:$U,9,FALSE),0),"")</f>
        <v>2</v>
      </c>
      <c r="AT460" s="3">
        <f t="shared" si="206"/>
        <v>-1585</v>
      </c>
      <c r="AU460" s="3">
        <f t="shared" si="207"/>
        <v>-267.5</v>
      </c>
      <c r="AV460" s="3">
        <f t="shared" si="208"/>
        <v>-721</v>
      </c>
      <c r="AW460" s="3">
        <f t="shared" si="209"/>
        <v>-361</v>
      </c>
      <c r="AX460" s="3">
        <f t="shared" si="210"/>
        <v>-222.5</v>
      </c>
      <c r="AY460" s="9">
        <f t="shared" si="211"/>
        <v>-13</v>
      </c>
      <c r="AZ460" s="3">
        <f t="shared" si="212"/>
        <v>2512225</v>
      </c>
      <c r="BA460" s="3">
        <f t="shared" si="213"/>
        <v>71556.25</v>
      </c>
      <c r="BB460" s="3">
        <f t="shared" si="214"/>
        <v>519841</v>
      </c>
      <c r="BC460" s="3">
        <f t="shared" si="215"/>
        <v>130321</v>
      </c>
      <c r="BD460" s="3">
        <f t="shared" si="216"/>
        <v>49506.25</v>
      </c>
      <c r="BE460" s="9">
        <f t="shared" si="217"/>
        <v>169</v>
      </c>
      <c r="BF460" s="51">
        <f t="shared" si="194"/>
        <v>-0.89446952595936791</v>
      </c>
      <c r="BG460" s="51">
        <f t="shared" si="195"/>
        <v>-0.81679389312977102</v>
      </c>
      <c r="BH460" s="51">
        <f t="shared" si="196"/>
        <v>-0.91150442477876104</v>
      </c>
      <c r="BI460" s="51">
        <f t="shared" si="197"/>
        <v>-0.89800995024875618</v>
      </c>
      <c r="BJ460" s="51">
        <f t="shared" si="198"/>
        <v>-0.94080338266384778</v>
      </c>
      <c r="BK460" s="52">
        <f t="shared" si="199"/>
        <v>-0.8666666666666667</v>
      </c>
    </row>
    <row r="461" spans="1:63" x14ac:dyDescent="0.25">
      <c r="A461">
        <v>493</v>
      </c>
      <c r="B461" t="s">
        <v>75</v>
      </c>
      <c r="C461" t="s">
        <v>214</v>
      </c>
      <c r="D461" t="str">
        <f t="shared" si="204"/>
        <v>JACKSON ST between LAUREL and WALNUT</v>
      </c>
      <c r="E461" t="s">
        <v>305</v>
      </c>
      <c r="F461" t="s">
        <v>536</v>
      </c>
      <c r="G461" t="s">
        <v>537</v>
      </c>
      <c r="H461" t="s">
        <v>42</v>
      </c>
      <c r="I461" t="s">
        <v>621</v>
      </c>
      <c r="J461" s="11" t="s">
        <v>1027</v>
      </c>
      <c r="K461">
        <v>26955</v>
      </c>
      <c r="L461" s="11">
        <v>26923</v>
      </c>
      <c r="M461">
        <f>IFERROR(ROUND(VLOOKUP($A461,est_vols!$A:$U,2,FALSE),0),"")</f>
        <v>2</v>
      </c>
      <c r="N461">
        <f>IFERROR(ROUND(VLOOKUP($A461,est_vols!$A:$U,3,FALSE),0),"")</f>
        <v>11</v>
      </c>
      <c r="O461" t="str">
        <f>VLOOKUP(M461,'AT FT Lookup'!$A$3:$D$8,4,FALSE)</f>
        <v>UrbBiz</v>
      </c>
      <c r="P461" s="11" t="str">
        <f>VLOOKUP(N461,'AT FT Lookup'!$A$12:$C$26,3,FALSE)</f>
        <v>Loc</v>
      </c>
      <c r="Q461">
        <f t="shared" si="200"/>
        <v>1</v>
      </c>
      <c r="R461">
        <f t="shared" si="201"/>
        <v>0</v>
      </c>
      <c r="S461">
        <f t="shared" si="202"/>
        <v>0</v>
      </c>
      <c r="T461">
        <f t="shared" si="203"/>
        <v>0</v>
      </c>
      <c r="U461" s="11" t="str">
        <f t="shared" si="205"/>
        <v>Under 10k</v>
      </c>
      <c r="V461" s="3">
        <v>1827</v>
      </c>
      <c r="W461" s="3">
        <v>276.5</v>
      </c>
      <c r="X461" s="3">
        <v>767</v>
      </c>
      <c r="Y461" s="3">
        <v>466.5</v>
      </c>
      <c r="Z461" s="3">
        <v>306.5</v>
      </c>
      <c r="AA461" s="9">
        <v>10.5</v>
      </c>
      <c r="AN461" s="3">
        <f>IFERROR(ROUND(VLOOKUP($A461,est_vols!$A:$U,4,FALSE),0),"")</f>
        <v>69</v>
      </c>
      <c r="AO461" s="3">
        <f>IFERROR(ROUND(VLOOKUP($A461,est_vols!$A:$U,5,FALSE),0),"")</f>
        <v>3</v>
      </c>
      <c r="AP461" s="3">
        <f>IFERROR(ROUND(VLOOKUP($A461,est_vols!$A:$U,6,FALSE),0),"")</f>
        <v>32</v>
      </c>
      <c r="AQ461" s="3">
        <f>IFERROR(ROUND(VLOOKUP($A461,est_vols!$A:$U,7,FALSE),0),"")</f>
        <v>29</v>
      </c>
      <c r="AR461" s="3">
        <f>IFERROR(ROUND(VLOOKUP($A461,est_vols!$A:$U,8,FALSE),0),"")</f>
        <v>5</v>
      </c>
      <c r="AS461" s="9">
        <f>IFERROR(ROUND(VLOOKUP($A461,est_vols!$A:$U,9,FALSE),0),"")</f>
        <v>1</v>
      </c>
      <c r="AT461" s="3">
        <f t="shared" si="206"/>
        <v>-1758</v>
      </c>
      <c r="AU461" s="3">
        <f t="shared" si="207"/>
        <v>-273.5</v>
      </c>
      <c r="AV461" s="3">
        <f t="shared" si="208"/>
        <v>-735</v>
      </c>
      <c r="AW461" s="3">
        <f t="shared" si="209"/>
        <v>-437.5</v>
      </c>
      <c r="AX461" s="3">
        <f t="shared" si="210"/>
        <v>-301.5</v>
      </c>
      <c r="AY461" s="9">
        <f t="shared" si="211"/>
        <v>-9.5</v>
      </c>
      <c r="AZ461" s="3">
        <f t="shared" si="212"/>
        <v>3090564</v>
      </c>
      <c r="BA461" s="3">
        <f t="shared" si="213"/>
        <v>74802.25</v>
      </c>
      <c r="BB461" s="3">
        <f t="shared" si="214"/>
        <v>540225</v>
      </c>
      <c r="BC461" s="3">
        <f t="shared" si="215"/>
        <v>191406.25</v>
      </c>
      <c r="BD461" s="3">
        <f t="shared" si="216"/>
        <v>90902.25</v>
      </c>
      <c r="BE461" s="9">
        <f t="shared" si="217"/>
        <v>90.25</v>
      </c>
      <c r="BF461" s="51">
        <f t="shared" si="194"/>
        <v>-0.9622331691297209</v>
      </c>
      <c r="BG461" s="51">
        <f t="shared" si="195"/>
        <v>-0.98915009041591317</v>
      </c>
      <c r="BH461" s="51">
        <f t="shared" si="196"/>
        <v>-0.9582790091264668</v>
      </c>
      <c r="BI461" s="51">
        <f t="shared" si="197"/>
        <v>-0.93783494105037513</v>
      </c>
      <c r="BJ461" s="51">
        <f t="shared" si="198"/>
        <v>-0.98368678629690054</v>
      </c>
      <c r="BK461" s="52">
        <f t="shared" si="199"/>
        <v>-0.90476190476190477</v>
      </c>
    </row>
    <row r="462" spans="1:63" x14ac:dyDescent="0.25">
      <c r="A462">
        <v>494</v>
      </c>
      <c r="B462" t="s">
        <v>75</v>
      </c>
      <c r="C462" t="s">
        <v>214</v>
      </c>
      <c r="D462" t="str">
        <f t="shared" si="204"/>
        <v>JEFFERSON ST between BAKER and BRODERICK</v>
      </c>
      <c r="E462" t="s">
        <v>306</v>
      </c>
      <c r="F462" t="s">
        <v>506</v>
      </c>
      <c r="G462" t="s">
        <v>496</v>
      </c>
      <c r="H462" t="s">
        <v>40</v>
      </c>
      <c r="I462" t="s">
        <v>621</v>
      </c>
      <c r="J462" s="11" t="s">
        <v>1028</v>
      </c>
      <c r="K462">
        <v>27019</v>
      </c>
      <c r="L462" s="11">
        <v>27013</v>
      </c>
      <c r="M462">
        <f>IFERROR(ROUND(VLOOKUP($A462,est_vols!$A:$U,2,FALSE),0),"")</f>
        <v>2</v>
      </c>
      <c r="N462">
        <f>IFERROR(ROUND(VLOOKUP($A462,est_vols!$A:$U,3,FALSE),0),"")</f>
        <v>11</v>
      </c>
      <c r="O462" t="str">
        <f>VLOOKUP(M462,'AT FT Lookup'!$A$3:$D$8,4,FALSE)</f>
        <v>UrbBiz</v>
      </c>
      <c r="P462" s="11" t="str">
        <f>VLOOKUP(N462,'AT FT Lookup'!$A$12:$C$26,3,FALSE)</f>
        <v>Loc</v>
      </c>
      <c r="Q462">
        <f t="shared" si="200"/>
        <v>1</v>
      </c>
      <c r="R462">
        <f t="shared" si="201"/>
        <v>0</v>
      </c>
      <c r="S462">
        <f t="shared" si="202"/>
        <v>0</v>
      </c>
      <c r="T462">
        <f t="shared" si="203"/>
        <v>0</v>
      </c>
      <c r="U462" s="11" t="str">
        <f t="shared" si="205"/>
        <v>Under 10k</v>
      </c>
      <c r="V462" s="3">
        <v>510.5</v>
      </c>
      <c r="W462" s="3">
        <v>64</v>
      </c>
      <c r="X462" s="3">
        <v>194.5</v>
      </c>
      <c r="Y462" s="3">
        <v>189</v>
      </c>
      <c r="Z462" s="3">
        <v>60</v>
      </c>
      <c r="AA462" s="9">
        <v>3</v>
      </c>
      <c r="AN462" s="3">
        <f>IFERROR(ROUND(VLOOKUP($A462,est_vols!$A:$U,4,FALSE),0),"")</f>
        <v>2</v>
      </c>
      <c r="AO462" s="3">
        <f>IFERROR(ROUND(VLOOKUP($A462,est_vols!$A:$U,5,FALSE),0),"")</f>
        <v>2</v>
      </c>
      <c r="AP462" s="3">
        <f>IFERROR(ROUND(VLOOKUP($A462,est_vols!$A:$U,6,FALSE),0),"")</f>
        <v>0</v>
      </c>
      <c r="AQ462" s="3">
        <f>IFERROR(ROUND(VLOOKUP($A462,est_vols!$A:$U,7,FALSE),0),"")</f>
        <v>0</v>
      </c>
      <c r="AR462" s="3">
        <f>IFERROR(ROUND(VLOOKUP($A462,est_vols!$A:$U,8,FALSE),0),"")</f>
        <v>0</v>
      </c>
      <c r="AS462" s="9">
        <f>IFERROR(ROUND(VLOOKUP($A462,est_vols!$A:$U,9,FALSE),0),"")</f>
        <v>0</v>
      </c>
      <c r="AT462" s="3">
        <f t="shared" si="206"/>
        <v>-508.5</v>
      </c>
      <c r="AU462" s="3">
        <f t="shared" si="207"/>
        <v>-62</v>
      </c>
      <c r="AV462" s="3">
        <f t="shared" si="208"/>
        <v>-194.5</v>
      </c>
      <c r="AW462" s="3">
        <f t="shared" si="209"/>
        <v>-189</v>
      </c>
      <c r="AX462" s="3">
        <f t="shared" si="210"/>
        <v>-60</v>
      </c>
      <c r="AY462" s="9">
        <f t="shared" si="211"/>
        <v>-3</v>
      </c>
      <c r="AZ462" s="3">
        <f t="shared" si="212"/>
        <v>258572.25</v>
      </c>
      <c r="BA462" s="3">
        <f t="shared" si="213"/>
        <v>3844</v>
      </c>
      <c r="BB462" s="3">
        <f t="shared" si="214"/>
        <v>37830.25</v>
      </c>
      <c r="BC462" s="3">
        <f t="shared" si="215"/>
        <v>35721</v>
      </c>
      <c r="BD462" s="3">
        <f t="shared" si="216"/>
        <v>3600</v>
      </c>
      <c r="BE462" s="9">
        <f t="shared" si="217"/>
        <v>9</v>
      </c>
      <c r="BF462" s="51">
        <f t="shared" si="194"/>
        <v>-0.99608227228207635</v>
      </c>
      <c r="BG462" s="51">
        <f t="shared" si="195"/>
        <v>-0.96875</v>
      </c>
      <c r="BH462" s="51">
        <f t="shared" si="196"/>
        <v>-1</v>
      </c>
      <c r="BI462" s="51">
        <f t="shared" si="197"/>
        <v>-1</v>
      </c>
      <c r="BJ462" s="51">
        <f t="shared" si="198"/>
        <v>-1</v>
      </c>
      <c r="BK462" s="52">
        <f t="shared" si="199"/>
        <v>-1</v>
      </c>
    </row>
    <row r="463" spans="1:63" x14ac:dyDescent="0.25">
      <c r="A463">
        <v>495</v>
      </c>
      <c r="B463" t="s">
        <v>75</v>
      </c>
      <c r="C463" t="s">
        <v>214</v>
      </c>
      <c r="D463" t="str">
        <f t="shared" si="204"/>
        <v>JEFFERSON ST between BAKER and BRODERICK</v>
      </c>
      <c r="E463" t="s">
        <v>306</v>
      </c>
      <c r="F463" t="s">
        <v>506</v>
      </c>
      <c r="G463" t="s">
        <v>496</v>
      </c>
      <c r="H463" t="s">
        <v>42</v>
      </c>
      <c r="I463" t="s">
        <v>621</v>
      </c>
      <c r="J463" s="11" t="s">
        <v>1029</v>
      </c>
      <c r="K463">
        <v>27013</v>
      </c>
      <c r="L463" s="11">
        <v>27019</v>
      </c>
      <c r="M463">
        <f>IFERROR(ROUND(VLOOKUP($A463,est_vols!$A:$U,2,FALSE),0),"")</f>
        <v>2</v>
      </c>
      <c r="N463">
        <f>IFERROR(ROUND(VLOOKUP($A463,est_vols!$A:$U,3,FALSE),0),"")</f>
        <v>11</v>
      </c>
      <c r="O463" t="str">
        <f>VLOOKUP(M463,'AT FT Lookup'!$A$3:$D$8,4,FALSE)</f>
        <v>UrbBiz</v>
      </c>
      <c r="P463" s="11" t="str">
        <f>VLOOKUP(N463,'AT FT Lookup'!$A$12:$C$26,3,FALSE)</f>
        <v>Loc</v>
      </c>
      <c r="Q463">
        <f t="shared" si="200"/>
        <v>1</v>
      </c>
      <c r="R463">
        <f t="shared" si="201"/>
        <v>0</v>
      </c>
      <c r="S463">
        <f t="shared" si="202"/>
        <v>0</v>
      </c>
      <c r="T463">
        <f t="shared" si="203"/>
        <v>0</v>
      </c>
      <c r="U463" s="11" t="str">
        <f t="shared" si="205"/>
        <v>Under 10k</v>
      </c>
      <c r="V463" s="3">
        <v>434.5</v>
      </c>
      <c r="W463" s="3">
        <v>54.5</v>
      </c>
      <c r="X463" s="3">
        <v>205.5</v>
      </c>
      <c r="Y463" s="3">
        <v>95</v>
      </c>
      <c r="Z463" s="3">
        <v>74</v>
      </c>
      <c r="AA463" s="9">
        <v>5.5</v>
      </c>
      <c r="AN463" s="3">
        <f>IFERROR(ROUND(VLOOKUP($A463,est_vols!$A:$U,4,FALSE),0),"")</f>
        <v>0</v>
      </c>
      <c r="AO463" s="3">
        <f>IFERROR(ROUND(VLOOKUP($A463,est_vols!$A:$U,5,FALSE),0),"")</f>
        <v>0</v>
      </c>
      <c r="AP463" s="3">
        <f>IFERROR(ROUND(VLOOKUP($A463,est_vols!$A:$U,6,FALSE),0),"")</f>
        <v>0</v>
      </c>
      <c r="AQ463" s="3">
        <f>IFERROR(ROUND(VLOOKUP($A463,est_vols!$A:$U,7,FALSE),0),"")</f>
        <v>0</v>
      </c>
      <c r="AR463" s="3">
        <f>IFERROR(ROUND(VLOOKUP($A463,est_vols!$A:$U,8,FALSE),0),"")</f>
        <v>0</v>
      </c>
      <c r="AS463" s="9">
        <f>IFERROR(ROUND(VLOOKUP($A463,est_vols!$A:$U,9,FALSE),0),"")</f>
        <v>0</v>
      </c>
      <c r="AT463" s="3">
        <f t="shared" si="206"/>
        <v>-434.5</v>
      </c>
      <c r="AU463" s="3">
        <f t="shared" si="207"/>
        <v>-54.5</v>
      </c>
      <c r="AV463" s="3">
        <f t="shared" si="208"/>
        <v>-205.5</v>
      </c>
      <c r="AW463" s="3">
        <f t="shared" si="209"/>
        <v>-95</v>
      </c>
      <c r="AX463" s="3">
        <f t="shared" si="210"/>
        <v>-74</v>
      </c>
      <c r="AY463" s="9">
        <f t="shared" si="211"/>
        <v>-5.5</v>
      </c>
      <c r="AZ463" s="3">
        <f t="shared" si="212"/>
        <v>188790.25</v>
      </c>
      <c r="BA463" s="3">
        <f t="shared" si="213"/>
        <v>2970.25</v>
      </c>
      <c r="BB463" s="3">
        <f t="shared" si="214"/>
        <v>42230.25</v>
      </c>
      <c r="BC463" s="3">
        <f t="shared" si="215"/>
        <v>9025</v>
      </c>
      <c r="BD463" s="3">
        <f t="shared" si="216"/>
        <v>5476</v>
      </c>
      <c r="BE463" s="9">
        <f t="shared" si="217"/>
        <v>30.25</v>
      </c>
      <c r="BF463" s="51">
        <f t="shared" ref="BF463:BF526" si="218">AT463/V463</f>
        <v>-1</v>
      </c>
      <c r="BG463" s="51">
        <f t="shared" ref="BG463:BG526" si="219">AU463/W463</f>
        <v>-1</v>
      </c>
      <c r="BH463" s="51">
        <f t="shared" ref="BH463:BH526" si="220">AV463/X463</f>
        <v>-1</v>
      </c>
      <c r="BI463" s="51">
        <f t="shared" ref="BI463:BI526" si="221">AW463/Y463</f>
        <v>-1</v>
      </c>
      <c r="BJ463" s="51">
        <f t="shared" ref="BJ463:BJ526" si="222">AX463/Z463</f>
        <v>-1</v>
      </c>
      <c r="BK463" s="52">
        <f t="shared" ref="BK463:BK526" si="223">AY463/AA463</f>
        <v>-1</v>
      </c>
    </row>
    <row r="464" spans="1:63" x14ac:dyDescent="0.25">
      <c r="A464">
        <v>496</v>
      </c>
      <c r="B464" t="s">
        <v>75</v>
      </c>
      <c r="C464" t="s">
        <v>214</v>
      </c>
      <c r="D464" t="str">
        <f t="shared" si="204"/>
        <v>JERSEY ST between CASTRO and DIAMOND</v>
      </c>
      <c r="E464" t="s">
        <v>307</v>
      </c>
      <c r="F464" t="s">
        <v>374</v>
      </c>
      <c r="G464" t="s">
        <v>382</v>
      </c>
      <c r="H464" t="s">
        <v>40</v>
      </c>
      <c r="I464" t="s">
        <v>621</v>
      </c>
      <c r="J464" s="11" t="s">
        <v>1030</v>
      </c>
      <c r="K464">
        <v>25759</v>
      </c>
      <c r="L464" s="11">
        <v>25739</v>
      </c>
      <c r="M464">
        <f>IFERROR(ROUND(VLOOKUP($A464,est_vols!$A:$U,2,FALSE),0),"")</f>
        <v>2</v>
      </c>
      <c r="N464">
        <f>IFERROR(ROUND(VLOOKUP($A464,est_vols!$A:$U,3,FALSE),0),"")</f>
        <v>11</v>
      </c>
      <c r="O464" t="str">
        <f>VLOOKUP(M464,'AT FT Lookup'!$A$3:$D$8,4,FALSE)</f>
        <v>UrbBiz</v>
      </c>
      <c r="P464" s="11" t="str">
        <f>VLOOKUP(N464,'AT FT Lookup'!$A$12:$C$26,3,FALSE)</f>
        <v>Loc</v>
      </c>
      <c r="Q464">
        <f t="shared" si="200"/>
        <v>1</v>
      </c>
      <c r="R464">
        <f t="shared" si="201"/>
        <v>0</v>
      </c>
      <c r="S464">
        <f t="shared" si="202"/>
        <v>0</v>
      </c>
      <c r="T464">
        <f t="shared" si="203"/>
        <v>0</v>
      </c>
      <c r="U464" s="11" t="str">
        <f t="shared" si="205"/>
        <v>Under 10k</v>
      </c>
      <c r="V464" s="3">
        <v>924</v>
      </c>
      <c r="W464" s="3">
        <v>195</v>
      </c>
      <c r="X464" s="3">
        <v>371</v>
      </c>
      <c r="Y464" s="3">
        <v>216</v>
      </c>
      <c r="Z464" s="3">
        <v>132</v>
      </c>
      <c r="AA464" s="9">
        <v>10</v>
      </c>
      <c r="AN464" s="3">
        <f>IFERROR(ROUND(VLOOKUP($A464,est_vols!$A:$U,4,FALSE),0),"")</f>
        <v>0</v>
      </c>
      <c r="AO464" s="3">
        <f>IFERROR(ROUND(VLOOKUP($A464,est_vols!$A:$U,5,FALSE),0),"")</f>
        <v>0</v>
      </c>
      <c r="AP464" s="3">
        <f>IFERROR(ROUND(VLOOKUP($A464,est_vols!$A:$U,6,FALSE),0),"")</f>
        <v>0</v>
      </c>
      <c r="AQ464" s="3">
        <f>IFERROR(ROUND(VLOOKUP($A464,est_vols!$A:$U,7,FALSE),0),"")</f>
        <v>0</v>
      </c>
      <c r="AR464" s="3">
        <f>IFERROR(ROUND(VLOOKUP($A464,est_vols!$A:$U,8,FALSE),0),"")</f>
        <v>0</v>
      </c>
      <c r="AS464" s="9">
        <f>IFERROR(ROUND(VLOOKUP($A464,est_vols!$A:$U,9,FALSE),0),"")</f>
        <v>0</v>
      </c>
      <c r="AT464" s="3">
        <f t="shared" si="206"/>
        <v>-924</v>
      </c>
      <c r="AU464" s="3">
        <f t="shared" si="207"/>
        <v>-195</v>
      </c>
      <c r="AV464" s="3">
        <f t="shared" si="208"/>
        <v>-371</v>
      </c>
      <c r="AW464" s="3">
        <f t="shared" si="209"/>
        <v>-216</v>
      </c>
      <c r="AX464" s="3">
        <f t="shared" si="210"/>
        <v>-132</v>
      </c>
      <c r="AY464" s="9">
        <f t="shared" si="211"/>
        <v>-10</v>
      </c>
      <c r="AZ464" s="3">
        <f t="shared" si="212"/>
        <v>853776</v>
      </c>
      <c r="BA464" s="3">
        <f t="shared" si="213"/>
        <v>38025</v>
      </c>
      <c r="BB464" s="3">
        <f t="shared" si="214"/>
        <v>137641</v>
      </c>
      <c r="BC464" s="3">
        <f t="shared" si="215"/>
        <v>46656</v>
      </c>
      <c r="BD464" s="3">
        <f t="shared" si="216"/>
        <v>17424</v>
      </c>
      <c r="BE464" s="9">
        <f t="shared" si="217"/>
        <v>100</v>
      </c>
      <c r="BF464" s="51">
        <f t="shared" si="218"/>
        <v>-1</v>
      </c>
      <c r="BG464" s="51">
        <f t="shared" si="219"/>
        <v>-1</v>
      </c>
      <c r="BH464" s="51">
        <f t="shared" si="220"/>
        <v>-1</v>
      </c>
      <c r="BI464" s="51">
        <f t="shared" si="221"/>
        <v>-1</v>
      </c>
      <c r="BJ464" s="51">
        <f t="shared" si="222"/>
        <v>-1</v>
      </c>
      <c r="BK464" s="52">
        <f t="shared" si="223"/>
        <v>-1</v>
      </c>
    </row>
    <row r="465" spans="1:63" x14ac:dyDescent="0.25">
      <c r="A465">
        <v>497</v>
      </c>
      <c r="B465" t="s">
        <v>75</v>
      </c>
      <c r="C465" t="s">
        <v>214</v>
      </c>
      <c r="D465" t="str">
        <f t="shared" si="204"/>
        <v>JERSEY ST between CASTRO and DIAMOND</v>
      </c>
      <c r="E465" t="s">
        <v>307</v>
      </c>
      <c r="F465" t="s">
        <v>374</v>
      </c>
      <c r="G465" t="s">
        <v>382</v>
      </c>
      <c r="H465" t="s">
        <v>42</v>
      </c>
      <c r="I465" t="s">
        <v>621</v>
      </c>
      <c r="J465" s="11" t="s">
        <v>1031</v>
      </c>
      <c r="K465">
        <v>25739</v>
      </c>
      <c r="L465" s="11">
        <v>25759</v>
      </c>
      <c r="M465">
        <f>IFERROR(ROUND(VLOOKUP($A465,est_vols!$A:$U,2,FALSE),0),"")</f>
        <v>2</v>
      </c>
      <c r="N465">
        <f>IFERROR(ROUND(VLOOKUP($A465,est_vols!$A:$U,3,FALSE),0),"")</f>
        <v>11</v>
      </c>
      <c r="O465" t="str">
        <f>VLOOKUP(M465,'AT FT Lookup'!$A$3:$D$8,4,FALSE)</f>
        <v>UrbBiz</v>
      </c>
      <c r="P465" s="11" t="str">
        <f>VLOOKUP(N465,'AT FT Lookup'!$A$12:$C$26,3,FALSE)</f>
        <v>Loc</v>
      </c>
      <c r="Q465">
        <f t="shared" si="200"/>
        <v>1</v>
      </c>
      <c r="R465">
        <f t="shared" si="201"/>
        <v>0</v>
      </c>
      <c r="S465">
        <f t="shared" si="202"/>
        <v>0</v>
      </c>
      <c r="T465">
        <f t="shared" si="203"/>
        <v>0</v>
      </c>
      <c r="U465" s="11" t="str">
        <f t="shared" si="205"/>
        <v>Under 10k</v>
      </c>
      <c r="V465" s="3">
        <v>1117</v>
      </c>
      <c r="W465" s="3">
        <v>205</v>
      </c>
      <c r="X465" s="3">
        <v>416</v>
      </c>
      <c r="Y465" s="3">
        <v>311</v>
      </c>
      <c r="Z465" s="3">
        <v>176</v>
      </c>
      <c r="AA465" s="9">
        <v>9</v>
      </c>
      <c r="AN465" s="3">
        <f>IFERROR(ROUND(VLOOKUP($A465,est_vols!$A:$U,4,FALSE),0),"")</f>
        <v>0</v>
      </c>
      <c r="AO465" s="3">
        <f>IFERROR(ROUND(VLOOKUP($A465,est_vols!$A:$U,5,FALSE),0),"")</f>
        <v>0</v>
      </c>
      <c r="AP465" s="3">
        <f>IFERROR(ROUND(VLOOKUP($A465,est_vols!$A:$U,6,FALSE),0),"")</f>
        <v>0</v>
      </c>
      <c r="AQ465" s="3">
        <f>IFERROR(ROUND(VLOOKUP($A465,est_vols!$A:$U,7,FALSE),0),"")</f>
        <v>0</v>
      </c>
      <c r="AR465" s="3">
        <f>IFERROR(ROUND(VLOOKUP($A465,est_vols!$A:$U,8,FALSE),0),"")</f>
        <v>0</v>
      </c>
      <c r="AS465" s="9">
        <f>IFERROR(ROUND(VLOOKUP($A465,est_vols!$A:$U,9,FALSE),0),"")</f>
        <v>0</v>
      </c>
      <c r="AT465" s="3">
        <f t="shared" si="206"/>
        <v>-1117</v>
      </c>
      <c r="AU465" s="3">
        <f t="shared" si="207"/>
        <v>-205</v>
      </c>
      <c r="AV465" s="3">
        <f t="shared" si="208"/>
        <v>-416</v>
      </c>
      <c r="AW465" s="3">
        <f t="shared" si="209"/>
        <v>-311</v>
      </c>
      <c r="AX465" s="3">
        <f t="shared" si="210"/>
        <v>-176</v>
      </c>
      <c r="AY465" s="9">
        <f t="shared" si="211"/>
        <v>-9</v>
      </c>
      <c r="AZ465" s="3">
        <f t="shared" si="212"/>
        <v>1247689</v>
      </c>
      <c r="BA465" s="3">
        <f t="shared" si="213"/>
        <v>42025</v>
      </c>
      <c r="BB465" s="3">
        <f t="shared" si="214"/>
        <v>173056</v>
      </c>
      <c r="BC465" s="3">
        <f t="shared" si="215"/>
        <v>96721</v>
      </c>
      <c r="BD465" s="3">
        <f t="shared" si="216"/>
        <v>30976</v>
      </c>
      <c r="BE465" s="9">
        <f t="shared" si="217"/>
        <v>81</v>
      </c>
      <c r="BF465" s="51">
        <f t="shared" si="218"/>
        <v>-1</v>
      </c>
      <c r="BG465" s="51">
        <f t="shared" si="219"/>
        <v>-1</v>
      </c>
      <c r="BH465" s="51">
        <f t="shared" si="220"/>
        <v>-1</v>
      </c>
      <c r="BI465" s="51">
        <f t="shared" si="221"/>
        <v>-1</v>
      </c>
      <c r="BJ465" s="51">
        <f t="shared" si="222"/>
        <v>-1</v>
      </c>
      <c r="BK465" s="52">
        <f t="shared" si="223"/>
        <v>-1</v>
      </c>
    </row>
    <row r="466" spans="1:63" x14ac:dyDescent="0.25">
      <c r="A466">
        <v>498</v>
      </c>
      <c r="B466" t="s">
        <v>75</v>
      </c>
      <c r="C466" t="s">
        <v>214</v>
      </c>
      <c r="D466" t="str">
        <f t="shared" si="204"/>
        <v>JERSEY ST between DIAMOND and DOUGLASS</v>
      </c>
      <c r="E466" t="s">
        <v>307</v>
      </c>
      <c r="F466" t="s">
        <v>382</v>
      </c>
      <c r="G466" t="s">
        <v>385</v>
      </c>
      <c r="H466" t="s">
        <v>40</v>
      </c>
      <c r="I466" t="s">
        <v>621</v>
      </c>
      <c r="J466" s="11" t="s">
        <v>1032</v>
      </c>
      <c r="K466">
        <v>25764</v>
      </c>
      <c r="L466" s="11">
        <v>25759</v>
      </c>
      <c r="M466">
        <f>IFERROR(ROUND(VLOOKUP($A466,est_vols!$A:$U,2,FALSE),0),"")</f>
        <v>2</v>
      </c>
      <c r="N466">
        <f>IFERROR(ROUND(VLOOKUP($A466,est_vols!$A:$U,3,FALSE),0),"")</f>
        <v>11</v>
      </c>
      <c r="O466" t="str">
        <f>VLOOKUP(M466,'AT FT Lookup'!$A$3:$D$8,4,FALSE)</f>
        <v>UrbBiz</v>
      </c>
      <c r="P466" s="11" t="str">
        <f>VLOOKUP(N466,'AT FT Lookup'!$A$12:$C$26,3,FALSE)</f>
        <v>Loc</v>
      </c>
      <c r="Q466">
        <f t="shared" si="200"/>
        <v>1</v>
      </c>
      <c r="R466">
        <f t="shared" si="201"/>
        <v>0</v>
      </c>
      <c r="S466">
        <f t="shared" si="202"/>
        <v>0</v>
      </c>
      <c r="T466">
        <f t="shared" si="203"/>
        <v>0</v>
      </c>
      <c r="U466" s="11" t="str">
        <f t="shared" si="205"/>
        <v>Under 10k</v>
      </c>
      <c r="V466" s="3">
        <v>383.5</v>
      </c>
      <c r="W466" s="3">
        <v>86</v>
      </c>
      <c r="X466" s="3">
        <v>150</v>
      </c>
      <c r="Y466" s="3">
        <v>78.5</v>
      </c>
      <c r="Z466" s="3">
        <v>66.5</v>
      </c>
      <c r="AA466" s="9">
        <v>2.5</v>
      </c>
      <c r="AN466" s="3">
        <f>IFERROR(ROUND(VLOOKUP($A466,est_vols!$A:$U,4,FALSE),0),"")</f>
        <v>0</v>
      </c>
      <c r="AO466" s="3">
        <f>IFERROR(ROUND(VLOOKUP($A466,est_vols!$A:$U,5,FALSE),0),"")</f>
        <v>0</v>
      </c>
      <c r="AP466" s="3">
        <f>IFERROR(ROUND(VLOOKUP($A466,est_vols!$A:$U,6,FALSE),0),"")</f>
        <v>0</v>
      </c>
      <c r="AQ466" s="3">
        <f>IFERROR(ROUND(VLOOKUP($A466,est_vols!$A:$U,7,FALSE),0),"")</f>
        <v>0</v>
      </c>
      <c r="AR466" s="3">
        <f>IFERROR(ROUND(VLOOKUP($A466,est_vols!$A:$U,8,FALSE),0),"")</f>
        <v>0</v>
      </c>
      <c r="AS466" s="9">
        <f>IFERROR(ROUND(VLOOKUP($A466,est_vols!$A:$U,9,FALSE),0),"")</f>
        <v>0</v>
      </c>
      <c r="AT466" s="3">
        <f t="shared" si="206"/>
        <v>-383.5</v>
      </c>
      <c r="AU466" s="3">
        <f t="shared" si="207"/>
        <v>-86</v>
      </c>
      <c r="AV466" s="3">
        <f t="shared" si="208"/>
        <v>-150</v>
      </c>
      <c r="AW466" s="3">
        <f t="shared" si="209"/>
        <v>-78.5</v>
      </c>
      <c r="AX466" s="3">
        <f t="shared" si="210"/>
        <v>-66.5</v>
      </c>
      <c r="AY466" s="9">
        <f t="shared" si="211"/>
        <v>-2.5</v>
      </c>
      <c r="AZ466" s="3">
        <f t="shared" si="212"/>
        <v>147072.25</v>
      </c>
      <c r="BA466" s="3">
        <f t="shared" si="213"/>
        <v>7396</v>
      </c>
      <c r="BB466" s="3">
        <f t="shared" si="214"/>
        <v>22500</v>
      </c>
      <c r="BC466" s="3">
        <f t="shared" si="215"/>
        <v>6162.25</v>
      </c>
      <c r="BD466" s="3">
        <f t="shared" si="216"/>
        <v>4422.25</v>
      </c>
      <c r="BE466" s="9">
        <f t="shared" si="217"/>
        <v>6.25</v>
      </c>
      <c r="BF466" s="51">
        <f t="shared" si="218"/>
        <v>-1</v>
      </c>
      <c r="BG466" s="51">
        <f t="shared" si="219"/>
        <v>-1</v>
      </c>
      <c r="BH466" s="51">
        <f t="shared" si="220"/>
        <v>-1</v>
      </c>
      <c r="BI466" s="51">
        <f t="shared" si="221"/>
        <v>-1</v>
      </c>
      <c r="BJ466" s="51">
        <f t="shared" si="222"/>
        <v>-1</v>
      </c>
      <c r="BK466" s="52">
        <f t="shared" si="223"/>
        <v>-1</v>
      </c>
    </row>
    <row r="467" spans="1:63" x14ac:dyDescent="0.25">
      <c r="A467">
        <v>499</v>
      </c>
      <c r="B467" t="s">
        <v>75</v>
      </c>
      <c r="C467" t="s">
        <v>214</v>
      </c>
      <c r="D467" t="str">
        <f t="shared" si="204"/>
        <v>JERSEY ST between DIAMOND and DOUGLASS</v>
      </c>
      <c r="E467" t="s">
        <v>307</v>
      </c>
      <c r="F467" t="s">
        <v>382</v>
      </c>
      <c r="G467" t="s">
        <v>385</v>
      </c>
      <c r="H467" t="s">
        <v>42</v>
      </c>
      <c r="I467" t="s">
        <v>621</v>
      </c>
      <c r="J467" s="11" t="s">
        <v>1033</v>
      </c>
      <c r="K467">
        <v>25759</v>
      </c>
      <c r="L467" s="11">
        <v>25764</v>
      </c>
      <c r="M467">
        <f>IFERROR(ROUND(VLOOKUP($A467,est_vols!$A:$U,2,FALSE),0),"")</f>
        <v>2</v>
      </c>
      <c r="N467">
        <f>IFERROR(ROUND(VLOOKUP($A467,est_vols!$A:$U,3,FALSE),0),"")</f>
        <v>11</v>
      </c>
      <c r="O467" t="str">
        <f>VLOOKUP(M467,'AT FT Lookup'!$A$3:$D$8,4,FALSE)</f>
        <v>UrbBiz</v>
      </c>
      <c r="P467" s="11" t="str">
        <f>VLOOKUP(N467,'AT FT Lookup'!$A$12:$C$26,3,FALSE)</f>
        <v>Loc</v>
      </c>
      <c r="Q467">
        <f t="shared" si="200"/>
        <v>1</v>
      </c>
      <c r="R467">
        <f t="shared" si="201"/>
        <v>0</v>
      </c>
      <c r="S467">
        <f t="shared" si="202"/>
        <v>0</v>
      </c>
      <c r="T467">
        <f t="shared" si="203"/>
        <v>0</v>
      </c>
      <c r="U467" s="11" t="str">
        <f t="shared" si="205"/>
        <v>Under 10k</v>
      </c>
      <c r="V467" s="3">
        <v>470</v>
      </c>
      <c r="W467" s="3">
        <v>90.5</v>
      </c>
      <c r="X467" s="3">
        <v>171.5</v>
      </c>
      <c r="Y467" s="3">
        <v>121.5</v>
      </c>
      <c r="Z467" s="3">
        <v>82.5</v>
      </c>
      <c r="AA467" s="9">
        <v>4</v>
      </c>
      <c r="AN467" s="3">
        <f>IFERROR(ROUND(VLOOKUP($A467,est_vols!$A:$U,4,FALSE),0),"")</f>
        <v>0</v>
      </c>
      <c r="AO467" s="3">
        <f>IFERROR(ROUND(VLOOKUP($A467,est_vols!$A:$U,5,FALSE),0),"")</f>
        <v>0</v>
      </c>
      <c r="AP467" s="3">
        <f>IFERROR(ROUND(VLOOKUP($A467,est_vols!$A:$U,6,FALSE),0),"")</f>
        <v>0</v>
      </c>
      <c r="AQ467" s="3">
        <f>IFERROR(ROUND(VLOOKUP($A467,est_vols!$A:$U,7,FALSE),0),"")</f>
        <v>0</v>
      </c>
      <c r="AR467" s="3">
        <f>IFERROR(ROUND(VLOOKUP($A467,est_vols!$A:$U,8,FALSE),0),"")</f>
        <v>0</v>
      </c>
      <c r="AS467" s="9">
        <f>IFERROR(ROUND(VLOOKUP($A467,est_vols!$A:$U,9,FALSE),0),"")</f>
        <v>0</v>
      </c>
      <c r="AT467" s="3">
        <f t="shared" si="206"/>
        <v>-470</v>
      </c>
      <c r="AU467" s="3">
        <f t="shared" si="207"/>
        <v>-90.5</v>
      </c>
      <c r="AV467" s="3">
        <f t="shared" si="208"/>
        <v>-171.5</v>
      </c>
      <c r="AW467" s="3">
        <f t="shared" si="209"/>
        <v>-121.5</v>
      </c>
      <c r="AX467" s="3">
        <f t="shared" si="210"/>
        <v>-82.5</v>
      </c>
      <c r="AY467" s="9">
        <f t="shared" si="211"/>
        <v>-4</v>
      </c>
      <c r="AZ467" s="3">
        <f t="shared" si="212"/>
        <v>220900</v>
      </c>
      <c r="BA467" s="3">
        <f t="shared" si="213"/>
        <v>8190.25</v>
      </c>
      <c r="BB467" s="3">
        <f t="shared" si="214"/>
        <v>29412.25</v>
      </c>
      <c r="BC467" s="3">
        <f t="shared" si="215"/>
        <v>14762.25</v>
      </c>
      <c r="BD467" s="3">
        <f t="shared" si="216"/>
        <v>6806.25</v>
      </c>
      <c r="BE467" s="9">
        <f t="shared" si="217"/>
        <v>16</v>
      </c>
      <c r="BF467" s="51">
        <f t="shared" si="218"/>
        <v>-1</v>
      </c>
      <c r="BG467" s="51">
        <f t="shared" si="219"/>
        <v>-1</v>
      </c>
      <c r="BH467" s="51">
        <f t="shared" si="220"/>
        <v>-1</v>
      </c>
      <c r="BI467" s="51">
        <f t="shared" si="221"/>
        <v>-1</v>
      </c>
      <c r="BJ467" s="51">
        <f t="shared" si="222"/>
        <v>-1</v>
      </c>
      <c r="BK467" s="52">
        <f t="shared" si="223"/>
        <v>-1</v>
      </c>
    </row>
    <row r="468" spans="1:63" x14ac:dyDescent="0.25">
      <c r="A468">
        <v>500</v>
      </c>
      <c r="B468" t="s">
        <v>75</v>
      </c>
      <c r="C468" t="s">
        <v>214</v>
      </c>
      <c r="D468" t="str">
        <f t="shared" si="204"/>
        <v>JOICE ST between CLAY and SACRAMENTO</v>
      </c>
      <c r="E468" t="s">
        <v>308</v>
      </c>
      <c r="F468" t="s">
        <v>469</v>
      </c>
      <c r="G468" t="s">
        <v>538</v>
      </c>
      <c r="H468" t="s">
        <v>36</v>
      </c>
      <c r="I468" t="s">
        <v>621</v>
      </c>
      <c r="J468" s="11" t="s">
        <v>1034</v>
      </c>
      <c r="K468">
        <v>24997</v>
      </c>
      <c r="L468" s="11">
        <v>25009</v>
      </c>
      <c r="M468">
        <f>IFERROR(ROUND(VLOOKUP($A468,est_vols!$A:$U,2,FALSE),0),"")</f>
        <v>0</v>
      </c>
      <c r="N468">
        <f>IFERROR(ROUND(VLOOKUP($A468,est_vols!$A:$U,3,FALSE),0),"")</f>
        <v>9</v>
      </c>
      <c r="O468" t="str">
        <f>VLOOKUP(M468,'AT FT Lookup'!$A$3:$D$8,4,FALSE)</f>
        <v>Core/CBD</v>
      </c>
      <c r="P468" s="11" t="str">
        <f>VLOOKUP(N468,'AT FT Lookup'!$A$12:$C$26,3,FALSE)</f>
        <v>Loc</v>
      </c>
      <c r="Q468">
        <f t="shared" si="200"/>
        <v>1</v>
      </c>
      <c r="R468">
        <f t="shared" si="201"/>
        <v>0</v>
      </c>
      <c r="S468">
        <f t="shared" si="202"/>
        <v>0</v>
      </c>
      <c r="T468">
        <f t="shared" si="203"/>
        <v>0</v>
      </c>
      <c r="U468" s="11" t="str">
        <f t="shared" si="205"/>
        <v>Under 10k</v>
      </c>
      <c r="V468" s="3">
        <v>332.5</v>
      </c>
      <c r="W468" s="3">
        <v>56.5</v>
      </c>
      <c r="X468" s="3">
        <v>124.5</v>
      </c>
      <c r="Y468" s="3">
        <v>97</v>
      </c>
      <c r="Z468" s="3">
        <v>52.5</v>
      </c>
      <c r="AA468" s="9">
        <v>2</v>
      </c>
      <c r="AN468" s="3">
        <f>IFERROR(ROUND(VLOOKUP($A468,est_vols!$A:$U,4,FALSE),0),"")</f>
        <v>2236</v>
      </c>
      <c r="AO468" s="3">
        <f>IFERROR(ROUND(VLOOKUP($A468,est_vols!$A:$U,5,FALSE),0),"")</f>
        <v>328</v>
      </c>
      <c r="AP468" s="3">
        <f>IFERROR(ROUND(VLOOKUP($A468,est_vols!$A:$U,6,FALSE),0),"")</f>
        <v>1088</v>
      </c>
      <c r="AQ468" s="3">
        <f>IFERROR(ROUND(VLOOKUP($A468,est_vols!$A:$U,7,FALSE),0),"")</f>
        <v>389</v>
      </c>
      <c r="AR468" s="3">
        <f>IFERROR(ROUND(VLOOKUP($A468,est_vols!$A:$U,8,FALSE),0),"")</f>
        <v>356</v>
      </c>
      <c r="AS468" s="9">
        <f>IFERROR(ROUND(VLOOKUP($A468,est_vols!$A:$U,9,FALSE),0),"")</f>
        <v>74</v>
      </c>
      <c r="AT468" s="3">
        <f t="shared" si="206"/>
        <v>1903.5</v>
      </c>
      <c r="AU468" s="3">
        <f t="shared" si="207"/>
        <v>271.5</v>
      </c>
      <c r="AV468" s="3">
        <f t="shared" si="208"/>
        <v>963.5</v>
      </c>
      <c r="AW468" s="3">
        <f t="shared" si="209"/>
        <v>292</v>
      </c>
      <c r="AX468" s="3">
        <f t="shared" si="210"/>
        <v>303.5</v>
      </c>
      <c r="AY468" s="9">
        <f t="shared" si="211"/>
        <v>72</v>
      </c>
      <c r="AZ468" s="3">
        <f t="shared" si="212"/>
        <v>3623312.25</v>
      </c>
      <c r="BA468" s="3">
        <f t="shared" si="213"/>
        <v>73712.25</v>
      </c>
      <c r="BB468" s="3">
        <f t="shared" si="214"/>
        <v>928332.25</v>
      </c>
      <c r="BC468" s="3">
        <f t="shared" si="215"/>
        <v>85264</v>
      </c>
      <c r="BD468" s="3">
        <f t="shared" si="216"/>
        <v>92112.25</v>
      </c>
      <c r="BE468" s="9">
        <f t="shared" si="217"/>
        <v>5184</v>
      </c>
      <c r="BF468" s="51">
        <f t="shared" si="218"/>
        <v>5.7248120300751877</v>
      </c>
      <c r="BG468" s="51">
        <f t="shared" si="219"/>
        <v>4.8053097345132745</v>
      </c>
      <c r="BH468" s="51">
        <f t="shared" si="220"/>
        <v>7.738955823293173</v>
      </c>
      <c r="BI468" s="51">
        <f t="shared" si="221"/>
        <v>3.0103092783505154</v>
      </c>
      <c r="BJ468" s="51">
        <f t="shared" si="222"/>
        <v>5.7809523809523808</v>
      </c>
      <c r="BK468" s="52">
        <f t="shared" si="223"/>
        <v>36</v>
      </c>
    </row>
    <row r="469" spans="1:63" x14ac:dyDescent="0.25">
      <c r="A469">
        <v>501</v>
      </c>
      <c r="B469" t="s">
        <v>75</v>
      </c>
      <c r="C469" t="s">
        <v>214</v>
      </c>
      <c r="D469" t="str">
        <f t="shared" si="204"/>
        <v>JOOST AVE between GENNESSEE and RIDGEWOOD</v>
      </c>
      <c r="E469" t="s">
        <v>309</v>
      </c>
      <c r="F469" t="s">
        <v>505</v>
      </c>
      <c r="G469" t="s">
        <v>539</v>
      </c>
      <c r="H469" t="s">
        <v>40</v>
      </c>
      <c r="I469" t="s">
        <v>621</v>
      </c>
      <c r="J469" s="11" t="s">
        <v>1035</v>
      </c>
      <c r="K469">
        <v>22255</v>
      </c>
      <c r="L469" s="11">
        <v>22260</v>
      </c>
      <c r="M469">
        <f>IFERROR(ROUND(VLOOKUP($A469,est_vols!$A:$U,2,FALSE),0),"")</f>
        <v>3</v>
      </c>
      <c r="N469">
        <f>IFERROR(ROUND(VLOOKUP($A469,est_vols!$A:$U,3,FALSE),0),"")</f>
        <v>11</v>
      </c>
      <c r="O469" t="str">
        <f>VLOOKUP(M469,'AT FT Lookup'!$A$3:$D$8,4,FALSE)</f>
        <v>Urb</v>
      </c>
      <c r="P469" s="11" t="str">
        <f>VLOOKUP(N469,'AT FT Lookup'!$A$12:$C$26,3,FALSE)</f>
        <v>Loc</v>
      </c>
      <c r="Q469">
        <f t="shared" si="200"/>
        <v>1</v>
      </c>
      <c r="R469">
        <f t="shared" si="201"/>
        <v>0</v>
      </c>
      <c r="S469">
        <f t="shared" si="202"/>
        <v>0</v>
      </c>
      <c r="T469">
        <f t="shared" si="203"/>
        <v>0</v>
      </c>
      <c r="U469" s="11" t="str">
        <f t="shared" si="205"/>
        <v>Under 10k</v>
      </c>
      <c r="V469" s="3">
        <v>220.5</v>
      </c>
      <c r="W469" s="3">
        <v>37</v>
      </c>
      <c r="X469" s="3">
        <v>74</v>
      </c>
      <c r="Y469" s="3">
        <v>52.5</v>
      </c>
      <c r="Z469" s="3">
        <v>55</v>
      </c>
      <c r="AA469" s="9">
        <v>2</v>
      </c>
      <c r="AN469" s="3">
        <f>IFERROR(ROUND(VLOOKUP($A469,est_vols!$A:$U,4,FALSE),0),"")</f>
        <v>386</v>
      </c>
      <c r="AO469" s="3">
        <f>IFERROR(ROUND(VLOOKUP($A469,est_vols!$A:$U,5,FALSE),0),"")</f>
        <v>113</v>
      </c>
      <c r="AP469" s="3">
        <f>IFERROR(ROUND(VLOOKUP($A469,est_vols!$A:$U,6,FALSE),0),"")</f>
        <v>131</v>
      </c>
      <c r="AQ469" s="3">
        <f>IFERROR(ROUND(VLOOKUP($A469,est_vols!$A:$U,7,FALSE),0),"")</f>
        <v>124</v>
      </c>
      <c r="AR469" s="3">
        <f>IFERROR(ROUND(VLOOKUP($A469,est_vols!$A:$U,8,FALSE),0),"")</f>
        <v>18</v>
      </c>
      <c r="AS469" s="9">
        <f>IFERROR(ROUND(VLOOKUP($A469,est_vols!$A:$U,9,FALSE),0),"")</f>
        <v>1</v>
      </c>
      <c r="AT469" s="3">
        <f t="shared" si="206"/>
        <v>165.5</v>
      </c>
      <c r="AU469" s="3">
        <f t="shared" si="207"/>
        <v>76</v>
      </c>
      <c r="AV469" s="3">
        <f t="shared" si="208"/>
        <v>57</v>
      </c>
      <c r="AW469" s="3">
        <f t="shared" si="209"/>
        <v>71.5</v>
      </c>
      <c r="AX469" s="3">
        <f t="shared" si="210"/>
        <v>-37</v>
      </c>
      <c r="AY469" s="9">
        <f t="shared" si="211"/>
        <v>-1</v>
      </c>
      <c r="AZ469" s="3">
        <f t="shared" si="212"/>
        <v>27390.25</v>
      </c>
      <c r="BA469" s="3">
        <f t="shared" si="213"/>
        <v>5776</v>
      </c>
      <c r="BB469" s="3">
        <f t="shared" si="214"/>
        <v>3249</v>
      </c>
      <c r="BC469" s="3">
        <f t="shared" si="215"/>
        <v>5112.25</v>
      </c>
      <c r="BD469" s="3">
        <f t="shared" si="216"/>
        <v>1369</v>
      </c>
      <c r="BE469" s="9">
        <f t="shared" si="217"/>
        <v>1</v>
      </c>
      <c r="BF469" s="51">
        <f t="shared" si="218"/>
        <v>0.75056689342403626</v>
      </c>
      <c r="BG469" s="51">
        <f t="shared" si="219"/>
        <v>2.0540540540540539</v>
      </c>
      <c r="BH469" s="51">
        <f t="shared" si="220"/>
        <v>0.77027027027027029</v>
      </c>
      <c r="BI469" s="51">
        <f t="shared" si="221"/>
        <v>1.361904761904762</v>
      </c>
      <c r="BJ469" s="51">
        <f t="shared" si="222"/>
        <v>-0.67272727272727273</v>
      </c>
      <c r="BK469" s="52">
        <f t="shared" si="223"/>
        <v>-0.5</v>
      </c>
    </row>
    <row r="470" spans="1:63" x14ac:dyDescent="0.25">
      <c r="A470">
        <v>502</v>
      </c>
      <c r="B470" t="s">
        <v>75</v>
      </c>
      <c r="C470" t="s">
        <v>214</v>
      </c>
      <c r="D470" t="str">
        <f t="shared" si="204"/>
        <v>JOOST AVE between GENNESSEE and RIDGEWOOD</v>
      </c>
      <c r="E470" t="s">
        <v>309</v>
      </c>
      <c r="F470" t="s">
        <v>505</v>
      </c>
      <c r="G470" t="s">
        <v>539</v>
      </c>
      <c r="H470" t="s">
        <v>42</v>
      </c>
      <c r="I470" t="s">
        <v>621</v>
      </c>
      <c r="J470" s="11" t="s">
        <v>1036</v>
      </c>
      <c r="K470">
        <v>22260</v>
      </c>
      <c r="L470" s="11">
        <v>22255</v>
      </c>
      <c r="M470">
        <f>IFERROR(ROUND(VLOOKUP($A470,est_vols!$A:$U,2,FALSE),0),"")</f>
        <v>3</v>
      </c>
      <c r="N470">
        <f>IFERROR(ROUND(VLOOKUP($A470,est_vols!$A:$U,3,FALSE),0),"")</f>
        <v>11</v>
      </c>
      <c r="O470" t="str">
        <f>VLOOKUP(M470,'AT FT Lookup'!$A$3:$D$8,4,FALSE)</f>
        <v>Urb</v>
      </c>
      <c r="P470" s="11" t="str">
        <f>VLOOKUP(N470,'AT FT Lookup'!$A$12:$C$26,3,FALSE)</f>
        <v>Loc</v>
      </c>
      <c r="Q470">
        <f t="shared" si="200"/>
        <v>1</v>
      </c>
      <c r="R470">
        <f t="shared" si="201"/>
        <v>0</v>
      </c>
      <c r="S470">
        <f t="shared" si="202"/>
        <v>0</v>
      </c>
      <c r="T470">
        <f t="shared" si="203"/>
        <v>0</v>
      </c>
      <c r="U470" s="11" t="str">
        <f t="shared" si="205"/>
        <v>Under 10k</v>
      </c>
      <c r="V470" s="3">
        <v>124.5</v>
      </c>
      <c r="W470" s="3">
        <v>13.5</v>
      </c>
      <c r="X470" s="3">
        <v>55</v>
      </c>
      <c r="Y470" s="3">
        <v>22.5</v>
      </c>
      <c r="Z470" s="3">
        <v>28</v>
      </c>
      <c r="AA470" s="9">
        <v>5.5</v>
      </c>
      <c r="AN470" s="3">
        <f>IFERROR(ROUND(VLOOKUP($A470,est_vols!$A:$U,4,FALSE),0),"")</f>
        <v>345</v>
      </c>
      <c r="AO470" s="3">
        <f>IFERROR(ROUND(VLOOKUP($A470,est_vols!$A:$U,5,FALSE),0),"")</f>
        <v>22</v>
      </c>
      <c r="AP470" s="3">
        <f>IFERROR(ROUND(VLOOKUP($A470,est_vols!$A:$U,6,FALSE),0),"")</f>
        <v>57</v>
      </c>
      <c r="AQ470" s="3">
        <f>IFERROR(ROUND(VLOOKUP($A470,est_vols!$A:$U,7,FALSE),0),"")</f>
        <v>236</v>
      </c>
      <c r="AR470" s="3">
        <f>IFERROR(ROUND(VLOOKUP($A470,est_vols!$A:$U,8,FALSE),0),"")</f>
        <v>27</v>
      </c>
      <c r="AS470" s="9">
        <f>IFERROR(ROUND(VLOOKUP($A470,est_vols!$A:$U,9,FALSE),0),"")</f>
        <v>2</v>
      </c>
      <c r="AT470" s="3">
        <f t="shared" si="206"/>
        <v>220.5</v>
      </c>
      <c r="AU470" s="3">
        <f t="shared" si="207"/>
        <v>8.5</v>
      </c>
      <c r="AV470" s="3">
        <f t="shared" si="208"/>
        <v>2</v>
      </c>
      <c r="AW470" s="3">
        <f t="shared" si="209"/>
        <v>213.5</v>
      </c>
      <c r="AX470" s="3">
        <f t="shared" si="210"/>
        <v>-1</v>
      </c>
      <c r="AY470" s="9">
        <f t="shared" si="211"/>
        <v>-3.5</v>
      </c>
      <c r="AZ470" s="3">
        <f t="shared" si="212"/>
        <v>48620.25</v>
      </c>
      <c r="BA470" s="3">
        <f t="shared" si="213"/>
        <v>72.25</v>
      </c>
      <c r="BB470" s="3">
        <f t="shared" si="214"/>
        <v>4</v>
      </c>
      <c r="BC470" s="3">
        <f t="shared" si="215"/>
        <v>45582.25</v>
      </c>
      <c r="BD470" s="3">
        <f t="shared" si="216"/>
        <v>1</v>
      </c>
      <c r="BE470" s="9">
        <f t="shared" si="217"/>
        <v>12.25</v>
      </c>
      <c r="BF470" s="51">
        <f t="shared" si="218"/>
        <v>1.7710843373493976</v>
      </c>
      <c r="BG470" s="51">
        <f t="shared" si="219"/>
        <v>0.62962962962962965</v>
      </c>
      <c r="BH470" s="51">
        <f t="shared" si="220"/>
        <v>3.6363636363636362E-2</v>
      </c>
      <c r="BI470" s="51">
        <f t="shared" si="221"/>
        <v>9.4888888888888889</v>
      </c>
      <c r="BJ470" s="51">
        <f t="shared" si="222"/>
        <v>-3.5714285714285712E-2</v>
      </c>
      <c r="BK470" s="52">
        <f t="shared" si="223"/>
        <v>-0.63636363636363635</v>
      </c>
    </row>
    <row r="471" spans="1:63" x14ac:dyDescent="0.25">
      <c r="A471">
        <v>503</v>
      </c>
      <c r="B471" t="s">
        <v>75</v>
      </c>
      <c r="C471" t="s">
        <v>214</v>
      </c>
      <c r="D471" t="str">
        <f t="shared" si="204"/>
        <v>JUANITA WAY between DELSUR and REX</v>
      </c>
      <c r="E471" t="s">
        <v>310</v>
      </c>
      <c r="F471" t="s">
        <v>540</v>
      </c>
      <c r="G471" t="s">
        <v>541</v>
      </c>
      <c r="H471" t="s">
        <v>36</v>
      </c>
      <c r="I471" t="s">
        <v>621</v>
      </c>
      <c r="J471" s="11" t="s">
        <v>1037</v>
      </c>
      <c r="K471">
        <v>22808</v>
      </c>
      <c r="L471" s="11">
        <v>33591</v>
      </c>
      <c r="M471">
        <f>IFERROR(ROUND(VLOOKUP($A471,est_vols!$A:$U,2,FALSE),0),"")</f>
        <v>3</v>
      </c>
      <c r="N471">
        <f>IFERROR(ROUND(VLOOKUP($A471,est_vols!$A:$U,3,FALSE),0),"")</f>
        <v>11</v>
      </c>
      <c r="O471" t="str">
        <f>VLOOKUP(M471,'AT FT Lookup'!$A$3:$D$8,4,FALSE)</f>
        <v>Urb</v>
      </c>
      <c r="P471" s="11" t="str">
        <f>VLOOKUP(N471,'AT FT Lookup'!$A$12:$C$26,3,FALSE)</f>
        <v>Loc</v>
      </c>
      <c r="Q471">
        <f t="shared" si="200"/>
        <v>1</v>
      </c>
      <c r="R471">
        <f t="shared" si="201"/>
        <v>0</v>
      </c>
      <c r="S471">
        <f t="shared" si="202"/>
        <v>0</v>
      </c>
      <c r="T471">
        <f t="shared" si="203"/>
        <v>0</v>
      </c>
      <c r="U471" s="11" t="str">
        <f t="shared" si="205"/>
        <v>Under 10k</v>
      </c>
      <c r="V471" s="3">
        <v>98.5</v>
      </c>
      <c r="W471" s="3">
        <v>29</v>
      </c>
      <c r="X471" s="3">
        <v>32</v>
      </c>
      <c r="Y471" s="3">
        <v>20</v>
      </c>
      <c r="Z471" s="3">
        <v>16.5</v>
      </c>
      <c r="AA471" s="9">
        <v>1</v>
      </c>
      <c r="AN471" s="3">
        <f>IFERROR(ROUND(VLOOKUP($A471,est_vols!$A:$U,4,FALSE),0),"")</f>
        <v>0</v>
      </c>
      <c r="AO471" s="3">
        <f>IFERROR(ROUND(VLOOKUP($A471,est_vols!$A:$U,5,FALSE),0),"")</f>
        <v>0</v>
      </c>
      <c r="AP471" s="3">
        <f>IFERROR(ROUND(VLOOKUP($A471,est_vols!$A:$U,6,FALSE),0),"")</f>
        <v>0</v>
      </c>
      <c r="AQ471" s="3">
        <f>IFERROR(ROUND(VLOOKUP($A471,est_vols!$A:$U,7,FALSE),0),"")</f>
        <v>0</v>
      </c>
      <c r="AR471" s="3">
        <f>IFERROR(ROUND(VLOOKUP($A471,est_vols!$A:$U,8,FALSE),0),"")</f>
        <v>0</v>
      </c>
      <c r="AS471" s="9">
        <f>IFERROR(ROUND(VLOOKUP($A471,est_vols!$A:$U,9,FALSE),0),"")</f>
        <v>0</v>
      </c>
      <c r="AT471" s="3">
        <f t="shared" si="206"/>
        <v>-98.5</v>
      </c>
      <c r="AU471" s="3">
        <f t="shared" si="207"/>
        <v>-29</v>
      </c>
      <c r="AV471" s="3">
        <f t="shared" si="208"/>
        <v>-32</v>
      </c>
      <c r="AW471" s="3">
        <f t="shared" si="209"/>
        <v>-20</v>
      </c>
      <c r="AX471" s="3">
        <f t="shared" si="210"/>
        <v>-16.5</v>
      </c>
      <c r="AY471" s="9">
        <f t="shared" si="211"/>
        <v>-1</v>
      </c>
      <c r="AZ471" s="3">
        <f t="shared" si="212"/>
        <v>9702.25</v>
      </c>
      <c r="BA471" s="3">
        <f t="shared" si="213"/>
        <v>841</v>
      </c>
      <c r="BB471" s="3">
        <f t="shared" si="214"/>
        <v>1024</v>
      </c>
      <c r="BC471" s="3">
        <f t="shared" si="215"/>
        <v>400</v>
      </c>
      <c r="BD471" s="3">
        <f t="shared" si="216"/>
        <v>272.25</v>
      </c>
      <c r="BE471" s="9">
        <f t="shared" si="217"/>
        <v>1</v>
      </c>
      <c r="BF471" s="51">
        <f t="shared" si="218"/>
        <v>-1</v>
      </c>
      <c r="BG471" s="51">
        <f t="shared" si="219"/>
        <v>-1</v>
      </c>
      <c r="BH471" s="51">
        <f t="shared" si="220"/>
        <v>-1</v>
      </c>
      <c r="BI471" s="51">
        <f t="shared" si="221"/>
        <v>-1</v>
      </c>
      <c r="BJ471" s="51">
        <f t="shared" si="222"/>
        <v>-1</v>
      </c>
      <c r="BK471" s="52">
        <f t="shared" si="223"/>
        <v>-1</v>
      </c>
    </row>
    <row r="472" spans="1:63" x14ac:dyDescent="0.25">
      <c r="A472">
        <v>504</v>
      </c>
      <c r="B472" t="s">
        <v>75</v>
      </c>
      <c r="C472" t="s">
        <v>214</v>
      </c>
      <c r="D472" t="str">
        <f t="shared" si="204"/>
        <v>JUANITA WAY between DELSUR and REX</v>
      </c>
      <c r="E472" t="s">
        <v>310</v>
      </c>
      <c r="F472" t="s">
        <v>540</v>
      </c>
      <c r="G472" t="s">
        <v>541</v>
      </c>
      <c r="H472" t="s">
        <v>36</v>
      </c>
      <c r="I472" t="s">
        <v>621</v>
      </c>
      <c r="J472" s="11" t="s">
        <v>1038</v>
      </c>
      <c r="K472">
        <v>33591</v>
      </c>
      <c r="L472" s="11">
        <v>22431</v>
      </c>
      <c r="M472">
        <f>IFERROR(ROUND(VLOOKUP($A472,est_vols!$A:$U,2,FALSE),0),"")</f>
        <v>3</v>
      </c>
      <c r="N472">
        <f>IFERROR(ROUND(VLOOKUP($A472,est_vols!$A:$U,3,FALSE),0),"")</f>
        <v>11</v>
      </c>
      <c r="O472" t="str">
        <f>VLOOKUP(M472,'AT FT Lookup'!$A$3:$D$8,4,FALSE)</f>
        <v>Urb</v>
      </c>
      <c r="P472" s="11" t="str">
        <f>VLOOKUP(N472,'AT FT Lookup'!$A$12:$C$26,3,FALSE)</f>
        <v>Loc</v>
      </c>
      <c r="Q472">
        <f t="shared" si="200"/>
        <v>1</v>
      </c>
      <c r="R472">
        <f t="shared" si="201"/>
        <v>0</v>
      </c>
      <c r="S472">
        <f t="shared" si="202"/>
        <v>0</v>
      </c>
      <c r="T472">
        <f t="shared" si="203"/>
        <v>0</v>
      </c>
      <c r="U472" s="11" t="str">
        <f t="shared" si="205"/>
        <v>Under 10k</v>
      </c>
      <c r="V472" s="3">
        <v>98.5</v>
      </c>
      <c r="W472" s="3">
        <v>29</v>
      </c>
      <c r="X472" s="3">
        <v>32</v>
      </c>
      <c r="Y472" s="3">
        <v>20</v>
      </c>
      <c r="Z472" s="3">
        <v>16.5</v>
      </c>
      <c r="AA472" s="9">
        <v>1</v>
      </c>
      <c r="AN472" s="3">
        <f>IFERROR(ROUND(VLOOKUP($A472,est_vols!$A:$U,4,FALSE),0),"")</f>
        <v>0</v>
      </c>
      <c r="AO472" s="3">
        <f>IFERROR(ROUND(VLOOKUP($A472,est_vols!$A:$U,5,FALSE),0),"")</f>
        <v>0</v>
      </c>
      <c r="AP472" s="3">
        <f>IFERROR(ROUND(VLOOKUP($A472,est_vols!$A:$U,6,FALSE),0),"")</f>
        <v>0</v>
      </c>
      <c r="AQ472" s="3">
        <f>IFERROR(ROUND(VLOOKUP($A472,est_vols!$A:$U,7,FALSE),0),"")</f>
        <v>0</v>
      </c>
      <c r="AR472" s="3">
        <f>IFERROR(ROUND(VLOOKUP($A472,est_vols!$A:$U,8,FALSE),0),"")</f>
        <v>0</v>
      </c>
      <c r="AS472" s="9">
        <f>IFERROR(ROUND(VLOOKUP($A472,est_vols!$A:$U,9,FALSE),0),"")</f>
        <v>0</v>
      </c>
      <c r="AT472" s="3">
        <f t="shared" si="206"/>
        <v>-98.5</v>
      </c>
      <c r="AU472" s="3">
        <f t="shared" si="207"/>
        <v>-29</v>
      </c>
      <c r="AV472" s="3">
        <f t="shared" si="208"/>
        <v>-32</v>
      </c>
      <c r="AW472" s="3">
        <f t="shared" si="209"/>
        <v>-20</v>
      </c>
      <c r="AX472" s="3">
        <f t="shared" si="210"/>
        <v>-16.5</v>
      </c>
      <c r="AY472" s="9">
        <f t="shared" si="211"/>
        <v>-1</v>
      </c>
      <c r="AZ472" s="3">
        <f t="shared" si="212"/>
        <v>9702.25</v>
      </c>
      <c r="BA472" s="3">
        <f t="shared" si="213"/>
        <v>841</v>
      </c>
      <c r="BB472" s="3">
        <f t="shared" si="214"/>
        <v>1024</v>
      </c>
      <c r="BC472" s="3">
        <f t="shared" si="215"/>
        <v>400</v>
      </c>
      <c r="BD472" s="3">
        <f t="shared" si="216"/>
        <v>272.25</v>
      </c>
      <c r="BE472" s="9">
        <f t="shared" si="217"/>
        <v>1</v>
      </c>
      <c r="BF472" s="51">
        <f t="shared" si="218"/>
        <v>-1</v>
      </c>
      <c r="BG472" s="51">
        <f t="shared" si="219"/>
        <v>-1</v>
      </c>
      <c r="BH472" s="51">
        <f t="shared" si="220"/>
        <v>-1</v>
      </c>
      <c r="BI472" s="51">
        <f t="shared" si="221"/>
        <v>-1</v>
      </c>
      <c r="BJ472" s="51">
        <f t="shared" si="222"/>
        <v>-1</v>
      </c>
      <c r="BK472" s="52">
        <f t="shared" si="223"/>
        <v>-1</v>
      </c>
    </row>
    <row r="473" spans="1:63" x14ac:dyDescent="0.25">
      <c r="A473">
        <v>505</v>
      </c>
      <c r="B473" t="s">
        <v>75</v>
      </c>
      <c r="C473" t="s">
        <v>214</v>
      </c>
      <c r="D473" t="str">
        <f t="shared" si="204"/>
        <v>JUANITA WAY between DELSUR and REX</v>
      </c>
      <c r="E473" t="s">
        <v>310</v>
      </c>
      <c r="F473" t="s">
        <v>540</v>
      </c>
      <c r="G473" t="s">
        <v>541</v>
      </c>
      <c r="H473" t="s">
        <v>38</v>
      </c>
      <c r="I473" t="s">
        <v>621</v>
      </c>
      <c r="J473" s="11" t="s">
        <v>1039</v>
      </c>
      <c r="K473">
        <v>22431</v>
      </c>
      <c r="L473" s="11">
        <v>33591</v>
      </c>
      <c r="M473">
        <f>IFERROR(ROUND(VLOOKUP($A473,est_vols!$A:$U,2,FALSE),0),"")</f>
        <v>3</v>
      </c>
      <c r="N473">
        <f>IFERROR(ROUND(VLOOKUP($A473,est_vols!$A:$U,3,FALSE),0),"")</f>
        <v>11</v>
      </c>
      <c r="O473" t="str">
        <f>VLOOKUP(M473,'AT FT Lookup'!$A$3:$D$8,4,FALSE)</f>
        <v>Urb</v>
      </c>
      <c r="P473" s="11" t="str">
        <f>VLOOKUP(N473,'AT FT Lookup'!$A$12:$C$26,3,FALSE)</f>
        <v>Loc</v>
      </c>
      <c r="Q473">
        <f t="shared" si="200"/>
        <v>1</v>
      </c>
      <c r="R473">
        <f t="shared" si="201"/>
        <v>0</v>
      </c>
      <c r="S473">
        <f t="shared" si="202"/>
        <v>0</v>
      </c>
      <c r="T473">
        <f t="shared" si="203"/>
        <v>0</v>
      </c>
      <c r="U473" s="11" t="str">
        <f t="shared" si="205"/>
        <v>Under 10k</v>
      </c>
      <c r="V473" s="3">
        <v>371</v>
      </c>
      <c r="W473" s="3">
        <v>91.5</v>
      </c>
      <c r="X473" s="3">
        <v>125.5</v>
      </c>
      <c r="Y473" s="3">
        <v>105</v>
      </c>
      <c r="Z473" s="3">
        <v>44.5</v>
      </c>
      <c r="AA473" s="9">
        <v>4.5</v>
      </c>
      <c r="AN473" s="3">
        <f>IFERROR(ROUND(VLOOKUP($A473,est_vols!$A:$U,4,FALSE),0),"")</f>
        <v>19</v>
      </c>
      <c r="AO473" s="3">
        <f>IFERROR(ROUND(VLOOKUP($A473,est_vols!$A:$U,5,FALSE),0),"")</f>
        <v>1</v>
      </c>
      <c r="AP473" s="3">
        <f>IFERROR(ROUND(VLOOKUP($A473,est_vols!$A:$U,6,FALSE),0),"")</f>
        <v>5</v>
      </c>
      <c r="AQ473" s="3">
        <f>IFERROR(ROUND(VLOOKUP($A473,est_vols!$A:$U,7,FALSE),0),"")</f>
        <v>13</v>
      </c>
      <c r="AR473" s="3">
        <f>IFERROR(ROUND(VLOOKUP($A473,est_vols!$A:$U,8,FALSE),0),"")</f>
        <v>0</v>
      </c>
      <c r="AS473" s="9">
        <f>IFERROR(ROUND(VLOOKUP($A473,est_vols!$A:$U,9,FALSE),0),"")</f>
        <v>0</v>
      </c>
      <c r="AT473" s="3">
        <f t="shared" si="206"/>
        <v>-352</v>
      </c>
      <c r="AU473" s="3">
        <f t="shared" si="207"/>
        <v>-90.5</v>
      </c>
      <c r="AV473" s="3">
        <f t="shared" si="208"/>
        <v>-120.5</v>
      </c>
      <c r="AW473" s="3">
        <f t="shared" si="209"/>
        <v>-92</v>
      </c>
      <c r="AX473" s="3">
        <f t="shared" si="210"/>
        <v>-44.5</v>
      </c>
      <c r="AY473" s="9">
        <f t="shared" si="211"/>
        <v>-4.5</v>
      </c>
      <c r="AZ473" s="3">
        <f t="shared" si="212"/>
        <v>123904</v>
      </c>
      <c r="BA473" s="3">
        <f t="shared" si="213"/>
        <v>8190.25</v>
      </c>
      <c r="BB473" s="3">
        <f t="shared" si="214"/>
        <v>14520.25</v>
      </c>
      <c r="BC473" s="3">
        <f t="shared" si="215"/>
        <v>8464</v>
      </c>
      <c r="BD473" s="3">
        <f t="shared" si="216"/>
        <v>1980.25</v>
      </c>
      <c r="BE473" s="9">
        <f t="shared" si="217"/>
        <v>20.25</v>
      </c>
      <c r="BF473" s="51">
        <f t="shared" si="218"/>
        <v>-0.94878706199460916</v>
      </c>
      <c r="BG473" s="51">
        <f t="shared" si="219"/>
        <v>-0.98907103825136611</v>
      </c>
      <c r="BH473" s="51">
        <f t="shared" si="220"/>
        <v>-0.96015936254980083</v>
      </c>
      <c r="BI473" s="51">
        <f t="shared" si="221"/>
        <v>-0.87619047619047619</v>
      </c>
      <c r="BJ473" s="51">
        <f t="shared" si="222"/>
        <v>-1</v>
      </c>
      <c r="BK473" s="52">
        <f t="shared" si="223"/>
        <v>-1</v>
      </c>
    </row>
    <row r="474" spans="1:63" x14ac:dyDescent="0.25">
      <c r="A474">
        <v>506</v>
      </c>
      <c r="B474" t="s">
        <v>75</v>
      </c>
      <c r="C474" t="s">
        <v>214</v>
      </c>
      <c r="D474" t="str">
        <f t="shared" si="204"/>
        <v>JUANITA WAY between DELSUR and REX</v>
      </c>
      <c r="E474" t="s">
        <v>310</v>
      </c>
      <c r="F474" t="s">
        <v>540</v>
      </c>
      <c r="G474" t="s">
        <v>541</v>
      </c>
      <c r="H474" t="s">
        <v>38</v>
      </c>
      <c r="I474" t="s">
        <v>621</v>
      </c>
      <c r="J474" s="11" t="s">
        <v>1040</v>
      </c>
      <c r="K474">
        <v>33591</v>
      </c>
      <c r="L474" s="11">
        <v>22808</v>
      </c>
      <c r="M474">
        <f>IFERROR(ROUND(VLOOKUP($A474,est_vols!$A:$U,2,FALSE),0),"")</f>
        <v>3</v>
      </c>
      <c r="N474">
        <f>IFERROR(ROUND(VLOOKUP($A474,est_vols!$A:$U,3,FALSE),0),"")</f>
        <v>11</v>
      </c>
      <c r="O474" t="str">
        <f>VLOOKUP(M474,'AT FT Lookup'!$A$3:$D$8,4,FALSE)</f>
        <v>Urb</v>
      </c>
      <c r="P474" s="11" t="str">
        <f>VLOOKUP(N474,'AT FT Lookup'!$A$12:$C$26,3,FALSE)</f>
        <v>Loc</v>
      </c>
      <c r="Q474">
        <f t="shared" si="200"/>
        <v>1</v>
      </c>
      <c r="R474">
        <f t="shared" si="201"/>
        <v>0</v>
      </c>
      <c r="S474">
        <f t="shared" si="202"/>
        <v>0</v>
      </c>
      <c r="T474">
        <f t="shared" si="203"/>
        <v>0</v>
      </c>
      <c r="U474" s="11" t="str">
        <f t="shared" si="205"/>
        <v>Under 10k</v>
      </c>
      <c r="V474" s="3">
        <v>371</v>
      </c>
      <c r="W474" s="3">
        <v>91.5</v>
      </c>
      <c r="X474" s="3">
        <v>125.5</v>
      </c>
      <c r="Y474" s="3">
        <v>105</v>
      </c>
      <c r="Z474" s="3">
        <v>44.5</v>
      </c>
      <c r="AA474" s="9">
        <v>4.5</v>
      </c>
      <c r="AN474" s="3">
        <f>IFERROR(ROUND(VLOOKUP($A474,est_vols!$A:$U,4,FALSE),0),"")</f>
        <v>19</v>
      </c>
      <c r="AO474" s="3">
        <f>IFERROR(ROUND(VLOOKUP($A474,est_vols!$A:$U,5,FALSE),0),"")</f>
        <v>1</v>
      </c>
      <c r="AP474" s="3">
        <f>IFERROR(ROUND(VLOOKUP($A474,est_vols!$A:$U,6,FALSE),0),"")</f>
        <v>5</v>
      </c>
      <c r="AQ474" s="3">
        <f>IFERROR(ROUND(VLOOKUP($A474,est_vols!$A:$U,7,FALSE),0),"")</f>
        <v>13</v>
      </c>
      <c r="AR474" s="3">
        <f>IFERROR(ROUND(VLOOKUP($A474,est_vols!$A:$U,8,FALSE),0),"")</f>
        <v>0</v>
      </c>
      <c r="AS474" s="9">
        <f>IFERROR(ROUND(VLOOKUP($A474,est_vols!$A:$U,9,FALSE),0),"")</f>
        <v>0</v>
      </c>
      <c r="AT474" s="3">
        <f t="shared" si="206"/>
        <v>-352</v>
      </c>
      <c r="AU474" s="3">
        <f t="shared" si="207"/>
        <v>-90.5</v>
      </c>
      <c r="AV474" s="3">
        <f t="shared" si="208"/>
        <v>-120.5</v>
      </c>
      <c r="AW474" s="3">
        <f t="shared" si="209"/>
        <v>-92</v>
      </c>
      <c r="AX474" s="3">
        <f t="shared" si="210"/>
        <v>-44.5</v>
      </c>
      <c r="AY474" s="9">
        <f t="shared" si="211"/>
        <v>-4.5</v>
      </c>
      <c r="AZ474" s="3">
        <f t="shared" si="212"/>
        <v>123904</v>
      </c>
      <c r="BA474" s="3">
        <f t="shared" si="213"/>
        <v>8190.25</v>
      </c>
      <c r="BB474" s="3">
        <f t="shared" si="214"/>
        <v>14520.25</v>
      </c>
      <c r="BC474" s="3">
        <f t="shared" si="215"/>
        <v>8464</v>
      </c>
      <c r="BD474" s="3">
        <f t="shared" si="216"/>
        <v>1980.25</v>
      </c>
      <c r="BE474" s="9">
        <f t="shared" si="217"/>
        <v>20.25</v>
      </c>
      <c r="BF474" s="51">
        <f t="shared" si="218"/>
        <v>-0.94878706199460916</v>
      </c>
      <c r="BG474" s="51">
        <f t="shared" si="219"/>
        <v>-0.98907103825136611</v>
      </c>
      <c r="BH474" s="51">
        <f t="shared" si="220"/>
        <v>-0.96015936254980083</v>
      </c>
      <c r="BI474" s="51">
        <f t="shared" si="221"/>
        <v>-0.87619047619047619</v>
      </c>
      <c r="BJ474" s="51">
        <f t="shared" si="222"/>
        <v>-1</v>
      </c>
      <c r="BK474" s="52">
        <f t="shared" si="223"/>
        <v>-1</v>
      </c>
    </row>
    <row r="475" spans="1:63" x14ac:dyDescent="0.25">
      <c r="A475">
        <v>507</v>
      </c>
      <c r="B475" t="s">
        <v>75</v>
      </c>
      <c r="C475" t="s">
        <v>214</v>
      </c>
      <c r="D475" t="str">
        <f t="shared" si="204"/>
        <v>KEITH ST between BANCROFT and CARROLL</v>
      </c>
      <c r="E475" t="s">
        <v>311</v>
      </c>
      <c r="F475" t="s">
        <v>542</v>
      </c>
      <c r="G475" t="s">
        <v>543</v>
      </c>
      <c r="H475" t="s">
        <v>36</v>
      </c>
      <c r="I475" t="s">
        <v>621</v>
      </c>
      <c r="J475" s="11" t="s">
        <v>1041</v>
      </c>
      <c r="K475">
        <v>20488</v>
      </c>
      <c r="L475" s="11">
        <v>20487</v>
      </c>
      <c r="M475">
        <f>IFERROR(ROUND(VLOOKUP($A475,est_vols!$A:$U,2,FALSE),0),"")</f>
        <v>3</v>
      </c>
      <c r="N475">
        <f>IFERROR(ROUND(VLOOKUP($A475,est_vols!$A:$U,3,FALSE),0),"")</f>
        <v>11</v>
      </c>
      <c r="O475" t="str">
        <f>VLOOKUP(M475,'AT FT Lookup'!$A$3:$D$8,4,FALSE)</f>
        <v>Urb</v>
      </c>
      <c r="P475" s="11" t="str">
        <f>VLOOKUP(N475,'AT FT Lookup'!$A$12:$C$26,3,FALSE)</f>
        <v>Loc</v>
      </c>
      <c r="Q475">
        <f t="shared" si="200"/>
        <v>1</v>
      </c>
      <c r="R475">
        <f t="shared" si="201"/>
        <v>0</v>
      </c>
      <c r="S475">
        <f t="shared" si="202"/>
        <v>0</v>
      </c>
      <c r="T475">
        <f t="shared" si="203"/>
        <v>0</v>
      </c>
      <c r="U475" s="11" t="str">
        <f t="shared" si="205"/>
        <v>Under 10k</v>
      </c>
      <c r="V475" s="3">
        <v>775</v>
      </c>
      <c r="W475" s="3">
        <v>34</v>
      </c>
      <c r="X475" s="3">
        <v>348</v>
      </c>
      <c r="Y475" s="3">
        <v>178</v>
      </c>
      <c r="Z475" s="3">
        <v>211</v>
      </c>
      <c r="AA475" s="9">
        <v>4</v>
      </c>
      <c r="AN475" s="3">
        <f>IFERROR(ROUND(VLOOKUP($A475,est_vols!$A:$U,4,FALSE),0),"")</f>
        <v>1104</v>
      </c>
      <c r="AO475" s="3">
        <f>IFERROR(ROUND(VLOOKUP($A475,est_vols!$A:$U,5,FALSE),0),"")</f>
        <v>238</v>
      </c>
      <c r="AP475" s="3">
        <f>IFERROR(ROUND(VLOOKUP($A475,est_vols!$A:$U,6,FALSE),0),"")</f>
        <v>465</v>
      </c>
      <c r="AQ475" s="3">
        <f>IFERROR(ROUND(VLOOKUP($A475,est_vols!$A:$U,7,FALSE),0),"")</f>
        <v>184</v>
      </c>
      <c r="AR475" s="3">
        <f>IFERROR(ROUND(VLOOKUP($A475,est_vols!$A:$U,8,FALSE),0),"")</f>
        <v>155</v>
      </c>
      <c r="AS475" s="9">
        <f>IFERROR(ROUND(VLOOKUP($A475,est_vols!$A:$U,9,FALSE),0),"")</f>
        <v>63</v>
      </c>
      <c r="AT475" s="3">
        <f t="shared" si="206"/>
        <v>329</v>
      </c>
      <c r="AU475" s="3">
        <f t="shared" si="207"/>
        <v>204</v>
      </c>
      <c r="AV475" s="3">
        <f t="shared" si="208"/>
        <v>117</v>
      </c>
      <c r="AW475" s="3">
        <f t="shared" si="209"/>
        <v>6</v>
      </c>
      <c r="AX475" s="3">
        <f t="shared" si="210"/>
        <v>-56</v>
      </c>
      <c r="AY475" s="9">
        <f t="shared" si="211"/>
        <v>59</v>
      </c>
      <c r="AZ475" s="3">
        <f t="shared" si="212"/>
        <v>108241</v>
      </c>
      <c r="BA475" s="3">
        <f t="shared" si="213"/>
        <v>41616</v>
      </c>
      <c r="BB475" s="3">
        <f t="shared" si="214"/>
        <v>13689</v>
      </c>
      <c r="BC475" s="3">
        <f t="shared" si="215"/>
        <v>36</v>
      </c>
      <c r="BD475" s="3">
        <f t="shared" si="216"/>
        <v>3136</v>
      </c>
      <c r="BE475" s="9">
        <f t="shared" si="217"/>
        <v>3481</v>
      </c>
      <c r="BF475" s="51">
        <f t="shared" si="218"/>
        <v>0.42451612903225805</v>
      </c>
      <c r="BG475" s="51">
        <f t="shared" si="219"/>
        <v>6</v>
      </c>
      <c r="BH475" s="51">
        <f t="shared" si="220"/>
        <v>0.33620689655172414</v>
      </c>
      <c r="BI475" s="51">
        <f t="shared" si="221"/>
        <v>3.3707865168539325E-2</v>
      </c>
      <c r="BJ475" s="51">
        <f t="shared" si="222"/>
        <v>-0.26540284360189575</v>
      </c>
      <c r="BK475" s="52">
        <f t="shared" si="223"/>
        <v>14.75</v>
      </c>
    </row>
    <row r="476" spans="1:63" x14ac:dyDescent="0.25">
      <c r="A476">
        <v>508</v>
      </c>
      <c r="B476" t="s">
        <v>75</v>
      </c>
      <c r="C476" t="s">
        <v>214</v>
      </c>
      <c r="D476" t="str">
        <f t="shared" si="204"/>
        <v>KEITH ST between BANCROFT and CARROLL</v>
      </c>
      <c r="E476" t="s">
        <v>311</v>
      </c>
      <c r="F476" t="s">
        <v>542</v>
      </c>
      <c r="G476" t="s">
        <v>543</v>
      </c>
      <c r="H476" t="s">
        <v>38</v>
      </c>
      <c r="I476" t="s">
        <v>621</v>
      </c>
      <c r="J476" s="11" t="s">
        <v>1042</v>
      </c>
      <c r="K476">
        <v>20487</v>
      </c>
      <c r="L476" s="11">
        <v>20488</v>
      </c>
      <c r="M476">
        <f>IFERROR(ROUND(VLOOKUP($A476,est_vols!$A:$U,2,FALSE),0),"")</f>
        <v>3</v>
      </c>
      <c r="N476">
        <f>IFERROR(ROUND(VLOOKUP($A476,est_vols!$A:$U,3,FALSE),0),"")</f>
        <v>11</v>
      </c>
      <c r="O476" t="str">
        <f>VLOOKUP(M476,'AT FT Lookup'!$A$3:$D$8,4,FALSE)</f>
        <v>Urb</v>
      </c>
      <c r="P476" s="11" t="str">
        <f>VLOOKUP(N476,'AT FT Lookup'!$A$12:$C$26,3,FALSE)</f>
        <v>Loc</v>
      </c>
      <c r="Q476">
        <f t="shared" si="200"/>
        <v>1</v>
      </c>
      <c r="R476">
        <f t="shared" si="201"/>
        <v>0</v>
      </c>
      <c r="S476">
        <f t="shared" si="202"/>
        <v>0</v>
      </c>
      <c r="T476">
        <f t="shared" si="203"/>
        <v>0</v>
      </c>
      <c r="U476" s="11" t="str">
        <f t="shared" si="205"/>
        <v>Under 10k</v>
      </c>
      <c r="V476" s="3">
        <v>808</v>
      </c>
      <c r="W476" s="3">
        <v>31</v>
      </c>
      <c r="X476" s="3">
        <v>307</v>
      </c>
      <c r="Y476" s="3">
        <v>157</v>
      </c>
      <c r="Z476" s="3">
        <v>294</v>
      </c>
      <c r="AA476" s="9">
        <v>19</v>
      </c>
      <c r="AN476" s="3">
        <f>IFERROR(ROUND(VLOOKUP($A476,est_vols!$A:$U,4,FALSE),0),"")</f>
        <v>1094</v>
      </c>
      <c r="AO476" s="3">
        <f>IFERROR(ROUND(VLOOKUP($A476,est_vols!$A:$U,5,FALSE),0),"")</f>
        <v>101</v>
      </c>
      <c r="AP476" s="3">
        <f>IFERROR(ROUND(VLOOKUP($A476,est_vols!$A:$U,6,FALSE),0),"")</f>
        <v>430</v>
      </c>
      <c r="AQ476" s="3">
        <f>IFERROR(ROUND(VLOOKUP($A476,est_vols!$A:$U,7,FALSE),0),"")</f>
        <v>349</v>
      </c>
      <c r="AR476" s="3">
        <f>IFERROR(ROUND(VLOOKUP($A476,est_vols!$A:$U,8,FALSE),0),"")</f>
        <v>199</v>
      </c>
      <c r="AS476" s="9">
        <f>IFERROR(ROUND(VLOOKUP($A476,est_vols!$A:$U,9,FALSE),0),"")</f>
        <v>15</v>
      </c>
      <c r="AT476" s="3">
        <f t="shared" si="206"/>
        <v>286</v>
      </c>
      <c r="AU476" s="3">
        <f t="shared" si="207"/>
        <v>70</v>
      </c>
      <c r="AV476" s="3">
        <f t="shared" si="208"/>
        <v>123</v>
      </c>
      <c r="AW476" s="3">
        <f t="shared" si="209"/>
        <v>192</v>
      </c>
      <c r="AX476" s="3">
        <f t="shared" si="210"/>
        <v>-95</v>
      </c>
      <c r="AY476" s="9">
        <f t="shared" si="211"/>
        <v>-4</v>
      </c>
      <c r="AZ476" s="3">
        <f t="shared" si="212"/>
        <v>81796</v>
      </c>
      <c r="BA476" s="3">
        <f t="shared" si="213"/>
        <v>4900</v>
      </c>
      <c r="BB476" s="3">
        <f t="shared" si="214"/>
        <v>15129</v>
      </c>
      <c r="BC476" s="3">
        <f t="shared" si="215"/>
        <v>36864</v>
      </c>
      <c r="BD476" s="3">
        <f t="shared" si="216"/>
        <v>9025</v>
      </c>
      <c r="BE476" s="9">
        <f t="shared" si="217"/>
        <v>16</v>
      </c>
      <c r="BF476" s="51">
        <f t="shared" si="218"/>
        <v>0.35396039603960394</v>
      </c>
      <c r="BG476" s="51">
        <f t="shared" si="219"/>
        <v>2.2580645161290325</v>
      </c>
      <c r="BH476" s="51">
        <f t="shared" si="220"/>
        <v>0.40065146579804561</v>
      </c>
      <c r="BI476" s="51">
        <f t="shared" si="221"/>
        <v>1.2229299363057324</v>
      </c>
      <c r="BJ476" s="51">
        <f t="shared" si="222"/>
        <v>-0.3231292517006803</v>
      </c>
      <c r="BK476" s="52">
        <f t="shared" si="223"/>
        <v>-0.21052631578947367</v>
      </c>
    </row>
    <row r="477" spans="1:63" x14ac:dyDescent="0.25">
      <c r="A477">
        <v>509</v>
      </c>
      <c r="B477" t="s">
        <v>75</v>
      </c>
      <c r="C477" t="s">
        <v>214</v>
      </c>
      <c r="D477" t="str">
        <f t="shared" si="204"/>
        <v>KEITH ST between PALOU and QUESADA</v>
      </c>
      <c r="E477" t="s">
        <v>311</v>
      </c>
      <c r="F477" t="s">
        <v>544</v>
      </c>
      <c r="G477" t="s">
        <v>545</v>
      </c>
      <c r="H477" t="s">
        <v>36</v>
      </c>
      <c r="I477" t="s">
        <v>621</v>
      </c>
      <c r="J477" s="11" t="s">
        <v>1043</v>
      </c>
      <c r="K477">
        <v>20161</v>
      </c>
      <c r="L477" s="11">
        <v>20157</v>
      </c>
      <c r="M477">
        <f>IFERROR(ROUND(VLOOKUP($A477,est_vols!$A:$U,2,FALSE),0),"")</f>
        <v>3</v>
      </c>
      <c r="N477">
        <f>IFERROR(ROUND(VLOOKUP($A477,est_vols!$A:$U,3,FALSE),0),"")</f>
        <v>11</v>
      </c>
      <c r="O477" t="str">
        <f>VLOOKUP(M477,'AT FT Lookup'!$A$3:$D$8,4,FALSE)</f>
        <v>Urb</v>
      </c>
      <c r="P477" s="11" t="str">
        <f>VLOOKUP(N477,'AT FT Lookup'!$A$12:$C$26,3,FALSE)</f>
        <v>Loc</v>
      </c>
      <c r="Q477">
        <f t="shared" si="200"/>
        <v>1</v>
      </c>
      <c r="R477">
        <f t="shared" si="201"/>
        <v>0</v>
      </c>
      <c r="S477">
        <f t="shared" si="202"/>
        <v>0</v>
      </c>
      <c r="T477">
        <f t="shared" si="203"/>
        <v>0</v>
      </c>
      <c r="U477" s="11" t="str">
        <f t="shared" si="205"/>
        <v>Under 10k</v>
      </c>
      <c r="V477" s="3">
        <v>1232</v>
      </c>
      <c r="W477" s="3">
        <v>194</v>
      </c>
      <c r="X477" s="3">
        <v>421</v>
      </c>
      <c r="Y477" s="3">
        <v>325</v>
      </c>
      <c r="Z477" s="3">
        <v>256</v>
      </c>
      <c r="AA477" s="9">
        <v>36</v>
      </c>
      <c r="AN477" s="3">
        <f>IFERROR(ROUND(VLOOKUP($A477,est_vols!$A:$U,4,FALSE),0),"")</f>
        <v>818</v>
      </c>
      <c r="AO477" s="3">
        <f>IFERROR(ROUND(VLOOKUP($A477,est_vols!$A:$U,5,FALSE),0),"")</f>
        <v>183</v>
      </c>
      <c r="AP477" s="3">
        <f>IFERROR(ROUND(VLOOKUP($A477,est_vols!$A:$U,6,FALSE),0),"")</f>
        <v>340</v>
      </c>
      <c r="AQ477" s="3">
        <f>IFERROR(ROUND(VLOOKUP($A477,est_vols!$A:$U,7,FALSE),0),"")</f>
        <v>137</v>
      </c>
      <c r="AR477" s="3">
        <f>IFERROR(ROUND(VLOOKUP($A477,est_vols!$A:$U,8,FALSE),0),"")</f>
        <v>142</v>
      </c>
      <c r="AS477" s="9">
        <f>IFERROR(ROUND(VLOOKUP($A477,est_vols!$A:$U,9,FALSE),0),"")</f>
        <v>17</v>
      </c>
      <c r="AT477" s="3">
        <f t="shared" si="206"/>
        <v>-414</v>
      </c>
      <c r="AU477" s="3">
        <f t="shared" si="207"/>
        <v>-11</v>
      </c>
      <c r="AV477" s="3">
        <f t="shared" si="208"/>
        <v>-81</v>
      </c>
      <c r="AW477" s="3">
        <f t="shared" si="209"/>
        <v>-188</v>
      </c>
      <c r="AX477" s="3">
        <f t="shared" si="210"/>
        <v>-114</v>
      </c>
      <c r="AY477" s="9">
        <f t="shared" si="211"/>
        <v>-19</v>
      </c>
      <c r="AZ477" s="3">
        <f t="shared" si="212"/>
        <v>171396</v>
      </c>
      <c r="BA477" s="3">
        <f t="shared" si="213"/>
        <v>121</v>
      </c>
      <c r="BB477" s="3">
        <f t="shared" si="214"/>
        <v>6561</v>
      </c>
      <c r="BC477" s="3">
        <f t="shared" si="215"/>
        <v>35344</v>
      </c>
      <c r="BD477" s="3">
        <f t="shared" si="216"/>
        <v>12996</v>
      </c>
      <c r="BE477" s="9">
        <f t="shared" si="217"/>
        <v>361</v>
      </c>
      <c r="BF477" s="51">
        <f t="shared" si="218"/>
        <v>-0.33603896103896103</v>
      </c>
      <c r="BG477" s="51">
        <f t="shared" si="219"/>
        <v>-5.6701030927835051E-2</v>
      </c>
      <c r="BH477" s="51">
        <f t="shared" si="220"/>
        <v>-0.19239904988123516</v>
      </c>
      <c r="BI477" s="51">
        <f t="shared" si="221"/>
        <v>-0.57846153846153847</v>
      </c>
      <c r="BJ477" s="51">
        <f t="shared" si="222"/>
        <v>-0.4453125</v>
      </c>
      <c r="BK477" s="52">
        <f t="shared" si="223"/>
        <v>-0.52777777777777779</v>
      </c>
    </row>
    <row r="478" spans="1:63" x14ac:dyDescent="0.25">
      <c r="A478">
        <v>510</v>
      </c>
      <c r="B478" t="s">
        <v>75</v>
      </c>
      <c r="C478" t="s">
        <v>214</v>
      </c>
      <c r="D478" t="str">
        <f t="shared" si="204"/>
        <v>KEITH ST between PALOU and QUESADA</v>
      </c>
      <c r="E478" t="s">
        <v>311</v>
      </c>
      <c r="F478" t="s">
        <v>544</v>
      </c>
      <c r="G478" t="s">
        <v>545</v>
      </c>
      <c r="H478" t="s">
        <v>38</v>
      </c>
      <c r="I478" t="s">
        <v>621</v>
      </c>
      <c r="J478" s="11" t="s">
        <v>1044</v>
      </c>
      <c r="K478">
        <v>20157</v>
      </c>
      <c r="L478" s="11">
        <v>20161</v>
      </c>
      <c r="M478">
        <f>IFERROR(ROUND(VLOOKUP($A478,est_vols!$A:$U,2,FALSE),0),"")</f>
        <v>3</v>
      </c>
      <c r="N478">
        <f>IFERROR(ROUND(VLOOKUP($A478,est_vols!$A:$U,3,FALSE),0),"")</f>
        <v>11</v>
      </c>
      <c r="O478" t="str">
        <f>VLOOKUP(M478,'AT FT Lookup'!$A$3:$D$8,4,FALSE)</f>
        <v>Urb</v>
      </c>
      <c r="P478" s="11" t="str">
        <f>VLOOKUP(N478,'AT FT Lookup'!$A$12:$C$26,3,FALSE)</f>
        <v>Loc</v>
      </c>
      <c r="Q478">
        <f t="shared" si="200"/>
        <v>1</v>
      </c>
      <c r="R478">
        <f t="shared" si="201"/>
        <v>0</v>
      </c>
      <c r="S478">
        <f t="shared" si="202"/>
        <v>0</v>
      </c>
      <c r="T478">
        <f t="shared" si="203"/>
        <v>0</v>
      </c>
      <c r="U478" s="11" t="str">
        <f t="shared" si="205"/>
        <v>Under 10k</v>
      </c>
      <c r="V478" s="3">
        <v>1320</v>
      </c>
      <c r="W478" s="3">
        <v>237</v>
      </c>
      <c r="X478" s="3">
        <v>491</v>
      </c>
      <c r="Y478" s="3">
        <v>334</v>
      </c>
      <c r="Z478" s="3">
        <v>230</v>
      </c>
      <c r="AA478" s="9">
        <v>28</v>
      </c>
      <c r="AN478" s="3">
        <f>IFERROR(ROUND(VLOOKUP($A478,est_vols!$A:$U,4,FALSE),0),"")</f>
        <v>694</v>
      </c>
      <c r="AO478" s="3">
        <f>IFERROR(ROUND(VLOOKUP($A478,est_vols!$A:$U,5,FALSE),0),"")</f>
        <v>81</v>
      </c>
      <c r="AP478" s="3">
        <f>IFERROR(ROUND(VLOOKUP($A478,est_vols!$A:$U,6,FALSE),0),"")</f>
        <v>271</v>
      </c>
      <c r="AQ478" s="3">
        <f>IFERROR(ROUND(VLOOKUP($A478,est_vols!$A:$U,7,FALSE),0),"")</f>
        <v>167</v>
      </c>
      <c r="AR478" s="3">
        <f>IFERROR(ROUND(VLOOKUP($A478,est_vols!$A:$U,8,FALSE),0),"")</f>
        <v>155</v>
      </c>
      <c r="AS478" s="9">
        <f>IFERROR(ROUND(VLOOKUP($A478,est_vols!$A:$U,9,FALSE),0),"")</f>
        <v>20</v>
      </c>
      <c r="AT478" s="3">
        <f t="shared" si="206"/>
        <v>-626</v>
      </c>
      <c r="AU478" s="3">
        <f t="shared" si="207"/>
        <v>-156</v>
      </c>
      <c r="AV478" s="3">
        <f t="shared" si="208"/>
        <v>-220</v>
      </c>
      <c r="AW478" s="3">
        <f t="shared" si="209"/>
        <v>-167</v>
      </c>
      <c r="AX478" s="3">
        <f t="shared" si="210"/>
        <v>-75</v>
      </c>
      <c r="AY478" s="9">
        <f t="shared" si="211"/>
        <v>-8</v>
      </c>
      <c r="AZ478" s="3">
        <f t="shared" si="212"/>
        <v>391876</v>
      </c>
      <c r="BA478" s="3">
        <f t="shared" si="213"/>
        <v>24336</v>
      </c>
      <c r="BB478" s="3">
        <f t="shared" si="214"/>
        <v>48400</v>
      </c>
      <c r="BC478" s="3">
        <f t="shared" si="215"/>
        <v>27889</v>
      </c>
      <c r="BD478" s="3">
        <f t="shared" si="216"/>
        <v>5625</v>
      </c>
      <c r="BE478" s="9">
        <f t="shared" si="217"/>
        <v>64</v>
      </c>
      <c r="BF478" s="51">
        <f t="shared" si="218"/>
        <v>-0.47424242424242424</v>
      </c>
      <c r="BG478" s="51">
        <f t="shared" si="219"/>
        <v>-0.65822784810126578</v>
      </c>
      <c r="BH478" s="51">
        <f t="shared" si="220"/>
        <v>-0.44806517311608962</v>
      </c>
      <c r="BI478" s="51">
        <f t="shared" si="221"/>
        <v>-0.5</v>
      </c>
      <c r="BJ478" s="51">
        <f t="shared" si="222"/>
        <v>-0.32608695652173914</v>
      </c>
      <c r="BK478" s="52">
        <f t="shared" si="223"/>
        <v>-0.2857142857142857</v>
      </c>
    </row>
    <row r="479" spans="1:63" x14ac:dyDescent="0.25">
      <c r="A479">
        <v>511</v>
      </c>
      <c r="B479" t="s">
        <v>75</v>
      </c>
      <c r="C479" t="s">
        <v>214</v>
      </c>
      <c r="D479" t="str">
        <f t="shared" si="204"/>
        <v>KIRKHAM ST between 37TH and 38TH</v>
      </c>
      <c r="E479" t="s">
        <v>312</v>
      </c>
      <c r="F479" t="s">
        <v>546</v>
      </c>
      <c r="G479" t="s">
        <v>547</v>
      </c>
      <c r="H479" t="s">
        <v>40</v>
      </c>
      <c r="I479" t="s">
        <v>621</v>
      </c>
      <c r="J479" s="11" t="s">
        <v>1045</v>
      </c>
      <c r="K479">
        <v>27781</v>
      </c>
      <c r="L479" s="11">
        <v>27730</v>
      </c>
      <c r="M479">
        <f>IFERROR(ROUND(VLOOKUP($A479,est_vols!$A:$U,2,FALSE),0),"")</f>
        <v>3</v>
      </c>
      <c r="N479">
        <f>IFERROR(ROUND(VLOOKUP($A479,est_vols!$A:$U,3,FALSE),0),"")</f>
        <v>11</v>
      </c>
      <c r="O479" t="str">
        <f>VLOOKUP(M479,'AT FT Lookup'!$A$3:$D$8,4,FALSE)</f>
        <v>Urb</v>
      </c>
      <c r="P479" s="11" t="str">
        <f>VLOOKUP(N479,'AT FT Lookup'!$A$12:$C$26,3,FALSE)</f>
        <v>Loc</v>
      </c>
      <c r="Q479">
        <f t="shared" si="200"/>
        <v>1</v>
      </c>
      <c r="R479">
        <f t="shared" si="201"/>
        <v>0</v>
      </c>
      <c r="S479">
        <f t="shared" si="202"/>
        <v>0</v>
      </c>
      <c r="T479">
        <f t="shared" si="203"/>
        <v>0</v>
      </c>
      <c r="U479" s="11" t="str">
        <f t="shared" si="205"/>
        <v>Under 10k</v>
      </c>
      <c r="V479" s="3">
        <v>1671</v>
      </c>
      <c r="W479" s="3">
        <v>395</v>
      </c>
      <c r="X479" s="3">
        <v>586.5</v>
      </c>
      <c r="Y479" s="3">
        <v>356</v>
      </c>
      <c r="Z479" s="3">
        <v>305.5</v>
      </c>
      <c r="AA479" s="9">
        <v>28</v>
      </c>
      <c r="AN479" s="3">
        <f>IFERROR(ROUND(VLOOKUP($A479,est_vols!$A:$U,4,FALSE),0),"")</f>
        <v>944</v>
      </c>
      <c r="AO479" s="3">
        <f>IFERROR(ROUND(VLOOKUP($A479,est_vols!$A:$U,5,FALSE),0),"")</f>
        <v>206</v>
      </c>
      <c r="AP479" s="3">
        <f>IFERROR(ROUND(VLOOKUP($A479,est_vols!$A:$U,6,FALSE),0),"")</f>
        <v>364</v>
      </c>
      <c r="AQ479" s="3">
        <f>IFERROR(ROUND(VLOOKUP($A479,est_vols!$A:$U,7,FALSE),0),"")</f>
        <v>153</v>
      </c>
      <c r="AR479" s="3">
        <f>IFERROR(ROUND(VLOOKUP($A479,est_vols!$A:$U,8,FALSE),0),"")</f>
        <v>189</v>
      </c>
      <c r="AS479" s="9">
        <f>IFERROR(ROUND(VLOOKUP($A479,est_vols!$A:$U,9,FALSE),0),"")</f>
        <v>32</v>
      </c>
      <c r="AT479" s="3">
        <f t="shared" si="206"/>
        <v>-727</v>
      </c>
      <c r="AU479" s="3">
        <f t="shared" si="207"/>
        <v>-189</v>
      </c>
      <c r="AV479" s="3">
        <f t="shared" si="208"/>
        <v>-222.5</v>
      </c>
      <c r="AW479" s="3">
        <f t="shared" si="209"/>
        <v>-203</v>
      </c>
      <c r="AX479" s="3">
        <f t="shared" si="210"/>
        <v>-116.5</v>
      </c>
      <c r="AY479" s="9">
        <f t="shared" si="211"/>
        <v>4</v>
      </c>
      <c r="AZ479" s="3">
        <f t="shared" si="212"/>
        <v>528529</v>
      </c>
      <c r="BA479" s="3">
        <f t="shared" si="213"/>
        <v>35721</v>
      </c>
      <c r="BB479" s="3">
        <f t="shared" si="214"/>
        <v>49506.25</v>
      </c>
      <c r="BC479" s="3">
        <f t="shared" si="215"/>
        <v>41209</v>
      </c>
      <c r="BD479" s="3">
        <f t="shared" si="216"/>
        <v>13572.25</v>
      </c>
      <c r="BE479" s="9">
        <f t="shared" si="217"/>
        <v>16</v>
      </c>
      <c r="BF479" s="51">
        <f t="shared" si="218"/>
        <v>-0.43506882106523043</v>
      </c>
      <c r="BG479" s="51">
        <f t="shared" si="219"/>
        <v>-0.47848101265822784</v>
      </c>
      <c r="BH479" s="51">
        <f t="shared" si="220"/>
        <v>-0.3793691389599318</v>
      </c>
      <c r="BI479" s="51">
        <f t="shared" si="221"/>
        <v>-0.5702247191011236</v>
      </c>
      <c r="BJ479" s="51">
        <f t="shared" si="222"/>
        <v>-0.381342062193126</v>
      </c>
      <c r="BK479" s="52">
        <f t="shared" si="223"/>
        <v>0.14285714285714285</v>
      </c>
    </row>
    <row r="480" spans="1:63" x14ac:dyDescent="0.25">
      <c r="A480">
        <v>512</v>
      </c>
      <c r="B480" t="s">
        <v>75</v>
      </c>
      <c r="C480" t="s">
        <v>214</v>
      </c>
      <c r="D480" t="str">
        <f t="shared" si="204"/>
        <v>KIRKHAM ST between 37TH and 38TH</v>
      </c>
      <c r="E480" t="s">
        <v>312</v>
      </c>
      <c r="F480" t="s">
        <v>546</v>
      </c>
      <c r="G480" t="s">
        <v>547</v>
      </c>
      <c r="H480" t="s">
        <v>42</v>
      </c>
      <c r="I480" t="s">
        <v>621</v>
      </c>
      <c r="J480" s="11" t="s">
        <v>1046</v>
      </c>
      <c r="K480">
        <v>27730</v>
      </c>
      <c r="L480" s="11">
        <v>27781</v>
      </c>
      <c r="M480">
        <f>IFERROR(ROUND(VLOOKUP($A480,est_vols!$A:$U,2,FALSE),0),"")</f>
        <v>3</v>
      </c>
      <c r="N480">
        <f>IFERROR(ROUND(VLOOKUP($A480,est_vols!$A:$U,3,FALSE),0),"")</f>
        <v>11</v>
      </c>
      <c r="O480" t="str">
        <f>VLOOKUP(M480,'AT FT Lookup'!$A$3:$D$8,4,FALSE)</f>
        <v>Urb</v>
      </c>
      <c r="P480" s="11" t="str">
        <f>VLOOKUP(N480,'AT FT Lookup'!$A$12:$C$26,3,FALSE)</f>
        <v>Loc</v>
      </c>
      <c r="Q480">
        <f t="shared" si="200"/>
        <v>1</v>
      </c>
      <c r="R480">
        <f t="shared" si="201"/>
        <v>0</v>
      </c>
      <c r="S480">
        <f t="shared" si="202"/>
        <v>0</v>
      </c>
      <c r="T480">
        <f t="shared" si="203"/>
        <v>0</v>
      </c>
      <c r="U480" s="11" t="str">
        <f t="shared" si="205"/>
        <v>Under 10k</v>
      </c>
      <c r="V480" s="3">
        <v>1386</v>
      </c>
      <c r="W480" s="3">
        <v>210</v>
      </c>
      <c r="X480" s="3">
        <v>451</v>
      </c>
      <c r="Y480" s="3">
        <v>371</v>
      </c>
      <c r="Z480" s="3">
        <v>345.5</v>
      </c>
      <c r="AA480" s="9">
        <v>8.5</v>
      </c>
      <c r="AN480" s="3">
        <f>IFERROR(ROUND(VLOOKUP($A480,est_vols!$A:$U,4,FALSE),0),"")</f>
        <v>961</v>
      </c>
      <c r="AO480" s="3">
        <f>IFERROR(ROUND(VLOOKUP($A480,est_vols!$A:$U,5,FALSE),0),"")</f>
        <v>122</v>
      </c>
      <c r="AP480" s="3">
        <f>IFERROR(ROUND(VLOOKUP($A480,est_vols!$A:$U,6,FALSE),0),"")</f>
        <v>363</v>
      </c>
      <c r="AQ480" s="3">
        <f>IFERROR(ROUND(VLOOKUP($A480,est_vols!$A:$U,7,FALSE),0),"")</f>
        <v>221</v>
      </c>
      <c r="AR480" s="3">
        <f>IFERROR(ROUND(VLOOKUP($A480,est_vols!$A:$U,8,FALSE),0),"")</f>
        <v>231</v>
      </c>
      <c r="AS480" s="9">
        <f>IFERROR(ROUND(VLOOKUP($A480,est_vols!$A:$U,9,FALSE),0),"")</f>
        <v>24</v>
      </c>
      <c r="AT480" s="3">
        <f t="shared" si="206"/>
        <v>-425</v>
      </c>
      <c r="AU480" s="3">
        <f t="shared" si="207"/>
        <v>-88</v>
      </c>
      <c r="AV480" s="3">
        <f t="shared" si="208"/>
        <v>-88</v>
      </c>
      <c r="AW480" s="3">
        <f t="shared" si="209"/>
        <v>-150</v>
      </c>
      <c r="AX480" s="3">
        <f t="shared" si="210"/>
        <v>-114.5</v>
      </c>
      <c r="AY480" s="9">
        <f t="shared" si="211"/>
        <v>15.5</v>
      </c>
      <c r="AZ480" s="3">
        <f t="shared" si="212"/>
        <v>180625</v>
      </c>
      <c r="BA480" s="3">
        <f t="shared" si="213"/>
        <v>7744</v>
      </c>
      <c r="BB480" s="3">
        <f t="shared" si="214"/>
        <v>7744</v>
      </c>
      <c r="BC480" s="3">
        <f t="shared" si="215"/>
        <v>22500</v>
      </c>
      <c r="BD480" s="3">
        <f t="shared" si="216"/>
        <v>13110.25</v>
      </c>
      <c r="BE480" s="9">
        <f t="shared" si="217"/>
        <v>240.25</v>
      </c>
      <c r="BF480" s="51">
        <f t="shared" si="218"/>
        <v>-0.30663780663780665</v>
      </c>
      <c r="BG480" s="51">
        <f t="shared" si="219"/>
        <v>-0.41904761904761906</v>
      </c>
      <c r="BH480" s="51">
        <f t="shared" si="220"/>
        <v>-0.1951219512195122</v>
      </c>
      <c r="BI480" s="51">
        <f t="shared" si="221"/>
        <v>-0.40431266846361186</v>
      </c>
      <c r="BJ480" s="51">
        <f t="shared" si="222"/>
        <v>-0.33140376266280752</v>
      </c>
      <c r="BK480" s="52">
        <f t="shared" si="223"/>
        <v>1.8235294117647058</v>
      </c>
    </row>
    <row r="481" spans="1:63" x14ac:dyDescent="0.25">
      <c r="A481">
        <v>513</v>
      </c>
      <c r="B481" t="s">
        <v>75</v>
      </c>
      <c r="C481" t="s">
        <v>214</v>
      </c>
      <c r="D481" t="str">
        <f t="shared" si="204"/>
        <v>KIRKWOOD AVE between NEWHALL and PHELPS</v>
      </c>
      <c r="E481" t="s">
        <v>313</v>
      </c>
      <c r="F481" t="s">
        <v>548</v>
      </c>
      <c r="G481" t="s">
        <v>549</v>
      </c>
      <c r="H481" t="s">
        <v>36</v>
      </c>
      <c r="I481" t="s">
        <v>621</v>
      </c>
      <c r="J481" s="11" t="s">
        <v>1047</v>
      </c>
      <c r="K481">
        <v>20668</v>
      </c>
      <c r="L481" s="11">
        <v>20676</v>
      </c>
      <c r="M481">
        <f>IFERROR(ROUND(VLOOKUP($A481,est_vols!$A:$U,2,FALSE),0),"")</f>
        <v>3</v>
      </c>
      <c r="N481">
        <f>IFERROR(ROUND(VLOOKUP($A481,est_vols!$A:$U,3,FALSE),0),"")</f>
        <v>11</v>
      </c>
      <c r="O481" t="str">
        <f>VLOOKUP(M481,'AT FT Lookup'!$A$3:$D$8,4,FALSE)</f>
        <v>Urb</v>
      </c>
      <c r="P481" s="11" t="str">
        <f>VLOOKUP(N481,'AT FT Lookup'!$A$12:$C$26,3,FALSE)</f>
        <v>Loc</v>
      </c>
      <c r="Q481">
        <f t="shared" si="200"/>
        <v>1</v>
      </c>
      <c r="R481">
        <f t="shared" si="201"/>
        <v>0</v>
      </c>
      <c r="S481">
        <f t="shared" si="202"/>
        <v>0</v>
      </c>
      <c r="T481">
        <f t="shared" si="203"/>
        <v>0</v>
      </c>
      <c r="U481" s="11" t="str">
        <f t="shared" si="205"/>
        <v>Under 10k</v>
      </c>
      <c r="V481" s="3">
        <v>483.5</v>
      </c>
      <c r="W481" s="3">
        <v>67</v>
      </c>
      <c r="X481" s="3">
        <v>201</v>
      </c>
      <c r="Y481" s="3">
        <v>95.5</v>
      </c>
      <c r="Z481" s="3">
        <v>107.5</v>
      </c>
      <c r="AA481" s="9">
        <v>12.5</v>
      </c>
      <c r="AN481" s="3">
        <f>IFERROR(ROUND(VLOOKUP($A481,est_vols!$A:$U,4,FALSE),0),"")</f>
        <v>0</v>
      </c>
      <c r="AO481" s="3">
        <f>IFERROR(ROUND(VLOOKUP($A481,est_vols!$A:$U,5,FALSE),0),"")</f>
        <v>0</v>
      </c>
      <c r="AP481" s="3">
        <f>IFERROR(ROUND(VLOOKUP($A481,est_vols!$A:$U,6,FALSE),0),"")</f>
        <v>0</v>
      </c>
      <c r="AQ481" s="3">
        <f>IFERROR(ROUND(VLOOKUP($A481,est_vols!$A:$U,7,FALSE),0),"")</f>
        <v>0</v>
      </c>
      <c r="AR481" s="3">
        <f>IFERROR(ROUND(VLOOKUP($A481,est_vols!$A:$U,8,FALSE),0),"")</f>
        <v>0</v>
      </c>
      <c r="AS481" s="9">
        <f>IFERROR(ROUND(VLOOKUP($A481,est_vols!$A:$U,9,FALSE),0),"")</f>
        <v>0</v>
      </c>
      <c r="AT481" s="3">
        <f t="shared" si="206"/>
        <v>-483.5</v>
      </c>
      <c r="AU481" s="3">
        <f t="shared" si="207"/>
        <v>-67</v>
      </c>
      <c r="AV481" s="3">
        <f t="shared" si="208"/>
        <v>-201</v>
      </c>
      <c r="AW481" s="3">
        <f t="shared" si="209"/>
        <v>-95.5</v>
      </c>
      <c r="AX481" s="3">
        <f t="shared" si="210"/>
        <v>-107.5</v>
      </c>
      <c r="AY481" s="9">
        <f t="shared" si="211"/>
        <v>-12.5</v>
      </c>
      <c r="AZ481" s="3">
        <f t="shared" si="212"/>
        <v>233772.25</v>
      </c>
      <c r="BA481" s="3">
        <f t="shared" si="213"/>
        <v>4489</v>
      </c>
      <c r="BB481" s="3">
        <f t="shared" si="214"/>
        <v>40401</v>
      </c>
      <c r="BC481" s="3">
        <f t="shared" si="215"/>
        <v>9120.25</v>
      </c>
      <c r="BD481" s="3">
        <f t="shared" si="216"/>
        <v>11556.25</v>
      </c>
      <c r="BE481" s="9">
        <f t="shared" si="217"/>
        <v>156.25</v>
      </c>
      <c r="BF481" s="51">
        <f t="shared" si="218"/>
        <v>-1</v>
      </c>
      <c r="BG481" s="51">
        <f t="shared" si="219"/>
        <v>-1</v>
      </c>
      <c r="BH481" s="51">
        <f t="shared" si="220"/>
        <v>-1</v>
      </c>
      <c r="BI481" s="51">
        <f t="shared" si="221"/>
        <v>-1</v>
      </c>
      <c r="BJ481" s="51">
        <f t="shared" si="222"/>
        <v>-1</v>
      </c>
      <c r="BK481" s="52">
        <f t="shared" si="223"/>
        <v>-1</v>
      </c>
    </row>
    <row r="482" spans="1:63" x14ac:dyDescent="0.25">
      <c r="A482">
        <v>514</v>
      </c>
      <c r="B482" t="s">
        <v>75</v>
      </c>
      <c r="C482" t="s">
        <v>214</v>
      </c>
      <c r="D482" t="str">
        <f t="shared" si="204"/>
        <v>KIRKWOOD AVE between NEWHALL and PHELPS</v>
      </c>
      <c r="E482" t="s">
        <v>313</v>
      </c>
      <c r="F482" t="s">
        <v>548</v>
      </c>
      <c r="G482" t="s">
        <v>549</v>
      </c>
      <c r="H482" t="s">
        <v>38</v>
      </c>
      <c r="I482" t="s">
        <v>621</v>
      </c>
      <c r="J482" s="11" t="s">
        <v>1048</v>
      </c>
      <c r="K482">
        <v>20676</v>
      </c>
      <c r="L482" s="11">
        <v>20668</v>
      </c>
      <c r="M482">
        <f>IFERROR(ROUND(VLOOKUP($A482,est_vols!$A:$U,2,FALSE),0),"")</f>
        <v>3</v>
      </c>
      <c r="N482">
        <f>IFERROR(ROUND(VLOOKUP($A482,est_vols!$A:$U,3,FALSE),0),"")</f>
        <v>11</v>
      </c>
      <c r="O482" t="str">
        <f>VLOOKUP(M482,'AT FT Lookup'!$A$3:$D$8,4,FALSE)</f>
        <v>Urb</v>
      </c>
      <c r="P482" s="11" t="str">
        <f>VLOOKUP(N482,'AT FT Lookup'!$A$12:$C$26,3,FALSE)</f>
        <v>Loc</v>
      </c>
      <c r="Q482">
        <f t="shared" ref="Q482:Q545" si="224">IF(V482&lt;10000,IF(V482&lt;1,0,1),0)</f>
        <v>1</v>
      </c>
      <c r="R482">
        <f t="shared" ref="R482:R545" si="225">IF(V482&lt;20000,IF(V482&lt;10000,0,1),0)</f>
        <v>0</v>
      </c>
      <c r="S482">
        <f t="shared" ref="S482:S545" si="226">IF(V482&lt;50000,IF(V482&lt;20000,0,1),0)</f>
        <v>0</v>
      </c>
      <c r="T482">
        <f t="shared" ref="T482:T545" si="227">IF(V482&gt;=50000,1,0)</f>
        <v>0</v>
      </c>
      <c r="U482" s="11" t="str">
        <f t="shared" si="205"/>
        <v>Under 10k</v>
      </c>
      <c r="V482" s="3">
        <v>366</v>
      </c>
      <c r="W482" s="3">
        <v>36.5</v>
      </c>
      <c r="X482" s="3">
        <v>118.5</v>
      </c>
      <c r="Y482" s="3">
        <v>96</v>
      </c>
      <c r="Z482" s="3">
        <v>108</v>
      </c>
      <c r="AA482" s="9">
        <v>7</v>
      </c>
      <c r="AN482" s="3">
        <f>IFERROR(ROUND(VLOOKUP($A482,est_vols!$A:$U,4,FALSE),0),"")</f>
        <v>0</v>
      </c>
      <c r="AO482" s="3">
        <f>IFERROR(ROUND(VLOOKUP($A482,est_vols!$A:$U,5,FALSE),0),"")</f>
        <v>0</v>
      </c>
      <c r="AP482" s="3">
        <f>IFERROR(ROUND(VLOOKUP($A482,est_vols!$A:$U,6,FALSE),0),"")</f>
        <v>0</v>
      </c>
      <c r="AQ482" s="3">
        <f>IFERROR(ROUND(VLOOKUP($A482,est_vols!$A:$U,7,FALSE),0),"")</f>
        <v>0</v>
      </c>
      <c r="AR482" s="3">
        <f>IFERROR(ROUND(VLOOKUP($A482,est_vols!$A:$U,8,FALSE),0),"")</f>
        <v>0</v>
      </c>
      <c r="AS482" s="9">
        <f>IFERROR(ROUND(VLOOKUP($A482,est_vols!$A:$U,9,FALSE),0),"")</f>
        <v>0</v>
      </c>
      <c r="AT482" s="3">
        <f t="shared" si="206"/>
        <v>-366</v>
      </c>
      <c r="AU482" s="3">
        <f t="shared" si="207"/>
        <v>-36.5</v>
      </c>
      <c r="AV482" s="3">
        <f t="shared" si="208"/>
        <v>-118.5</v>
      </c>
      <c r="AW482" s="3">
        <f t="shared" si="209"/>
        <v>-96</v>
      </c>
      <c r="AX482" s="3">
        <f t="shared" si="210"/>
        <v>-108</v>
      </c>
      <c r="AY482" s="9">
        <f t="shared" si="211"/>
        <v>-7</v>
      </c>
      <c r="AZ482" s="3">
        <f t="shared" si="212"/>
        <v>133956</v>
      </c>
      <c r="BA482" s="3">
        <f t="shared" si="213"/>
        <v>1332.25</v>
      </c>
      <c r="BB482" s="3">
        <f t="shared" si="214"/>
        <v>14042.25</v>
      </c>
      <c r="BC482" s="3">
        <f t="shared" si="215"/>
        <v>9216</v>
      </c>
      <c r="BD482" s="3">
        <f t="shared" si="216"/>
        <v>11664</v>
      </c>
      <c r="BE482" s="9">
        <f t="shared" si="217"/>
        <v>49</v>
      </c>
      <c r="BF482" s="51">
        <f t="shared" si="218"/>
        <v>-1</v>
      </c>
      <c r="BG482" s="51">
        <f t="shared" si="219"/>
        <v>-1</v>
      </c>
      <c r="BH482" s="51">
        <f t="shared" si="220"/>
        <v>-1</v>
      </c>
      <c r="BI482" s="51">
        <f t="shared" si="221"/>
        <v>-1</v>
      </c>
      <c r="BJ482" s="51">
        <f t="shared" si="222"/>
        <v>-1</v>
      </c>
      <c r="BK482" s="52">
        <f t="shared" si="223"/>
        <v>-1</v>
      </c>
    </row>
    <row r="483" spans="1:63" x14ac:dyDescent="0.25">
      <c r="A483">
        <v>515</v>
      </c>
      <c r="B483" t="s">
        <v>75</v>
      </c>
      <c r="C483" t="s">
        <v>214</v>
      </c>
      <c r="D483" t="str">
        <f t="shared" si="204"/>
        <v>KISKA RD between INGALLS and REARDON</v>
      </c>
      <c r="E483" t="s">
        <v>314</v>
      </c>
      <c r="F483" t="s">
        <v>550</v>
      </c>
      <c r="G483" t="s">
        <v>551</v>
      </c>
      <c r="H483" t="s">
        <v>40</v>
      </c>
      <c r="I483" t="s">
        <v>621</v>
      </c>
      <c r="J483" s="11" t="s">
        <v>1049</v>
      </c>
      <c r="K483">
        <v>20077</v>
      </c>
      <c r="L483" s="11">
        <v>20058</v>
      </c>
      <c r="M483">
        <f>IFERROR(ROUND(VLOOKUP($A483,est_vols!$A:$U,2,FALSE),0),"")</f>
        <v>3</v>
      </c>
      <c r="N483">
        <f>IFERROR(ROUND(VLOOKUP($A483,est_vols!$A:$U,3,FALSE),0),"")</f>
        <v>11</v>
      </c>
      <c r="O483" t="str">
        <f>VLOOKUP(M483,'AT FT Lookup'!$A$3:$D$8,4,FALSE)</f>
        <v>Urb</v>
      </c>
      <c r="P483" s="11" t="str">
        <f>VLOOKUP(N483,'AT FT Lookup'!$A$12:$C$26,3,FALSE)</f>
        <v>Loc</v>
      </c>
      <c r="Q483">
        <f t="shared" si="224"/>
        <v>1</v>
      </c>
      <c r="R483">
        <f t="shared" si="225"/>
        <v>0</v>
      </c>
      <c r="S483">
        <f t="shared" si="226"/>
        <v>0</v>
      </c>
      <c r="T483">
        <f t="shared" si="227"/>
        <v>0</v>
      </c>
      <c r="U483" s="11" t="str">
        <f t="shared" si="205"/>
        <v>Under 10k</v>
      </c>
      <c r="V483" s="3">
        <v>1336</v>
      </c>
      <c r="W483" s="3">
        <v>169.5</v>
      </c>
      <c r="X483" s="3">
        <v>465.5</v>
      </c>
      <c r="Y483" s="3">
        <v>305</v>
      </c>
      <c r="Z483" s="3">
        <v>375.5</v>
      </c>
      <c r="AA483" s="9">
        <v>20.5</v>
      </c>
      <c r="AN483" s="3">
        <f>IFERROR(ROUND(VLOOKUP($A483,est_vols!$A:$U,4,FALSE),0),"")</f>
        <v>833</v>
      </c>
      <c r="AO483" s="3">
        <f>IFERROR(ROUND(VLOOKUP($A483,est_vols!$A:$U,5,FALSE),0),"")</f>
        <v>105</v>
      </c>
      <c r="AP483" s="3">
        <f>IFERROR(ROUND(VLOOKUP($A483,est_vols!$A:$U,6,FALSE),0),"")</f>
        <v>335</v>
      </c>
      <c r="AQ483" s="3">
        <f>IFERROR(ROUND(VLOOKUP($A483,est_vols!$A:$U,7,FALSE),0),"")</f>
        <v>190</v>
      </c>
      <c r="AR483" s="3">
        <f>IFERROR(ROUND(VLOOKUP($A483,est_vols!$A:$U,8,FALSE),0),"")</f>
        <v>189</v>
      </c>
      <c r="AS483" s="9">
        <f>IFERROR(ROUND(VLOOKUP($A483,est_vols!$A:$U,9,FALSE),0),"")</f>
        <v>13</v>
      </c>
      <c r="AT483" s="3">
        <f t="shared" si="206"/>
        <v>-503</v>
      </c>
      <c r="AU483" s="3">
        <f t="shared" si="207"/>
        <v>-64.5</v>
      </c>
      <c r="AV483" s="3">
        <f t="shared" si="208"/>
        <v>-130.5</v>
      </c>
      <c r="AW483" s="3">
        <f t="shared" si="209"/>
        <v>-115</v>
      </c>
      <c r="AX483" s="3">
        <f t="shared" si="210"/>
        <v>-186.5</v>
      </c>
      <c r="AY483" s="9">
        <f t="shared" si="211"/>
        <v>-7.5</v>
      </c>
      <c r="AZ483" s="3">
        <f t="shared" si="212"/>
        <v>253009</v>
      </c>
      <c r="BA483" s="3">
        <f t="shared" si="213"/>
        <v>4160.25</v>
      </c>
      <c r="BB483" s="3">
        <f t="shared" si="214"/>
        <v>17030.25</v>
      </c>
      <c r="BC483" s="3">
        <f t="shared" si="215"/>
        <v>13225</v>
      </c>
      <c r="BD483" s="3">
        <f t="shared" si="216"/>
        <v>34782.25</v>
      </c>
      <c r="BE483" s="9">
        <f t="shared" si="217"/>
        <v>56.25</v>
      </c>
      <c r="BF483" s="51">
        <f t="shared" si="218"/>
        <v>-0.37649700598802394</v>
      </c>
      <c r="BG483" s="51">
        <f t="shared" si="219"/>
        <v>-0.38053097345132741</v>
      </c>
      <c r="BH483" s="51">
        <f t="shared" si="220"/>
        <v>-0.28034371643394201</v>
      </c>
      <c r="BI483" s="51">
        <f t="shared" si="221"/>
        <v>-0.37704918032786883</v>
      </c>
      <c r="BJ483" s="51">
        <f t="shared" si="222"/>
        <v>-0.49667110519307589</v>
      </c>
      <c r="BK483" s="52">
        <f t="shared" si="223"/>
        <v>-0.36585365853658536</v>
      </c>
    </row>
    <row r="484" spans="1:63" x14ac:dyDescent="0.25">
      <c r="A484">
        <v>516</v>
      </c>
      <c r="B484" t="s">
        <v>75</v>
      </c>
      <c r="C484" t="s">
        <v>214</v>
      </c>
      <c r="D484" t="str">
        <f t="shared" si="204"/>
        <v>KISKA RD between INGALLS and REARDON</v>
      </c>
      <c r="E484" t="s">
        <v>314</v>
      </c>
      <c r="F484" t="s">
        <v>550</v>
      </c>
      <c r="G484" t="s">
        <v>551</v>
      </c>
      <c r="H484" t="s">
        <v>42</v>
      </c>
      <c r="I484" t="s">
        <v>621</v>
      </c>
      <c r="J484" s="11" t="s">
        <v>1050</v>
      </c>
      <c r="K484">
        <v>20058</v>
      </c>
      <c r="L484" s="11">
        <v>20077</v>
      </c>
      <c r="M484">
        <f>IFERROR(ROUND(VLOOKUP($A484,est_vols!$A:$U,2,FALSE),0),"")</f>
        <v>3</v>
      </c>
      <c r="N484">
        <f>IFERROR(ROUND(VLOOKUP($A484,est_vols!$A:$U,3,FALSE),0),"")</f>
        <v>11</v>
      </c>
      <c r="O484" t="str">
        <f>VLOOKUP(M484,'AT FT Lookup'!$A$3:$D$8,4,FALSE)</f>
        <v>Urb</v>
      </c>
      <c r="P484" s="11" t="str">
        <f>VLOOKUP(N484,'AT FT Lookup'!$A$12:$C$26,3,FALSE)</f>
        <v>Loc</v>
      </c>
      <c r="Q484">
        <f t="shared" si="224"/>
        <v>1</v>
      </c>
      <c r="R484">
        <f t="shared" si="225"/>
        <v>0</v>
      </c>
      <c r="S484">
        <f t="shared" si="226"/>
        <v>0</v>
      </c>
      <c r="T484">
        <f t="shared" si="227"/>
        <v>0</v>
      </c>
      <c r="U484" s="11" t="str">
        <f t="shared" si="205"/>
        <v>Under 10k</v>
      </c>
      <c r="V484" s="3">
        <v>1371</v>
      </c>
      <c r="W484" s="3">
        <v>224</v>
      </c>
      <c r="X484" s="3">
        <v>487.5</v>
      </c>
      <c r="Y484" s="3">
        <v>289</v>
      </c>
      <c r="Z484" s="3">
        <v>330</v>
      </c>
      <c r="AA484" s="9">
        <v>40.5</v>
      </c>
      <c r="AN484" s="3">
        <f>IFERROR(ROUND(VLOOKUP($A484,est_vols!$A:$U,4,FALSE),0),"")</f>
        <v>908</v>
      </c>
      <c r="AO484" s="3">
        <f>IFERROR(ROUND(VLOOKUP($A484,est_vols!$A:$U,5,FALSE),0),"")</f>
        <v>210</v>
      </c>
      <c r="AP484" s="3">
        <f>IFERROR(ROUND(VLOOKUP($A484,est_vols!$A:$U,6,FALSE),0),"")</f>
        <v>359</v>
      </c>
      <c r="AQ484" s="3">
        <f>IFERROR(ROUND(VLOOKUP($A484,est_vols!$A:$U,7,FALSE),0),"")</f>
        <v>176</v>
      </c>
      <c r="AR484" s="3">
        <f>IFERROR(ROUND(VLOOKUP($A484,est_vols!$A:$U,8,FALSE),0),"")</f>
        <v>138</v>
      </c>
      <c r="AS484" s="9">
        <f>IFERROR(ROUND(VLOOKUP($A484,est_vols!$A:$U,9,FALSE),0),"")</f>
        <v>25</v>
      </c>
      <c r="AT484" s="3">
        <f t="shared" si="206"/>
        <v>-463</v>
      </c>
      <c r="AU484" s="3">
        <f t="shared" si="207"/>
        <v>-14</v>
      </c>
      <c r="AV484" s="3">
        <f t="shared" si="208"/>
        <v>-128.5</v>
      </c>
      <c r="AW484" s="3">
        <f t="shared" si="209"/>
        <v>-113</v>
      </c>
      <c r="AX484" s="3">
        <f t="shared" si="210"/>
        <v>-192</v>
      </c>
      <c r="AY484" s="9">
        <f t="shared" si="211"/>
        <v>-15.5</v>
      </c>
      <c r="AZ484" s="3">
        <f t="shared" si="212"/>
        <v>214369</v>
      </c>
      <c r="BA484" s="3">
        <f t="shared" si="213"/>
        <v>196</v>
      </c>
      <c r="BB484" s="3">
        <f t="shared" si="214"/>
        <v>16512.25</v>
      </c>
      <c r="BC484" s="3">
        <f t="shared" si="215"/>
        <v>12769</v>
      </c>
      <c r="BD484" s="3">
        <f t="shared" si="216"/>
        <v>36864</v>
      </c>
      <c r="BE484" s="9">
        <f t="shared" si="217"/>
        <v>240.25</v>
      </c>
      <c r="BF484" s="51">
        <f t="shared" si="218"/>
        <v>-0.33770970094821301</v>
      </c>
      <c r="BG484" s="51">
        <f t="shared" si="219"/>
        <v>-6.25E-2</v>
      </c>
      <c r="BH484" s="51">
        <f t="shared" si="220"/>
        <v>-0.26358974358974357</v>
      </c>
      <c r="BI484" s="51">
        <f t="shared" si="221"/>
        <v>-0.39100346020761245</v>
      </c>
      <c r="BJ484" s="51">
        <f t="shared" si="222"/>
        <v>-0.58181818181818179</v>
      </c>
      <c r="BK484" s="52">
        <f t="shared" si="223"/>
        <v>-0.38271604938271603</v>
      </c>
    </row>
    <row r="485" spans="1:63" x14ac:dyDescent="0.25">
      <c r="A485">
        <v>517</v>
      </c>
      <c r="B485" t="s">
        <v>75</v>
      </c>
      <c r="C485" t="s">
        <v>214</v>
      </c>
      <c r="D485" t="str">
        <f t="shared" si="204"/>
        <v>LAGUNA HONDA BLVD between IDORA and ULLOA</v>
      </c>
      <c r="E485" t="s">
        <v>315</v>
      </c>
      <c r="F485" t="s">
        <v>552</v>
      </c>
      <c r="G485" t="s">
        <v>417</v>
      </c>
      <c r="H485" t="s">
        <v>40</v>
      </c>
      <c r="I485" t="s">
        <v>621</v>
      </c>
      <c r="J485" s="11" t="s">
        <v>1051</v>
      </c>
      <c r="K485">
        <v>22841</v>
      </c>
      <c r="L485" s="11">
        <v>22445</v>
      </c>
      <c r="M485">
        <f>IFERROR(ROUND(VLOOKUP($A485,est_vols!$A:$U,2,FALSE),0),"")</f>
        <v>3</v>
      </c>
      <c r="N485">
        <f>IFERROR(ROUND(VLOOKUP($A485,est_vols!$A:$U,3,FALSE),0),"")</f>
        <v>4</v>
      </c>
      <c r="O485" t="str">
        <f>VLOOKUP(M485,'AT FT Lookup'!$A$3:$D$8,4,FALSE)</f>
        <v>Urb</v>
      </c>
      <c r="P485" s="11" t="str">
        <f>VLOOKUP(N485,'AT FT Lookup'!$A$12:$C$26,3,FALSE)</f>
        <v>Col</v>
      </c>
      <c r="Q485">
        <f t="shared" si="224"/>
        <v>1</v>
      </c>
      <c r="R485">
        <f t="shared" si="225"/>
        <v>0</v>
      </c>
      <c r="S485">
        <f t="shared" si="226"/>
        <v>0</v>
      </c>
      <c r="T485">
        <f t="shared" si="227"/>
        <v>0</v>
      </c>
      <c r="U485" s="11" t="str">
        <f t="shared" si="205"/>
        <v>Under 10k</v>
      </c>
      <c r="V485" s="3">
        <v>4418</v>
      </c>
      <c r="W485" s="3">
        <v>691</v>
      </c>
      <c r="X485" s="3">
        <v>1505</v>
      </c>
      <c r="Y485" s="3">
        <v>1516</v>
      </c>
      <c r="Z485" s="3">
        <v>670</v>
      </c>
      <c r="AA485" s="9">
        <v>36</v>
      </c>
      <c r="AN485" s="3">
        <f>IFERROR(ROUND(VLOOKUP($A485,est_vols!$A:$U,4,FALSE),0),"")</f>
        <v>1938</v>
      </c>
      <c r="AO485" s="3">
        <f>IFERROR(ROUND(VLOOKUP($A485,est_vols!$A:$U,5,FALSE),0),"")</f>
        <v>338</v>
      </c>
      <c r="AP485" s="3">
        <f>IFERROR(ROUND(VLOOKUP($A485,est_vols!$A:$U,6,FALSE),0),"")</f>
        <v>771</v>
      </c>
      <c r="AQ485" s="3">
        <f>IFERROR(ROUND(VLOOKUP($A485,est_vols!$A:$U,7,FALSE),0),"")</f>
        <v>429</v>
      </c>
      <c r="AR485" s="3">
        <f>IFERROR(ROUND(VLOOKUP($A485,est_vols!$A:$U,8,FALSE),0),"")</f>
        <v>350</v>
      </c>
      <c r="AS485" s="9">
        <f>IFERROR(ROUND(VLOOKUP($A485,est_vols!$A:$U,9,FALSE),0),"")</f>
        <v>49</v>
      </c>
      <c r="AT485" s="3">
        <f t="shared" si="206"/>
        <v>-2480</v>
      </c>
      <c r="AU485" s="3">
        <f t="shared" si="207"/>
        <v>-353</v>
      </c>
      <c r="AV485" s="3">
        <f t="shared" si="208"/>
        <v>-734</v>
      </c>
      <c r="AW485" s="3">
        <f t="shared" si="209"/>
        <v>-1087</v>
      </c>
      <c r="AX485" s="3">
        <f t="shared" si="210"/>
        <v>-320</v>
      </c>
      <c r="AY485" s="9">
        <f t="shared" si="211"/>
        <v>13</v>
      </c>
      <c r="AZ485" s="3">
        <f t="shared" si="212"/>
        <v>6150400</v>
      </c>
      <c r="BA485" s="3">
        <f t="shared" si="213"/>
        <v>124609</v>
      </c>
      <c r="BB485" s="3">
        <f t="shared" si="214"/>
        <v>538756</v>
      </c>
      <c r="BC485" s="3">
        <f t="shared" si="215"/>
        <v>1181569</v>
      </c>
      <c r="BD485" s="3">
        <f t="shared" si="216"/>
        <v>102400</v>
      </c>
      <c r="BE485" s="9">
        <f t="shared" si="217"/>
        <v>169</v>
      </c>
      <c r="BF485" s="51">
        <f t="shared" si="218"/>
        <v>-0.56133997283838843</v>
      </c>
      <c r="BG485" s="51">
        <f t="shared" si="219"/>
        <v>-0.51085383502170767</v>
      </c>
      <c r="BH485" s="51">
        <f t="shared" si="220"/>
        <v>-0.48770764119601329</v>
      </c>
      <c r="BI485" s="51">
        <f t="shared" si="221"/>
        <v>-0.71701846965699212</v>
      </c>
      <c r="BJ485" s="51">
        <f t="shared" si="222"/>
        <v>-0.47761194029850745</v>
      </c>
      <c r="BK485" s="52">
        <f t="shared" si="223"/>
        <v>0.3611111111111111</v>
      </c>
    </row>
    <row r="486" spans="1:63" x14ac:dyDescent="0.25">
      <c r="A486">
        <v>518</v>
      </c>
      <c r="B486" t="s">
        <v>75</v>
      </c>
      <c r="C486" t="s">
        <v>214</v>
      </c>
      <c r="D486" t="str">
        <f t="shared" si="204"/>
        <v>LAGUNA HONDA BLVD between IDORA and ULLOA</v>
      </c>
      <c r="E486" t="s">
        <v>315</v>
      </c>
      <c r="F486" t="s">
        <v>552</v>
      </c>
      <c r="G486" t="s">
        <v>417</v>
      </c>
      <c r="H486" t="s">
        <v>42</v>
      </c>
      <c r="I486" t="s">
        <v>621</v>
      </c>
      <c r="J486" s="11" t="s">
        <v>1052</v>
      </c>
      <c r="K486">
        <v>22445</v>
      </c>
      <c r="L486" s="11">
        <v>22841</v>
      </c>
      <c r="M486">
        <f>IFERROR(ROUND(VLOOKUP($A486,est_vols!$A:$U,2,FALSE),0),"")</f>
        <v>3</v>
      </c>
      <c r="N486">
        <f>IFERROR(ROUND(VLOOKUP($A486,est_vols!$A:$U,3,FALSE),0),"")</f>
        <v>4</v>
      </c>
      <c r="O486" t="str">
        <f>VLOOKUP(M486,'AT FT Lookup'!$A$3:$D$8,4,FALSE)</f>
        <v>Urb</v>
      </c>
      <c r="P486" s="11" t="str">
        <f>VLOOKUP(N486,'AT FT Lookup'!$A$12:$C$26,3,FALSE)</f>
        <v>Col</v>
      </c>
      <c r="Q486">
        <f t="shared" si="224"/>
        <v>1</v>
      </c>
      <c r="R486">
        <f t="shared" si="225"/>
        <v>0</v>
      </c>
      <c r="S486">
        <f t="shared" si="226"/>
        <v>0</v>
      </c>
      <c r="T486">
        <f t="shared" si="227"/>
        <v>0</v>
      </c>
      <c r="U486" s="11" t="str">
        <f t="shared" si="205"/>
        <v>Under 10k</v>
      </c>
      <c r="V486" s="3">
        <v>3321</v>
      </c>
      <c r="W486" s="3">
        <v>816</v>
      </c>
      <c r="X486" s="3">
        <v>1318</v>
      </c>
      <c r="Y486" s="3">
        <v>678</v>
      </c>
      <c r="Z486" s="3">
        <v>469</v>
      </c>
      <c r="AA486" s="9">
        <v>40</v>
      </c>
      <c r="AN486" s="3">
        <f>IFERROR(ROUND(VLOOKUP($A486,est_vols!$A:$U,4,FALSE),0),"")</f>
        <v>4442</v>
      </c>
      <c r="AO486" s="3">
        <f>IFERROR(ROUND(VLOOKUP($A486,est_vols!$A:$U,5,FALSE),0),"")</f>
        <v>849</v>
      </c>
      <c r="AP486" s="3">
        <f>IFERROR(ROUND(VLOOKUP($A486,est_vols!$A:$U,6,FALSE),0),"")</f>
        <v>1803</v>
      </c>
      <c r="AQ486" s="3">
        <f>IFERROR(ROUND(VLOOKUP($A486,est_vols!$A:$U,7,FALSE),0),"")</f>
        <v>986</v>
      </c>
      <c r="AR486" s="3">
        <f>IFERROR(ROUND(VLOOKUP($A486,est_vols!$A:$U,8,FALSE),0),"")</f>
        <v>677</v>
      </c>
      <c r="AS486" s="9">
        <f>IFERROR(ROUND(VLOOKUP($A486,est_vols!$A:$U,9,FALSE),0),"")</f>
        <v>127</v>
      </c>
      <c r="AT486" s="3">
        <f t="shared" si="206"/>
        <v>1121</v>
      </c>
      <c r="AU486" s="3">
        <f t="shared" si="207"/>
        <v>33</v>
      </c>
      <c r="AV486" s="3">
        <f t="shared" si="208"/>
        <v>485</v>
      </c>
      <c r="AW486" s="3">
        <f t="shared" si="209"/>
        <v>308</v>
      </c>
      <c r="AX486" s="3">
        <f t="shared" si="210"/>
        <v>208</v>
      </c>
      <c r="AY486" s="9">
        <f t="shared" si="211"/>
        <v>87</v>
      </c>
      <c r="AZ486" s="3">
        <f t="shared" si="212"/>
        <v>1256641</v>
      </c>
      <c r="BA486" s="3">
        <f t="shared" si="213"/>
        <v>1089</v>
      </c>
      <c r="BB486" s="3">
        <f t="shared" si="214"/>
        <v>235225</v>
      </c>
      <c r="BC486" s="3">
        <f t="shared" si="215"/>
        <v>94864</v>
      </c>
      <c r="BD486" s="3">
        <f t="shared" si="216"/>
        <v>43264</v>
      </c>
      <c r="BE486" s="9">
        <f t="shared" si="217"/>
        <v>7569</v>
      </c>
      <c r="BF486" s="51">
        <f t="shared" si="218"/>
        <v>0.337548931044866</v>
      </c>
      <c r="BG486" s="51">
        <f t="shared" si="219"/>
        <v>4.0441176470588237E-2</v>
      </c>
      <c r="BH486" s="51">
        <f t="shared" si="220"/>
        <v>0.36798179059180575</v>
      </c>
      <c r="BI486" s="51">
        <f t="shared" si="221"/>
        <v>0.45427728613569324</v>
      </c>
      <c r="BJ486" s="51">
        <f t="shared" si="222"/>
        <v>0.44349680170575695</v>
      </c>
      <c r="BK486" s="52">
        <f t="shared" si="223"/>
        <v>2.1749999999999998</v>
      </c>
    </row>
    <row r="487" spans="1:63" x14ac:dyDescent="0.25">
      <c r="A487">
        <v>519</v>
      </c>
      <c r="B487" t="s">
        <v>75</v>
      </c>
      <c r="C487" t="s">
        <v>214</v>
      </c>
      <c r="D487" t="str">
        <f t="shared" si="204"/>
        <v>LAGUNA ST between BAY and FRANCISCO</v>
      </c>
      <c r="E487" t="s">
        <v>316</v>
      </c>
      <c r="F487" t="s">
        <v>553</v>
      </c>
      <c r="G487" t="s">
        <v>554</v>
      </c>
      <c r="H487" t="s">
        <v>36</v>
      </c>
      <c r="I487" t="s">
        <v>621</v>
      </c>
      <c r="J487" s="11" t="s">
        <v>1053</v>
      </c>
      <c r="K487">
        <v>26755</v>
      </c>
      <c r="L487" s="11">
        <v>26754</v>
      </c>
      <c r="M487">
        <f>IFERROR(ROUND(VLOOKUP($A487,est_vols!$A:$U,2,FALSE),0),"")</f>
        <v>2</v>
      </c>
      <c r="N487">
        <f>IFERROR(ROUND(VLOOKUP($A487,est_vols!$A:$U,3,FALSE),0),"")</f>
        <v>4</v>
      </c>
      <c r="O487" t="str">
        <f>VLOOKUP(M487,'AT FT Lookup'!$A$3:$D$8,4,FALSE)</f>
        <v>UrbBiz</v>
      </c>
      <c r="P487" s="11" t="str">
        <f>VLOOKUP(N487,'AT FT Lookup'!$A$12:$C$26,3,FALSE)</f>
        <v>Col</v>
      </c>
      <c r="Q487">
        <f t="shared" si="224"/>
        <v>1</v>
      </c>
      <c r="R487">
        <f t="shared" si="225"/>
        <v>0</v>
      </c>
      <c r="S487">
        <f t="shared" si="226"/>
        <v>0</v>
      </c>
      <c r="T487">
        <f t="shared" si="227"/>
        <v>0</v>
      </c>
      <c r="U487" s="11" t="str">
        <f t="shared" si="205"/>
        <v>Under 10k</v>
      </c>
      <c r="V487" s="3">
        <v>2073</v>
      </c>
      <c r="W487" s="3">
        <v>328</v>
      </c>
      <c r="X487" s="3">
        <v>855</v>
      </c>
      <c r="Y487" s="3">
        <v>488</v>
      </c>
      <c r="Z487" s="3">
        <v>370</v>
      </c>
      <c r="AA487" s="9">
        <v>32</v>
      </c>
      <c r="AN487" s="3">
        <f>IFERROR(ROUND(VLOOKUP($A487,est_vols!$A:$U,4,FALSE),0),"")</f>
        <v>3053</v>
      </c>
      <c r="AO487" s="3">
        <f>IFERROR(ROUND(VLOOKUP($A487,est_vols!$A:$U,5,FALSE),0),"")</f>
        <v>370</v>
      </c>
      <c r="AP487" s="3">
        <f>IFERROR(ROUND(VLOOKUP($A487,est_vols!$A:$U,6,FALSE),0),"")</f>
        <v>1205</v>
      </c>
      <c r="AQ487" s="3">
        <f>IFERROR(ROUND(VLOOKUP($A487,est_vols!$A:$U,7,FALSE),0),"")</f>
        <v>645</v>
      </c>
      <c r="AR487" s="3">
        <f>IFERROR(ROUND(VLOOKUP($A487,est_vols!$A:$U,8,FALSE),0),"")</f>
        <v>763</v>
      </c>
      <c r="AS487" s="9">
        <f>IFERROR(ROUND(VLOOKUP($A487,est_vols!$A:$U,9,FALSE),0),"")</f>
        <v>70</v>
      </c>
      <c r="AT487" s="3">
        <f t="shared" si="206"/>
        <v>980</v>
      </c>
      <c r="AU487" s="3">
        <f t="shared" si="207"/>
        <v>42</v>
      </c>
      <c r="AV487" s="3">
        <f t="shared" si="208"/>
        <v>350</v>
      </c>
      <c r="AW487" s="3">
        <f t="shared" si="209"/>
        <v>157</v>
      </c>
      <c r="AX487" s="3">
        <f t="shared" si="210"/>
        <v>393</v>
      </c>
      <c r="AY487" s="9">
        <f t="shared" si="211"/>
        <v>38</v>
      </c>
      <c r="AZ487" s="3">
        <f t="shared" si="212"/>
        <v>960400</v>
      </c>
      <c r="BA487" s="3">
        <f t="shared" si="213"/>
        <v>1764</v>
      </c>
      <c r="BB487" s="3">
        <f t="shared" si="214"/>
        <v>122500</v>
      </c>
      <c r="BC487" s="3">
        <f t="shared" si="215"/>
        <v>24649</v>
      </c>
      <c r="BD487" s="3">
        <f t="shared" si="216"/>
        <v>154449</v>
      </c>
      <c r="BE487" s="9">
        <f t="shared" si="217"/>
        <v>1444</v>
      </c>
      <c r="BF487" s="51">
        <f t="shared" si="218"/>
        <v>0.47274481427882298</v>
      </c>
      <c r="BG487" s="51">
        <f t="shared" si="219"/>
        <v>0.12804878048780488</v>
      </c>
      <c r="BH487" s="51">
        <f t="shared" si="220"/>
        <v>0.40935672514619881</v>
      </c>
      <c r="BI487" s="51">
        <f t="shared" si="221"/>
        <v>0.32172131147540983</v>
      </c>
      <c r="BJ487" s="51">
        <f t="shared" si="222"/>
        <v>1.0621621621621622</v>
      </c>
      <c r="BK487" s="52">
        <f t="shared" si="223"/>
        <v>1.1875</v>
      </c>
    </row>
    <row r="488" spans="1:63" x14ac:dyDescent="0.25">
      <c r="A488">
        <v>520</v>
      </c>
      <c r="B488" t="s">
        <v>75</v>
      </c>
      <c r="C488" t="s">
        <v>214</v>
      </c>
      <c r="D488" t="str">
        <f t="shared" si="204"/>
        <v>LAGUNA ST between BAY and FRANCISCO</v>
      </c>
      <c r="E488" t="s">
        <v>316</v>
      </c>
      <c r="F488" t="s">
        <v>553</v>
      </c>
      <c r="G488" t="s">
        <v>554</v>
      </c>
      <c r="H488" t="s">
        <v>38</v>
      </c>
      <c r="I488" t="s">
        <v>621</v>
      </c>
      <c r="J488" s="11" t="s">
        <v>1054</v>
      </c>
      <c r="K488">
        <v>26754</v>
      </c>
      <c r="L488" s="11">
        <v>26755</v>
      </c>
      <c r="M488">
        <f>IFERROR(ROUND(VLOOKUP($A488,est_vols!$A:$U,2,FALSE),0),"")</f>
        <v>2</v>
      </c>
      <c r="N488">
        <f>IFERROR(ROUND(VLOOKUP($A488,est_vols!$A:$U,3,FALSE),0),"")</f>
        <v>4</v>
      </c>
      <c r="O488" t="str">
        <f>VLOOKUP(M488,'AT FT Lookup'!$A$3:$D$8,4,FALSE)</f>
        <v>UrbBiz</v>
      </c>
      <c r="P488" s="11" t="str">
        <f>VLOOKUP(N488,'AT FT Lookup'!$A$12:$C$26,3,FALSE)</f>
        <v>Col</v>
      </c>
      <c r="Q488">
        <f t="shared" si="224"/>
        <v>1</v>
      </c>
      <c r="R488">
        <f t="shared" si="225"/>
        <v>0</v>
      </c>
      <c r="S488">
        <f t="shared" si="226"/>
        <v>0</v>
      </c>
      <c r="T488">
        <f t="shared" si="227"/>
        <v>0</v>
      </c>
      <c r="U488" s="11" t="str">
        <f t="shared" si="205"/>
        <v>Under 10k</v>
      </c>
      <c r="V488" s="3">
        <v>3376</v>
      </c>
      <c r="W488" s="3">
        <v>463</v>
      </c>
      <c r="X488" s="3">
        <v>1367</v>
      </c>
      <c r="Y488" s="3">
        <v>769</v>
      </c>
      <c r="Z488" s="3">
        <v>711</v>
      </c>
      <c r="AA488" s="9">
        <v>66</v>
      </c>
      <c r="AN488" s="3">
        <f>IFERROR(ROUND(VLOOKUP($A488,est_vols!$A:$U,4,FALSE),0),"")</f>
        <v>3210</v>
      </c>
      <c r="AO488" s="3">
        <f>IFERROR(ROUND(VLOOKUP($A488,est_vols!$A:$U,5,FALSE),0),"")</f>
        <v>633</v>
      </c>
      <c r="AP488" s="3">
        <f>IFERROR(ROUND(VLOOKUP($A488,est_vols!$A:$U,6,FALSE),0),"")</f>
        <v>1247</v>
      </c>
      <c r="AQ488" s="3">
        <f>IFERROR(ROUND(VLOOKUP($A488,est_vols!$A:$U,7,FALSE),0),"")</f>
        <v>579</v>
      </c>
      <c r="AR488" s="3">
        <f>IFERROR(ROUND(VLOOKUP($A488,est_vols!$A:$U,8,FALSE),0),"")</f>
        <v>639</v>
      </c>
      <c r="AS488" s="9">
        <f>IFERROR(ROUND(VLOOKUP($A488,est_vols!$A:$U,9,FALSE),0),"")</f>
        <v>112</v>
      </c>
      <c r="AT488" s="3">
        <f t="shared" si="206"/>
        <v>-166</v>
      </c>
      <c r="AU488" s="3">
        <f t="shared" si="207"/>
        <v>170</v>
      </c>
      <c r="AV488" s="3">
        <f t="shared" si="208"/>
        <v>-120</v>
      </c>
      <c r="AW488" s="3">
        <f t="shared" si="209"/>
        <v>-190</v>
      </c>
      <c r="AX488" s="3">
        <f t="shared" si="210"/>
        <v>-72</v>
      </c>
      <c r="AY488" s="9">
        <f t="shared" si="211"/>
        <v>46</v>
      </c>
      <c r="AZ488" s="3">
        <f t="shared" si="212"/>
        <v>27556</v>
      </c>
      <c r="BA488" s="3">
        <f t="shared" si="213"/>
        <v>28900</v>
      </c>
      <c r="BB488" s="3">
        <f t="shared" si="214"/>
        <v>14400</v>
      </c>
      <c r="BC488" s="3">
        <f t="shared" si="215"/>
        <v>36100</v>
      </c>
      <c r="BD488" s="3">
        <f t="shared" si="216"/>
        <v>5184</v>
      </c>
      <c r="BE488" s="9">
        <f t="shared" si="217"/>
        <v>2116</v>
      </c>
      <c r="BF488" s="51">
        <f t="shared" si="218"/>
        <v>-4.9170616113744077E-2</v>
      </c>
      <c r="BG488" s="51">
        <f t="shared" si="219"/>
        <v>0.367170626349892</v>
      </c>
      <c r="BH488" s="51">
        <f t="shared" si="220"/>
        <v>-8.778346744696415E-2</v>
      </c>
      <c r="BI488" s="51">
        <f t="shared" si="221"/>
        <v>-0.247074122236671</v>
      </c>
      <c r="BJ488" s="51">
        <f t="shared" si="222"/>
        <v>-0.10126582278481013</v>
      </c>
      <c r="BK488" s="52">
        <f t="shared" si="223"/>
        <v>0.69696969696969702</v>
      </c>
    </row>
    <row r="489" spans="1:63" x14ac:dyDescent="0.25">
      <c r="A489">
        <v>521</v>
      </c>
      <c r="B489" t="s">
        <v>75</v>
      </c>
      <c r="C489" t="s">
        <v>214</v>
      </c>
      <c r="D489" t="str">
        <f t="shared" si="204"/>
        <v>LAGUNA ST between HAYES and LINDEN</v>
      </c>
      <c r="E489" t="s">
        <v>316</v>
      </c>
      <c r="F489" t="s">
        <v>439</v>
      </c>
      <c r="G489" t="s">
        <v>555</v>
      </c>
      <c r="H489" t="s">
        <v>36</v>
      </c>
      <c r="I489" t="s">
        <v>621</v>
      </c>
      <c r="J489" s="11" t="s">
        <v>1055</v>
      </c>
      <c r="K489">
        <v>25927</v>
      </c>
      <c r="L489" s="11">
        <v>25932</v>
      </c>
      <c r="M489">
        <f>IFERROR(ROUND(VLOOKUP($A489,est_vols!$A:$U,2,FALSE),0),"")</f>
        <v>1</v>
      </c>
      <c r="N489">
        <f>IFERROR(ROUND(VLOOKUP($A489,est_vols!$A:$U,3,FALSE),0),"")</f>
        <v>4</v>
      </c>
      <c r="O489" t="str">
        <f>VLOOKUP(M489,'AT FT Lookup'!$A$3:$D$8,4,FALSE)</f>
        <v>Core/CBD</v>
      </c>
      <c r="P489" s="11" t="str">
        <f>VLOOKUP(N489,'AT FT Lookup'!$A$12:$C$26,3,FALSE)</f>
        <v>Col</v>
      </c>
      <c r="Q489">
        <f t="shared" si="224"/>
        <v>1</v>
      </c>
      <c r="R489">
        <f t="shared" si="225"/>
        <v>0</v>
      </c>
      <c r="S489">
        <f t="shared" si="226"/>
        <v>0</v>
      </c>
      <c r="T489">
        <f t="shared" si="227"/>
        <v>0</v>
      </c>
      <c r="U489" s="11" t="str">
        <f t="shared" si="205"/>
        <v>Under 10k</v>
      </c>
      <c r="V489" s="3">
        <v>4951</v>
      </c>
      <c r="W489" s="3">
        <v>647</v>
      </c>
      <c r="X489" s="3">
        <v>2163</v>
      </c>
      <c r="Y489" s="3">
        <v>796</v>
      </c>
      <c r="Z489" s="3">
        <v>1199.5</v>
      </c>
      <c r="AA489" s="9">
        <v>145.5</v>
      </c>
      <c r="AN489" s="3">
        <f>IFERROR(ROUND(VLOOKUP($A489,est_vols!$A:$U,4,FALSE),0),"")</f>
        <v>6723</v>
      </c>
      <c r="AO489" s="3">
        <f>IFERROR(ROUND(VLOOKUP($A489,est_vols!$A:$U,5,FALSE),0),"")</f>
        <v>1126</v>
      </c>
      <c r="AP489" s="3">
        <f>IFERROR(ROUND(VLOOKUP($A489,est_vols!$A:$U,6,FALSE),0),"")</f>
        <v>2524</v>
      </c>
      <c r="AQ489" s="3">
        <f>IFERROR(ROUND(VLOOKUP($A489,est_vols!$A:$U,7,FALSE),0),"")</f>
        <v>1174</v>
      </c>
      <c r="AR489" s="3">
        <f>IFERROR(ROUND(VLOOKUP($A489,est_vols!$A:$U,8,FALSE),0),"")</f>
        <v>1672</v>
      </c>
      <c r="AS489" s="9">
        <f>IFERROR(ROUND(VLOOKUP($A489,est_vols!$A:$U,9,FALSE),0),"")</f>
        <v>227</v>
      </c>
      <c r="AT489" s="3">
        <f t="shared" si="206"/>
        <v>1772</v>
      </c>
      <c r="AU489" s="3">
        <f t="shared" si="207"/>
        <v>479</v>
      </c>
      <c r="AV489" s="3">
        <f t="shared" si="208"/>
        <v>361</v>
      </c>
      <c r="AW489" s="3">
        <f t="shared" si="209"/>
        <v>378</v>
      </c>
      <c r="AX489" s="3">
        <f t="shared" si="210"/>
        <v>472.5</v>
      </c>
      <c r="AY489" s="9">
        <f t="shared" si="211"/>
        <v>81.5</v>
      </c>
      <c r="AZ489" s="3">
        <f t="shared" si="212"/>
        <v>3139984</v>
      </c>
      <c r="BA489" s="3">
        <f t="shared" si="213"/>
        <v>229441</v>
      </c>
      <c r="BB489" s="3">
        <f t="shared" si="214"/>
        <v>130321</v>
      </c>
      <c r="BC489" s="3">
        <f t="shared" si="215"/>
        <v>142884</v>
      </c>
      <c r="BD489" s="3">
        <f t="shared" si="216"/>
        <v>223256.25</v>
      </c>
      <c r="BE489" s="9">
        <f t="shared" si="217"/>
        <v>6642.25</v>
      </c>
      <c r="BF489" s="51">
        <f t="shared" si="218"/>
        <v>0.35790749343566958</v>
      </c>
      <c r="BG489" s="51">
        <f t="shared" si="219"/>
        <v>0.74034003091190104</v>
      </c>
      <c r="BH489" s="51">
        <f t="shared" si="220"/>
        <v>0.16689782709200185</v>
      </c>
      <c r="BI489" s="51">
        <f t="shared" si="221"/>
        <v>0.47487437185929648</v>
      </c>
      <c r="BJ489" s="51">
        <f t="shared" si="222"/>
        <v>0.39391413088786997</v>
      </c>
      <c r="BK489" s="52">
        <f t="shared" si="223"/>
        <v>0.56013745704467355</v>
      </c>
    </row>
    <row r="490" spans="1:63" x14ac:dyDescent="0.25">
      <c r="A490">
        <v>522</v>
      </c>
      <c r="B490" t="s">
        <v>75</v>
      </c>
      <c r="C490" t="s">
        <v>214</v>
      </c>
      <c r="D490" t="str">
        <f t="shared" si="204"/>
        <v>LAGUNA ST between HAYES and LINDEN</v>
      </c>
      <c r="E490" t="s">
        <v>316</v>
      </c>
      <c r="F490" t="s">
        <v>439</v>
      </c>
      <c r="G490" t="s">
        <v>555</v>
      </c>
      <c r="H490" t="s">
        <v>38</v>
      </c>
      <c r="I490" t="s">
        <v>621</v>
      </c>
      <c r="J490" s="11" t="s">
        <v>1056</v>
      </c>
      <c r="K490">
        <v>25932</v>
      </c>
      <c r="L490" s="11">
        <v>25927</v>
      </c>
      <c r="M490">
        <f>IFERROR(ROUND(VLOOKUP($A490,est_vols!$A:$U,2,FALSE),0),"")</f>
        <v>1</v>
      </c>
      <c r="N490">
        <f>IFERROR(ROUND(VLOOKUP($A490,est_vols!$A:$U,3,FALSE),0),"")</f>
        <v>4</v>
      </c>
      <c r="O490" t="str">
        <f>VLOOKUP(M490,'AT FT Lookup'!$A$3:$D$8,4,FALSE)</f>
        <v>Core/CBD</v>
      </c>
      <c r="P490" s="11" t="str">
        <f>VLOOKUP(N490,'AT FT Lookup'!$A$12:$C$26,3,FALSE)</f>
        <v>Col</v>
      </c>
      <c r="Q490">
        <f t="shared" si="224"/>
        <v>1</v>
      </c>
      <c r="R490">
        <f t="shared" si="225"/>
        <v>0</v>
      </c>
      <c r="S490">
        <f t="shared" si="226"/>
        <v>0</v>
      </c>
      <c r="T490">
        <f t="shared" si="227"/>
        <v>0</v>
      </c>
      <c r="U490" s="11" t="str">
        <f t="shared" si="205"/>
        <v>Under 10k</v>
      </c>
      <c r="V490" s="3">
        <v>3830</v>
      </c>
      <c r="W490" s="3">
        <v>495.5</v>
      </c>
      <c r="X490" s="3">
        <v>1447</v>
      </c>
      <c r="Y490" s="3">
        <v>717</v>
      </c>
      <c r="Z490" s="3">
        <v>1066</v>
      </c>
      <c r="AA490" s="9">
        <v>104.5</v>
      </c>
      <c r="AN490" s="3">
        <f>IFERROR(ROUND(VLOOKUP($A490,est_vols!$A:$U,4,FALSE),0),"")</f>
        <v>6907</v>
      </c>
      <c r="AO490" s="3">
        <f>IFERROR(ROUND(VLOOKUP($A490,est_vols!$A:$U,5,FALSE),0),"")</f>
        <v>1080</v>
      </c>
      <c r="AP490" s="3">
        <f>IFERROR(ROUND(VLOOKUP($A490,est_vols!$A:$U,6,FALSE),0),"")</f>
        <v>2459</v>
      </c>
      <c r="AQ490" s="3">
        <f>IFERROR(ROUND(VLOOKUP($A490,est_vols!$A:$U,7,FALSE),0),"")</f>
        <v>1274</v>
      </c>
      <c r="AR490" s="3">
        <f>IFERROR(ROUND(VLOOKUP($A490,est_vols!$A:$U,8,FALSE),0),"")</f>
        <v>1986</v>
      </c>
      <c r="AS490" s="9">
        <f>IFERROR(ROUND(VLOOKUP($A490,est_vols!$A:$U,9,FALSE),0),"")</f>
        <v>108</v>
      </c>
      <c r="AT490" s="3">
        <f t="shared" si="206"/>
        <v>3077</v>
      </c>
      <c r="AU490" s="3">
        <f t="shared" si="207"/>
        <v>584.5</v>
      </c>
      <c r="AV490" s="3">
        <f t="shared" si="208"/>
        <v>1012</v>
      </c>
      <c r="AW490" s="3">
        <f t="shared" si="209"/>
        <v>557</v>
      </c>
      <c r="AX490" s="3">
        <f t="shared" si="210"/>
        <v>920</v>
      </c>
      <c r="AY490" s="9">
        <f t="shared" si="211"/>
        <v>3.5</v>
      </c>
      <c r="AZ490" s="3">
        <f t="shared" si="212"/>
        <v>9467929</v>
      </c>
      <c r="BA490" s="3">
        <f t="shared" si="213"/>
        <v>341640.25</v>
      </c>
      <c r="BB490" s="3">
        <f t="shared" si="214"/>
        <v>1024144</v>
      </c>
      <c r="BC490" s="3">
        <f t="shared" si="215"/>
        <v>310249</v>
      </c>
      <c r="BD490" s="3">
        <f t="shared" si="216"/>
        <v>846400</v>
      </c>
      <c r="BE490" s="9">
        <f t="shared" si="217"/>
        <v>12.25</v>
      </c>
      <c r="BF490" s="51">
        <f t="shared" si="218"/>
        <v>0.80339425587467361</v>
      </c>
      <c r="BG490" s="51">
        <f t="shared" si="219"/>
        <v>1.1796165489404642</v>
      </c>
      <c r="BH490" s="51">
        <f t="shared" si="220"/>
        <v>0.69937802349689016</v>
      </c>
      <c r="BI490" s="51">
        <f t="shared" si="221"/>
        <v>0.77684797768479774</v>
      </c>
      <c r="BJ490" s="51">
        <f t="shared" si="222"/>
        <v>0.8630393996247655</v>
      </c>
      <c r="BK490" s="52">
        <f t="shared" si="223"/>
        <v>3.3492822966507178E-2</v>
      </c>
    </row>
    <row r="491" spans="1:63" x14ac:dyDescent="0.25">
      <c r="A491">
        <v>523</v>
      </c>
      <c r="B491" t="s">
        <v>75</v>
      </c>
      <c r="C491" t="s">
        <v>214</v>
      </c>
      <c r="D491" t="str">
        <f t="shared" si="204"/>
        <v>LAGUNA ST between HEMLOCK and POST</v>
      </c>
      <c r="E491" t="s">
        <v>316</v>
      </c>
      <c r="F491" t="s">
        <v>556</v>
      </c>
      <c r="G491" t="s">
        <v>557</v>
      </c>
      <c r="H491" t="s">
        <v>36</v>
      </c>
      <c r="I491" t="s">
        <v>621</v>
      </c>
      <c r="J491" s="11" t="s">
        <v>1057</v>
      </c>
      <c r="K491">
        <v>26505</v>
      </c>
      <c r="L491" s="11">
        <v>26523</v>
      </c>
      <c r="M491">
        <f>IFERROR(ROUND(VLOOKUP($A491,est_vols!$A:$U,2,FALSE),0),"")</f>
        <v>1</v>
      </c>
      <c r="N491">
        <f>IFERROR(ROUND(VLOOKUP($A491,est_vols!$A:$U,3,FALSE),0),"")</f>
        <v>4</v>
      </c>
      <c r="O491" t="str">
        <f>VLOOKUP(M491,'AT FT Lookup'!$A$3:$D$8,4,FALSE)</f>
        <v>Core/CBD</v>
      </c>
      <c r="P491" s="11" t="str">
        <f>VLOOKUP(N491,'AT FT Lookup'!$A$12:$C$26,3,FALSE)</f>
        <v>Col</v>
      </c>
      <c r="Q491">
        <f t="shared" si="224"/>
        <v>1</v>
      </c>
      <c r="R491">
        <f t="shared" si="225"/>
        <v>0</v>
      </c>
      <c r="S491">
        <f t="shared" si="226"/>
        <v>0</v>
      </c>
      <c r="T491">
        <f t="shared" si="227"/>
        <v>0</v>
      </c>
      <c r="U491" s="11" t="str">
        <f t="shared" si="205"/>
        <v>Under 10k</v>
      </c>
      <c r="V491" s="3">
        <v>2365</v>
      </c>
      <c r="W491" s="3">
        <v>303</v>
      </c>
      <c r="X491" s="3">
        <v>1073</v>
      </c>
      <c r="Y491" s="3">
        <v>476</v>
      </c>
      <c r="Z491" s="3">
        <v>477</v>
      </c>
      <c r="AA491" s="9">
        <v>36</v>
      </c>
      <c r="AN491" s="3">
        <f>IFERROR(ROUND(VLOOKUP($A491,est_vols!$A:$U,4,FALSE),0),"")</f>
        <v>5146</v>
      </c>
      <c r="AO491" s="3">
        <f>IFERROR(ROUND(VLOOKUP($A491,est_vols!$A:$U,5,FALSE),0),"")</f>
        <v>875</v>
      </c>
      <c r="AP491" s="3">
        <f>IFERROR(ROUND(VLOOKUP($A491,est_vols!$A:$U,6,FALSE),0),"")</f>
        <v>2024</v>
      </c>
      <c r="AQ491" s="3">
        <f>IFERROR(ROUND(VLOOKUP($A491,est_vols!$A:$U,7,FALSE),0),"")</f>
        <v>1048</v>
      </c>
      <c r="AR491" s="3">
        <f>IFERROR(ROUND(VLOOKUP($A491,est_vols!$A:$U,8,FALSE),0),"")</f>
        <v>1112</v>
      </c>
      <c r="AS491" s="9">
        <f>IFERROR(ROUND(VLOOKUP($A491,est_vols!$A:$U,9,FALSE),0),"")</f>
        <v>86</v>
      </c>
      <c r="AT491" s="3">
        <f t="shared" si="206"/>
        <v>2781</v>
      </c>
      <c r="AU491" s="3">
        <f t="shared" si="207"/>
        <v>572</v>
      </c>
      <c r="AV491" s="3">
        <f t="shared" si="208"/>
        <v>951</v>
      </c>
      <c r="AW491" s="3">
        <f t="shared" si="209"/>
        <v>572</v>
      </c>
      <c r="AX491" s="3">
        <f t="shared" si="210"/>
        <v>635</v>
      </c>
      <c r="AY491" s="9">
        <f t="shared" si="211"/>
        <v>50</v>
      </c>
      <c r="AZ491" s="3">
        <f t="shared" si="212"/>
        <v>7733961</v>
      </c>
      <c r="BA491" s="3">
        <f t="shared" si="213"/>
        <v>327184</v>
      </c>
      <c r="BB491" s="3">
        <f t="shared" si="214"/>
        <v>904401</v>
      </c>
      <c r="BC491" s="3">
        <f t="shared" si="215"/>
        <v>327184</v>
      </c>
      <c r="BD491" s="3">
        <f t="shared" si="216"/>
        <v>403225</v>
      </c>
      <c r="BE491" s="9">
        <f t="shared" si="217"/>
        <v>2500</v>
      </c>
      <c r="BF491" s="51">
        <f t="shared" si="218"/>
        <v>1.1758985200845666</v>
      </c>
      <c r="BG491" s="51">
        <f t="shared" si="219"/>
        <v>1.8877887788778878</v>
      </c>
      <c r="BH491" s="51">
        <f t="shared" si="220"/>
        <v>0.88630009319664493</v>
      </c>
      <c r="BI491" s="51">
        <f t="shared" si="221"/>
        <v>1.2016806722689075</v>
      </c>
      <c r="BJ491" s="51">
        <f t="shared" si="222"/>
        <v>1.3312368972746331</v>
      </c>
      <c r="BK491" s="52">
        <f t="shared" si="223"/>
        <v>1.3888888888888888</v>
      </c>
    </row>
    <row r="492" spans="1:63" x14ac:dyDescent="0.25">
      <c r="A492">
        <v>524</v>
      </c>
      <c r="B492" t="s">
        <v>75</v>
      </c>
      <c r="C492" t="s">
        <v>214</v>
      </c>
      <c r="D492" t="str">
        <f t="shared" si="204"/>
        <v>LAGUNA ST between HEMLOCK and POST</v>
      </c>
      <c r="E492" t="s">
        <v>316</v>
      </c>
      <c r="F492" t="s">
        <v>556</v>
      </c>
      <c r="G492" t="s">
        <v>557</v>
      </c>
      <c r="H492" t="s">
        <v>38</v>
      </c>
      <c r="I492" t="s">
        <v>621</v>
      </c>
      <c r="J492" s="11" t="s">
        <v>1058</v>
      </c>
      <c r="K492">
        <v>26523</v>
      </c>
      <c r="L492" s="11">
        <v>26505</v>
      </c>
      <c r="M492">
        <f>IFERROR(ROUND(VLOOKUP($A492,est_vols!$A:$U,2,FALSE),0),"")</f>
        <v>1</v>
      </c>
      <c r="N492">
        <f>IFERROR(ROUND(VLOOKUP($A492,est_vols!$A:$U,3,FALSE),0),"")</f>
        <v>4</v>
      </c>
      <c r="O492" t="str">
        <f>VLOOKUP(M492,'AT FT Lookup'!$A$3:$D$8,4,FALSE)</f>
        <v>Core/CBD</v>
      </c>
      <c r="P492" s="11" t="str">
        <f>VLOOKUP(N492,'AT FT Lookup'!$A$12:$C$26,3,FALSE)</f>
        <v>Col</v>
      </c>
      <c r="Q492">
        <f t="shared" si="224"/>
        <v>1</v>
      </c>
      <c r="R492">
        <f t="shared" si="225"/>
        <v>0</v>
      </c>
      <c r="S492">
        <f t="shared" si="226"/>
        <v>0</v>
      </c>
      <c r="T492">
        <f t="shared" si="227"/>
        <v>0</v>
      </c>
      <c r="U492" s="11" t="str">
        <f t="shared" si="205"/>
        <v>Under 10k</v>
      </c>
      <c r="V492" s="3">
        <v>3216</v>
      </c>
      <c r="W492" s="3">
        <v>460</v>
      </c>
      <c r="X492" s="3">
        <v>1314</v>
      </c>
      <c r="Y492" s="3">
        <v>804</v>
      </c>
      <c r="Z492" s="3">
        <v>593</v>
      </c>
      <c r="AA492" s="9">
        <v>45</v>
      </c>
      <c r="AN492" s="3">
        <f>IFERROR(ROUND(VLOOKUP($A492,est_vols!$A:$U,4,FALSE),0),"")</f>
        <v>4189</v>
      </c>
      <c r="AO492" s="3">
        <f>IFERROR(ROUND(VLOOKUP($A492,est_vols!$A:$U,5,FALSE),0),"")</f>
        <v>874</v>
      </c>
      <c r="AP492" s="3">
        <f>IFERROR(ROUND(VLOOKUP($A492,est_vols!$A:$U,6,FALSE),0),"")</f>
        <v>1659</v>
      </c>
      <c r="AQ492" s="3">
        <f>IFERROR(ROUND(VLOOKUP($A492,est_vols!$A:$U,7,FALSE),0),"")</f>
        <v>856</v>
      </c>
      <c r="AR492" s="3">
        <f>IFERROR(ROUND(VLOOKUP($A492,est_vols!$A:$U,8,FALSE),0),"")</f>
        <v>756</v>
      </c>
      <c r="AS492" s="9">
        <f>IFERROR(ROUND(VLOOKUP($A492,est_vols!$A:$U,9,FALSE),0),"")</f>
        <v>44</v>
      </c>
      <c r="AT492" s="3">
        <f t="shared" si="206"/>
        <v>973</v>
      </c>
      <c r="AU492" s="3">
        <f t="shared" si="207"/>
        <v>414</v>
      </c>
      <c r="AV492" s="3">
        <f t="shared" si="208"/>
        <v>345</v>
      </c>
      <c r="AW492" s="3">
        <f t="shared" si="209"/>
        <v>52</v>
      </c>
      <c r="AX492" s="3">
        <f t="shared" si="210"/>
        <v>163</v>
      </c>
      <c r="AY492" s="9">
        <f t="shared" si="211"/>
        <v>-1</v>
      </c>
      <c r="AZ492" s="3">
        <f t="shared" si="212"/>
        <v>946729</v>
      </c>
      <c r="BA492" s="3">
        <f t="shared" si="213"/>
        <v>171396</v>
      </c>
      <c r="BB492" s="3">
        <f t="shared" si="214"/>
        <v>119025</v>
      </c>
      <c r="BC492" s="3">
        <f t="shared" si="215"/>
        <v>2704</v>
      </c>
      <c r="BD492" s="3">
        <f t="shared" si="216"/>
        <v>26569</v>
      </c>
      <c r="BE492" s="9">
        <f t="shared" si="217"/>
        <v>1</v>
      </c>
      <c r="BF492" s="51">
        <f t="shared" si="218"/>
        <v>0.30254975124378108</v>
      </c>
      <c r="BG492" s="51">
        <f t="shared" si="219"/>
        <v>0.9</v>
      </c>
      <c r="BH492" s="51">
        <f t="shared" si="220"/>
        <v>0.26255707762557079</v>
      </c>
      <c r="BI492" s="51">
        <f t="shared" si="221"/>
        <v>6.4676616915422883E-2</v>
      </c>
      <c r="BJ492" s="51">
        <f t="shared" si="222"/>
        <v>0.2748735244519393</v>
      </c>
      <c r="BK492" s="52">
        <f t="shared" si="223"/>
        <v>-2.2222222222222223E-2</v>
      </c>
    </row>
    <row r="493" spans="1:63" x14ac:dyDescent="0.25">
      <c r="A493">
        <v>525</v>
      </c>
      <c r="B493" t="s">
        <v>75</v>
      </c>
      <c r="C493" t="s">
        <v>214</v>
      </c>
      <c r="D493" t="str">
        <f t="shared" si="204"/>
        <v>LEAVENWORTH ST between FILBERT and LOMBARD</v>
      </c>
      <c r="E493" t="s">
        <v>317</v>
      </c>
      <c r="F493" t="s">
        <v>450</v>
      </c>
      <c r="G493" t="s">
        <v>558</v>
      </c>
      <c r="H493" t="s">
        <v>36</v>
      </c>
      <c r="I493" t="s">
        <v>621</v>
      </c>
      <c r="J493" s="11" t="s">
        <v>1059</v>
      </c>
      <c r="K493">
        <v>25517</v>
      </c>
      <c r="L493" s="11">
        <v>25518</v>
      </c>
      <c r="M493">
        <f>IFERROR(ROUND(VLOOKUP($A493,est_vols!$A:$U,2,FALSE),0),"")</f>
        <v>1</v>
      </c>
      <c r="N493">
        <f>IFERROR(ROUND(VLOOKUP($A493,est_vols!$A:$U,3,FALSE),0),"")</f>
        <v>11</v>
      </c>
      <c r="O493" t="str">
        <f>VLOOKUP(M493,'AT FT Lookup'!$A$3:$D$8,4,FALSE)</f>
        <v>Core/CBD</v>
      </c>
      <c r="P493" s="11" t="str">
        <f>VLOOKUP(N493,'AT FT Lookup'!$A$12:$C$26,3,FALSE)</f>
        <v>Loc</v>
      </c>
      <c r="Q493">
        <f t="shared" si="224"/>
        <v>1</v>
      </c>
      <c r="R493">
        <f t="shared" si="225"/>
        <v>0</v>
      </c>
      <c r="S493">
        <f t="shared" si="226"/>
        <v>0</v>
      </c>
      <c r="T493">
        <f t="shared" si="227"/>
        <v>0</v>
      </c>
      <c r="U493" s="11" t="str">
        <f t="shared" si="205"/>
        <v>Under 10k</v>
      </c>
      <c r="V493" s="3">
        <v>1724</v>
      </c>
      <c r="W493" s="3">
        <v>231.5</v>
      </c>
      <c r="X493" s="3">
        <v>646</v>
      </c>
      <c r="Y493" s="3">
        <v>345.5</v>
      </c>
      <c r="Z493" s="3">
        <v>469</v>
      </c>
      <c r="AA493" s="9">
        <v>32</v>
      </c>
      <c r="AN493" s="3">
        <f>IFERROR(ROUND(VLOOKUP($A493,est_vols!$A:$U,4,FALSE),0),"")</f>
        <v>2454</v>
      </c>
      <c r="AO493" s="3">
        <f>IFERROR(ROUND(VLOOKUP($A493,est_vols!$A:$U,5,FALSE),0),"")</f>
        <v>351</v>
      </c>
      <c r="AP493" s="3">
        <f>IFERROR(ROUND(VLOOKUP($A493,est_vols!$A:$U,6,FALSE),0),"")</f>
        <v>1097</v>
      </c>
      <c r="AQ493" s="3">
        <f>IFERROR(ROUND(VLOOKUP($A493,est_vols!$A:$U,7,FALSE),0),"")</f>
        <v>582</v>
      </c>
      <c r="AR493" s="3">
        <f>IFERROR(ROUND(VLOOKUP($A493,est_vols!$A:$U,8,FALSE),0),"")</f>
        <v>406</v>
      </c>
      <c r="AS493" s="9">
        <f>IFERROR(ROUND(VLOOKUP($A493,est_vols!$A:$U,9,FALSE),0),"")</f>
        <v>18</v>
      </c>
      <c r="AT493" s="3">
        <f t="shared" si="206"/>
        <v>730</v>
      </c>
      <c r="AU493" s="3">
        <f t="shared" si="207"/>
        <v>119.5</v>
      </c>
      <c r="AV493" s="3">
        <f t="shared" si="208"/>
        <v>451</v>
      </c>
      <c r="AW493" s="3">
        <f t="shared" si="209"/>
        <v>236.5</v>
      </c>
      <c r="AX493" s="3">
        <f t="shared" si="210"/>
        <v>-63</v>
      </c>
      <c r="AY493" s="9">
        <f t="shared" si="211"/>
        <v>-14</v>
      </c>
      <c r="AZ493" s="3">
        <f t="shared" si="212"/>
        <v>532900</v>
      </c>
      <c r="BA493" s="3">
        <f t="shared" si="213"/>
        <v>14280.25</v>
      </c>
      <c r="BB493" s="3">
        <f t="shared" si="214"/>
        <v>203401</v>
      </c>
      <c r="BC493" s="3">
        <f t="shared" si="215"/>
        <v>55932.25</v>
      </c>
      <c r="BD493" s="3">
        <f t="shared" si="216"/>
        <v>3969</v>
      </c>
      <c r="BE493" s="9">
        <f t="shared" si="217"/>
        <v>196</v>
      </c>
      <c r="BF493" s="51">
        <f t="shared" si="218"/>
        <v>0.42343387470997679</v>
      </c>
      <c r="BG493" s="51">
        <f t="shared" si="219"/>
        <v>0.51619870410367175</v>
      </c>
      <c r="BH493" s="51">
        <f t="shared" si="220"/>
        <v>0.69814241486068107</v>
      </c>
      <c r="BI493" s="51">
        <f t="shared" si="221"/>
        <v>0.68451519536903038</v>
      </c>
      <c r="BJ493" s="51">
        <f t="shared" si="222"/>
        <v>-0.13432835820895522</v>
      </c>
      <c r="BK493" s="52">
        <f t="shared" si="223"/>
        <v>-0.4375</v>
      </c>
    </row>
    <row r="494" spans="1:63" x14ac:dyDescent="0.25">
      <c r="A494">
        <v>526</v>
      </c>
      <c r="B494" t="s">
        <v>75</v>
      </c>
      <c r="C494" t="s">
        <v>214</v>
      </c>
      <c r="D494" t="str">
        <f t="shared" si="204"/>
        <v>LEAVENWORTH ST between FILBERT and LOMBARD</v>
      </c>
      <c r="E494" t="s">
        <v>317</v>
      </c>
      <c r="F494" t="s">
        <v>450</v>
      </c>
      <c r="G494" t="s">
        <v>558</v>
      </c>
      <c r="H494" t="s">
        <v>36</v>
      </c>
      <c r="I494" t="s">
        <v>621</v>
      </c>
      <c r="J494" s="11" t="s">
        <v>1060</v>
      </c>
      <c r="K494">
        <v>25518</v>
      </c>
      <c r="L494" s="11">
        <v>25519</v>
      </c>
      <c r="M494">
        <f>IFERROR(ROUND(VLOOKUP($A494,est_vols!$A:$U,2,FALSE),0),"")</f>
        <v>1</v>
      </c>
      <c r="N494">
        <f>IFERROR(ROUND(VLOOKUP($A494,est_vols!$A:$U,3,FALSE),0),"")</f>
        <v>11</v>
      </c>
      <c r="O494" t="str">
        <f>VLOOKUP(M494,'AT FT Lookup'!$A$3:$D$8,4,FALSE)</f>
        <v>Core/CBD</v>
      </c>
      <c r="P494" s="11" t="str">
        <f>VLOOKUP(N494,'AT FT Lookup'!$A$12:$C$26,3,FALSE)</f>
        <v>Loc</v>
      </c>
      <c r="Q494">
        <f t="shared" si="224"/>
        <v>1</v>
      </c>
      <c r="R494">
        <f t="shared" si="225"/>
        <v>0</v>
      </c>
      <c r="S494">
        <f t="shared" si="226"/>
        <v>0</v>
      </c>
      <c r="T494">
        <f t="shared" si="227"/>
        <v>0</v>
      </c>
      <c r="U494" s="11" t="str">
        <f t="shared" si="205"/>
        <v>Under 10k</v>
      </c>
      <c r="V494" s="3">
        <v>1724</v>
      </c>
      <c r="W494" s="3">
        <v>231.5</v>
      </c>
      <c r="X494" s="3">
        <v>646</v>
      </c>
      <c r="Y494" s="3">
        <v>345.5</v>
      </c>
      <c r="Z494" s="3">
        <v>469</v>
      </c>
      <c r="AA494" s="9">
        <v>32</v>
      </c>
      <c r="AN494" s="3">
        <f>IFERROR(ROUND(VLOOKUP($A494,est_vols!$A:$U,4,FALSE),0),"")</f>
        <v>2230</v>
      </c>
      <c r="AO494" s="3">
        <f>IFERROR(ROUND(VLOOKUP($A494,est_vols!$A:$U,5,FALSE),0),"")</f>
        <v>370</v>
      </c>
      <c r="AP494" s="3">
        <f>IFERROR(ROUND(VLOOKUP($A494,est_vols!$A:$U,6,FALSE),0),"")</f>
        <v>1064</v>
      </c>
      <c r="AQ494" s="3">
        <f>IFERROR(ROUND(VLOOKUP($A494,est_vols!$A:$U,7,FALSE),0),"")</f>
        <v>460</v>
      </c>
      <c r="AR494" s="3">
        <f>IFERROR(ROUND(VLOOKUP($A494,est_vols!$A:$U,8,FALSE),0),"")</f>
        <v>318</v>
      </c>
      <c r="AS494" s="9">
        <f>IFERROR(ROUND(VLOOKUP($A494,est_vols!$A:$U,9,FALSE),0),"")</f>
        <v>18</v>
      </c>
      <c r="AT494" s="3">
        <f t="shared" si="206"/>
        <v>506</v>
      </c>
      <c r="AU494" s="3">
        <f t="shared" si="207"/>
        <v>138.5</v>
      </c>
      <c r="AV494" s="3">
        <f t="shared" si="208"/>
        <v>418</v>
      </c>
      <c r="AW494" s="3">
        <f t="shared" si="209"/>
        <v>114.5</v>
      </c>
      <c r="AX494" s="3">
        <f t="shared" si="210"/>
        <v>-151</v>
      </c>
      <c r="AY494" s="9">
        <f t="shared" si="211"/>
        <v>-14</v>
      </c>
      <c r="AZ494" s="3">
        <f t="shared" si="212"/>
        <v>256036</v>
      </c>
      <c r="BA494" s="3">
        <f t="shared" si="213"/>
        <v>19182.25</v>
      </c>
      <c r="BB494" s="3">
        <f t="shared" si="214"/>
        <v>174724</v>
      </c>
      <c r="BC494" s="3">
        <f t="shared" si="215"/>
        <v>13110.25</v>
      </c>
      <c r="BD494" s="3">
        <f t="shared" si="216"/>
        <v>22801</v>
      </c>
      <c r="BE494" s="9">
        <f t="shared" si="217"/>
        <v>196</v>
      </c>
      <c r="BF494" s="51">
        <f t="shared" si="218"/>
        <v>0.29350348027842227</v>
      </c>
      <c r="BG494" s="51">
        <f t="shared" si="219"/>
        <v>0.59827213822894165</v>
      </c>
      <c r="BH494" s="51">
        <f t="shared" si="220"/>
        <v>0.6470588235294118</v>
      </c>
      <c r="BI494" s="51">
        <f t="shared" si="221"/>
        <v>0.33140376266280752</v>
      </c>
      <c r="BJ494" s="51">
        <f t="shared" si="222"/>
        <v>-0.32196162046908317</v>
      </c>
      <c r="BK494" s="52">
        <f t="shared" si="223"/>
        <v>-0.4375</v>
      </c>
    </row>
    <row r="495" spans="1:63" x14ac:dyDescent="0.25">
      <c r="A495">
        <v>527</v>
      </c>
      <c r="B495" t="s">
        <v>75</v>
      </c>
      <c r="C495" t="s">
        <v>214</v>
      </c>
      <c r="D495" t="str">
        <f t="shared" si="204"/>
        <v>LEAVENWORTH ST between FILBERT and LOMBARD</v>
      </c>
      <c r="E495" t="s">
        <v>317</v>
      </c>
      <c r="F495" t="s">
        <v>450</v>
      </c>
      <c r="G495" t="s">
        <v>558</v>
      </c>
      <c r="H495" t="s">
        <v>36</v>
      </c>
      <c r="I495" t="s">
        <v>621</v>
      </c>
      <c r="J495" s="11" t="s">
        <v>1061</v>
      </c>
      <c r="K495">
        <v>25519</v>
      </c>
      <c r="L495" s="11">
        <v>25530</v>
      </c>
      <c r="M495">
        <f>IFERROR(ROUND(VLOOKUP($A495,est_vols!$A:$U,2,FALSE),0),"")</f>
        <v>1</v>
      </c>
      <c r="N495">
        <f>IFERROR(ROUND(VLOOKUP($A495,est_vols!$A:$U,3,FALSE),0),"")</f>
        <v>11</v>
      </c>
      <c r="O495" t="str">
        <f>VLOOKUP(M495,'AT FT Lookup'!$A$3:$D$8,4,FALSE)</f>
        <v>Core/CBD</v>
      </c>
      <c r="P495" s="11" t="str">
        <f>VLOOKUP(N495,'AT FT Lookup'!$A$12:$C$26,3,FALSE)</f>
        <v>Loc</v>
      </c>
      <c r="Q495">
        <f t="shared" si="224"/>
        <v>1</v>
      </c>
      <c r="R495">
        <f t="shared" si="225"/>
        <v>0</v>
      </c>
      <c r="S495">
        <f t="shared" si="226"/>
        <v>0</v>
      </c>
      <c r="T495">
        <f t="shared" si="227"/>
        <v>0</v>
      </c>
      <c r="U495" s="11" t="str">
        <f t="shared" si="205"/>
        <v>Under 10k</v>
      </c>
      <c r="V495" s="3">
        <v>1724</v>
      </c>
      <c r="W495" s="3">
        <v>231.5</v>
      </c>
      <c r="X495" s="3">
        <v>646</v>
      </c>
      <c r="Y495" s="3">
        <v>345.5</v>
      </c>
      <c r="Z495" s="3">
        <v>469</v>
      </c>
      <c r="AA495" s="9">
        <v>32</v>
      </c>
      <c r="AN495" s="3">
        <f>IFERROR(ROUND(VLOOKUP($A495,est_vols!$A:$U,4,FALSE),0),"")</f>
        <v>2230</v>
      </c>
      <c r="AO495" s="3">
        <f>IFERROR(ROUND(VLOOKUP($A495,est_vols!$A:$U,5,FALSE),0),"")</f>
        <v>370</v>
      </c>
      <c r="AP495" s="3">
        <f>IFERROR(ROUND(VLOOKUP($A495,est_vols!$A:$U,6,FALSE),0),"")</f>
        <v>1064</v>
      </c>
      <c r="AQ495" s="3">
        <f>IFERROR(ROUND(VLOOKUP($A495,est_vols!$A:$U,7,FALSE),0),"")</f>
        <v>460</v>
      </c>
      <c r="AR495" s="3">
        <f>IFERROR(ROUND(VLOOKUP($A495,est_vols!$A:$U,8,FALSE),0),"")</f>
        <v>318</v>
      </c>
      <c r="AS495" s="9">
        <f>IFERROR(ROUND(VLOOKUP($A495,est_vols!$A:$U,9,FALSE),0),"")</f>
        <v>18</v>
      </c>
      <c r="AT495" s="3">
        <f t="shared" si="206"/>
        <v>506</v>
      </c>
      <c r="AU495" s="3">
        <f t="shared" si="207"/>
        <v>138.5</v>
      </c>
      <c r="AV495" s="3">
        <f t="shared" si="208"/>
        <v>418</v>
      </c>
      <c r="AW495" s="3">
        <f t="shared" si="209"/>
        <v>114.5</v>
      </c>
      <c r="AX495" s="3">
        <f t="shared" si="210"/>
        <v>-151</v>
      </c>
      <c r="AY495" s="9">
        <f t="shared" si="211"/>
        <v>-14</v>
      </c>
      <c r="AZ495" s="3">
        <f t="shared" si="212"/>
        <v>256036</v>
      </c>
      <c r="BA495" s="3">
        <f t="shared" si="213"/>
        <v>19182.25</v>
      </c>
      <c r="BB495" s="3">
        <f t="shared" si="214"/>
        <v>174724</v>
      </c>
      <c r="BC495" s="3">
        <f t="shared" si="215"/>
        <v>13110.25</v>
      </c>
      <c r="BD495" s="3">
        <f t="shared" si="216"/>
        <v>22801</v>
      </c>
      <c r="BE495" s="9">
        <f t="shared" si="217"/>
        <v>196</v>
      </c>
      <c r="BF495" s="51">
        <f t="shared" si="218"/>
        <v>0.29350348027842227</v>
      </c>
      <c r="BG495" s="51">
        <f t="shared" si="219"/>
        <v>0.59827213822894165</v>
      </c>
      <c r="BH495" s="51">
        <f t="shared" si="220"/>
        <v>0.6470588235294118</v>
      </c>
      <c r="BI495" s="51">
        <f t="shared" si="221"/>
        <v>0.33140376266280752</v>
      </c>
      <c r="BJ495" s="51">
        <f t="shared" si="222"/>
        <v>-0.32196162046908317</v>
      </c>
      <c r="BK495" s="52">
        <f t="shared" si="223"/>
        <v>-0.4375</v>
      </c>
    </row>
    <row r="496" spans="1:63" x14ac:dyDescent="0.25">
      <c r="A496">
        <v>528</v>
      </c>
      <c r="B496" t="s">
        <v>75</v>
      </c>
      <c r="C496" t="s">
        <v>214</v>
      </c>
      <c r="D496" t="str">
        <f t="shared" si="204"/>
        <v>LEAVENWORTH ST between FILBERT and LOMBARD</v>
      </c>
      <c r="E496" t="s">
        <v>317</v>
      </c>
      <c r="F496" t="s">
        <v>450</v>
      </c>
      <c r="G496" t="s">
        <v>558</v>
      </c>
      <c r="H496" t="s">
        <v>38</v>
      </c>
      <c r="I496" t="s">
        <v>621</v>
      </c>
      <c r="J496" s="11" t="s">
        <v>1062</v>
      </c>
      <c r="K496">
        <v>25530</v>
      </c>
      <c r="L496" s="11">
        <v>25519</v>
      </c>
      <c r="M496">
        <f>IFERROR(ROUND(VLOOKUP($A496,est_vols!$A:$U,2,FALSE),0),"")</f>
        <v>1</v>
      </c>
      <c r="N496">
        <f>IFERROR(ROUND(VLOOKUP($A496,est_vols!$A:$U,3,FALSE),0),"")</f>
        <v>11</v>
      </c>
      <c r="O496" t="str">
        <f>VLOOKUP(M496,'AT FT Lookup'!$A$3:$D$8,4,FALSE)</f>
        <v>Core/CBD</v>
      </c>
      <c r="P496" s="11" t="str">
        <f>VLOOKUP(N496,'AT FT Lookup'!$A$12:$C$26,3,FALSE)</f>
        <v>Loc</v>
      </c>
      <c r="Q496">
        <f t="shared" si="224"/>
        <v>1</v>
      </c>
      <c r="R496">
        <f t="shared" si="225"/>
        <v>0</v>
      </c>
      <c r="S496">
        <f t="shared" si="226"/>
        <v>0</v>
      </c>
      <c r="T496">
        <f t="shared" si="227"/>
        <v>0</v>
      </c>
      <c r="U496" s="11" t="str">
        <f t="shared" si="205"/>
        <v>Under 10k</v>
      </c>
      <c r="V496" s="3">
        <v>1109.5</v>
      </c>
      <c r="W496" s="3">
        <v>154.5</v>
      </c>
      <c r="X496" s="3">
        <v>461.5</v>
      </c>
      <c r="Y496" s="3">
        <v>254</v>
      </c>
      <c r="Z496" s="3">
        <v>224.5</v>
      </c>
      <c r="AA496" s="9">
        <v>15</v>
      </c>
      <c r="AN496" s="3">
        <f>IFERROR(ROUND(VLOOKUP($A496,est_vols!$A:$U,4,FALSE),0),"")</f>
        <v>1853</v>
      </c>
      <c r="AO496" s="3">
        <f>IFERROR(ROUND(VLOOKUP($A496,est_vols!$A:$U,5,FALSE),0),"")</f>
        <v>162</v>
      </c>
      <c r="AP496" s="3">
        <f>IFERROR(ROUND(VLOOKUP($A496,est_vols!$A:$U,6,FALSE),0),"")</f>
        <v>976</v>
      </c>
      <c r="AQ496" s="3">
        <f>IFERROR(ROUND(VLOOKUP($A496,est_vols!$A:$U,7,FALSE),0),"")</f>
        <v>495</v>
      </c>
      <c r="AR496" s="3">
        <f>IFERROR(ROUND(VLOOKUP($A496,est_vols!$A:$U,8,FALSE),0),"")</f>
        <v>211</v>
      </c>
      <c r="AS496" s="9">
        <f>IFERROR(ROUND(VLOOKUP($A496,est_vols!$A:$U,9,FALSE),0),"")</f>
        <v>9</v>
      </c>
      <c r="AT496" s="3">
        <f t="shared" si="206"/>
        <v>743.5</v>
      </c>
      <c r="AU496" s="3">
        <f t="shared" si="207"/>
        <v>7.5</v>
      </c>
      <c r="AV496" s="3">
        <f t="shared" si="208"/>
        <v>514.5</v>
      </c>
      <c r="AW496" s="3">
        <f t="shared" si="209"/>
        <v>241</v>
      </c>
      <c r="AX496" s="3">
        <f t="shared" si="210"/>
        <v>-13.5</v>
      </c>
      <c r="AY496" s="9">
        <f t="shared" si="211"/>
        <v>-6</v>
      </c>
      <c r="AZ496" s="3">
        <f t="shared" si="212"/>
        <v>552792.25</v>
      </c>
      <c r="BA496" s="3">
        <f t="shared" si="213"/>
        <v>56.25</v>
      </c>
      <c r="BB496" s="3">
        <f t="shared" si="214"/>
        <v>264710.25</v>
      </c>
      <c r="BC496" s="3">
        <f t="shared" si="215"/>
        <v>58081</v>
      </c>
      <c r="BD496" s="3">
        <f t="shared" si="216"/>
        <v>182.25</v>
      </c>
      <c r="BE496" s="9">
        <f t="shared" si="217"/>
        <v>36</v>
      </c>
      <c r="BF496" s="51">
        <f t="shared" si="218"/>
        <v>0.67012167643082465</v>
      </c>
      <c r="BG496" s="51">
        <f t="shared" si="219"/>
        <v>4.8543689320388349E-2</v>
      </c>
      <c r="BH496" s="51">
        <f t="shared" si="220"/>
        <v>1.114842903575298</v>
      </c>
      <c r="BI496" s="51">
        <f t="shared" si="221"/>
        <v>0.94881889763779526</v>
      </c>
      <c r="BJ496" s="51">
        <f t="shared" si="222"/>
        <v>-6.0133630289532294E-2</v>
      </c>
      <c r="BK496" s="52">
        <f t="shared" si="223"/>
        <v>-0.4</v>
      </c>
    </row>
    <row r="497" spans="1:63" x14ac:dyDescent="0.25">
      <c r="A497">
        <v>529</v>
      </c>
      <c r="B497" t="s">
        <v>75</v>
      </c>
      <c r="C497" t="s">
        <v>214</v>
      </c>
      <c r="D497" t="str">
        <f t="shared" si="204"/>
        <v>LEAVENWORTH ST between FILBERT and LOMBARD</v>
      </c>
      <c r="E497" t="s">
        <v>317</v>
      </c>
      <c r="F497" t="s">
        <v>450</v>
      </c>
      <c r="G497" t="s">
        <v>558</v>
      </c>
      <c r="H497" t="s">
        <v>38</v>
      </c>
      <c r="I497" t="s">
        <v>621</v>
      </c>
      <c r="J497" s="11" t="s">
        <v>1063</v>
      </c>
      <c r="K497">
        <v>25519</v>
      </c>
      <c r="L497" s="11">
        <v>25518</v>
      </c>
      <c r="M497">
        <f>IFERROR(ROUND(VLOOKUP($A497,est_vols!$A:$U,2,FALSE),0),"")</f>
        <v>1</v>
      </c>
      <c r="N497">
        <f>IFERROR(ROUND(VLOOKUP($A497,est_vols!$A:$U,3,FALSE),0),"")</f>
        <v>11</v>
      </c>
      <c r="O497" t="str">
        <f>VLOOKUP(M497,'AT FT Lookup'!$A$3:$D$8,4,FALSE)</f>
        <v>Core/CBD</v>
      </c>
      <c r="P497" s="11" t="str">
        <f>VLOOKUP(N497,'AT FT Lookup'!$A$12:$C$26,3,FALSE)</f>
        <v>Loc</v>
      </c>
      <c r="Q497">
        <f t="shared" si="224"/>
        <v>1</v>
      </c>
      <c r="R497">
        <f t="shared" si="225"/>
        <v>0</v>
      </c>
      <c r="S497">
        <f t="shared" si="226"/>
        <v>0</v>
      </c>
      <c r="T497">
        <f t="shared" si="227"/>
        <v>0</v>
      </c>
      <c r="U497" s="11" t="str">
        <f t="shared" si="205"/>
        <v>Under 10k</v>
      </c>
      <c r="V497" s="3">
        <v>1109.5</v>
      </c>
      <c r="W497" s="3">
        <v>154.5</v>
      </c>
      <c r="X497" s="3">
        <v>461.5</v>
      </c>
      <c r="Y497" s="3">
        <v>254</v>
      </c>
      <c r="Z497" s="3">
        <v>224.5</v>
      </c>
      <c r="AA497" s="9">
        <v>15</v>
      </c>
      <c r="AN497" s="3">
        <f>IFERROR(ROUND(VLOOKUP($A497,est_vols!$A:$U,4,FALSE),0),"")</f>
        <v>1853</v>
      </c>
      <c r="AO497" s="3">
        <f>IFERROR(ROUND(VLOOKUP($A497,est_vols!$A:$U,5,FALSE),0),"")</f>
        <v>162</v>
      </c>
      <c r="AP497" s="3">
        <f>IFERROR(ROUND(VLOOKUP($A497,est_vols!$A:$U,6,FALSE),0),"")</f>
        <v>976</v>
      </c>
      <c r="AQ497" s="3">
        <f>IFERROR(ROUND(VLOOKUP($A497,est_vols!$A:$U,7,FALSE),0),"")</f>
        <v>495</v>
      </c>
      <c r="AR497" s="3">
        <f>IFERROR(ROUND(VLOOKUP($A497,est_vols!$A:$U,8,FALSE),0),"")</f>
        <v>211</v>
      </c>
      <c r="AS497" s="9">
        <f>IFERROR(ROUND(VLOOKUP($A497,est_vols!$A:$U,9,FALSE),0),"")</f>
        <v>9</v>
      </c>
      <c r="AT497" s="3">
        <f t="shared" si="206"/>
        <v>743.5</v>
      </c>
      <c r="AU497" s="3">
        <f t="shared" si="207"/>
        <v>7.5</v>
      </c>
      <c r="AV497" s="3">
        <f t="shared" si="208"/>
        <v>514.5</v>
      </c>
      <c r="AW497" s="3">
        <f t="shared" si="209"/>
        <v>241</v>
      </c>
      <c r="AX497" s="3">
        <f t="shared" si="210"/>
        <v>-13.5</v>
      </c>
      <c r="AY497" s="9">
        <f t="shared" si="211"/>
        <v>-6</v>
      </c>
      <c r="AZ497" s="3">
        <f t="shared" si="212"/>
        <v>552792.25</v>
      </c>
      <c r="BA497" s="3">
        <f t="shared" si="213"/>
        <v>56.25</v>
      </c>
      <c r="BB497" s="3">
        <f t="shared" si="214"/>
        <v>264710.25</v>
      </c>
      <c r="BC497" s="3">
        <f t="shared" si="215"/>
        <v>58081</v>
      </c>
      <c r="BD497" s="3">
        <f t="shared" si="216"/>
        <v>182.25</v>
      </c>
      <c r="BE497" s="9">
        <f t="shared" si="217"/>
        <v>36</v>
      </c>
      <c r="BF497" s="51">
        <f t="shared" si="218"/>
        <v>0.67012167643082465</v>
      </c>
      <c r="BG497" s="51">
        <f t="shared" si="219"/>
        <v>4.8543689320388349E-2</v>
      </c>
      <c r="BH497" s="51">
        <f t="shared" si="220"/>
        <v>1.114842903575298</v>
      </c>
      <c r="BI497" s="51">
        <f t="shared" si="221"/>
        <v>0.94881889763779526</v>
      </c>
      <c r="BJ497" s="51">
        <f t="shared" si="222"/>
        <v>-6.0133630289532294E-2</v>
      </c>
      <c r="BK497" s="52">
        <f t="shared" si="223"/>
        <v>-0.4</v>
      </c>
    </row>
    <row r="498" spans="1:63" x14ac:dyDescent="0.25">
      <c r="A498">
        <v>530</v>
      </c>
      <c r="B498" t="s">
        <v>75</v>
      </c>
      <c r="C498" t="s">
        <v>214</v>
      </c>
      <c r="D498" t="str">
        <f t="shared" si="204"/>
        <v>LEAVENWORTH ST between FILBERT and LOMBARD</v>
      </c>
      <c r="E498" t="s">
        <v>317</v>
      </c>
      <c r="F498" t="s">
        <v>450</v>
      </c>
      <c r="G498" t="s">
        <v>558</v>
      </c>
      <c r="H498" t="s">
        <v>38</v>
      </c>
      <c r="I498" t="s">
        <v>621</v>
      </c>
      <c r="J498" s="11" t="s">
        <v>1064</v>
      </c>
      <c r="K498">
        <v>25518</v>
      </c>
      <c r="L498" s="11">
        <v>25517</v>
      </c>
      <c r="M498">
        <f>IFERROR(ROUND(VLOOKUP($A498,est_vols!$A:$U,2,FALSE),0),"")</f>
        <v>1</v>
      </c>
      <c r="N498">
        <f>IFERROR(ROUND(VLOOKUP($A498,est_vols!$A:$U,3,FALSE),0),"")</f>
        <v>11</v>
      </c>
      <c r="O498" t="str">
        <f>VLOOKUP(M498,'AT FT Lookup'!$A$3:$D$8,4,FALSE)</f>
        <v>Core/CBD</v>
      </c>
      <c r="P498" s="11" t="str">
        <f>VLOOKUP(N498,'AT FT Lookup'!$A$12:$C$26,3,FALSE)</f>
        <v>Loc</v>
      </c>
      <c r="Q498">
        <f t="shared" si="224"/>
        <v>1</v>
      </c>
      <c r="R498">
        <f t="shared" si="225"/>
        <v>0</v>
      </c>
      <c r="S498">
        <f t="shared" si="226"/>
        <v>0</v>
      </c>
      <c r="T498">
        <f t="shared" si="227"/>
        <v>0</v>
      </c>
      <c r="U498" s="11" t="str">
        <f t="shared" si="205"/>
        <v>Under 10k</v>
      </c>
      <c r="V498" s="3">
        <v>1109.5</v>
      </c>
      <c r="W498" s="3">
        <v>154.5</v>
      </c>
      <c r="X498" s="3">
        <v>461.5</v>
      </c>
      <c r="Y498" s="3">
        <v>254</v>
      </c>
      <c r="Z498" s="3">
        <v>224.5</v>
      </c>
      <c r="AA498" s="9">
        <v>15</v>
      </c>
      <c r="AN498" s="3">
        <f>IFERROR(ROUND(VLOOKUP($A498,est_vols!$A:$U,4,FALSE),0),"")</f>
        <v>1493</v>
      </c>
      <c r="AO498" s="3">
        <f>IFERROR(ROUND(VLOOKUP($A498,est_vols!$A:$U,5,FALSE),0),"")</f>
        <v>138</v>
      </c>
      <c r="AP498" s="3">
        <f>IFERROR(ROUND(VLOOKUP($A498,est_vols!$A:$U,6,FALSE),0),"")</f>
        <v>777</v>
      </c>
      <c r="AQ498" s="3">
        <f>IFERROR(ROUND(VLOOKUP($A498,est_vols!$A:$U,7,FALSE),0),"")</f>
        <v>424</v>
      </c>
      <c r="AR498" s="3">
        <f>IFERROR(ROUND(VLOOKUP($A498,est_vols!$A:$U,8,FALSE),0),"")</f>
        <v>150</v>
      </c>
      <c r="AS498" s="9">
        <f>IFERROR(ROUND(VLOOKUP($A498,est_vols!$A:$U,9,FALSE),0),"")</f>
        <v>5</v>
      </c>
      <c r="AT498" s="3">
        <f t="shared" si="206"/>
        <v>383.5</v>
      </c>
      <c r="AU498" s="3">
        <f t="shared" si="207"/>
        <v>-16.5</v>
      </c>
      <c r="AV498" s="3">
        <f t="shared" si="208"/>
        <v>315.5</v>
      </c>
      <c r="AW498" s="3">
        <f t="shared" si="209"/>
        <v>170</v>
      </c>
      <c r="AX498" s="3">
        <f t="shared" si="210"/>
        <v>-74.5</v>
      </c>
      <c r="AY498" s="9">
        <f t="shared" si="211"/>
        <v>-10</v>
      </c>
      <c r="AZ498" s="3">
        <f t="shared" si="212"/>
        <v>147072.25</v>
      </c>
      <c r="BA498" s="3">
        <f t="shared" si="213"/>
        <v>272.25</v>
      </c>
      <c r="BB498" s="3">
        <f t="shared" si="214"/>
        <v>99540.25</v>
      </c>
      <c r="BC498" s="3">
        <f t="shared" si="215"/>
        <v>28900</v>
      </c>
      <c r="BD498" s="3">
        <f t="shared" si="216"/>
        <v>5550.25</v>
      </c>
      <c r="BE498" s="9">
        <f t="shared" si="217"/>
        <v>100</v>
      </c>
      <c r="BF498" s="51">
        <f t="shared" si="218"/>
        <v>0.34565119423163587</v>
      </c>
      <c r="BG498" s="51">
        <f t="shared" si="219"/>
        <v>-0.10679611650485436</v>
      </c>
      <c r="BH498" s="51">
        <f t="shared" si="220"/>
        <v>0.68364030335861325</v>
      </c>
      <c r="BI498" s="51">
        <f t="shared" si="221"/>
        <v>0.6692913385826772</v>
      </c>
      <c r="BJ498" s="51">
        <f t="shared" si="222"/>
        <v>-0.33184855233853006</v>
      </c>
      <c r="BK498" s="52">
        <f t="shared" si="223"/>
        <v>-0.66666666666666663</v>
      </c>
    </row>
    <row r="499" spans="1:63" x14ac:dyDescent="0.25">
      <c r="A499">
        <v>531</v>
      </c>
      <c r="B499" t="s">
        <v>75</v>
      </c>
      <c r="C499" t="s">
        <v>214</v>
      </c>
      <c r="D499" t="str">
        <f t="shared" si="204"/>
        <v>LILAC ST between 24TH and 25TH</v>
      </c>
      <c r="E499" t="s">
        <v>318</v>
      </c>
      <c r="F499" t="s">
        <v>454</v>
      </c>
      <c r="G499" t="s">
        <v>455</v>
      </c>
      <c r="H499" t="s">
        <v>40</v>
      </c>
      <c r="I499" t="s">
        <v>621</v>
      </c>
      <c r="J499" s="11" t="s">
        <v>1065</v>
      </c>
      <c r="K499">
        <v>24074</v>
      </c>
      <c r="L499" s="11">
        <v>24071</v>
      </c>
      <c r="M499">
        <f>IFERROR(ROUND(VLOOKUP($A499,est_vols!$A:$U,2,FALSE),0),"")</f>
        <v>1</v>
      </c>
      <c r="N499">
        <f>IFERROR(ROUND(VLOOKUP($A499,est_vols!$A:$U,3,FALSE),0),"")</f>
        <v>11</v>
      </c>
      <c r="O499" t="str">
        <f>VLOOKUP(M499,'AT FT Lookup'!$A$3:$D$8,4,FALSE)</f>
        <v>Core/CBD</v>
      </c>
      <c r="P499" s="11" t="str">
        <f>VLOOKUP(N499,'AT FT Lookup'!$A$12:$C$26,3,FALSE)</f>
        <v>Loc</v>
      </c>
      <c r="Q499">
        <f t="shared" si="224"/>
        <v>1</v>
      </c>
      <c r="R499">
        <f t="shared" si="225"/>
        <v>0</v>
      </c>
      <c r="S499">
        <f t="shared" si="226"/>
        <v>0</v>
      </c>
      <c r="T499">
        <f t="shared" si="227"/>
        <v>0</v>
      </c>
      <c r="U499" s="11" t="str">
        <f t="shared" si="205"/>
        <v>Under 10k</v>
      </c>
      <c r="V499" s="3">
        <v>43.5</v>
      </c>
      <c r="W499" s="3">
        <v>2.5</v>
      </c>
      <c r="X499" s="3">
        <v>16.5</v>
      </c>
      <c r="Y499" s="3">
        <v>11.5</v>
      </c>
      <c r="Z499" s="3">
        <v>11</v>
      </c>
      <c r="AA499" s="9">
        <v>2</v>
      </c>
      <c r="AN499" s="3">
        <f>IFERROR(ROUND(VLOOKUP($A499,est_vols!$A:$U,4,FALSE),0),"")</f>
        <v>546</v>
      </c>
      <c r="AO499" s="3">
        <f>IFERROR(ROUND(VLOOKUP($A499,est_vols!$A:$U,5,FALSE),0),"")</f>
        <v>69</v>
      </c>
      <c r="AP499" s="3">
        <f>IFERROR(ROUND(VLOOKUP($A499,est_vols!$A:$U,6,FALSE),0),"")</f>
        <v>205</v>
      </c>
      <c r="AQ499" s="3">
        <f>IFERROR(ROUND(VLOOKUP($A499,est_vols!$A:$U,7,FALSE),0),"")</f>
        <v>127</v>
      </c>
      <c r="AR499" s="3">
        <f>IFERROR(ROUND(VLOOKUP($A499,est_vols!$A:$U,8,FALSE),0),"")</f>
        <v>145</v>
      </c>
      <c r="AS499" s="9">
        <f>IFERROR(ROUND(VLOOKUP($A499,est_vols!$A:$U,9,FALSE),0),"")</f>
        <v>0</v>
      </c>
      <c r="AT499" s="3">
        <f t="shared" si="206"/>
        <v>502.5</v>
      </c>
      <c r="AU499" s="3">
        <f t="shared" si="207"/>
        <v>66.5</v>
      </c>
      <c r="AV499" s="3">
        <f t="shared" si="208"/>
        <v>188.5</v>
      </c>
      <c r="AW499" s="3">
        <f t="shared" si="209"/>
        <v>115.5</v>
      </c>
      <c r="AX499" s="3">
        <f t="shared" si="210"/>
        <v>134</v>
      </c>
      <c r="AY499" s="9">
        <f t="shared" si="211"/>
        <v>-2</v>
      </c>
      <c r="AZ499" s="3">
        <f t="shared" si="212"/>
        <v>252506.25</v>
      </c>
      <c r="BA499" s="3">
        <f t="shared" si="213"/>
        <v>4422.25</v>
      </c>
      <c r="BB499" s="3">
        <f t="shared" si="214"/>
        <v>35532.25</v>
      </c>
      <c r="BC499" s="3">
        <f t="shared" si="215"/>
        <v>13340.25</v>
      </c>
      <c r="BD499" s="3">
        <f t="shared" si="216"/>
        <v>17956</v>
      </c>
      <c r="BE499" s="9">
        <f t="shared" si="217"/>
        <v>4</v>
      </c>
      <c r="BF499" s="51">
        <f t="shared" si="218"/>
        <v>11.551724137931034</v>
      </c>
      <c r="BG499" s="51">
        <f t="shared" si="219"/>
        <v>26.6</v>
      </c>
      <c r="BH499" s="51">
        <f t="shared" si="220"/>
        <v>11.424242424242424</v>
      </c>
      <c r="BI499" s="51">
        <f t="shared" si="221"/>
        <v>10.043478260869565</v>
      </c>
      <c r="BJ499" s="51">
        <f t="shared" si="222"/>
        <v>12.181818181818182</v>
      </c>
      <c r="BK499" s="52">
        <f t="shared" si="223"/>
        <v>-1</v>
      </c>
    </row>
    <row r="500" spans="1:63" x14ac:dyDescent="0.25">
      <c r="A500">
        <v>532</v>
      </c>
      <c r="B500" t="s">
        <v>75</v>
      </c>
      <c r="C500" t="s">
        <v>214</v>
      </c>
      <c r="D500" t="str">
        <f t="shared" si="204"/>
        <v>LINDEN ST between OCTAVIA and GOUGH</v>
      </c>
      <c r="E500" t="s">
        <v>319</v>
      </c>
      <c r="F500" t="s">
        <v>523</v>
      </c>
      <c r="G500" t="s">
        <v>559</v>
      </c>
      <c r="H500" t="s">
        <v>40</v>
      </c>
      <c r="I500" t="s">
        <v>621</v>
      </c>
      <c r="J500" s="11" t="s">
        <v>1066</v>
      </c>
      <c r="K500">
        <v>25970</v>
      </c>
      <c r="L500" s="11">
        <v>25917</v>
      </c>
      <c r="M500">
        <f>IFERROR(ROUND(VLOOKUP($A500,est_vols!$A:$U,2,FALSE),0),"")</f>
        <v>1</v>
      </c>
      <c r="N500">
        <f>IFERROR(ROUND(VLOOKUP($A500,est_vols!$A:$U,3,FALSE),0),"")</f>
        <v>9</v>
      </c>
      <c r="O500" t="str">
        <f>VLOOKUP(M500,'AT FT Lookup'!$A$3:$D$8,4,FALSE)</f>
        <v>Core/CBD</v>
      </c>
      <c r="P500" s="11" t="str">
        <f>VLOOKUP(N500,'AT FT Lookup'!$A$12:$C$26,3,FALSE)</f>
        <v>Loc</v>
      </c>
      <c r="Q500">
        <f t="shared" si="224"/>
        <v>1</v>
      </c>
      <c r="R500">
        <f t="shared" si="225"/>
        <v>0</v>
      </c>
      <c r="S500">
        <f t="shared" si="226"/>
        <v>0</v>
      </c>
      <c r="T500">
        <f t="shared" si="227"/>
        <v>0</v>
      </c>
      <c r="U500" s="11" t="str">
        <f t="shared" si="205"/>
        <v>Under 10k</v>
      </c>
      <c r="V500" s="3">
        <v>630</v>
      </c>
      <c r="W500" s="3">
        <v>95.5</v>
      </c>
      <c r="X500" s="3">
        <v>334</v>
      </c>
      <c r="Y500" s="3">
        <v>112</v>
      </c>
      <c r="Z500" s="3">
        <v>80</v>
      </c>
      <c r="AA500" s="9">
        <v>8.5</v>
      </c>
      <c r="AN500" s="3">
        <f>IFERROR(ROUND(VLOOKUP($A500,est_vols!$A:$U,4,FALSE),0),"")</f>
        <v>2343</v>
      </c>
      <c r="AO500" s="3">
        <f>IFERROR(ROUND(VLOOKUP($A500,est_vols!$A:$U,5,FALSE),0),"")</f>
        <v>447</v>
      </c>
      <c r="AP500" s="3">
        <f>IFERROR(ROUND(VLOOKUP($A500,est_vols!$A:$U,6,FALSE),0),"")</f>
        <v>895</v>
      </c>
      <c r="AQ500" s="3">
        <f>IFERROR(ROUND(VLOOKUP($A500,est_vols!$A:$U,7,FALSE),0),"")</f>
        <v>169</v>
      </c>
      <c r="AR500" s="3">
        <f>IFERROR(ROUND(VLOOKUP($A500,est_vols!$A:$U,8,FALSE),0),"")</f>
        <v>730</v>
      </c>
      <c r="AS500" s="9">
        <f>IFERROR(ROUND(VLOOKUP($A500,est_vols!$A:$U,9,FALSE),0),"")</f>
        <v>102</v>
      </c>
      <c r="AT500" s="3">
        <f t="shared" si="206"/>
        <v>1713</v>
      </c>
      <c r="AU500" s="3">
        <f t="shared" si="207"/>
        <v>351.5</v>
      </c>
      <c r="AV500" s="3">
        <f t="shared" si="208"/>
        <v>561</v>
      </c>
      <c r="AW500" s="3">
        <f t="shared" si="209"/>
        <v>57</v>
      </c>
      <c r="AX500" s="3">
        <f t="shared" si="210"/>
        <v>650</v>
      </c>
      <c r="AY500" s="9">
        <f t="shared" si="211"/>
        <v>93.5</v>
      </c>
      <c r="AZ500" s="3">
        <f t="shared" si="212"/>
        <v>2934369</v>
      </c>
      <c r="BA500" s="3">
        <f t="shared" si="213"/>
        <v>123552.25</v>
      </c>
      <c r="BB500" s="3">
        <f t="shared" si="214"/>
        <v>314721</v>
      </c>
      <c r="BC500" s="3">
        <f t="shared" si="215"/>
        <v>3249</v>
      </c>
      <c r="BD500" s="3">
        <f t="shared" si="216"/>
        <v>422500</v>
      </c>
      <c r="BE500" s="9">
        <f t="shared" si="217"/>
        <v>8742.25</v>
      </c>
      <c r="BF500" s="51">
        <f t="shared" si="218"/>
        <v>2.7190476190476192</v>
      </c>
      <c r="BG500" s="51">
        <f t="shared" si="219"/>
        <v>3.6806282722513091</v>
      </c>
      <c r="BH500" s="51">
        <f t="shared" si="220"/>
        <v>1.6796407185628743</v>
      </c>
      <c r="BI500" s="51">
        <f t="shared" si="221"/>
        <v>0.5089285714285714</v>
      </c>
      <c r="BJ500" s="51">
        <f t="shared" si="222"/>
        <v>8.125</v>
      </c>
      <c r="BK500" s="52">
        <f t="shared" si="223"/>
        <v>11</v>
      </c>
    </row>
    <row r="501" spans="1:63" x14ac:dyDescent="0.25">
      <c r="A501">
        <v>533</v>
      </c>
      <c r="B501" t="s">
        <v>75</v>
      </c>
      <c r="C501" t="s">
        <v>214</v>
      </c>
      <c r="D501" t="str">
        <f t="shared" si="204"/>
        <v>LINDEN ST between LAGUNA and OCTAVIA</v>
      </c>
      <c r="E501" t="s">
        <v>319</v>
      </c>
      <c r="F501" t="s">
        <v>522</v>
      </c>
      <c r="G501" t="s">
        <v>523</v>
      </c>
      <c r="H501" t="s">
        <v>42</v>
      </c>
      <c r="I501" t="s">
        <v>621</v>
      </c>
      <c r="J501" s="11" t="s">
        <v>1067</v>
      </c>
      <c r="K501">
        <v>25969</v>
      </c>
      <c r="L501" s="11">
        <v>25927</v>
      </c>
      <c r="M501">
        <f>IFERROR(ROUND(VLOOKUP($A501,est_vols!$A:$U,2,FALSE),0),"")</f>
        <v>1</v>
      </c>
      <c r="N501">
        <f>IFERROR(ROUND(VLOOKUP($A501,est_vols!$A:$U,3,FALSE),0),"")</f>
        <v>9</v>
      </c>
      <c r="O501" t="str">
        <f>VLOOKUP(M501,'AT FT Lookup'!$A$3:$D$8,4,FALSE)</f>
        <v>Core/CBD</v>
      </c>
      <c r="P501" s="11" t="str">
        <f>VLOOKUP(N501,'AT FT Lookup'!$A$12:$C$26,3,FALSE)</f>
        <v>Loc</v>
      </c>
      <c r="Q501">
        <f t="shared" si="224"/>
        <v>1</v>
      </c>
      <c r="R501">
        <f t="shared" si="225"/>
        <v>0</v>
      </c>
      <c r="S501">
        <f t="shared" si="226"/>
        <v>0</v>
      </c>
      <c r="T501">
        <f t="shared" si="227"/>
        <v>0</v>
      </c>
      <c r="U501" s="11" t="str">
        <f t="shared" si="205"/>
        <v>Under 10k</v>
      </c>
      <c r="V501" s="3">
        <v>318</v>
      </c>
      <c r="W501" s="3">
        <v>27</v>
      </c>
      <c r="X501" s="3">
        <v>149.5</v>
      </c>
      <c r="Y501" s="3">
        <v>54.5</v>
      </c>
      <c r="Z501" s="3">
        <v>79.5</v>
      </c>
      <c r="AA501" s="9">
        <v>7.5</v>
      </c>
      <c r="AN501" s="3">
        <f>IFERROR(ROUND(VLOOKUP($A501,est_vols!$A:$U,4,FALSE),0),"")</f>
        <v>1597</v>
      </c>
      <c r="AO501" s="3">
        <f>IFERROR(ROUND(VLOOKUP($A501,est_vols!$A:$U,5,FALSE),0),"")</f>
        <v>184</v>
      </c>
      <c r="AP501" s="3">
        <f>IFERROR(ROUND(VLOOKUP($A501,est_vols!$A:$U,6,FALSE),0),"")</f>
        <v>628</v>
      </c>
      <c r="AQ501" s="3">
        <f>IFERROR(ROUND(VLOOKUP($A501,est_vols!$A:$U,7,FALSE),0),"")</f>
        <v>562</v>
      </c>
      <c r="AR501" s="3">
        <f>IFERROR(ROUND(VLOOKUP($A501,est_vols!$A:$U,8,FALSE),0),"")</f>
        <v>222</v>
      </c>
      <c r="AS501" s="9">
        <f>IFERROR(ROUND(VLOOKUP($A501,est_vols!$A:$U,9,FALSE),0),"")</f>
        <v>0</v>
      </c>
      <c r="AT501" s="3">
        <f t="shared" si="206"/>
        <v>1279</v>
      </c>
      <c r="AU501" s="3">
        <f t="shared" si="207"/>
        <v>157</v>
      </c>
      <c r="AV501" s="3">
        <f t="shared" si="208"/>
        <v>478.5</v>
      </c>
      <c r="AW501" s="3">
        <f t="shared" si="209"/>
        <v>507.5</v>
      </c>
      <c r="AX501" s="3">
        <f t="shared" si="210"/>
        <v>142.5</v>
      </c>
      <c r="AY501" s="9">
        <f t="shared" si="211"/>
        <v>-7.5</v>
      </c>
      <c r="AZ501" s="3">
        <f t="shared" si="212"/>
        <v>1635841</v>
      </c>
      <c r="BA501" s="3">
        <f t="shared" si="213"/>
        <v>24649</v>
      </c>
      <c r="BB501" s="3">
        <f t="shared" si="214"/>
        <v>228962.25</v>
      </c>
      <c r="BC501" s="3">
        <f t="shared" si="215"/>
        <v>257556.25</v>
      </c>
      <c r="BD501" s="3">
        <f t="shared" si="216"/>
        <v>20306.25</v>
      </c>
      <c r="BE501" s="9">
        <f t="shared" si="217"/>
        <v>56.25</v>
      </c>
      <c r="BF501" s="51">
        <f t="shared" si="218"/>
        <v>4.0220125786163523</v>
      </c>
      <c r="BG501" s="51">
        <f t="shared" si="219"/>
        <v>5.8148148148148149</v>
      </c>
      <c r="BH501" s="51">
        <f t="shared" si="220"/>
        <v>3.2006688963210701</v>
      </c>
      <c r="BI501" s="51">
        <f t="shared" si="221"/>
        <v>9.3119266055045866</v>
      </c>
      <c r="BJ501" s="51">
        <f t="shared" si="222"/>
        <v>1.7924528301886793</v>
      </c>
      <c r="BK501" s="52">
        <f t="shared" si="223"/>
        <v>-1</v>
      </c>
    </row>
    <row r="502" spans="1:63" x14ac:dyDescent="0.25">
      <c r="A502">
        <v>534</v>
      </c>
      <c r="B502" t="s">
        <v>75</v>
      </c>
      <c r="C502" t="s">
        <v>214</v>
      </c>
      <c r="D502" t="str">
        <f t="shared" si="204"/>
        <v>LOMBARD ST between POLK and VAN NESS</v>
      </c>
      <c r="E502" t="s">
        <v>320</v>
      </c>
      <c r="F502" t="s">
        <v>560</v>
      </c>
      <c r="G502" t="s">
        <v>413</v>
      </c>
      <c r="H502" t="s">
        <v>40</v>
      </c>
      <c r="I502" t="s">
        <v>621</v>
      </c>
      <c r="J502" s="11" t="s">
        <v>1068</v>
      </c>
      <c r="K502">
        <v>26696</v>
      </c>
      <c r="L502" s="11">
        <v>26691</v>
      </c>
      <c r="M502">
        <f>IFERROR(ROUND(VLOOKUP($A502,est_vols!$A:$U,2,FALSE),0),"")</f>
        <v>1</v>
      </c>
      <c r="N502">
        <f>IFERROR(ROUND(VLOOKUP($A502,est_vols!$A:$U,3,FALSE),0),"")</f>
        <v>11</v>
      </c>
      <c r="O502" t="str">
        <f>VLOOKUP(M502,'AT FT Lookup'!$A$3:$D$8,4,FALSE)</f>
        <v>Core/CBD</v>
      </c>
      <c r="P502" s="11" t="str">
        <f>VLOOKUP(N502,'AT FT Lookup'!$A$12:$C$26,3,FALSE)</f>
        <v>Loc</v>
      </c>
      <c r="Q502">
        <f t="shared" si="224"/>
        <v>1</v>
      </c>
      <c r="R502">
        <f t="shared" si="225"/>
        <v>0</v>
      </c>
      <c r="S502">
        <f t="shared" si="226"/>
        <v>0</v>
      </c>
      <c r="T502">
        <f t="shared" si="227"/>
        <v>0</v>
      </c>
      <c r="U502" s="11" t="str">
        <f t="shared" si="205"/>
        <v>Under 10k</v>
      </c>
      <c r="V502" s="3">
        <v>1317</v>
      </c>
      <c r="W502" s="3">
        <v>156</v>
      </c>
      <c r="X502" s="3">
        <v>501</v>
      </c>
      <c r="Y502" s="3">
        <v>273</v>
      </c>
      <c r="Z502" s="3">
        <v>355</v>
      </c>
      <c r="AA502" s="9">
        <v>32</v>
      </c>
      <c r="AN502" s="3">
        <f>IFERROR(ROUND(VLOOKUP($A502,est_vols!$A:$U,4,FALSE),0),"")</f>
        <v>3118</v>
      </c>
      <c r="AO502" s="3">
        <f>IFERROR(ROUND(VLOOKUP($A502,est_vols!$A:$U,5,FALSE),0),"")</f>
        <v>922</v>
      </c>
      <c r="AP502" s="3">
        <f>IFERROR(ROUND(VLOOKUP($A502,est_vols!$A:$U,6,FALSE),0),"")</f>
        <v>1161</v>
      </c>
      <c r="AQ502" s="3">
        <f>IFERROR(ROUND(VLOOKUP($A502,est_vols!$A:$U,7,FALSE),0),"")</f>
        <v>458</v>
      </c>
      <c r="AR502" s="3">
        <f>IFERROR(ROUND(VLOOKUP($A502,est_vols!$A:$U,8,FALSE),0),"")</f>
        <v>467</v>
      </c>
      <c r="AS502" s="9">
        <f>IFERROR(ROUND(VLOOKUP($A502,est_vols!$A:$U,9,FALSE),0),"")</f>
        <v>110</v>
      </c>
      <c r="AT502" s="3">
        <f t="shared" si="206"/>
        <v>1801</v>
      </c>
      <c r="AU502" s="3">
        <f t="shared" si="207"/>
        <v>766</v>
      </c>
      <c r="AV502" s="3">
        <f t="shared" si="208"/>
        <v>660</v>
      </c>
      <c r="AW502" s="3">
        <f t="shared" si="209"/>
        <v>185</v>
      </c>
      <c r="AX502" s="3">
        <f t="shared" si="210"/>
        <v>112</v>
      </c>
      <c r="AY502" s="9">
        <f t="shared" si="211"/>
        <v>78</v>
      </c>
      <c r="AZ502" s="3">
        <f t="shared" si="212"/>
        <v>3243601</v>
      </c>
      <c r="BA502" s="3">
        <f t="shared" si="213"/>
        <v>586756</v>
      </c>
      <c r="BB502" s="3">
        <f t="shared" si="214"/>
        <v>435600</v>
      </c>
      <c r="BC502" s="3">
        <f t="shared" si="215"/>
        <v>34225</v>
      </c>
      <c r="BD502" s="3">
        <f t="shared" si="216"/>
        <v>12544</v>
      </c>
      <c r="BE502" s="9">
        <f t="shared" si="217"/>
        <v>6084</v>
      </c>
      <c r="BF502" s="51">
        <f t="shared" si="218"/>
        <v>1.3675018982536067</v>
      </c>
      <c r="BG502" s="51">
        <f t="shared" si="219"/>
        <v>4.9102564102564106</v>
      </c>
      <c r="BH502" s="51">
        <f t="shared" si="220"/>
        <v>1.3173652694610778</v>
      </c>
      <c r="BI502" s="51">
        <f t="shared" si="221"/>
        <v>0.67765567765567769</v>
      </c>
      <c r="BJ502" s="51">
        <f t="shared" si="222"/>
        <v>0.3154929577464789</v>
      </c>
      <c r="BK502" s="52">
        <f t="shared" si="223"/>
        <v>2.4375</v>
      </c>
    </row>
    <row r="503" spans="1:63" x14ac:dyDescent="0.25">
      <c r="A503">
        <v>535</v>
      </c>
      <c r="B503" t="s">
        <v>75</v>
      </c>
      <c r="C503" t="s">
        <v>214</v>
      </c>
      <c r="D503" t="str">
        <f t="shared" si="204"/>
        <v>LOMBARD ST between POLK and VAN NESS</v>
      </c>
      <c r="E503" t="s">
        <v>320</v>
      </c>
      <c r="F503" t="s">
        <v>560</v>
      </c>
      <c r="G503" t="s">
        <v>413</v>
      </c>
      <c r="H503" t="s">
        <v>42</v>
      </c>
      <c r="I503" t="s">
        <v>621</v>
      </c>
      <c r="J503" s="11" t="s">
        <v>1069</v>
      </c>
      <c r="K503">
        <v>26691</v>
      </c>
      <c r="L503" s="11">
        <v>26696</v>
      </c>
      <c r="M503">
        <f>IFERROR(ROUND(VLOOKUP($A503,est_vols!$A:$U,2,FALSE),0),"")</f>
        <v>1</v>
      </c>
      <c r="N503">
        <f>IFERROR(ROUND(VLOOKUP($A503,est_vols!$A:$U,3,FALSE),0),"")</f>
        <v>11</v>
      </c>
      <c r="O503" t="str">
        <f>VLOOKUP(M503,'AT FT Lookup'!$A$3:$D$8,4,FALSE)</f>
        <v>Core/CBD</v>
      </c>
      <c r="P503" s="11" t="str">
        <f>VLOOKUP(N503,'AT FT Lookup'!$A$12:$C$26,3,FALSE)</f>
        <v>Loc</v>
      </c>
      <c r="Q503">
        <f t="shared" si="224"/>
        <v>1</v>
      </c>
      <c r="R503">
        <f t="shared" si="225"/>
        <v>0</v>
      </c>
      <c r="S503">
        <f t="shared" si="226"/>
        <v>0</v>
      </c>
      <c r="T503">
        <f t="shared" si="227"/>
        <v>0</v>
      </c>
      <c r="U503" s="11" t="str">
        <f t="shared" si="205"/>
        <v>Under 10k</v>
      </c>
      <c r="V503" s="3">
        <v>3062</v>
      </c>
      <c r="W503" s="3">
        <v>898</v>
      </c>
      <c r="X503" s="3">
        <v>1070</v>
      </c>
      <c r="Y503" s="3">
        <v>408</v>
      </c>
      <c r="Z503" s="3">
        <v>597</v>
      </c>
      <c r="AA503" s="9">
        <v>89</v>
      </c>
      <c r="AN503" s="3">
        <f>IFERROR(ROUND(VLOOKUP($A503,est_vols!$A:$U,4,FALSE),0),"")</f>
        <v>1691</v>
      </c>
      <c r="AO503" s="3">
        <f>IFERROR(ROUND(VLOOKUP($A503,est_vols!$A:$U,5,FALSE),0),"")</f>
        <v>129</v>
      </c>
      <c r="AP503" s="3">
        <f>IFERROR(ROUND(VLOOKUP($A503,est_vols!$A:$U,6,FALSE),0),"")</f>
        <v>731</v>
      </c>
      <c r="AQ503" s="3">
        <f>IFERROR(ROUND(VLOOKUP($A503,est_vols!$A:$U,7,FALSE),0),"")</f>
        <v>389</v>
      </c>
      <c r="AR503" s="3">
        <f>IFERROR(ROUND(VLOOKUP($A503,est_vols!$A:$U,8,FALSE),0),"")</f>
        <v>416</v>
      </c>
      <c r="AS503" s="9">
        <f>IFERROR(ROUND(VLOOKUP($A503,est_vols!$A:$U,9,FALSE),0),"")</f>
        <v>26</v>
      </c>
      <c r="AT503" s="3">
        <f t="shared" si="206"/>
        <v>-1371</v>
      </c>
      <c r="AU503" s="3">
        <f t="shared" si="207"/>
        <v>-769</v>
      </c>
      <c r="AV503" s="3">
        <f t="shared" si="208"/>
        <v>-339</v>
      </c>
      <c r="AW503" s="3">
        <f t="shared" si="209"/>
        <v>-19</v>
      </c>
      <c r="AX503" s="3">
        <f t="shared" si="210"/>
        <v>-181</v>
      </c>
      <c r="AY503" s="9">
        <f t="shared" si="211"/>
        <v>-63</v>
      </c>
      <c r="AZ503" s="3">
        <f t="shared" si="212"/>
        <v>1879641</v>
      </c>
      <c r="BA503" s="3">
        <f t="shared" si="213"/>
        <v>591361</v>
      </c>
      <c r="BB503" s="3">
        <f t="shared" si="214"/>
        <v>114921</v>
      </c>
      <c r="BC503" s="3">
        <f t="shared" si="215"/>
        <v>361</v>
      </c>
      <c r="BD503" s="3">
        <f t="shared" si="216"/>
        <v>32761</v>
      </c>
      <c r="BE503" s="9">
        <f t="shared" si="217"/>
        <v>3969</v>
      </c>
      <c r="BF503" s="51">
        <f t="shared" si="218"/>
        <v>-0.44774657086871328</v>
      </c>
      <c r="BG503" s="51">
        <f t="shared" si="219"/>
        <v>-0.85634743875278396</v>
      </c>
      <c r="BH503" s="51">
        <f t="shared" si="220"/>
        <v>-0.31682242990654208</v>
      </c>
      <c r="BI503" s="51">
        <f t="shared" si="221"/>
        <v>-4.6568627450980393E-2</v>
      </c>
      <c r="BJ503" s="51">
        <f t="shared" si="222"/>
        <v>-0.30318257956448913</v>
      </c>
      <c r="BK503" s="52">
        <f t="shared" si="223"/>
        <v>-0.7078651685393258</v>
      </c>
    </row>
    <row r="504" spans="1:63" x14ac:dyDescent="0.25">
      <c r="A504">
        <v>536</v>
      </c>
      <c r="B504" t="s">
        <v>75</v>
      </c>
      <c r="C504" t="s">
        <v>214</v>
      </c>
      <c r="D504" t="str">
        <f t="shared" si="204"/>
        <v>LOMITA AVE between ALOHA and LAWTON</v>
      </c>
      <c r="E504" t="s">
        <v>321</v>
      </c>
      <c r="F504" t="s">
        <v>561</v>
      </c>
      <c r="G504" t="s">
        <v>366</v>
      </c>
      <c r="H504" t="s">
        <v>36</v>
      </c>
      <c r="I504" t="s">
        <v>621</v>
      </c>
      <c r="J504" s="11" t="s">
        <v>1070</v>
      </c>
      <c r="K504">
        <v>27348</v>
      </c>
      <c r="L504" s="11">
        <v>27349</v>
      </c>
      <c r="M504">
        <f>IFERROR(ROUND(VLOOKUP($A504,est_vols!$A:$U,2,FALSE),0),"")</f>
        <v>3</v>
      </c>
      <c r="N504">
        <f>IFERROR(ROUND(VLOOKUP($A504,est_vols!$A:$U,3,FALSE),0),"")</f>
        <v>11</v>
      </c>
      <c r="O504" t="str">
        <f>VLOOKUP(M504,'AT FT Lookup'!$A$3:$D$8,4,FALSE)</f>
        <v>Urb</v>
      </c>
      <c r="P504" s="11" t="str">
        <f>VLOOKUP(N504,'AT FT Lookup'!$A$12:$C$26,3,FALSE)</f>
        <v>Loc</v>
      </c>
      <c r="Q504">
        <f t="shared" si="224"/>
        <v>1</v>
      </c>
      <c r="R504">
        <f t="shared" si="225"/>
        <v>0</v>
      </c>
      <c r="S504">
        <f t="shared" si="226"/>
        <v>0</v>
      </c>
      <c r="T504">
        <f t="shared" si="227"/>
        <v>0</v>
      </c>
      <c r="U504" s="11" t="str">
        <f t="shared" si="205"/>
        <v>Under 10k</v>
      </c>
      <c r="V504" s="3">
        <v>859</v>
      </c>
      <c r="W504" s="3">
        <v>289</v>
      </c>
      <c r="X504" s="3">
        <v>270</v>
      </c>
      <c r="Y504" s="3">
        <v>171.5</v>
      </c>
      <c r="Z504" s="3">
        <v>120</v>
      </c>
      <c r="AA504" s="9">
        <v>8.5</v>
      </c>
      <c r="AN504" s="3">
        <f>IFERROR(ROUND(VLOOKUP($A504,est_vols!$A:$U,4,FALSE),0),"")</f>
        <v>433</v>
      </c>
      <c r="AO504" s="3">
        <f>IFERROR(ROUND(VLOOKUP($A504,est_vols!$A:$U,5,FALSE),0),"")</f>
        <v>80</v>
      </c>
      <c r="AP504" s="3">
        <f>IFERROR(ROUND(VLOOKUP($A504,est_vols!$A:$U,6,FALSE),0),"")</f>
        <v>171</v>
      </c>
      <c r="AQ504" s="3">
        <f>IFERROR(ROUND(VLOOKUP($A504,est_vols!$A:$U,7,FALSE),0),"")</f>
        <v>66</v>
      </c>
      <c r="AR504" s="3">
        <f>IFERROR(ROUND(VLOOKUP($A504,est_vols!$A:$U,8,FALSE),0),"")</f>
        <v>109</v>
      </c>
      <c r="AS504" s="9">
        <f>IFERROR(ROUND(VLOOKUP($A504,est_vols!$A:$U,9,FALSE),0),"")</f>
        <v>7</v>
      </c>
      <c r="AT504" s="3">
        <f t="shared" si="206"/>
        <v>-426</v>
      </c>
      <c r="AU504" s="3">
        <f t="shared" si="207"/>
        <v>-209</v>
      </c>
      <c r="AV504" s="3">
        <f t="shared" si="208"/>
        <v>-99</v>
      </c>
      <c r="AW504" s="3">
        <f t="shared" si="209"/>
        <v>-105.5</v>
      </c>
      <c r="AX504" s="3">
        <f t="shared" si="210"/>
        <v>-11</v>
      </c>
      <c r="AY504" s="9">
        <f t="shared" si="211"/>
        <v>-1.5</v>
      </c>
      <c r="AZ504" s="3">
        <f t="shared" si="212"/>
        <v>181476</v>
      </c>
      <c r="BA504" s="3">
        <f t="shared" si="213"/>
        <v>43681</v>
      </c>
      <c r="BB504" s="3">
        <f t="shared" si="214"/>
        <v>9801</v>
      </c>
      <c r="BC504" s="3">
        <f t="shared" si="215"/>
        <v>11130.25</v>
      </c>
      <c r="BD504" s="3">
        <f t="shared" si="216"/>
        <v>121</v>
      </c>
      <c r="BE504" s="9">
        <f t="shared" si="217"/>
        <v>2.25</v>
      </c>
      <c r="BF504" s="51">
        <f t="shared" si="218"/>
        <v>-0.49592549476135039</v>
      </c>
      <c r="BG504" s="51">
        <f t="shared" si="219"/>
        <v>-0.72318339100346019</v>
      </c>
      <c r="BH504" s="51">
        <f t="shared" si="220"/>
        <v>-0.36666666666666664</v>
      </c>
      <c r="BI504" s="51">
        <f t="shared" si="221"/>
        <v>-0.61516034985422741</v>
      </c>
      <c r="BJ504" s="51">
        <f t="shared" si="222"/>
        <v>-9.166666666666666E-2</v>
      </c>
      <c r="BK504" s="52">
        <f t="shared" si="223"/>
        <v>-0.17647058823529413</v>
      </c>
    </row>
    <row r="505" spans="1:63" x14ac:dyDescent="0.25">
      <c r="A505">
        <v>537</v>
      </c>
      <c r="B505" t="s">
        <v>75</v>
      </c>
      <c r="C505" t="s">
        <v>214</v>
      </c>
      <c r="D505" t="str">
        <f t="shared" si="204"/>
        <v>LOMITA AVE between ALOHA and LAWTON</v>
      </c>
      <c r="E505" t="s">
        <v>321</v>
      </c>
      <c r="F505" t="s">
        <v>561</v>
      </c>
      <c r="G505" t="s">
        <v>366</v>
      </c>
      <c r="H505" t="s">
        <v>38</v>
      </c>
      <c r="I505" t="s">
        <v>621</v>
      </c>
      <c r="J505" s="11" t="s">
        <v>1071</v>
      </c>
      <c r="K505">
        <v>27349</v>
      </c>
      <c r="L505" s="11">
        <v>27348</v>
      </c>
      <c r="M505">
        <f>IFERROR(ROUND(VLOOKUP($A505,est_vols!$A:$U,2,FALSE),0),"")</f>
        <v>3</v>
      </c>
      <c r="N505">
        <f>IFERROR(ROUND(VLOOKUP($A505,est_vols!$A:$U,3,FALSE),0),"")</f>
        <v>11</v>
      </c>
      <c r="O505" t="str">
        <f>VLOOKUP(M505,'AT FT Lookup'!$A$3:$D$8,4,FALSE)</f>
        <v>Urb</v>
      </c>
      <c r="P505" s="11" t="str">
        <f>VLOOKUP(N505,'AT FT Lookup'!$A$12:$C$26,3,FALSE)</f>
        <v>Loc</v>
      </c>
      <c r="Q505">
        <f t="shared" si="224"/>
        <v>1</v>
      </c>
      <c r="R505">
        <f t="shared" si="225"/>
        <v>0</v>
      </c>
      <c r="S505">
        <f t="shared" si="226"/>
        <v>0</v>
      </c>
      <c r="T505">
        <f t="shared" si="227"/>
        <v>0</v>
      </c>
      <c r="U505" s="11" t="str">
        <f t="shared" si="205"/>
        <v>Under 10k</v>
      </c>
      <c r="V505" s="3">
        <v>415.5</v>
      </c>
      <c r="W505" s="3">
        <v>47.5</v>
      </c>
      <c r="X505" s="3">
        <v>134</v>
      </c>
      <c r="Y505" s="3">
        <v>140</v>
      </c>
      <c r="Z505" s="3">
        <v>91</v>
      </c>
      <c r="AA505" s="9">
        <v>3</v>
      </c>
      <c r="AN505" s="3">
        <f>IFERROR(ROUND(VLOOKUP($A505,est_vols!$A:$U,4,FALSE),0),"")</f>
        <v>426</v>
      </c>
      <c r="AO505" s="3">
        <f>IFERROR(ROUND(VLOOKUP($A505,est_vols!$A:$U,5,FALSE),0),"")</f>
        <v>35</v>
      </c>
      <c r="AP505" s="3">
        <f>IFERROR(ROUND(VLOOKUP($A505,est_vols!$A:$U,6,FALSE),0),"")</f>
        <v>185</v>
      </c>
      <c r="AQ505" s="3">
        <f>IFERROR(ROUND(VLOOKUP($A505,est_vols!$A:$U,7,FALSE),0),"")</f>
        <v>120</v>
      </c>
      <c r="AR505" s="3">
        <f>IFERROR(ROUND(VLOOKUP($A505,est_vols!$A:$U,8,FALSE),0),"")</f>
        <v>81</v>
      </c>
      <c r="AS505" s="9">
        <f>IFERROR(ROUND(VLOOKUP($A505,est_vols!$A:$U,9,FALSE),0),"")</f>
        <v>4</v>
      </c>
      <c r="AT505" s="3">
        <f t="shared" si="206"/>
        <v>10.5</v>
      </c>
      <c r="AU505" s="3">
        <f t="shared" si="207"/>
        <v>-12.5</v>
      </c>
      <c r="AV505" s="3">
        <f t="shared" si="208"/>
        <v>51</v>
      </c>
      <c r="AW505" s="3">
        <f t="shared" si="209"/>
        <v>-20</v>
      </c>
      <c r="AX505" s="3">
        <f t="shared" si="210"/>
        <v>-10</v>
      </c>
      <c r="AY505" s="9">
        <f t="shared" si="211"/>
        <v>1</v>
      </c>
      <c r="AZ505" s="3">
        <f t="shared" si="212"/>
        <v>110.25</v>
      </c>
      <c r="BA505" s="3">
        <f t="shared" si="213"/>
        <v>156.25</v>
      </c>
      <c r="BB505" s="3">
        <f t="shared" si="214"/>
        <v>2601</v>
      </c>
      <c r="BC505" s="3">
        <f t="shared" si="215"/>
        <v>400</v>
      </c>
      <c r="BD505" s="3">
        <f t="shared" si="216"/>
        <v>100</v>
      </c>
      <c r="BE505" s="9">
        <f t="shared" si="217"/>
        <v>1</v>
      </c>
      <c r="BF505" s="51">
        <f t="shared" si="218"/>
        <v>2.5270758122743681E-2</v>
      </c>
      <c r="BG505" s="51">
        <f t="shared" si="219"/>
        <v>-0.26315789473684209</v>
      </c>
      <c r="BH505" s="51">
        <f t="shared" si="220"/>
        <v>0.38059701492537312</v>
      </c>
      <c r="BI505" s="51">
        <f t="shared" si="221"/>
        <v>-0.14285714285714285</v>
      </c>
      <c r="BJ505" s="51">
        <f t="shared" si="222"/>
        <v>-0.10989010989010989</v>
      </c>
      <c r="BK505" s="52">
        <f t="shared" si="223"/>
        <v>0.33333333333333331</v>
      </c>
    </row>
    <row r="506" spans="1:63" x14ac:dyDescent="0.25">
      <c r="A506">
        <v>538</v>
      </c>
      <c r="B506" t="s">
        <v>75</v>
      </c>
      <c r="C506" t="s">
        <v>214</v>
      </c>
      <c r="D506" t="str">
        <f t="shared" si="204"/>
        <v>LUNADO WY between ESTERO and HOLLOWAY</v>
      </c>
      <c r="E506" t="s">
        <v>322</v>
      </c>
      <c r="F506" t="s">
        <v>562</v>
      </c>
      <c r="G506" t="s">
        <v>563</v>
      </c>
      <c r="H506" t="s">
        <v>36</v>
      </c>
      <c r="I506" t="s">
        <v>621</v>
      </c>
      <c r="J506" s="11" t="s">
        <v>1072</v>
      </c>
      <c r="K506">
        <v>23022</v>
      </c>
      <c r="L506" s="11">
        <v>22741</v>
      </c>
      <c r="M506">
        <f>IFERROR(ROUND(VLOOKUP($A506,est_vols!$A:$U,2,FALSE),0),"")</f>
        <v>3</v>
      </c>
      <c r="N506">
        <f>IFERROR(ROUND(VLOOKUP($A506,est_vols!$A:$U,3,FALSE),0),"")</f>
        <v>11</v>
      </c>
      <c r="O506" t="str">
        <f>VLOOKUP(M506,'AT FT Lookup'!$A$3:$D$8,4,FALSE)</f>
        <v>Urb</v>
      </c>
      <c r="P506" s="11" t="str">
        <f>VLOOKUP(N506,'AT FT Lookup'!$A$12:$C$26,3,FALSE)</f>
        <v>Loc</v>
      </c>
      <c r="Q506">
        <f t="shared" si="224"/>
        <v>1</v>
      </c>
      <c r="R506">
        <f t="shared" si="225"/>
        <v>0</v>
      </c>
      <c r="S506">
        <f t="shared" si="226"/>
        <v>0</v>
      </c>
      <c r="T506">
        <f t="shared" si="227"/>
        <v>0</v>
      </c>
      <c r="U506" s="11" t="str">
        <f t="shared" si="205"/>
        <v>Under 10k</v>
      </c>
      <c r="V506" s="3">
        <v>134</v>
      </c>
      <c r="W506" s="3">
        <v>40</v>
      </c>
      <c r="X506" s="3">
        <v>44</v>
      </c>
      <c r="Y506" s="3">
        <v>27</v>
      </c>
      <c r="Z506" s="3">
        <v>20</v>
      </c>
      <c r="AA506" s="9">
        <v>3</v>
      </c>
      <c r="AN506" s="3">
        <f>IFERROR(ROUND(VLOOKUP($A506,est_vols!$A:$U,4,FALSE),0),"")</f>
        <v>0</v>
      </c>
      <c r="AO506" s="3">
        <f>IFERROR(ROUND(VLOOKUP($A506,est_vols!$A:$U,5,FALSE),0),"")</f>
        <v>0</v>
      </c>
      <c r="AP506" s="3">
        <f>IFERROR(ROUND(VLOOKUP($A506,est_vols!$A:$U,6,FALSE),0),"")</f>
        <v>0</v>
      </c>
      <c r="AQ506" s="3">
        <f>IFERROR(ROUND(VLOOKUP($A506,est_vols!$A:$U,7,FALSE),0),"")</f>
        <v>0</v>
      </c>
      <c r="AR506" s="3">
        <f>IFERROR(ROUND(VLOOKUP($A506,est_vols!$A:$U,8,FALSE),0),"")</f>
        <v>0</v>
      </c>
      <c r="AS506" s="9">
        <f>IFERROR(ROUND(VLOOKUP($A506,est_vols!$A:$U,9,FALSE),0),"")</f>
        <v>0</v>
      </c>
      <c r="AT506" s="3">
        <f t="shared" si="206"/>
        <v>-134</v>
      </c>
      <c r="AU506" s="3">
        <f t="shared" si="207"/>
        <v>-40</v>
      </c>
      <c r="AV506" s="3">
        <f t="shared" si="208"/>
        <v>-44</v>
      </c>
      <c r="AW506" s="3">
        <f t="shared" si="209"/>
        <v>-27</v>
      </c>
      <c r="AX506" s="3">
        <f t="shared" si="210"/>
        <v>-20</v>
      </c>
      <c r="AY506" s="9">
        <f t="shared" si="211"/>
        <v>-3</v>
      </c>
      <c r="AZ506" s="3">
        <f t="shared" si="212"/>
        <v>17956</v>
      </c>
      <c r="BA506" s="3">
        <f t="shared" si="213"/>
        <v>1600</v>
      </c>
      <c r="BB506" s="3">
        <f t="shared" si="214"/>
        <v>1936</v>
      </c>
      <c r="BC506" s="3">
        <f t="shared" si="215"/>
        <v>729</v>
      </c>
      <c r="BD506" s="3">
        <f t="shared" si="216"/>
        <v>400</v>
      </c>
      <c r="BE506" s="9">
        <f t="shared" si="217"/>
        <v>9</v>
      </c>
      <c r="BF506" s="51">
        <f t="shared" si="218"/>
        <v>-1</v>
      </c>
      <c r="BG506" s="51">
        <f t="shared" si="219"/>
        <v>-1</v>
      </c>
      <c r="BH506" s="51">
        <f t="shared" si="220"/>
        <v>-1</v>
      </c>
      <c r="BI506" s="51">
        <f t="shared" si="221"/>
        <v>-1</v>
      </c>
      <c r="BJ506" s="51">
        <f t="shared" si="222"/>
        <v>-1</v>
      </c>
      <c r="BK506" s="52">
        <f t="shared" si="223"/>
        <v>-1</v>
      </c>
    </row>
    <row r="507" spans="1:63" x14ac:dyDescent="0.25">
      <c r="A507">
        <v>539</v>
      </c>
      <c r="B507" t="s">
        <v>75</v>
      </c>
      <c r="C507" t="s">
        <v>214</v>
      </c>
      <c r="D507" t="str">
        <f t="shared" si="204"/>
        <v>LUNADO WY between ESTERO and HOLLOWAY</v>
      </c>
      <c r="E507" t="s">
        <v>322</v>
      </c>
      <c r="F507" t="s">
        <v>562</v>
      </c>
      <c r="G507" t="s">
        <v>563</v>
      </c>
      <c r="H507" t="s">
        <v>38</v>
      </c>
      <c r="I507" t="s">
        <v>621</v>
      </c>
      <c r="J507" s="11" t="s">
        <v>1073</v>
      </c>
      <c r="K507">
        <v>22741</v>
      </c>
      <c r="L507" s="11">
        <v>23022</v>
      </c>
      <c r="M507">
        <f>IFERROR(ROUND(VLOOKUP($A507,est_vols!$A:$U,2,FALSE),0),"")</f>
        <v>3</v>
      </c>
      <c r="N507">
        <f>IFERROR(ROUND(VLOOKUP($A507,est_vols!$A:$U,3,FALSE),0),"")</f>
        <v>11</v>
      </c>
      <c r="O507" t="str">
        <f>VLOOKUP(M507,'AT FT Lookup'!$A$3:$D$8,4,FALSE)</f>
        <v>Urb</v>
      </c>
      <c r="P507" s="11" t="str">
        <f>VLOOKUP(N507,'AT FT Lookup'!$A$12:$C$26,3,FALSE)</f>
        <v>Loc</v>
      </c>
      <c r="Q507">
        <f t="shared" si="224"/>
        <v>1</v>
      </c>
      <c r="R507">
        <f t="shared" si="225"/>
        <v>0</v>
      </c>
      <c r="S507">
        <f t="shared" si="226"/>
        <v>0</v>
      </c>
      <c r="T507">
        <f t="shared" si="227"/>
        <v>0</v>
      </c>
      <c r="U507" s="11" t="str">
        <f t="shared" si="205"/>
        <v>Under 10k</v>
      </c>
      <c r="V507" s="3">
        <v>205</v>
      </c>
      <c r="W507" s="3">
        <v>30</v>
      </c>
      <c r="X507" s="3">
        <v>83</v>
      </c>
      <c r="Y507" s="3">
        <v>59</v>
      </c>
      <c r="Z507" s="3">
        <v>31</v>
      </c>
      <c r="AA507" s="9">
        <v>2</v>
      </c>
      <c r="AN507" s="3">
        <f>IFERROR(ROUND(VLOOKUP($A507,est_vols!$A:$U,4,FALSE),0),"")</f>
        <v>272</v>
      </c>
      <c r="AO507" s="3">
        <f>IFERROR(ROUND(VLOOKUP($A507,est_vols!$A:$U,5,FALSE),0),"")</f>
        <v>47</v>
      </c>
      <c r="AP507" s="3">
        <f>IFERROR(ROUND(VLOOKUP($A507,est_vols!$A:$U,6,FALSE),0),"")</f>
        <v>97</v>
      </c>
      <c r="AQ507" s="3">
        <f>IFERROR(ROUND(VLOOKUP($A507,est_vols!$A:$U,7,FALSE),0),"")</f>
        <v>51</v>
      </c>
      <c r="AR507" s="3">
        <f>IFERROR(ROUND(VLOOKUP($A507,est_vols!$A:$U,8,FALSE),0),"")</f>
        <v>71</v>
      </c>
      <c r="AS507" s="9">
        <f>IFERROR(ROUND(VLOOKUP($A507,est_vols!$A:$U,9,FALSE),0),"")</f>
        <v>7</v>
      </c>
      <c r="AT507" s="3">
        <f t="shared" si="206"/>
        <v>67</v>
      </c>
      <c r="AU507" s="3">
        <f t="shared" si="207"/>
        <v>17</v>
      </c>
      <c r="AV507" s="3">
        <f t="shared" si="208"/>
        <v>14</v>
      </c>
      <c r="AW507" s="3">
        <f t="shared" si="209"/>
        <v>-8</v>
      </c>
      <c r="AX507" s="3">
        <f t="shared" si="210"/>
        <v>40</v>
      </c>
      <c r="AY507" s="9">
        <f t="shared" si="211"/>
        <v>5</v>
      </c>
      <c r="AZ507" s="3">
        <f t="shared" si="212"/>
        <v>4489</v>
      </c>
      <c r="BA507" s="3">
        <f t="shared" si="213"/>
        <v>289</v>
      </c>
      <c r="BB507" s="3">
        <f t="shared" si="214"/>
        <v>196</v>
      </c>
      <c r="BC507" s="3">
        <f t="shared" si="215"/>
        <v>64</v>
      </c>
      <c r="BD507" s="3">
        <f t="shared" si="216"/>
        <v>1600</v>
      </c>
      <c r="BE507" s="9">
        <f t="shared" si="217"/>
        <v>25</v>
      </c>
      <c r="BF507" s="51">
        <f t="shared" si="218"/>
        <v>0.32682926829268294</v>
      </c>
      <c r="BG507" s="51">
        <f t="shared" si="219"/>
        <v>0.56666666666666665</v>
      </c>
      <c r="BH507" s="51">
        <f t="shared" si="220"/>
        <v>0.16867469879518071</v>
      </c>
      <c r="BI507" s="51">
        <f t="shared" si="221"/>
        <v>-0.13559322033898305</v>
      </c>
      <c r="BJ507" s="51">
        <f t="shared" si="222"/>
        <v>1.2903225806451613</v>
      </c>
      <c r="BK507" s="52">
        <f t="shared" si="223"/>
        <v>2.5</v>
      </c>
    </row>
    <row r="508" spans="1:63" x14ac:dyDescent="0.25">
      <c r="A508">
        <v>540</v>
      </c>
      <c r="B508" t="s">
        <v>75</v>
      </c>
      <c r="C508" t="s">
        <v>214</v>
      </c>
      <c r="D508" t="str">
        <f t="shared" si="204"/>
        <v>LYON ST between BUSH and PINE</v>
      </c>
      <c r="E508" t="s">
        <v>323</v>
      </c>
      <c r="F508" t="s">
        <v>435</v>
      </c>
      <c r="G508" t="s">
        <v>436</v>
      </c>
      <c r="H508" t="s">
        <v>36</v>
      </c>
      <c r="I508" t="s">
        <v>621</v>
      </c>
      <c r="J508" s="11" t="s">
        <v>1074</v>
      </c>
      <c r="K508">
        <v>26833</v>
      </c>
      <c r="L508" s="11">
        <v>26842</v>
      </c>
      <c r="M508">
        <f>IFERROR(ROUND(VLOOKUP($A508,est_vols!$A:$U,2,FALSE),0),"")</f>
        <v>2</v>
      </c>
      <c r="N508">
        <f>IFERROR(ROUND(VLOOKUP($A508,est_vols!$A:$U,3,FALSE),0),"")</f>
        <v>11</v>
      </c>
      <c r="O508" t="str">
        <f>VLOOKUP(M508,'AT FT Lookup'!$A$3:$D$8,4,FALSE)</f>
        <v>UrbBiz</v>
      </c>
      <c r="P508" s="11" t="str">
        <f>VLOOKUP(N508,'AT FT Lookup'!$A$12:$C$26,3,FALSE)</f>
        <v>Loc</v>
      </c>
      <c r="Q508">
        <f t="shared" si="224"/>
        <v>1</v>
      </c>
      <c r="R508">
        <f t="shared" si="225"/>
        <v>0</v>
      </c>
      <c r="S508">
        <f t="shared" si="226"/>
        <v>0</v>
      </c>
      <c r="T508">
        <f t="shared" si="227"/>
        <v>0</v>
      </c>
      <c r="U508" s="11" t="str">
        <f t="shared" si="205"/>
        <v>Under 10k</v>
      </c>
      <c r="V508" s="3">
        <v>982.5</v>
      </c>
      <c r="W508" s="3">
        <v>232</v>
      </c>
      <c r="X508" s="3">
        <v>380</v>
      </c>
      <c r="Y508" s="3">
        <v>226.5</v>
      </c>
      <c r="Z508" s="3">
        <v>132.5</v>
      </c>
      <c r="AA508" s="9">
        <v>11.5</v>
      </c>
      <c r="AN508" s="3">
        <f>IFERROR(ROUND(VLOOKUP($A508,est_vols!$A:$U,4,FALSE),0),"")</f>
        <v>369</v>
      </c>
      <c r="AO508" s="3">
        <f>IFERROR(ROUND(VLOOKUP($A508,est_vols!$A:$U,5,FALSE),0),"")</f>
        <v>51</v>
      </c>
      <c r="AP508" s="3">
        <f>IFERROR(ROUND(VLOOKUP($A508,est_vols!$A:$U,6,FALSE),0),"")</f>
        <v>151</v>
      </c>
      <c r="AQ508" s="3">
        <f>IFERROR(ROUND(VLOOKUP($A508,est_vols!$A:$U,7,FALSE),0),"")</f>
        <v>81</v>
      </c>
      <c r="AR508" s="3">
        <f>IFERROR(ROUND(VLOOKUP($A508,est_vols!$A:$U,8,FALSE),0),"")</f>
        <v>77</v>
      </c>
      <c r="AS508" s="9">
        <f>IFERROR(ROUND(VLOOKUP($A508,est_vols!$A:$U,9,FALSE),0),"")</f>
        <v>8</v>
      </c>
      <c r="AT508" s="3">
        <f t="shared" si="206"/>
        <v>-613.5</v>
      </c>
      <c r="AU508" s="3">
        <f t="shared" si="207"/>
        <v>-181</v>
      </c>
      <c r="AV508" s="3">
        <f t="shared" si="208"/>
        <v>-229</v>
      </c>
      <c r="AW508" s="3">
        <f t="shared" si="209"/>
        <v>-145.5</v>
      </c>
      <c r="AX508" s="3">
        <f t="shared" si="210"/>
        <v>-55.5</v>
      </c>
      <c r="AY508" s="9">
        <f t="shared" si="211"/>
        <v>-3.5</v>
      </c>
      <c r="AZ508" s="3">
        <f t="shared" si="212"/>
        <v>376382.25</v>
      </c>
      <c r="BA508" s="3">
        <f t="shared" si="213"/>
        <v>32761</v>
      </c>
      <c r="BB508" s="3">
        <f t="shared" si="214"/>
        <v>52441</v>
      </c>
      <c r="BC508" s="3">
        <f t="shared" si="215"/>
        <v>21170.25</v>
      </c>
      <c r="BD508" s="3">
        <f t="shared" si="216"/>
        <v>3080.25</v>
      </c>
      <c r="BE508" s="9">
        <f t="shared" si="217"/>
        <v>12.25</v>
      </c>
      <c r="BF508" s="51">
        <f t="shared" si="218"/>
        <v>-0.62442748091603051</v>
      </c>
      <c r="BG508" s="51">
        <f t="shared" si="219"/>
        <v>-0.78017241379310343</v>
      </c>
      <c r="BH508" s="51">
        <f t="shared" si="220"/>
        <v>-0.60263157894736841</v>
      </c>
      <c r="BI508" s="51">
        <f t="shared" si="221"/>
        <v>-0.64238410596026485</v>
      </c>
      <c r="BJ508" s="51">
        <f t="shared" si="222"/>
        <v>-0.4188679245283019</v>
      </c>
      <c r="BK508" s="52">
        <f t="shared" si="223"/>
        <v>-0.30434782608695654</v>
      </c>
    </row>
    <row r="509" spans="1:63" x14ac:dyDescent="0.25">
      <c r="A509">
        <v>541</v>
      </c>
      <c r="B509" t="s">
        <v>75</v>
      </c>
      <c r="C509" t="s">
        <v>214</v>
      </c>
      <c r="D509" t="str">
        <f t="shared" si="204"/>
        <v>LYON ST between BUSH and PINE</v>
      </c>
      <c r="E509" t="s">
        <v>323</v>
      </c>
      <c r="F509" t="s">
        <v>435</v>
      </c>
      <c r="G509" t="s">
        <v>436</v>
      </c>
      <c r="H509" t="s">
        <v>38</v>
      </c>
      <c r="I509" t="s">
        <v>621</v>
      </c>
      <c r="J509" s="11" t="s">
        <v>1075</v>
      </c>
      <c r="K509">
        <v>26842</v>
      </c>
      <c r="L509" s="11">
        <v>26833</v>
      </c>
      <c r="M509">
        <f>IFERROR(ROUND(VLOOKUP($A509,est_vols!$A:$U,2,FALSE),0),"")</f>
        <v>2</v>
      </c>
      <c r="N509">
        <f>IFERROR(ROUND(VLOOKUP($A509,est_vols!$A:$U,3,FALSE),0),"")</f>
        <v>11</v>
      </c>
      <c r="O509" t="str">
        <f>VLOOKUP(M509,'AT FT Lookup'!$A$3:$D$8,4,FALSE)</f>
        <v>UrbBiz</v>
      </c>
      <c r="P509" s="11" t="str">
        <f>VLOOKUP(N509,'AT FT Lookup'!$A$12:$C$26,3,FALSE)</f>
        <v>Loc</v>
      </c>
      <c r="Q509">
        <f t="shared" si="224"/>
        <v>1</v>
      </c>
      <c r="R509">
        <f t="shared" si="225"/>
        <v>0</v>
      </c>
      <c r="S509">
        <f t="shared" si="226"/>
        <v>0</v>
      </c>
      <c r="T509">
        <f t="shared" si="227"/>
        <v>0</v>
      </c>
      <c r="U509" s="11" t="str">
        <f t="shared" si="205"/>
        <v>Under 10k</v>
      </c>
      <c r="V509" s="3">
        <v>2839.5</v>
      </c>
      <c r="W509" s="3">
        <v>578</v>
      </c>
      <c r="X509" s="3">
        <v>1031.5</v>
      </c>
      <c r="Y509" s="3">
        <v>625.5</v>
      </c>
      <c r="Z509" s="3">
        <v>538.5</v>
      </c>
      <c r="AA509" s="9">
        <v>66</v>
      </c>
      <c r="AN509" s="3">
        <f>IFERROR(ROUND(VLOOKUP($A509,est_vols!$A:$U,4,FALSE),0),"")</f>
        <v>761</v>
      </c>
      <c r="AO509" s="3">
        <f>IFERROR(ROUND(VLOOKUP($A509,est_vols!$A:$U,5,FALSE),0),"")</f>
        <v>131</v>
      </c>
      <c r="AP509" s="3">
        <f>IFERROR(ROUND(VLOOKUP($A509,est_vols!$A:$U,6,FALSE),0),"")</f>
        <v>292</v>
      </c>
      <c r="AQ509" s="3">
        <f>IFERROR(ROUND(VLOOKUP($A509,est_vols!$A:$U,7,FALSE),0),"")</f>
        <v>149</v>
      </c>
      <c r="AR509" s="3">
        <f>IFERROR(ROUND(VLOOKUP($A509,est_vols!$A:$U,8,FALSE),0),"")</f>
        <v>173</v>
      </c>
      <c r="AS509" s="9">
        <f>IFERROR(ROUND(VLOOKUP($A509,est_vols!$A:$U,9,FALSE),0),"")</f>
        <v>16</v>
      </c>
      <c r="AT509" s="3">
        <f t="shared" si="206"/>
        <v>-2078.5</v>
      </c>
      <c r="AU509" s="3">
        <f t="shared" si="207"/>
        <v>-447</v>
      </c>
      <c r="AV509" s="3">
        <f t="shared" si="208"/>
        <v>-739.5</v>
      </c>
      <c r="AW509" s="3">
        <f t="shared" si="209"/>
        <v>-476.5</v>
      </c>
      <c r="AX509" s="3">
        <f t="shared" si="210"/>
        <v>-365.5</v>
      </c>
      <c r="AY509" s="9">
        <f t="shared" si="211"/>
        <v>-50</v>
      </c>
      <c r="AZ509" s="3">
        <f t="shared" si="212"/>
        <v>4320162.25</v>
      </c>
      <c r="BA509" s="3">
        <f t="shared" si="213"/>
        <v>199809</v>
      </c>
      <c r="BB509" s="3">
        <f t="shared" si="214"/>
        <v>546860.25</v>
      </c>
      <c r="BC509" s="3">
        <f t="shared" si="215"/>
        <v>227052.25</v>
      </c>
      <c r="BD509" s="3">
        <f t="shared" si="216"/>
        <v>133590.25</v>
      </c>
      <c r="BE509" s="9">
        <f t="shared" si="217"/>
        <v>2500</v>
      </c>
      <c r="BF509" s="51">
        <f t="shared" si="218"/>
        <v>-0.731995069554499</v>
      </c>
      <c r="BG509" s="51">
        <f t="shared" si="219"/>
        <v>-0.77335640138408301</v>
      </c>
      <c r="BH509" s="51">
        <f t="shared" si="220"/>
        <v>-0.71691711100339317</v>
      </c>
      <c r="BI509" s="51">
        <f t="shared" si="221"/>
        <v>-0.76179056754596319</v>
      </c>
      <c r="BJ509" s="51">
        <f t="shared" si="222"/>
        <v>-0.67873723305478184</v>
      </c>
      <c r="BK509" s="52">
        <f t="shared" si="223"/>
        <v>-0.75757575757575757</v>
      </c>
    </row>
    <row r="510" spans="1:63" x14ac:dyDescent="0.25">
      <c r="A510">
        <v>542</v>
      </c>
      <c r="B510" t="s">
        <v>75</v>
      </c>
      <c r="C510" t="s">
        <v>214</v>
      </c>
      <c r="D510" t="str">
        <f t="shared" si="204"/>
        <v>LYON ST between CALIFORNIA and PINE</v>
      </c>
      <c r="E510" t="s">
        <v>323</v>
      </c>
      <c r="F510" t="s">
        <v>378</v>
      </c>
      <c r="G510" t="s">
        <v>436</v>
      </c>
      <c r="H510" t="s">
        <v>36</v>
      </c>
      <c r="I510" t="s">
        <v>621</v>
      </c>
      <c r="J510" s="11" t="s">
        <v>1076</v>
      </c>
      <c r="K510">
        <v>26842</v>
      </c>
      <c r="L510" s="11">
        <v>26843</v>
      </c>
      <c r="M510">
        <f>IFERROR(ROUND(VLOOKUP($A510,est_vols!$A:$U,2,FALSE),0),"")</f>
        <v>2</v>
      </c>
      <c r="N510">
        <f>IFERROR(ROUND(VLOOKUP($A510,est_vols!$A:$U,3,FALSE),0),"")</f>
        <v>11</v>
      </c>
      <c r="O510" t="str">
        <f>VLOOKUP(M510,'AT FT Lookup'!$A$3:$D$8,4,FALSE)</f>
        <v>UrbBiz</v>
      </c>
      <c r="P510" s="11" t="str">
        <f>VLOOKUP(N510,'AT FT Lookup'!$A$12:$C$26,3,FALSE)</f>
        <v>Loc</v>
      </c>
      <c r="Q510">
        <f t="shared" si="224"/>
        <v>1</v>
      </c>
      <c r="R510">
        <f t="shared" si="225"/>
        <v>0</v>
      </c>
      <c r="S510">
        <f t="shared" si="226"/>
        <v>0</v>
      </c>
      <c r="T510">
        <f t="shared" si="227"/>
        <v>0</v>
      </c>
      <c r="U510" s="11" t="str">
        <f t="shared" si="205"/>
        <v>Under 10k</v>
      </c>
      <c r="V510" s="3">
        <v>2170.5</v>
      </c>
      <c r="W510" s="3">
        <v>380.5</v>
      </c>
      <c r="X510" s="3">
        <v>909</v>
      </c>
      <c r="Y510" s="3">
        <v>439.5</v>
      </c>
      <c r="Z510" s="3">
        <v>413</v>
      </c>
      <c r="AA510" s="9">
        <v>28.5</v>
      </c>
      <c r="AN510" s="3">
        <f>IFERROR(ROUND(VLOOKUP($A510,est_vols!$A:$U,4,FALSE),0),"")</f>
        <v>1757</v>
      </c>
      <c r="AO510" s="3">
        <f>IFERROR(ROUND(VLOOKUP($A510,est_vols!$A:$U,5,FALSE),0),"")</f>
        <v>255</v>
      </c>
      <c r="AP510" s="3">
        <f>IFERROR(ROUND(VLOOKUP($A510,est_vols!$A:$U,6,FALSE),0),"")</f>
        <v>814</v>
      </c>
      <c r="AQ510" s="3">
        <f>IFERROR(ROUND(VLOOKUP($A510,est_vols!$A:$U,7,FALSE),0),"")</f>
        <v>439</v>
      </c>
      <c r="AR510" s="3">
        <f>IFERROR(ROUND(VLOOKUP($A510,est_vols!$A:$U,8,FALSE),0),"")</f>
        <v>246</v>
      </c>
      <c r="AS510" s="9">
        <f>IFERROR(ROUND(VLOOKUP($A510,est_vols!$A:$U,9,FALSE),0),"")</f>
        <v>3</v>
      </c>
      <c r="AT510" s="3">
        <f t="shared" si="206"/>
        <v>-413.5</v>
      </c>
      <c r="AU510" s="3">
        <f t="shared" si="207"/>
        <v>-125.5</v>
      </c>
      <c r="AV510" s="3">
        <f t="shared" si="208"/>
        <v>-95</v>
      </c>
      <c r="AW510" s="3">
        <f t="shared" si="209"/>
        <v>-0.5</v>
      </c>
      <c r="AX510" s="3">
        <f t="shared" si="210"/>
        <v>-167</v>
      </c>
      <c r="AY510" s="9">
        <f t="shared" si="211"/>
        <v>-25.5</v>
      </c>
      <c r="AZ510" s="3">
        <f t="shared" si="212"/>
        <v>170982.25</v>
      </c>
      <c r="BA510" s="3">
        <f t="shared" si="213"/>
        <v>15750.25</v>
      </c>
      <c r="BB510" s="3">
        <f t="shared" si="214"/>
        <v>9025</v>
      </c>
      <c r="BC510" s="3">
        <f t="shared" si="215"/>
        <v>0.25</v>
      </c>
      <c r="BD510" s="3">
        <f t="shared" si="216"/>
        <v>27889</v>
      </c>
      <c r="BE510" s="9">
        <f t="shared" si="217"/>
        <v>650.25</v>
      </c>
      <c r="BF510" s="51">
        <f t="shared" si="218"/>
        <v>-0.19050909928587884</v>
      </c>
      <c r="BG510" s="51">
        <f t="shared" si="219"/>
        <v>-0.32982917214191854</v>
      </c>
      <c r="BH510" s="51">
        <f t="shared" si="220"/>
        <v>-0.10451045104510451</v>
      </c>
      <c r="BI510" s="51">
        <f t="shared" si="221"/>
        <v>-1.1376564277588168E-3</v>
      </c>
      <c r="BJ510" s="51">
        <f t="shared" si="222"/>
        <v>-0.40435835351089588</v>
      </c>
      <c r="BK510" s="52">
        <f t="shared" si="223"/>
        <v>-0.89473684210526316</v>
      </c>
    </row>
    <row r="511" spans="1:63" x14ac:dyDescent="0.25">
      <c r="A511">
        <v>543</v>
      </c>
      <c r="B511" t="s">
        <v>75</v>
      </c>
      <c r="C511" t="s">
        <v>214</v>
      </c>
      <c r="D511" t="str">
        <f t="shared" ref="D511:D574" si="228">CONCATENATE(E511," between ",F511," and ",G511)</f>
        <v>LYON ST between CALIFORNIA and PINE</v>
      </c>
      <c r="E511" t="s">
        <v>323</v>
      </c>
      <c r="F511" t="s">
        <v>378</v>
      </c>
      <c r="G511" t="s">
        <v>436</v>
      </c>
      <c r="H511" t="s">
        <v>38</v>
      </c>
      <c r="I511" t="s">
        <v>621</v>
      </c>
      <c r="J511" s="11" t="s">
        <v>1077</v>
      </c>
      <c r="K511">
        <v>26843</v>
      </c>
      <c r="L511" s="11">
        <v>26842</v>
      </c>
      <c r="M511">
        <f>IFERROR(ROUND(VLOOKUP($A511,est_vols!$A:$U,2,FALSE),0),"")</f>
        <v>2</v>
      </c>
      <c r="N511">
        <f>IFERROR(ROUND(VLOOKUP($A511,est_vols!$A:$U,3,FALSE),0),"")</f>
        <v>11</v>
      </c>
      <c r="O511" t="str">
        <f>VLOOKUP(M511,'AT FT Lookup'!$A$3:$D$8,4,FALSE)</f>
        <v>UrbBiz</v>
      </c>
      <c r="P511" s="11" t="str">
        <f>VLOOKUP(N511,'AT FT Lookup'!$A$12:$C$26,3,FALSE)</f>
        <v>Loc</v>
      </c>
      <c r="Q511">
        <f t="shared" si="224"/>
        <v>1</v>
      </c>
      <c r="R511">
        <f t="shared" si="225"/>
        <v>0</v>
      </c>
      <c r="S511">
        <f t="shared" si="226"/>
        <v>0</v>
      </c>
      <c r="T511">
        <f t="shared" si="227"/>
        <v>0</v>
      </c>
      <c r="U511" s="11" t="str">
        <f t="shared" si="205"/>
        <v>Under 10k</v>
      </c>
      <c r="V511" s="3">
        <v>2830</v>
      </c>
      <c r="W511" s="3">
        <v>524</v>
      </c>
      <c r="X511" s="3">
        <v>1103</v>
      </c>
      <c r="Y511" s="3">
        <v>618</v>
      </c>
      <c r="Z511" s="3">
        <v>534</v>
      </c>
      <c r="AA511" s="9">
        <v>51</v>
      </c>
      <c r="AN511" s="3">
        <f>IFERROR(ROUND(VLOOKUP($A511,est_vols!$A:$U,4,FALSE),0),"")</f>
        <v>1621</v>
      </c>
      <c r="AO511" s="3">
        <f>IFERROR(ROUND(VLOOKUP($A511,est_vols!$A:$U,5,FALSE),0),"")</f>
        <v>171</v>
      </c>
      <c r="AP511" s="3">
        <f>IFERROR(ROUND(VLOOKUP($A511,est_vols!$A:$U,6,FALSE),0),"")</f>
        <v>810</v>
      </c>
      <c r="AQ511" s="3">
        <f>IFERROR(ROUND(VLOOKUP($A511,est_vols!$A:$U,7,FALSE),0),"")</f>
        <v>509</v>
      </c>
      <c r="AR511" s="3">
        <f>IFERROR(ROUND(VLOOKUP($A511,est_vols!$A:$U,8,FALSE),0),"")</f>
        <v>125</v>
      </c>
      <c r="AS511" s="9">
        <f>IFERROR(ROUND(VLOOKUP($A511,est_vols!$A:$U,9,FALSE),0),"")</f>
        <v>7</v>
      </c>
      <c r="AT511" s="3">
        <f t="shared" si="206"/>
        <v>-1209</v>
      </c>
      <c r="AU511" s="3">
        <f t="shared" si="207"/>
        <v>-353</v>
      </c>
      <c r="AV511" s="3">
        <f t="shared" si="208"/>
        <v>-293</v>
      </c>
      <c r="AW511" s="3">
        <f t="shared" si="209"/>
        <v>-109</v>
      </c>
      <c r="AX511" s="3">
        <f t="shared" si="210"/>
        <v>-409</v>
      </c>
      <c r="AY511" s="9">
        <f t="shared" si="211"/>
        <v>-44</v>
      </c>
      <c r="AZ511" s="3">
        <f t="shared" si="212"/>
        <v>1461681</v>
      </c>
      <c r="BA511" s="3">
        <f t="shared" si="213"/>
        <v>124609</v>
      </c>
      <c r="BB511" s="3">
        <f t="shared" si="214"/>
        <v>85849</v>
      </c>
      <c r="BC511" s="3">
        <f t="shared" si="215"/>
        <v>11881</v>
      </c>
      <c r="BD511" s="3">
        <f t="shared" si="216"/>
        <v>167281</v>
      </c>
      <c r="BE511" s="9">
        <f t="shared" si="217"/>
        <v>1936</v>
      </c>
      <c r="BF511" s="51">
        <f t="shared" si="218"/>
        <v>-0.42720848056537103</v>
      </c>
      <c r="BG511" s="51">
        <f t="shared" si="219"/>
        <v>-0.67366412213740456</v>
      </c>
      <c r="BH511" s="51">
        <f t="shared" si="220"/>
        <v>-0.26563916591115139</v>
      </c>
      <c r="BI511" s="51">
        <f t="shared" si="221"/>
        <v>-0.17637540453074432</v>
      </c>
      <c r="BJ511" s="51">
        <f t="shared" si="222"/>
        <v>-0.76591760299625467</v>
      </c>
      <c r="BK511" s="52">
        <f t="shared" si="223"/>
        <v>-0.86274509803921573</v>
      </c>
    </row>
    <row r="512" spans="1:63" x14ac:dyDescent="0.25">
      <c r="A512">
        <v>544</v>
      </c>
      <c r="B512" t="s">
        <v>75</v>
      </c>
      <c r="C512" t="s">
        <v>214</v>
      </c>
      <c r="D512" t="str">
        <f t="shared" si="228"/>
        <v>LYON ST between CHESTNUT and LOMBARD</v>
      </c>
      <c r="E512" t="s">
        <v>323</v>
      </c>
      <c r="F512" t="s">
        <v>564</v>
      </c>
      <c r="G512" t="s">
        <v>558</v>
      </c>
      <c r="H512" t="s">
        <v>36</v>
      </c>
      <c r="I512" t="s">
        <v>621</v>
      </c>
      <c r="J512" s="11" t="s">
        <v>1078</v>
      </c>
      <c r="K512">
        <v>27022</v>
      </c>
      <c r="L512" s="11">
        <v>27021</v>
      </c>
      <c r="M512">
        <f>IFERROR(ROUND(VLOOKUP($A512,est_vols!$A:$U,2,FALSE),0),"")</f>
        <v>2</v>
      </c>
      <c r="N512">
        <f>IFERROR(ROUND(VLOOKUP($A512,est_vols!$A:$U,3,FALSE),0),"")</f>
        <v>11</v>
      </c>
      <c r="O512" t="str">
        <f>VLOOKUP(M512,'AT FT Lookup'!$A$3:$D$8,4,FALSE)</f>
        <v>UrbBiz</v>
      </c>
      <c r="P512" s="11" t="str">
        <f>VLOOKUP(N512,'AT FT Lookup'!$A$12:$C$26,3,FALSE)</f>
        <v>Loc</v>
      </c>
      <c r="Q512">
        <f t="shared" si="224"/>
        <v>1</v>
      </c>
      <c r="R512">
        <f t="shared" si="225"/>
        <v>0</v>
      </c>
      <c r="S512">
        <f t="shared" si="226"/>
        <v>0</v>
      </c>
      <c r="T512">
        <f t="shared" si="227"/>
        <v>0</v>
      </c>
      <c r="U512" s="11" t="str">
        <f t="shared" si="205"/>
        <v>Under 10k</v>
      </c>
      <c r="V512" s="3">
        <v>1771</v>
      </c>
      <c r="W512" s="3">
        <v>242</v>
      </c>
      <c r="X512" s="3">
        <v>808</v>
      </c>
      <c r="Y512" s="3">
        <v>459</v>
      </c>
      <c r="Z512" s="3">
        <v>252</v>
      </c>
      <c r="AA512" s="9">
        <v>10</v>
      </c>
      <c r="AN512" s="3">
        <f>IFERROR(ROUND(VLOOKUP($A512,est_vols!$A:$U,4,FALSE),0),"")</f>
        <v>836</v>
      </c>
      <c r="AO512" s="3">
        <f>IFERROR(ROUND(VLOOKUP($A512,est_vols!$A:$U,5,FALSE),0),"")</f>
        <v>41</v>
      </c>
      <c r="AP512" s="3">
        <f>IFERROR(ROUND(VLOOKUP($A512,est_vols!$A:$U,6,FALSE),0),"")</f>
        <v>213</v>
      </c>
      <c r="AQ512" s="3">
        <f>IFERROR(ROUND(VLOOKUP($A512,est_vols!$A:$U,7,FALSE),0),"")</f>
        <v>442</v>
      </c>
      <c r="AR512" s="3">
        <f>IFERROR(ROUND(VLOOKUP($A512,est_vols!$A:$U,8,FALSE),0),"")</f>
        <v>133</v>
      </c>
      <c r="AS512" s="9">
        <f>IFERROR(ROUND(VLOOKUP($A512,est_vols!$A:$U,9,FALSE),0),"")</f>
        <v>7</v>
      </c>
      <c r="AT512" s="3">
        <f t="shared" si="206"/>
        <v>-935</v>
      </c>
      <c r="AU512" s="3">
        <f t="shared" si="207"/>
        <v>-201</v>
      </c>
      <c r="AV512" s="3">
        <f t="shared" si="208"/>
        <v>-595</v>
      </c>
      <c r="AW512" s="3">
        <f t="shared" si="209"/>
        <v>-17</v>
      </c>
      <c r="AX512" s="3">
        <f t="shared" si="210"/>
        <v>-119</v>
      </c>
      <c r="AY512" s="9">
        <f t="shared" si="211"/>
        <v>-3</v>
      </c>
      <c r="AZ512" s="3">
        <f t="shared" si="212"/>
        <v>874225</v>
      </c>
      <c r="BA512" s="3">
        <f t="shared" si="213"/>
        <v>40401</v>
      </c>
      <c r="BB512" s="3">
        <f t="shared" si="214"/>
        <v>354025</v>
      </c>
      <c r="BC512" s="3">
        <f t="shared" si="215"/>
        <v>289</v>
      </c>
      <c r="BD512" s="3">
        <f t="shared" si="216"/>
        <v>14161</v>
      </c>
      <c r="BE512" s="9">
        <f t="shared" si="217"/>
        <v>9</v>
      </c>
      <c r="BF512" s="51">
        <f t="shared" si="218"/>
        <v>-0.52795031055900621</v>
      </c>
      <c r="BG512" s="51">
        <f t="shared" si="219"/>
        <v>-0.83057851239669422</v>
      </c>
      <c r="BH512" s="51">
        <f t="shared" si="220"/>
        <v>-0.73638613861386137</v>
      </c>
      <c r="BI512" s="51">
        <f t="shared" si="221"/>
        <v>-3.7037037037037035E-2</v>
      </c>
      <c r="BJ512" s="51">
        <f t="shared" si="222"/>
        <v>-0.47222222222222221</v>
      </c>
      <c r="BK512" s="52">
        <f t="shared" si="223"/>
        <v>-0.3</v>
      </c>
    </row>
    <row r="513" spans="1:63" x14ac:dyDescent="0.25">
      <c r="A513">
        <v>545</v>
      </c>
      <c r="B513" t="s">
        <v>75</v>
      </c>
      <c r="C513" t="s">
        <v>214</v>
      </c>
      <c r="D513" t="str">
        <f t="shared" si="228"/>
        <v>LYON ST between CHESTNUT and LOMBARD</v>
      </c>
      <c r="E513" t="s">
        <v>323</v>
      </c>
      <c r="F513" t="s">
        <v>564</v>
      </c>
      <c r="G513" t="s">
        <v>558</v>
      </c>
      <c r="H513" t="s">
        <v>38</v>
      </c>
      <c r="I513" t="s">
        <v>621</v>
      </c>
      <c r="J513" s="11" t="s">
        <v>1079</v>
      </c>
      <c r="K513">
        <v>27021</v>
      </c>
      <c r="L513" s="11">
        <v>27022</v>
      </c>
      <c r="M513">
        <f>IFERROR(ROUND(VLOOKUP($A513,est_vols!$A:$U,2,FALSE),0),"")</f>
        <v>2</v>
      </c>
      <c r="N513">
        <f>IFERROR(ROUND(VLOOKUP($A513,est_vols!$A:$U,3,FALSE),0),"")</f>
        <v>11</v>
      </c>
      <c r="O513" t="str">
        <f>VLOOKUP(M513,'AT FT Lookup'!$A$3:$D$8,4,FALSE)</f>
        <v>UrbBiz</v>
      </c>
      <c r="P513" s="11" t="str">
        <f>VLOOKUP(N513,'AT FT Lookup'!$A$12:$C$26,3,FALSE)</f>
        <v>Loc</v>
      </c>
      <c r="Q513">
        <f t="shared" si="224"/>
        <v>1</v>
      </c>
      <c r="R513">
        <f t="shared" si="225"/>
        <v>0</v>
      </c>
      <c r="S513">
        <f t="shared" si="226"/>
        <v>0</v>
      </c>
      <c r="T513">
        <f t="shared" si="227"/>
        <v>0</v>
      </c>
      <c r="U513" s="11" t="str">
        <f t="shared" si="205"/>
        <v>Under 10k</v>
      </c>
      <c r="V513" s="3">
        <v>2417</v>
      </c>
      <c r="W513" s="3">
        <v>343</v>
      </c>
      <c r="X513" s="3">
        <v>1056</v>
      </c>
      <c r="Y513" s="3">
        <v>614</v>
      </c>
      <c r="Z513" s="3">
        <v>384</v>
      </c>
      <c r="AA513" s="9">
        <v>20</v>
      </c>
      <c r="AN513" s="3">
        <f>IFERROR(ROUND(VLOOKUP($A513,est_vols!$A:$U,4,FALSE),0),"")</f>
        <v>318</v>
      </c>
      <c r="AO513" s="3">
        <f>IFERROR(ROUND(VLOOKUP($A513,est_vols!$A:$U,5,FALSE),0),"")</f>
        <v>140</v>
      </c>
      <c r="AP513" s="3">
        <f>IFERROR(ROUND(VLOOKUP($A513,est_vols!$A:$U,6,FALSE),0),"")</f>
        <v>78</v>
      </c>
      <c r="AQ513" s="3">
        <f>IFERROR(ROUND(VLOOKUP($A513,est_vols!$A:$U,7,FALSE),0),"")</f>
        <v>27</v>
      </c>
      <c r="AR513" s="3">
        <f>IFERROR(ROUND(VLOOKUP($A513,est_vols!$A:$U,8,FALSE),0),"")</f>
        <v>52</v>
      </c>
      <c r="AS513" s="9">
        <f>IFERROR(ROUND(VLOOKUP($A513,est_vols!$A:$U,9,FALSE),0),"")</f>
        <v>21</v>
      </c>
      <c r="AT513" s="3">
        <f t="shared" si="206"/>
        <v>-2099</v>
      </c>
      <c r="AU513" s="3">
        <f t="shared" si="207"/>
        <v>-203</v>
      </c>
      <c r="AV513" s="3">
        <f t="shared" si="208"/>
        <v>-978</v>
      </c>
      <c r="AW513" s="3">
        <f t="shared" si="209"/>
        <v>-587</v>
      </c>
      <c r="AX513" s="3">
        <f t="shared" si="210"/>
        <v>-332</v>
      </c>
      <c r="AY513" s="9">
        <f t="shared" si="211"/>
        <v>1</v>
      </c>
      <c r="AZ513" s="3">
        <f t="shared" si="212"/>
        <v>4405801</v>
      </c>
      <c r="BA513" s="3">
        <f t="shared" si="213"/>
        <v>41209</v>
      </c>
      <c r="BB513" s="3">
        <f t="shared" si="214"/>
        <v>956484</v>
      </c>
      <c r="BC513" s="3">
        <f t="shared" si="215"/>
        <v>344569</v>
      </c>
      <c r="BD513" s="3">
        <f t="shared" si="216"/>
        <v>110224</v>
      </c>
      <c r="BE513" s="9">
        <f t="shared" si="217"/>
        <v>1</v>
      </c>
      <c r="BF513" s="51">
        <f t="shared" si="218"/>
        <v>-0.86843194042201077</v>
      </c>
      <c r="BG513" s="51">
        <f t="shared" si="219"/>
        <v>-0.59183673469387754</v>
      </c>
      <c r="BH513" s="51">
        <f t="shared" si="220"/>
        <v>-0.92613636363636365</v>
      </c>
      <c r="BI513" s="51">
        <f t="shared" si="221"/>
        <v>-0.9560260586319218</v>
      </c>
      <c r="BJ513" s="51">
        <f t="shared" si="222"/>
        <v>-0.86458333333333337</v>
      </c>
      <c r="BK513" s="52">
        <f t="shared" si="223"/>
        <v>0.05</v>
      </c>
    </row>
    <row r="514" spans="1:63" x14ac:dyDescent="0.25">
      <c r="A514">
        <v>546</v>
      </c>
      <c r="B514" t="s">
        <v>75</v>
      </c>
      <c r="C514" t="s">
        <v>214</v>
      </c>
      <c r="D514" t="str">
        <f t="shared" si="228"/>
        <v>MANGELS AVE between BADEN and CONGO</v>
      </c>
      <c r="E514" t="s">
        <v>324</v>
      </c>
      <c r="F514" t="s">
        <v>530</v>
      </c>
      <c r="G514" t="s">
        <v>565</v>
      </c>
      <c r="H514" t="s">
        <v>40</v>
      </c>
      <c r="I514" t="s">
        <v>621</v>
      </c>
      <c r="J514" s="11" t="s">
        <v>1080</v>
      </c>
      <c r="K514">
        <v>22272</v>
      </c>
      <c r="L514" s="11">
        <v>22269</v>
      </c>
      <c r="M514">
        <f>IFERROR(ROUND(VLOOKUP($A514,est_vols!$A:$U,2,FALSE),0),"")</f>
        <v>3</v>
      </c>
      <c r="N514">
        <f>IFERROR(ROUND(VLOOKUP($A514,est_vols!$A:$U,3,FALSE),0),"")</f>
        <v>11</v>
      </c>
      <c r="O514" t="str">
        <f>VLOOKUP(M514,'AT FT Lookup'!$A$3:$D$8,4,FALSE)</f>
        <v>Urb</v>
      </c>
      <c r="P514" s="11" t="str">
        <f>VLOOKUP(N514,'AT FT Lookup'!$A$12:$C$26,3,FALSE)</f>
        <v>Loc</v>
      </c>
      <c r="Q514">
        <f t="shared" si="224"/>
        <v>1</v>
      </c>
      <c r="R514">
        <f t="shared" si="225"/>
        <v>0</v>
      </c>
      <c r="S514">
        <f t="shared" si="226"/>
        <v>0</v>
      </c>
      <c r="T514">
        <f t="shared" si="227"/>
        <v>0</v>
      </c>
      <c r="U514" s="11" t="str">
        <f t="shared" si="205"/>
        <v>Under 10k</v>
      </c>
      <c r="V514" s="3">
        <v>255</v>
      </c>
      <c r="W514" s="3">
        <v>82.5</v>
      </c>
      <c r="X514" s="3">
        <v>77</v>
      </c>
      <c r="Y514" s="3">
        <v>54</v>
      </c>
      <c r="Z514" s="3">
        <v>35.5</v>
      </c>
      <c r="AA514" s="9">
        <v>6</v>
      </c>
      <c r="AN514" s="3">
        <f>IFERROR(ROUND(VLOOKUP($A514,est_vols!$A:$U,4,FALSE),0),"")</f>
        <v>94</v>
      </c>
      <c r="AO514" s="3">
        <f>IFERROR(ROUND(VLOOKUP($A514,est_vols!$A:$U,5,FALSE),0),"")</f>
        <v>27</v>
      </c>
      <c r="AP514" s="3">
        <f>IFERROR(ROUND(VLOOKUP($A514,est_vols!$A:$U,6,FALSE),0),"")</f>
        <v>46</v>
      </c>
      <c r="AQ514" s="3">
        <f>IFERROR(ROUND(VLOOKUP($A514,est_vols!$A:$U,7,FALSE),0),"")</f>
        <v>18</v>
      </c>
      <c r="AR514" s="3">
        <f>IFERROR(ROUND(VLOOKUP($A514,est_vols!$A:$U,8,FALSE),0),"")</f>
        <v>2</v>
      </c>
      <c r="AS514" s="9">
        <f>IFERROR(ROUND(VLOOKUP($A514,est_vols!$A:$U,9,FALSE),0),"")</f>
        <v>0</v>
      </c>
      <c r="AT514" s="3">
        <f t="shared" si="206"/>
        <v>-161</v>
      </c>
      <c r="AU514" s="3">
        <f t="shared" si="207"/>
        <v>-55.5</v>
      </c>
      <c r="AV514" s="3">
        <f t="shared" si="208"/>
        <v>-31</v>
      </c>
      <c r="AW514" s="3">
        <f t="shared" si="209"/>
        <v>-36</v>
      </c>
      <c r="AX514" s="3">
        <f t="shared" si="210"/>
        <v>-33.5</v>
      </c>
      <c r="AY514" s="9">
        <f t="shared" si="211"/>
        <v>-6</v>
      </c>
      <c r="AZ514" s="3">
        <f t="shared" si="212"/>
        <v>25921</v>
      </c>
      <c r="BA514" s="3">
        <f t="shared" si="213"/>
        <v>3080.25</v>
      </c>
      <c r="BB514" s="3">
        <f t="shared" si="214"/>
        <v>961</v>
      </c>
      <c r="BC514" s="3">
        <f t="shared" si="215"/>
        <v>1296</v>
      </c>
      <c r="BD514" s="3">
        <f t="shared" si="216"/>
        <v>1122.25</v>
      </c>
      <c r="BE514" s="9">
        <f t="shared" si="217"/>
        <v>36</v>
      </c>
      <c r="BF514" s="51">
        <f t="shared" si="218"/>
        <v>-0.63137254901960782</v>
      </c>
      <c r="BG514" s="51">
        <f t="shared" si="219"/>
        <v>-0.67272727272727273</v>
      </c>
      <c r="BH514" s="51">
        <f t="shared" si="220"/>
        <v>-0.40259740259740262</v>
      </c>
      <c r="BI514" s="51">
        <f t="shared" si="221"/>
        <v>-0.66666666666666663</v>
      </c>
      <c r="BJ514" s="51">
        <f t="shared" si="222"/>
        <v>-0.94366197183098588</v>
      </c>
      <c r="BK514" s="52">
        <f t="shared" si="223"/>
        <v>-1</v>
      </c>
    </row>
    <row r="515" spans="1:63" x14ac:dyDescent="0.25">
      <c r="A515">
        <v>547</v>
      </c>
      <c r="B515" t="s">
        <v>75</v>
      </c>
      <c r="C515" t="s">
        <v>214</v>
      </c>
      <c r="D515" t="str">
        <f t="shared" si="228"/>
        <v>MANGELS AVE between BADEN and CONGO</v>
      </c>
      <c r="E515" t="s">
        <v>324</v>
      </c>
      <c r="F515" t="s">
        <v>530</v>
      </c>
      <c r="G515" t="s">
        <v>565</v>
      </c>
      <c r="H515" t="s">
        <v>40</v>
      </c>
      <c r="I515" t="s">
        <v>621</v>
      </c>
      <c r="J515" s="11" t="s">
        <v>1081</v>
      </c>
      <c r="K515">
        <v>22269</v>
      </c>
      <c r="L515" s="11">
        <v>21981</v>
      </c>
      <c r="M515">
        <f>IFERROR(ROUND(VLOOKUP($A515,est_vols!$A:$U,2,FALSE),0),"")</f>
        <v>3</v>
      </c>
      <c r="N515">
        <f>IFERROR(ROUND(VLOOKUP($A515,est_vols!$A:$U,3,FALSE),0),"")</f>
        <v>11</v>
      </c>
      <c r="O515" t="str">
        <f>VLOOKUP(M515,'AT FT Lookup'!$A$3:$D$8,4,FALSE)</f>
        <v>Urb</v>
      </c>
      <c r="P515" s="11" t="str">
        <f>VLOOKUP(N515,'AT FT Lookup'!$A$12:$C$26,3,FALSE)</f>
        <v>Loc</v>
      </c>
      <c r="Q515">
        <f t="shared" si="224"/>
        <v>1</v>
      </c>
      <c r="R515">
        <f t="shared" si="225"/>
        <v>0</v>
      </c>
      <c r="S515">
        <f t="shared" si="226"/>
        <v>0</v>
      </c>
      <c r="T515">
        <f t="shared" si="227"/>
        <v>0</v>
      </c>
      <c r="U515" s="11" t="str">
        <f t="shared" ref="U515:U578" si="229">IF(Q515=1,"Under 10k",IF(R515=1,"10-20k",IF(S515=1,"20-50k",IF(T515=1,"Over 50k","NA"))))</f>
        <v>Under 10k</v>
      </c>
      <c r="V515" s="3">
        <v>255</v>
      </c>
      <c r="W515" s="3">
        <v>82.5</v>
      </c>
      <c r="X515" s="3">
        <v>77</v>
      </c>
      <c r="Y515" s="3">
        <v>54</v>
      </c>
      <c r="Z515" s="3">
        <v>35.5</v>
      </c>
      <c r="AA515" s="9">
        <v>6</v>
      </c>
      <c r="AN515" s="3">
        <f>IFERROR(ROUND(VLOOKUP($A515,est_vols!$A:$U,4,FALSE),0),"")</f>
        <v>3112</v>
      </c>
      <c r="AO515" s="3">
        <f>IFERROR(ROUND(VLOOKUP($A515,est_vols!$A:$U,5,FALSE),0),"")</f>
        <v>560</v>
      </c>
      <c r="AP515" s="3">
        <f>IFERROR(ROUND(VLOOKUP($A515,est_vols!$A:$U,6,FALSE),0),"")</f>
        <v>1203</v>
      </c>
      <c r="AQ515" s="3">
        <f>IFERROR(ROUND(VLOOKUP($A515,est_vols!$A:$U,7,FALSE),0),"")</f>
        <v>529</v>
      </c>
      <c r="AR515" s="3">
        <f>IFERROR(ROUND(VLOOKUP($A515,est_vols!$A:$U,8,FALSE),0),"")</f>
        <v>751</v>
      </c>
      <c r="AS515" s="9">
        <f>IFERROR(ROUND(VLOOKUP($A515,est_vols!$A:$U,9,FALSE),0),"")</f>
        <v>68</v>
      </c>
      <c r="AT515" s="3">
        <f t="shared" si="206"/>
        <v>2857</v>
      </c>
      <c r="AU515" s="3">
        <f t="shared" si="207"/>
        <v>477.5</v>
      </c>
      <c r="AV515" s="3">
        <f t="shared" si="208"/>
        <v>1126</v>
      </c>
      <c r="AW515" s="3">
        <f t="shared" si="209"/>
        <v>475</v>
      </c>
      <c r="AX515" s="3">
        <f t="shared" si="210"/>
        <v>715.5</v>
      </c>
      <c r="AY515" s="9">
        <f t="shared" si="211"/>
        <v>62</v>
      </c>
      <c r="AZ515" s="3">
        <f t="shared" si="212"/>
        <v>8162449</v>
      </c>
      <c r="BA515" s="3">
        <f t="shared" si="213"/>
        <v>228006.25</v>
      </c>
      <c r="BB515" s="3">
        <f t="shared" si="214"/>
        <v>1267876</v>
      </c>
      <c r="BC515" s="3">
        <f t="shared" si="215"/>
        <v>225625</v>
      </c>
      <c r="BD515" s="3">
        <f t="shared" si="216"/>
        <v>511940.25</v>
      </c>
      <c r="BE515" s="9">
        <f t="shared" si="217"/>
        <v>3844</v>
      </c>
      <c r="BF515" s="51">
        <f t="shared" si="218"/>
        <v>11.20392156862745</v>
      </c>
      <c r="BG515" s="51">
        <f t="shared" si="219"/>
        <v>5.7878787878787881</v>
      </c>
      <c r="BH515" s="51">
        <f t="shared" si="220"/>
        <v>14.623376623376624</v>
      </c>
      <c r="BI515" s="51">
        <f t="shared" si="221"/>
        <v>8.7962962962962958</v>
      </c>
      <c r="BJ515" s="51">
        <f t="shared" si="222"/>
        <v>20.154929577464788</v>
      </c>
      <c r="BK515" s="52">
        <f t="shared" si="223"/>
        <v>10.333333333333334</v>
      </c>
    </row>
    <row r="516" spans="1:63" x14ac:dyDescent="0.25">
      <c r="A516">
        <v>548</v>
      </c>
      <c r="B516" t="s">
        <v>75</v>
      </c>
      <c r="C516" t="s">
        <v>214</v>
      </c>
      <c r="D516" t="str">
        <f t="shared" si="228"/>
        <v>MANGELS AVE between BADEN and CONGO</v>
      </c>
      <c r="E516" t="s">
        <v>324</v>
      </c>
      <c r="F516" t="s">
        <v>530</v>
      </c>
      <c r="G516" t="s">
        <v>565</v>
      </c>
      <c r="H516" t="s">
        <v>42</v>
      </c>
      <c r="I516" t="s">
        <v>621</v>
      </c>
      <c r="J516" s="11" t="s">
        <v>1082</v>
      </c>
      <c r="K516">
        <v>21981</v>
      </c>
      <c r="L516" s="11">
        <v>22269</v>
      </c>
      <c r="M516">
        <f>IFERROR(ROUND(VLOOKUP($A516,est_vols!$A:$U,2,FALSE),0),"")</f>
        <v>3</v>
      </c>
      <c r="N516">
        <f>IFERROR(ROUND(VLOOKUP($A516,est_vols!$A:$U,3,FALSE),0),"")</f>
        <v>11</v>
      </c>
      <c r="O516" t="str">
        <f>VLOOKUP(M516,'AT FT Lookup'!$A$3:$D$8,4,FALSE)</f>
        <v>Urb</v>
      </c>
      <c r="P516" s="11" t="str">
        <f>VLOOKUP(N516,'AT FT Lookup'!$A$12:$C$26,3,FALSE)</f>
        <v>Loc</v>
      </c>
      <c r="Q516">
        <f t="shared" si="224"/>
        <v>1</v>
      </c>
      <c r="R516">
        <f t="shared" si="225"/>
        <v>0</v>
      </c>
      <c r="S516">
        <f t="shared" si="226"/>
        <v>0</v>
      </c>
      <c r="T516">
        <f t="shared" si="227"/>
        <v>0</v>
      </c>
      <c r="U516" s="11" t="str">
        <f t="shared" si="229"/>
        <v>Under 10k</v>
      </c>
      <c r="V516" s="3">
        <v>416</v>
      </c>
      <c r="W516" s="3">
        <v>70</v>
      </c>
      <c r="X516" s="3">
        <v>115</v>
      </c>
      <c r="Y516" s="3">
        <v>129.5</v>
      </c>
      <c r="Z516" s="3">
        <v>95.5</v>
      </c>
      <c r="AA516" s="9">
        <v>6</v>
      </c>
      <c r="AN516" s="3">
        <f>IFERROR(ROUND(VLOOKUP($A516,est_vols!$A:$U,4,FALSE),0),"")</f>
        <v>2932</v>
      </c>
      <c r="AO516" s="3">
        <f>IFERROR(ROUND(VLOOKUP($A516,est_vols!$A:$U,5,FALSE),0),"")</f>
        <v>474</v>
      </c>
      <c r="AP516" s="3">
        <f>IFERROR(ROUND(VLOOKUP($A516,est_vols!$A:$U,6,FALSE),0),"")</f>
        <v>1203</v>
      </c>
      <c r="AQ516" s="3">
        <f>IFERROR(ROUND(VLOOKUP($A516,est_vols!$A:$U,7,FALSE),0),"")</f>
        <v>608</v>
      </c>
      <c r="AR516" s="3">
        <f>IFERROR(ROUND(VLOOKUP($A516,est_vols!$A:$U,8,FALSE),0),"")</f>
        <v>593</v>
      </c>
      <c r="AS516" s="9">
        <f>IFERROR(ROUND(VLOOKUP($A516,est_vols!$A:$U,9,FALSE),0),"")</f>
        <v>54</v>
      </c>
      <c r="AT516" s="3">
        <f t="shared" ref="AT516:AT579" si="230">AN516-V516</f>
        <v>2516</v>
      </c>
      <c r="AU516" s="3">
        <f t="shared" ref="AU516:AU579" si="231">AO516-W516</f>
        <v>404</v>
      </c>
      <c r="AV516" s="3">
        <f t="shared" ref="AV516:AV579" si="232">AP516-X516</f>
        <v>1088</v>
      </c>
      <c r="AW516" s="3">
        <f t="shared" ref="AW516:AW579" si="233">AQ516-Y516</f>
        <v>478.5</v>
      </c>
      <c r="AX516" s="3">
        <f t="shared" ref="AX516:AX579" si="234">AR516-Z516</f>
        <v>497.5</v>
      </c>
      <c r="AY516" s="9">
        <f t="shared" ref="AY516:AY579" si="235">AS516-AA516</f>
        <v>48</v>
      </c>
      <c r="AZ516" s="3">
        <f t="shared" ref="AZ516:AZ579" si="236">AT516^2</f>
        <v>6330256</v>
      </c>
      <c r="BA516" s="3">
        <f t="shared" ref="BA516:BA579" si="237">AU516^2</f>
        <v>163216</v>
      </c>
      <c r="BB516" s="3">
        <f t="shared" ref="BB516:BB579" si="238">AV516^2</f>
        <v>1183744</v>
      </c>
      <c r="BC516" s="3">
        <f t="shared" ref="BC516:BC579" si="239">AW516^2</f>
        <v>228962.25</v>
      </c>
      <c r="BD516" s="3">
        <f t="shared" ref="BD516:BD579" si="240">AX516^2</f>
        <v>247506.25</v>
      </c>
      <c r="BE516" s="9">
        <f t="shared" ref="BE516:BE579" si="241">AY516^2</f>
        <v>2304</v>
      </c>
      <c r="BF516" s="51">
        <f t="shared" si="218"/>
        <v>6.0480769230769234</v>
      </c>
      <c r="BG516" s="51">
        <f t="shared" si="219"/>
        <v>5.7714285714285714</v>
      </c>
      <c r="BH516" s="51">
        <f t="shared" si="220"/>
        <v>9.4608695652173918</v>
      </c>
      <c r="BI516" s="51">
        <f t="shared" si="221"/>
        <v>3.6949806949806949</v>
      </c>
      <c r="BJ516" s="51">
        <f t="shared" si="222"/>
        <v>5.2094240837696333</v>
      </c>
      <c r="BK516" s="52">
        <f t="shared" si="223"/>
        <v>8</v>
      </c>
    </row>
    <row r="517" spans="1:63" x14ac:dyDescent="0.25">
      <c r="A517">
        <v>549</v>
      </c>
      <c r="B517" t="s">
        <v>75</v>
      </c>
      <c r="C517" t="s">
        <v>214</v>
      </c>
      <c r="D517" t="str">
        <f t="shared" si="228"/>
        <v>MANGELS AVE between BADEN and CONGO</v>
      </c>
      <c r="E517" t="s">
        <v>324</v>
      </c>
      <c r="F517" t="s">
        <v>530</v>
      </c>
      <c r="G517" t="s">
        <v>565</v>
      </c>
      <c r="H517" t="s">
        <v>42</v>
      </c>
      <c r="I517" t="s">
        <v>621</v>
      </c>
      <c r="J517" s="11" t="s">
        <v>1083</v>
      </c>
      <c r="K517">
        <v>22269</v>
      </c>
      <c r="L517" s="11">
        <v>22272</v>
      </c>
      <c r="M517">
        <f>IFERROR(ROUND(VLOOKUP($A517,est_vols!$A:$U,2,FALSE),0),"")</f>
        <v>3</v>
      </c>
      <c r="N517">
        <f>IFERROR(ROUND(VLOOKUP($A517,est_vols!$A:$U,3,FALSE),0),"")</f>
        <v>11</v>
      </c>
      <c r="O517" t="str">
        <f>VLOOKUP(M517,'AT FT Lookup'!$A$3:$D$8,4,FALSE)</f>
        <v>Urb</v>
      </c>
      <c r="P517" s="11" t="str">
        <f>VLOOKUP(N517,'AT FT Lookup'!$A$12:$C$26,3,FALSE)</f>
        <v>Loc</v>
      </c>
      <c r="Q517">
        <f t="shared" si="224"/>
        <v>1</v>
      </c>
      <c r="R517">
        <f t="shared" si="225"/>
        <v>0</v>
      </c>
      <c r="S517">
        <f t="shared" si="226"/>
        <v>0</v>
      </c>
      <c r="T517">
        <f t="shared" si="227"/>
        <v>0</v>
      </c>
      <c r="U517" s="11" t="str">
        <f t="shared" si="229"/>
        <v>Under 10k</v>
      </c>
      <c r="V517" s="3">
        <v>416</v>
      </c>
      <c r="W517" s="3">
        <v>70</v>
      </c>
      <c r="X517" s="3">
        <v>115</v>
      </c>
      <c r="Y517" s="3">
        <v>129.5</v>
      </c>
      <c r="Z517" s="3">
        <v>95.5</v>
      </c>
      <c r="AA517" s="9">
        <v>6</v>
      </c>
      <c r="AN517" s="3">
        <f>IFERROR(ROUND(VLOOKUP($A517,est_vols!$A:$U,4,FALSE),0),"")</f>
        <v>172</v>
      </c>
      <c r="AO517" s="3">
        <f>IFERROR(ROUND(VLOOKUP($A517,est_vols!$A:$U,5,FALSE),0),"")</f>
        <v>10</v>
      </c>
      <c r="AP517" s="3">
        <f>IFERROR(ROUND(VLOOKUP($A517,est_vols!$A:$U,6,FALSE),0),"")</f>
        <v>127</v>
      </c>
      <c r="AQ517" s="3">
        <f>IFERROR(ROUND(VLOOKUP($A517,est_vols!$A:$U,7,FALSE),0),"")</f>
        <v>33</v>
      </c>
      <c r="AR517" s="3">
        <f>IFERROR(ROUND(VLOOKUP($A517,est_vols!$A:$U,8,FALSE),0),"")</f>
        <v>2</v>
      </c>
      <c r="AS517" s="9">
        <f>IFERROR(ROUND(VLOOKUP($A517,est_vols!$A:$U,9,FALSE),0),"")</f>
        <v>0</v>
      </c>
      <c r="AT517" s="3">
        <f t="shared" si="230"/>
        <v>-244</v>
      </c>
      <c r="AU517" s="3">
        <f t="shared" si="231"/>
        <v>-60</v>
      </c>
      <c r="AV517" s="3">
        <f t="shared" si="232"/>
        <v>12</v>
      </c>
      <c r="AW517" s="3">
        <f t="shared" si="233"/>
        <v>-96.5</v>
      </c>
      <c r="AX517" s="3">
        <f t="shared" si="234"/>
        <v>-93.5</v>
      </c>
      <c r="AY517" s="9">
        <f t="shared" si="235"/>
        <v>-6</v>
      </c>
      <c r="AZ517" s="3">
        <f t="shared" si="236"/>
        <v>59536</v>
      </c>
      <c r="BA517" s="3">
        <f t="shared" si="237"/>
        <v>3600</v>
      </c>
      <c r="BB517" s="3">
        <f t="shared" si="238"/>
        <v>144</v>
      </c>
      <c r="BC517" s="3">
        <f t="shared" si="239"/>
        <v>9312.25</v>
      </c>
      <c r="BD517" s="3">
        <f t="shared" si="240"/>
        <v>8742.25</v>
      </c>
      <c r="BE517" s="9">
        <f t="shared" si="241"/>
        <v>36</v>
      </c>
      <c r="BF517" s="51">
        <f t="shared" si="218"/>
        <v>-0.58653846153846156</v>
      </c>
      <c r="BG517" s="51">
        <f t="shared" si="219"/>
        <v>-0.8571428571428571</v>
      </c>
      <c r="BH517" s="51">
        <f t="shared" si="220"/>
        <v>0.10434782608695652</v>
      </c>
      <c r="BI517" s="51">
        <f t="shared" si="221"/>
        <v>-0.74517374517374513</v>
      </c>
      <c r="BJ517" s="51">
        <f t="shared" si="222"/>
        <v>-0.97905759162303663</v>
      </c>
      <c r="BK517" s="52">
        <f t="shared" si="223"/>
        <v>-1</v>
      </c>
    </row>
    <row r="518" spans="1:63" x14ac:dyDescent="0.25">
      <c r="A518">
        <v>550</v>
      </c>
      <c r="B518" t="s">
        <v>75</v>
      </c>
      <c r="C518" t="s">
        <v>214</v>
      </c>
      <c r="D518" t="str">
        <f t="shared" si="228"/>
        <v>MANOR DR between KENWOOD and OCEAN</v>
      </c>
      <c r="E518" t="s">
        <v>325</v>
      </c>
      <c r="F518" t="s">
        <v>566</v>
      </c>
      <c r="G518" t="s">
        <v>391</v>
      </c>
      <c r="H518" t="s">
        <v>36</v>
      </c>
      <c r="I518" t="s">
        <v>621</v>
      </c>
      <c r="J518" s="11" t="s">
        <v>1084</v>
      </c>
      <c r="K518">
        <v>22751</v>
      </c>
      <c r="L518" s="11">
        <v>22752</v>
      </c>
      <c r="M518">
        <f>IFERROR(ROUND(VLOOKUP($A518,est_vols!$A:$U,2,FALSE),0),"")</f>
        <v>3</v>
      </c>
      <c r="N518">
        <f>IFERROR(ROUND(VLOOKUP($A518,est_vols!$A:$U,3,FALSE),0),"")</f>
        <v>11</v>
      </c>
      <c r="O518" t="str">
        <f>VLOOKUP(M518,'AT FT Lookup'!$A$3:$D$8,4,FALSE)</f>
        <v>Urb</v>
      </c>
      <c r="P518" s="11" t="str">
        <f>VLOOKUP(N518,'AT FT Lookup'!$A$12:$C$26,3,FALSE)</f>
        <v>Loc</v>
      </c>
      <c r="Q518">
        <f t="shared" si="224"/>
        <v>1</v>
      </c>
      <c r="R518">
        <f t="shared" si="225"/>
        <v>0</v>
      </c>
      <c r="S518">
        <f t="shared" si="226"/>
        <v>0</v>
      </c>
      <c r="T518">
        <f t="shared" si="227"/>
        <v>0</v>
      </c>
      <c r="U518" s="11" t="str">
        <f t="shared" si="229"/>
        <v>Under 10k</v>
      </c>
      <c r="V518" s="3">
        <v>280</v>
      </c>
      <c r="W518" s="3">
        <v>28</v>
      </c>
      <c r="X518" s="3">
        <v>92</v>
      </c>
      <c r="Y518" s="3">
        <v>91</v>
      </c>
      <c r="Z518" s="3">
        <v>68</v>
      </c>
      <c r="AA518" s="9">
        <v>1</v>
      </c>
      <c r="AN518" s="3">
        <f>IFERROR(ROUND(VLOOKUP($A518,est_vols!$A:$U,4,FALSE),0),"")</f>
        <v>0</v>
      </c>
      <c r="AO518" s="3">
        <f>IFERROR(ROUND(VLOOKUP($A518,est_vols!$A:$U,5,FALSE),0),"")</f>
        <v>0</v>
      </c>
      <c r="AP518" s="3">
        <f>IFERROR(ROUND(VLOOKUP($A518,est_vols!$A:$U,6,FALSE),0),"")</f>
        <v>0</v>
      </c>
      <c r="AQ518" s="3">
        <f>IFERROR(ROUND(VLOOKUP($A518,est_vols!$A:$U,7,FALSE),0),"")</f>
        <v>0</v>
      </c>
      <c r="AR518" s="3">
        <f>IFERROR(ROUND(VLOOKUP($A518,est_vols!$A:$U,8,FALSE),0),"")</f>
        <v>0</v>
      </c>
      <c r="AS518" s="9">
        <f>IFERROR(ROUND(VLOOKUP($A518,est_vols!$A:$U,9,FALSE),0),"")</f>
        <v>0</v>
      </c>
      <c r="AT518" s="3">
        <f t="shared" si="230"/>
        <v>-280</v>
      </c>
      <c r="AU518" s="3">
        <f t="shared" si="231"/>
        <v>-28</v>
      </c>
      <c r="AV518" s="3">
        <f t="shared" si="232"/>
        <v>-92</v>
      </c>
      <c r="AW518" s="3">
        <f t="shared" si="233"/>
        <v>-91</v>
      </c>
      <c r="AX518" s="3">
        <f t="shared" si="234"/>
        <v>-68</v>
      </c>
      <c r="AY518" s="9">
        <f t="shared" si="235"/>
        <v>-1</v>
      </c>
      <c r="AZ518" s="3">
        <f t="shared" si="236"/>
        <v>78400</v>
      </c>
      <c r="BA518" s="3">
        <f t="shared" si="237"/>
        <v>784</v>
      </c>
      <c r="BB518" s="3">
        <f t="shared" si="238"/>
        <v>8464</v>
      </c>
      <c r="BC518" s="3">
        <f t="shared" si="239"/>
        <v>8281</v>
      </c>
      <c r="BD518" s="3">
        <f t="shared" si="240"/>
        <v>4624</v>
      </c>
      <c r="BE518" s="9">
        <f t="shared" si="241"/>
        <v>1</v>
      </c>
      <c r="BF518" s="51">
        <f t="shared" si="218"/>
        <v>-1</v>
      </c>
      <c r="BG518" s="51">
        <f t="shared" si="219"/>
        <v>-1</v>
      </c>
      <c r="BH518" s="51">
        <f t="shared" si="220"/>
        <v>-1</v>
      </c>
      <c r="BI518" s="51">
        <f t="shared" si="221"/>
        <v>-1</v>
      </c>
      <c r="BJ518" s="51">
        <f t="shared" si="222"/>
        <v>-1</v>
      </c>
      <c r="BK518" s="52">
        <f t="shared" si="223"/>
        <v>-1</v>
      </c>
    </row>
    <row r="519" spans="1:63" x14ac:dyDescent="0.25">
      <c r="A519">
        <v>551</v>
      </c>
      <c r="B519" t="s">
        <v>75</v>
      </c>
      <c r="C519" t="s">
        <v>214</v>
      </c>
      <c r="D519" t="str">
        <f t="shared" si="228"/>
        <v>MANOR DR between KENWOOD and OCEAN</v>
      </c>
      <c r="E519" t="s">
        <v>325</v>
      </c>
      <c r="F519" t="s">
        <v>566</v>
      </c>
      <c r="G519" t="s">
        <v>391</v>
      </c>
      <c r="H519" t="s">
        <v>38</v>
      </c>
      <c r="I519" t="s">
        <v>621</v>
      </c>
      <c r="J519" s="11" t="s">
        <v>1085</v>
      </c>
      <c r="K519">
        <v>22752</v>
      </c>
      <c r="L519" s="11">
        <v>22751</v>
      </c>
      <c r="M519">
        <f>IFERROR(ROUND(VLOOKUP($A519,est_vols!$A:$U,2,FALSE),0),"")</f>
        <v>3</v>
      </c>
      <c r="N519">
        <f>IFERROR(ROUND(VLOOKUP($A519,est_vols!$A:$U,3,FALSE),0),"")</f>
        <v>11</v>
      </c>
      <c r="O519" t="str">
        <f>VLOOKUP(M519,'AT FT Lookup'!$A$3:$D$8,4,FALSE)</f>
        <v>Urb</v>
      </c>
      <c r="P519" s="11" t="str">
        <f>VLOOKUP(N519,'AT FT Lookup'!$A$12:$C$26,3,FALSE)</f>
        <v>Loc</v>
      </c>
      <c r="Q519">
        <f t="shared" si="224"/>
        <v>1</v>
      </c>
      <c r="R519">
        <f t="shared" si="225"/>
        <v>0</v>
      </c>
      <c r="S519">
        <f t="shared" si="226"/>
        <v>0</v>
      </c>
      <c r="T519">
        <f t="shared" si="227"/>
        <v>0</v>
      </c>
      <c r="U519" s="11" t="str">
        <f t="shared" si="229"/>
        <v>Under 10k</v>
      </c>
      <c r="V519" s="3">
        <v>384</v>
      </c>
      <c r="W519" s="3">
        <v>37.5</v>
      </c>
      <c r="X519" s="3">
        <v>125.5</v>
      </c>
      <c r="Y519" s="3">
        <v>121.5</v>
      </c>
      <c r="Z519" s="3">
        <v>98.5</v>
      </c>
      <c r="AA519" s="9">
        <v>1</v>
      </c>
      <c r="AN519" s="3">
        <f>IFERROR(ROUND(VLOOKUP($A519,est_vols!$A:$U,4,FALSE),0),"")</f>
        <v>0</v>
      </c>
      <c r="AO519" s="3">
        <f>IFERROR(ROUND(VLOOKUP($A519,est_vols!$A:$U,5,FALSE),0),"")</f>
        <v>0</v>
      </c>
      <c r="AP519" s="3">
        <f>IFERROR(ROUND(VLOOKUP($A519,est_vols!$A:$U,6,FALSE),0),"")</f>
        <v>0</v>
      </c>
      <c r="AQ519" s="3">
        <f>IFERROR(ROUND(VLOOKUP($A519,est_vols!$A:$U,7,FALSE),0),"")</f>
        <v>0</v>
      </c>
      <c r="AR519" s="3">
        <f>IFERROR(ROUND(VLOOKUP($A519,est_vols!$A:$U,8,FALSE),0),"")</f>
        <v>0</v>
      </c>
      <c r="AS519" s="9">
        <f>IFERROR(ROUND(VLOOKUP($A519,est_vols!$A:$U,9,FALSE),0),"")</f>
        <v>0</v>
      </c>
      <c r="AT519" s="3">
        <f t="shared" si="230"/>
        <v>-384</v>
      </c>
      <c r="AU519" s="3">
        <f t="shared" si="231"/>
        <v>-37.5</v>
      </c>
      <c r="AV519" s="3">
        <f t="shared" si="232"/>
        <v>-125.5</v>
      </c>
      <c r="AW519" s="3">
        <f t="shared" si="233"/>
        <v>-121.5</v>
      </c>
      <c r="AX519" s="3">
        <f t="shared" si="234"/>
        <v>-98.5</v>
      </c>
      <c r="AY519" s="9">
        <f t="shared" si="235"/>
        <v>-1</v>
      </c>
      <c r="AZ519" s="3">
        <f t="shared" si="236"/>
        <v>147456</v>
      </c>
      <c r="BA519" s="3">
        <f t="shared" si="237"/>
        <v>1406.25</v>
      </c>
      <c r="BB519" s="3">
        <f t="shared" si="238"/>
        <v>15750.25</v>
      </c>
      <c r="BC519" s="3">
        <f t="shared" si="239"/>
        <v>14762.25</v>
      </c>
      <c r="BD519" s="3">
        <f t="shared" si="240"/>
        <v>9702.25</v>
      </c>
      <c r="BE519" s="9">
        <f t="shared" si="241"/>
        <v>1</v>
      </c>
      <c r="BF519" s="51">
        <f t="shared" si="218"/>
        <v>-1</v>
      </c>
      <c r="BG519" s="51">
        <f t="shared" si="219"/>
        <v>-1</v>
      </c>
      <c r="BH519" s="51">
        <f t="shared" si="220"/>
        <v>-1</v>
      </c>
      <c r="BI519" s="51">
        <f t="shared" si="221"/>
        <v>-1</v>
      </c>
      <c r="BJ519" s="51">
        <f t="shared" si="222"/>
        <v>-1</v>
      </c>
      <c r="BK519" s="52">
        <f t="shared" si="223"/>
        <v>-1</v>
      </c>
    </row>
    <row r="520" spans="1:63" x14ac:dyDescent="0.25">
      <c r="A520">
        <v>552</v>
      </c>
      <c r="B520" t="s">
        <v>75</v>
      </c>
      <c r="C520" t="s">
        <v>214</v>
      </c>
      <c r="D520" t="str">
        <f t="shared" si="228"/>
        <v>MISSOURI ST between 16TH and 17TH</v>
      </c>
      <c r="E520" t="s">
        <v>326</v>
      </c>
      <c r="F520" t="s">
        <v>567</v>
      </c>
      <c r="G520" t="s">
        <v>568</v>
      </c>
      <c r="H520" t="s">
        <v>36</v>
      </c>
      <c r="I520" t="s">
        <v>621</v>
      </c>
      <c r="J520" s="11" t="s">
        <v>1086</v>
      </c>
      <c r="K520">
        <v>23681</v>
      </c>
      <c r="L520" s="11">
        <v>23787</v>
      </c>
      <c r="M520">
        <f>IFERROR(ROUND(VLOOKUP($A520,est_vols!$A:$U,2,FALSE),0),"")</f>
        <v>2</v>
      </c>
      <c r="N520">
        <f>IFERROR(ROUND(VLOOKUP($A520,est_vols!$A:$U,3,FALSE),0),"")</f>
        <v>11</v>
      </c>
      <c r="O520" t="str">
        <f>VLOOKUP(M520,'AT FT Lookup'!$A$3:$D$8,4,FALSE)</f>
        <v>UrbBiz</v>
      </c>
      <c r="P520" s="11" t="str">
        <f>VLOOKUP(N520,'AT FT Lookup'!$A$12:$C$26,3,FALSE)</f>
        <v>Loc</v>
      </c>
      <c r="Q520">
        <f t="shared" si="224"/>
        <v>1</v>
      </c>
      <c r="R520">
        <f t="shared" si="225"/>
        <v>0</v>
      </c>
      <c r="S520">
        <f t="shared" si="226"/>
        <v>0</v>
      </c>
      <c r="T520">
        <f t="shared" si="227"/>
        <v>0</v>
      </c>
      <c r="U520" s="11" t="str">
        <f t="shared" si="229"/>
        <v>Under 10k</v>
      </c>
      <c r="V520" s="3">
        <v>2025</v>
      </c>
      <c r="W520" s="3">
        <v>339.5</v>
      </c>
      <c r="X520" s="3">
        <v>703</v>
      </c>
      <c r="Y520" s="3">
        <v>454.5</v>
      </c>
      <c r="Z520" s="3">
        <v>469.5</v>
      </c>
      <c r="AA520" s="9">
        <v>58.5</v>
      </c>
      <c r="AN520" s="3">
        <f>IFERROR(ROUND(VLOOKUP($A520,est_vols!$A:$U,4,FALSE),0),"")</f>
        <v>71</v>
      </c>
      <c r="AO520" s="3">
        <f>IFERROR(ROUND(VLOOKUP($A520,est_vols!$A:$U,5,FALSE),0),"")</f>
        <v>15</v>
      </c>
      <c r="AP520" s="3">
        <f>IFERROR(ROUND(VLOOKUP($A520,est_vols!$A:$U,6,FALSE),0),"")</f>
        <v>27</v>
      </c>
      <c r="AQ520" s="3">
        <f>IFERROR(ROUND(VLOOKUP($A520,est_vols!$A:$U,7,FALSE),0),"")</f>
        <v>13</v>
      </c>
      <c r="AR520" s="3">
        <f>IFERROR(ROUND(VLOOKUP($A520,est_vols!$A:$U,8,FALSE),0),"")</f>
        <v>15</v>
      </c>
      <c r="AS520" s="9">
        <f>IFERROR(ROUND(VLOOKUP($A520,est_vols!$A:$U,9,FALSE),0),"")</f>
        <v>1</v>
      </c>
      <c r="AT520" s="3">
        <f t="shared" si="230"/>
        <v>-1954</v>
      </c>
      <c r="AU520" s="3">
        <f t="shared" si="231"/>
        <v>-324.5</v>
      </c>
      <c r="AV520" s="3">
        <f t="shared" si="232"/>
        <v>-676</v>
      </c>
      <c r="AW520" s="3">
        <f t="shared" si="233"/>
        <v>-441.5</v>
      </c>
      <c r="AX520" s="3">
        <f t="shared" si="234"/>
        <v>-454.5</v>
      </c>
      <c r="AY520" s="9">
        <f t="shared" si="235"/>
        <v>-57.5</v>
      </c>
      <c r="AZ520" s="3">
        <f t="shared" si="236"/>
        <v>3818116</v>
      </c>
      <c r="BA520" s="3">
        <f t="shared" si="237"/>
        <v>105300.25</v>
      </c>
      <c r="BB520" s="3">
        <f t="shared" si="238"/>
        <v>456976</v>
      </c>
      <c r="BC520" s="3">
        <f t="shared" si="239"/>
        <v>194922.25</v>
      </c>
      <c r="BD520" s="3">
        <f t="shared" si="240"/>
        <v>206570.25</v>
      </c>
      <c r="BE520" s="9">
        <f t="shared" si="241"/>
        <v>3306.25</v>
      </c>
      <c r="BF520" s="51">
        <f t="shared" si="218"/>
        <v>-0.96493827160493828</v>
      </c>
      <c r="BG520" s="51">
        <f t="shared" si="219"/>
        <v>-0.95581737849779091</v>
      </c>
      <c r="BH520" s="51">
        <f t="shared" si="220"/>
        <v>-0.96159317211948792</v>
      </c>
      <c r="BI520" s="51">
        <f t="shared" si="221"/>
        <v>-0.97139713971397135</v>
      </c>
      <c r="BJ520" s="51">
        <f t="shared" si="222"/>
        <v>-0.96805111821086265</v>
      </c>
      <c r="BK520" s="52">
        <f t="shared" si="223"/>
        <v>-0.98290598290598286</v>
      </c>
    </row>
    <row r="521" spans="1:63" x14ac:dyDescent="0.25">
      <c r="A521">
        <v>553</v>
      </c>
      <c r="B521" t="s">
        <v>75</v>
      </c>
      <c r="C521" t="s">
        <v>214</v>
      </c>
      <c r="D521" t="str">
        <f t="shared" si="228"/>
        <v>MISSOURI ST between 16TH and 17TH</v>
      </c>
      <c r="E521" t="s">
        <v>326</v>
      </c>
      <c r="F521" t="s">
        <v>567</v>
      </c>
      <c r="G521" t="s">
        <v>568</v>
      </c>
      <c r="H521" t="s">
        <v>38</v>
      </c>
      <c r="I521" t="s">
        <v>621</v>
      </c>
      <c r="J521" s="11" t="s">
        <v>1087</v>
      </c>
      <c r="K521">
        <v>23787</v>
      </c>
      <c r="L521" s="11">
        <v>23681</v>
      </c>
      <c r="M521">
        <f>IFERROR(ROUND(VLOOKUP($A521,est_vols!$A:$U,2,FALSE),0),"")</f>
        <v>2</v>
      </c>
      <c r="N521">
        <f>IFERROR(ROUND(VLOOKUP($A521,est_vols!$A:$U,3,FALSE),0),"")</f>
        <v>11</v>
      </c>
      <c r="O521" t="str">
        <f>VLOOKUP(M521,'AT FT Lookup'!$A$3:$D$8,4,FALSE)</f>
        <v>UrbBiz</v>
      </c>
      <c r="P521" s="11" t="str">
        <f>VLOOKUP(N521,'AT FT Lookup'!$A$12:$C$26,3,FALSE)</f>
        <v>Loc</v>
      </c>
      <c r="Q521">
        <f t="shared" si="224"/>
        <v>1</v>
      </c>
      <c r="R521">
        <f t="shared" si="225"/>
        <v>0</v>
      </c>
      <c r="S521">
        <f t="shared" si="226"/>
        <v>0</v>
      </c>
      <c r="T521">
        <f t="shared" si="227"/>
        <v>0</v>
      </c>
      <c r="U521" s="11" t="str">
        <f t="shared" si="229"/>
        <v>Under 10k</v>
      </c>
      <c r="V521" s="3">
        <v>1730.5</v>
      </c>
      <c r="W521" s="3">
        <v>225.5</v>
      </c>
      <c r="X521" s="3">
        <v>686</v>
      </c>
      <c r="Y521" s="3">
        <v>383.5</v>
      </c>
      <c r="Z521" s="3">
        <v>394.5</v>
      </c>
      <c r="AA521" s="9">
        <v>41</v>
      </c>
      <c r="AN521" s="3">
        <f>IFERROR(ROUND(VLOOKUP($A521,est_vols!$A:$U,4,FALSE),0),"")</f>
        <v>59</v>
      </c>
      <c r="AO521" s="3">
        <f>IFERROR(ROUND(VLOOKUP($A521,est_vols!$A:$U,5,FALSE),0),"")</f>
        <v>5</v>
      </c>
      <c r="AP521" s="3">
        <f>IFERROR(ROUND(VLOOKUP($A521,est_vols!$A:$U,6,FALSE),0),"")</f>
        <v>25</v>
      </c>
      <c r="AQ521" s="3">
        <f>IFERROR(ROUND(VLOOKUP($A521,est_vols!$A:$U,7,FALSE),0),"")</f>
        <v>20</v>
      </c>
      <c r="AR521" s="3">
        <f>IFERROR(ROUND(VLOOKUP($A521,est_vols!$A:$U,8,FALSE),0),"")</f>
        <v>8</v>
      </c>
      <c r="AS521" s="9">
        <f>IFERROR(ROUND(VLOOKUP($A521,est_vols!$A:$U,9,FALSE),0),"")</f>
        <v>0</v>
      </c>
      <c r="AT521" s="3">
        <f t="shared" si="230"/>
        <v>-1671.5</v>
      </c>
      <c r="AU521" s="3">
        <f t="shared" si="231"/>
        <v>-220.5</v>
      </c>
      <c r="AV521" s="3">
        <f t="shared" si="232"/>
        <v>-661</v>
      </c>
      <c r="AW521" s="3">
        <f t="shared" si="233"/>
        <v>-363.5</v>
      </c>
      <c r="AX521" s="3">
        <f t="shared" si="234"/>
        <v>-386.5</v>
      </c>
      <c r="AY521" s="9">
        <f t="shared" si="235"/>
        <v>-41</v>
      </c>
      <c r="AZ521" s="3">
        <f t="shared" si="236"/>
        <v>2793912.25</v>
      </c>
      <c r="BA521" s="3">
        <f t="shared" si="237"/>
        <v>48620.25</v>
      </c>
      <c r="BB521" s="3">
        <f t="shared" si="238"/>
        <v>436921</v>
      </c>
      <c r="BC521" s="3">
        <f t="shared" si="239"/>
        <v>132132.25</v>
      </c>
      <c r="BD521" s="3">
        <f t="shared" si="240"/>
        <v>149382.25</v>
      </c>
      <c r="BE521" s="9">
        <f t="shared" si="241"/>
        <v>1681</v>
      </c>
      <c r="BF521" s="51">
        <f t="shared" si="218"/>
        <v>-0.9659058075700665</v>
      </c>
      <c r="BG521" s="51">
        <f t="shared" si="219"/>
        <v>-0.97782705099778267</v>
      </c>
      <c r="BH521" s="51">
        <f t="shared" si="220"/>
        <v>-0.96355685131195334</v>
      </c>
      <c r="BI521" s="51">
        <f t="shared" si="221"/>
        <v>-0.9478487614080835</v>
      </c>
      <c r="BJ521" s="51">
        <f t="shared" si="222"/>
        <v>-0.97972116603295312</v>
      </c>
      <c r="BK521" s="52">
        <f t="shared" si="223"/>
        <v>-1</v>
      </c>
    </row>
    <row r="522" spans="1:63" x14ac:dyDescent="0.25">
      <c r="A522">
        <v>554</v>
      </c>
      <c r="B522" t="s">
        <v>75</v>
      </c>
      <c r="C522" t="s">
        <v>214</v>
      </c>
      <c r="D522" t="str">
        <f t="shared" si="228"/>
        <v>MT. VERNON AVE between ALEMANY and MISSION</v>
      </c>
      <c r="E522" t="s">
        <v>327</v>
      </c>
      <c r="F522" t="s">
        <v>499</v>
      </c>
      <c r="G522" t="s">
        <v>398</v>
      </c>
      <c r="H522" t="s">
        <v>36</v>
      </c>
      <c r="I522" t="s">
        <v>621</v>
      </c>
      <c r="J522" s="11" t="s">
        <v>1088</v>
      </c>
      <c r="K522">
        <v>21489</v>
      </c>
      <c r="L522" s="11">
        <v>21513</v>
      </c>
      <c r="M522">
        <f>IFERROR(ROUND(VLOOKUP($A522,est_vols!$A:$U,2,FALSE),0),"")</f>
        <v>2</v>
      </c>
      <c r="N522">
        <f>IFERROR(ROUND(VLOOKUP($A522,est_vols!$A:$U,3,FALSE),0),"")</f>
        <v>4</v>
      </c>
      <c r="O522" t="str">
        <f>VLOOKUP(M522,'AT FT Lookup'!$A$3:$D$8,4,FALSE)</f>
        <v>UrbBiz</v>
      </c>
      <c r="P522" s="11" t="str">
        <f>VLOOKUP(N522,'AT FT Lookup'!$A$12:$C$26,3,FALSE)</f>
        <v>Col</v>
      </c>
      <c r="Q522">
        <f t="shared" si="224"/>
        <v>1</v>
      </c>
      <c r="R522">
        <f t="shared" si="225"/>
        <v>0</v>
      </c>
      <c r="S522">
        <f t="shared" si="226"/>
        <v>0</v>
      </c>
      <c r="T522">
        <f t="shared" si="227"/>
        <v>0</v>
      </c>
      <c r="U522" s="11" t="str">
        <f t="shared" si="229"/>
        <v>Under 10k</v>
      </c>
      <c r="V522" s="3">
        <v>1752</v>
      </c>
      <c r="W522" s="3">
        <v>409</v>
      </c>
      <c r="X522" s="3">
        <v>585</v>
      </c>
      <c r="Y522" s="3">
        <v>365.5</v>
      </c>
      <c r="Z522" s="3">
        <v>353</v>
      </c>
      <c r="AA522" s="9">
        <v>39.5</v>
      </c>
      <c r="AN522" s="3">
        <f>IFERROR(ROUND(VLOOKUP($A522,est_vols!$A:$U,4,FALSE),0),"")</f>
        <v>1407</v>
      </c>
      <c r="AO522" s="3">
        <f>IFERROR(ROUND(VLOOKUP($A522,est_vols!$A:$U,5,FALSE),0),"")</f>
        <v>264</v>
      </c>
      <c r="AP522" s="3">
        <f>IFERROR(ROUND(VLOOKUP($A522,est_vols!$A:$U,6,FALSE),0),"")</f>
        <v>588</v>
      </c>
      <c r="AQ522" s="3">
        <f>IFERROR(ROUND(VLOOKUP($A522,est_vols!$A:$U,7,FALSE),0),"")</f>
        <v>264</v>
      </c>
      <c r="AR522" s="3">
        <f>IFERROR(ROUND(VLOOKUP($A522,est_vols!$A:$U,8,FALSE),0),"")</f>
        <v>273</v>
      </c>
      <c r="AS522" s="9">
        <f>IFERROR(ROUND(VLOOKUP($A522,est_vols!$A:$U,9,FALSE),0),"")</f>
        <v>18</v>
      </c>
      <c r="AT522" s="3">
        <f t="shared" si="230"/>
        <v>-345</v>
      </c>
      <c r="AU522" s="3">
        <f t="shared" si="231"/>
        <v>-145</v>
      </c>
      <c r="AV522" s="3">
        <f t="shared" si="232"/>
        <v>3</v>
      </c>
      <c r="AW522" s="3">
        <f t="shared" si="233"/>
        <v>-101.5</v>
      </c>
      <c r="AX522" s="3">
        <f t="shared" si="234"/>
        <v>-80</v>
      </c>
      <c r="AY522" s="9">
        <f t="shared" si="235"/>
        <v>-21.5</v>
      </c>
      <c r="AZ522" s="3">
        <f t="shared" si="236"/>
        <v>119025</v>
      </c>
      <c r="BA522" s="3">
        <f t="shared" si="237"/>
        <v>21025</v>
      </c>
      <c r="BB522" s="3">
        <f t="shared" si="238"/>
        <v>9</v>
      </c>
      <c r="BC522" s="3">
        <f t="shared" si="239"/>
        <v>10302.25</v>
      </c>
      <c r="BD522" s="3">
        <f t="shared" si="240"/>
        <v>6400</v>
      </c>
      <c r="BE522" s="9">
        <f t="shared" si="241"/>
        <v>462.25</v>
      </c>
      <c r="BF522" s="51">
        <f t="shared" si="218"/>
        <v>-0.19691780821917809</v>
      </c>
      <c r="BG522" s="51">
        <f t="shared" si="219"/>
        <v>-0.3545232273838631</v>
      </c>
      <c r="BH522" s="51">
        <f t="shared" si="220"/>
        <v>5.1282051282051282E-3</v>
      </c>
      <c r="BI522" s="51">
        <f t="shared" si="221"/>
        <v>-0.27770177838577292</v>
      </c>
      <c r="BJ522" s="51">
        <f t="shared" si="222"/>
        <v>-0.22662889518413598</v>
      </c>
      <c r="BK522" s="52">
        <f t="shared" si="223"/>
        <v>-0.54430379746835444</v>
      </c>
    </row>
    <row r="523" spans="1:63" x14ac:dyDescent="0.25">
      <c r="A523">
        <v>555</v>
      </c>
      <c r="B523" t="s">
        <v>75</v>
      </c>
      <c r="C523" t="s">
        <v>214</v>
      </c>
      <c r="D523" t="str">
        <f t="shared" si="228"/>
        <v>MT. VERNON AVE between ALEMANY and MISSION</v>
      </c>
      <c r="E523" t="s">
        <v>327</v>
      </c>
      <c r="F523" t="s">
        <v>499</v>
      </c>
      <c r="G523" t="s">
        <v>398</v>
      </c>
      <c r="H523" t="s">
        <v>36</v>
      </c>
      <c r="I523" t="s">
        <v>621</v>
      </c>
      <c r="J523" s="11" t="s">
        <v>1089</v>
      </c>
      <c r="K523">
        <v>21513</v>
      </c>
      <c r="L523" s="11">
        <v>21512</v>
      </c>
      <c r="M523">
        <f>IFERROR(ROUND(VLOOKUP($A523,est_vols!$A:$U,2,FALSE),0),"")</f>
        <v>2</v>
      </c>
      <c r="N523">
        <f>IFERROR(ROUND(VLOOKUP($A523,est_vols!$A:$U,3,FALSE),0),"")</f>
        <v>4</v>
      </c>
      <c r="O523" t="str">
        <f>VLOOKUP(M523,'AT FT Lookup'!$A$3:$D$8,4,FALSE)</f>
        <v>UrbBiz</v>
      </c>
      <c r="P523" s="11" t="str">
        <f>VLOOKUP(N523,'AT FT Lookup'!$A$12:$C$26,3,FALSE)</f>
        <v>Col</v>
      </c>
      <c r="Q523">
        <f t="shared" si="224"/>
        <v>1</v>
      </c>
      <c r="R523">
        <f t="shared" si="225"/>
        <v>0</v>
      </c>
      <c r="S523">
        <f t="shared" si="226"/>
        <v>0</v>
      </c>
      <c r="T523">
        <f t="shared" si="227"/>
        <v>0</v>
      </c>
      <c r="U523" s="11" t="str">
        <f t="shared" si="229"/>
        <v>Under 10k</v>
      </c>
      <c r="V523" s="3">
        <v>1752</v>
      </c>
      <c r="W523" s="3">
        <v>409</v>
      </c>
      <c r="X523" s="3">
        <v>585</v>
      </c>
      <c r="Y523" s="3">
        <v>365.5</v>
      </c>
      <c r="Z523" s="3">
        <v>353</v>
      </c>
      <c r="AA523" s="9">
        <v>39.5</v>
      </c>
      <c r="AN523" s="3">
        <f>IFERROR(ROUND(VLOOKUP($A523,est_vols!$A:$U,4,FALSE),0),"")</f>
        <v>1407</v>
      </c>
      <c r="AO523" s="3">
        <f>IFERROR(ROUND(VLOOKUP($A523,est_vols!$A:$U,5,FALSE),0),"")</f>
        <v>264</v>
      </c>
      <c r="AP523" s="3">
        <f>IFERROR(ROUND(VLOOKUP($A523,est_vols!$A:$U,6,FALSE),0),"")</f>
        <v>588</v>
      </c>
      <c r="AQ523" s="3">
        <f>IFERROR(ROUND(VLOOKUP($A523,est_vols!$A:$U,7,FALSE),0),"")</f>
        <v>264</v>
      </c>
      <c r="AR523" s="3">
        <f>IFERROR(ROUND(VLOOKUP($A523,est_vols!$A:$U,8,FALSE),0),"")</f>
        <v>273</v>
      </c>
      <c r="AS523" s="9">
        <f>IFERROR(ROUND(VLOOKUP($A523,est_vols!$A:$U,9,FALSE),0),"")</f>
        <v>18</v>
      </c>
      <c r="AT523" s="3">
        <f t="shared" si="230"/>
        <v>-345</v>
      </c>
      <c r="AU523" s="3">
        <f t="shared" si="231"/>
        <v>-145</v>
      </c>
      <c r="AV523" s="3">
        <f t="shared" si="232"/>
        <v>3</v>
      </c>
      <c r="AW523" s="3">
        <f t="shared" si="233"/>
        <v>-101.5</v>
      </c>
      <c r="AX523" s="3">
        <f t="shared" si="234"/>
        <v>-80</v>
      </c>
      <c r="AY523" s="9">
        <f t="shared" si="235"/>
        <v>-21.5</v>
      </c>
      <c r="AZ523" s="3">
        <f t="shared" si="236"/>
        <v>119025</v>
      </c>
      <c r="BA523" s="3">
        <f t="shared" si="237"/>
        <v>21025</v>
      </c>
      <c r="BB523" s="3">
        <f t="shared" si="238"/>
        <v>9</v>
      </c>
      <c r="BC523" s="3">
        <f t="shared" si="239"/>
        <v>10302.25</v>
      </c>
      <c r="BD523" s="3">
        <f t="shared" si="240"/>
        <v>6400</v>
      </c>
      <c r="BE523" s="9">
        <f t="shared" si="241"/>
        <v>462.25</v>
      </c>
      <c r="BF523" s="51">
        <f t="shared" si="218"/>
        <v>-0.19691780821917809</v>
      </c>
      <c r="BG523" s="51">
        <f t="shared" si="219"/>
        <v>-0.3545232273838631</v>
      </c>
      <c r="BH523" s="51">
        <f t="shared" si="220"/>
        <v>5.1282051282051282E-3</v>
      </c>
      <c r="BI523" s="51">
        <f t="shared" si="221"/>
        <v>-0.27770177838577292</v>
      </c>
      <c r="BJ523" s="51">
        <f t="shared" si="222"/>
        <v>-0.22662889518413598</v>
      </c>
      <c r="BK523" s="52">
        <f t="shared" si="223"/>
        <v>-0.54430379746835444</v>
      </c>
    </row>
    <row r="524" spans="1:63" x14ac:dyDescent="0.25">
      <c r="A524">
        <v>556</v>
      </c>
      <c r="B524" t="s">
        <v>75</v>
      </c>
      <c r="C524" t="s">
        <v>214</v>
      </c>
      <c r="D524" t="str">
        <f t="shared" si="228"/>
        <v>MT. VERNON AVE between ALEMANY and MISSION</v>
      </c>
      <c r="E524" t="s">
        <v>327</v>
      </c>
      <c r="F524" t="s">
        <v>499</v>
      </c>
      <c r="G524" t="s">
        <v>398</v>
      </c>
      <c r="H524" t="s">
        <v>36</v>
      </c>
      <c r="I524" t="s">
        <v>621</v>
      </c>
      <c r="J524" s="11" t="s">
        <v>1090</v>
      </c>
      <c r="K524">
        <v>21512</v>
      </c>
      <c r="L524" s="11">
        <v>21516</v>
      </c>
      <c r="M524">
        <f>IFERROR(ROUND(VLOOKUP($A524,est_vols!$A:$U,2,FALSE),0),"")</f>
        <v>2</v>
      </c>
      <c r="N524">
        <f>IFERROR(ROUND(VLOOKUP($A524,est_vols!$A:$U,3,FALSE),0),"")</f>
        <v>4</v>
      </c>
      <c r="O524" t="str">
        <f>VLOOKUP(M524,'AT FT Lookup'!$A$3:$D$8,4,FALSE)</f>
        <v>UrbBiz</v>
      </c>
      <c r="P524" s="11" t="str">
        <f>VLOOKUP(N524,'AT FT Lookup'!$A$12:$C$26,3,FALSE)</f>
        <v>Col</v>
      </c>
      <c r="Q524">
        <f t="shared" si="224"/>
        <v>1</v>
      </c>
      <c r="R524">
        <f t="shared" si="225"/>
        <v>0</v>
      </c>
      <c r="S524">
        <f t="shared" si="226"/>
        <v>0</v>
      </c>
      <c r="T524">
        <f t="shared" si="227"/>
        <v>0</v>
      </c>
      <c r="U524" s="11" t="str">
        <f t="shared" si="229"/>
        <v>Under 10k</v>
      </c>
      <c r="V524" s="3">
        <v>1752</v>
      </c>
      <c r="W524" s="3">
        <v>409</v>
      </c>
      <c r="X524" s="3">
        <v>585</v>
      </c>
      <c r="Y524" s="3">
        <v>365.5</v>
      </c>
      <c r="Z524" s="3">
        <v>353</v>
      </c>
      <c r="AA524" s="9">
        <v>39.5</v>
      </c>
      <c r="AN524" s="3">
        <f>IFERROR(ROUND(VLOOKUP($A524,est_vols!$A:$U,4,FALSE),0),"")</f>
        <v>1407</v>
      </c>
      <c r="AO524" s="3">
        <f>IFERROR(ROUND(VLOOKUP($A524,est_vols!$A:$U,5,FALSE),0),"")</f>
        <v>264</v>
      </c>
      <c r="AP524" s="3">
        <f>IFERROR(ROUND(VLOOKUP($A524,est_vols!$A:$U,6,FALSE),0),"")</f>
        <v>588</v>
      </c>
      <c r="AQ524" s="3">
        <f>IFERROR(ROUND(VLOOKUP($A524,est_vols!$A:$U,7,FALSE),0),"")</f>
        <v>264</v>
      </c>
      <c r="AR524" s="3">
        <f>IFERROR(ROUND(VLOOKUP($A524,est_vols!$A:$U,8,FALSE),0),"")</f>
        <v>273</v>
      </c>
      <c r="AS524" s="9">
        <f>IFERROR(ROUND(VLOOKUP($A524,est_vols!$A:$U,9,FALSE),0),"")</f>
        <v>18</v>
      </c>
      <c r="AT524" s="3">
        <f t="shared" si="230"/>
        <v>-345</v>
      </c>
      <c r="AU524" s="3">
        <f t="shared" si="231"/>
        <v>-145</v>
      </c>
      <c r="AV524" s="3">
        <f t="shared" si="232"/>
        <v>3</v>
      </c>
      <c r="AW524" s="3">
        <f t="shared" si="233"/>
        <v>-101.5</v>
      </c>
      <c r="AX524" s="3">
        <f t="shared" si="234"/>
        <v>-80</v>
      </c>
      <c r="AY524" s="9">
        <f t="shared" si="235"/>
        <v>-21.5</v>
      </c>
      <c r="AZ524" s="3">
        <f t="shared" si="236"/>
        <v>119025</v>
      </c>
      <c r="BA524" s="3">
        <f t="shared" si="237"/>
        <v>21025</v>
      </c>
      <c r="BB524" s="3">
        <f t="shared" si="238"/>
        <v>9</v>
      </c>
      <c r="BC524" s="3">
        <f t="shared" si="239"/>
        <v>10302.25</v>
      </c>
      <c r="BD524" s="3">
        <f t="shared" si="240"/>
        <v>6400</v>
      </c>
      <c r="BE524" s="9">
        <f t="shared" si="241"/>
        <v>462.25</v>
      </c>
      <c r="BF524" s="51">
        <f t="shared" si="218"/>
        <v>-0.19691780821917809</v>
      </c>
      <c r="BG524" s="51">
        <f t="shared" si="219"/>
        <v>-0.3545232273838631</v>
      </c>
      <c r="BH524" s="51">
        <f t="shared" si="220"/>
        <v>5.1282051282051282E-3</v>
      </c>
      <c r="BI524" s="51">
        <f t="shared" si="221"/>
        <v>-0.27770177838577292</v>
      </c>
      <c r="BJ524" s="51">
        <f t="shared" si="222"/>
        <v>-0.22662889518413598</v>
      </c>
      <c r="BK524" s="52">
        <f t="shared" si="223"/>
        <v>-0.54430379746835444</v>
      </c>
    </row>
    <row r="525" spans="1:63" x14ac:dyDescent="0.25">
      <c r="A525">
        <v>557</v>
      </c>
      <c r="B525" t="s">
        <v>75</v>
      </c>
      <c r="C525" t="s">
        <v>214</v>
      </c>
      <c r="D525" t="str">
        <f t="shared" si="228"/>
        <v>MT. VERNON AVE between ALEMANY and MISSION</v>
      </c>
      <c r="E525" t="s">
        <v>327</v>
      </c>
      <c r="F525" t="s">
        <v>499</v>
      </c>
      <c r="G525" t="s">
        <v>398</v>
      </c>
      <c r="H525" t="s">
        <v>36</v>
      </c>
      <c r="I525" t="s">
        <v>621</v>
      </c>
      <c r="J525" s="11" t="s">
        <v>1091</v>
      </c>
      <c r="K525">
        <v>21516</v>
      </c>
      <c r="L525" s="11">
        <v>21517</v>
      </c>
      <c r="M525">
        <f>IFERROR(ROUND(VLOOKUP($A525,est_vols!$A:$U,2,FALSE),0),"")</f>
        <v>2</v>
      </c>
      <c r="N525">
        <f>IFERROR(ROUND(VLOOKUP($A525,est_vols!$A:$U,3,FALSE),0),"")</f>
        <v>4</v>
      </c>
      <c r="O525" t="str">
        <f>VLOOKUP(M525,'AT FT Lookup'!$A$3:$D$8,4,FALSE)</f>
        <v>UrbBiz</v>
      </c>
      <c r="P525" s="11" t="str">
        <f>VLOOKUP(N525,'AT FT Lookup'!$A$12:$C$26,3,FALSE)</f>
        <v>Col</v>
      </c>
      <c r="Q525">
        <f t="shared" si="224"/>
        <v>1</v>
      </c>
      <c r="R525">
        <f t="shared" si="225"/>
        <v>0</v>
      </c>
      <c r="S525">
        <f t="shared" si="226"/>
        <v>0</v>
      </c>
      <c r="T525">
        <f t="shared" si="227"/>
        <v>0</v>
      </c>
      <c r="U525" s="11" t="str">
        <f t="shared" si="229"/>
        <v>Under 10k</v>
      </c>
      <c r="V525" s="3">
        <v>1752</v>
      </c>
      <c r="W525" s="3">
        <v>409</v>
      </c>
      <c r="X525" s="3">
        <v>585</v>
      </c>
      <c r="Y525" s="3">
        <v>365.5</v>
      </c>
      <c r="Z525" s="3">
        <v>353</v>
      </c>
      <c r="AA525" s="9">
        <v>39.5</v>
      </c>
      <c r="AN525" s="3">
        <f>IFERROR(ROUND(VLOOKUP($A525,est_vols!$A:$U,4,FALSE),0),"")</f>
        <v>2458</v>
      </c>
      <c r="AO525" s="3">
        <f>IFERROR(ROUND(VLOOKUP($A525,est_vols!$A:$U,5,FALSE),0),"")</f>
        <v>398</v>
      </c>
      <c r="AP525" s="3">
        <f>IFERROR(ROUND(VLOOKUP($A525,est_vols!$A:$U,6,FALSE),0),"")</f>
        <v>1005</v>
      </c>
      <c r="AQ525" s="3">
        <f>IFERROR(ROUND(VLOOKUP($A525,est_vols!$A:$U,7,FALSE),0),"")</f>
        <v>417</v>
      </c>
      <c r="AR525" s="3">
        <f>IFERROR(ROUND(VLOOKUP($A525,est_vols!$A:$U,8,FALSE),0),"")</f>
        <v>550</v>
      </c>
      <c r="AS525" s="9">
        <f>IFERROR(ROUND(VLOOKUP($A525,est_vols!$A:$U,9,FALSE),0),"")</f>
        <v>88</v>
      </c>
      <c r="AT525" s="3">
        <f t="shared" si="230"/>
        <v>706</v>
      </c>
      <c r="AU525" s="3">
        <f t="shared" si="231"/>
        <v>-11</v>
      </c>
      <c r="AV525" s="3">
        <f t="shared" si="232"/>
        <v>420</v>
      </c>
      <c r="AW525" s="3">
        <f t="shared" si="233"/>
        <v>51.5</v>
      </c>
      <c r="AX525" s="3">
        <f t="shared" si="234"/>
        <v>197</v>
      </c>
      <c r="AY525" s="9">
        <f t="shared" si="235"/>
        <v>48.5</v>
      </c>
      <c r="AZ525" s="3">
        <f t="shared" si="236"/>
        <v>498436</v>
      </c>
      <c r="BA525" s="3">
        <f t="shared" si="237"/>
        <v>121</v>
      </c>
      <c r="BB525" s="3">
        <f t="shared" si="238"/>
        <v>176400</v>
      </c>
      <c r="BC525" s="3">
        <f t="shared" si="239"/>
        <v>2652.25</v>
      </c>
      <c r="BD525" s="3">
        <f t="shared" si="240"/>
        <v>38809</v>
      </c>
      <c r="BE525" s="9">
        <f t="shared" si="241"/>
        <v>2352.25</v>
      </c>
      <c r="BF525" s="51">
        <f t="shared" si="218"/>
        <v>0.40296803652968038</v>
      </c>
      <c r="BG525" s="51">
        <f t="shared" si="219"/>
        <v>-2.6894865525672371E-2</v>
      </c>
      <c r="BH525" s="51">
        <f t="shared" si="220"/>
        <v>0.71794871794871795</v>
      </c>
      <c r="BI525" s="51">
        <f t="shared" si="221"/>
        <v>0.1409028727770178</v>
      </c>
      <c r="BJ525" s="51">
        <f t="shared" si="222"/>
        <v>0.55807365439093481</v>
      </c>
      <c r="BK525" s="52">
        <f t="shared" si="223"/>
        <v>1.2278481012658229</v>
      </c>
    </row>
    <row r="526" spans="1:63" x14ac:dyDescent="0.25">
      <c r="A526">
        <v>558</v>
      </c>
      <c r="B526" t="s">
        <v>75</v>
      </c>
      <c r="C526" t="s">
        <v>214</v>
      </c>
      <c r="D526" t="str">
        <f t="shared" si="228"/>
        <v>MT. VERNON AVE between ALEMANY and MISSION</v>
      </c>
      <c r="E526" t="s">
        <v>327</v>
      </c>
      <c r="F526" t="s">
        <v>499</v>
      </c>
      <c r="G526" t="s">
        <v>398</v>
      </c>
      <c r="H526" t="s">
        <v>38</v>
      </c>
      <c r="I526" t="s">
        <v>621</v>
      </c>
      <c r="J526" s="11" t="s">
        <v>1092</v>
      </c>
      <c r="K526">
        <v>21517</v>
      </c>
      <c r="L526" s="11">
        <v>21516</v>
      </c>
      <c r="M526">
        <f>IFERROR(ROUND(VLOOKUP($A526,est_vols!$A:$U,2,FALSE),0),"")</f>
        <v>2</v>
      </c>
      <c r="N526">
        <f>IFERROR(ROUND(VLOOKUP($A526,est_vols!$A:$U,3,FALSE),0),"")</f>
        <v>4</v>
      </c>
      <c r="O526" t="str">
        <f>VLOOKUP(M526,'AT FT Lookup'!$A$3:$D$8,4,FALSE)</f>
        <v>UrbBiz</v>
      </c>
      <c r="P526" s="11" t="str">
        <f>VLOOKUP(N526,'AT FT Lookup'!$A$12:$C$26,3,FALSE)</f>
        <v>Col</v>
      </c>
      <c r="Q526">
        <f t="shared" si="224"/>
        <v>1</v>
      </c>
      <c r="R526">
        <f t="shared" si="225"/>
        <v>0</v>
      </c>
      <c r="S526">
        <f t="shared" si="226"/>
        <v>0</v>
      </c>
      <c r="T526">
        <f t="shared" si="227"/>
        <v>0</v>
      </c>
      <c r="U526" s="11" t="str">
        <f t="shared" si="229"/>
        <v>Under 10k</v>
      </c>
      <c r="V526" s="3">
        <v>2034</v>
      </c>
      <c r="W526" s="3">
        <v>251</v>
      </c>
      <c r="X526" s="3">
        <v>618</v>
      </c>
      <c r="Y526" s="3">
        <v>544</v>
      </c>
      <c r="Z526" s="3">
        <v>590</v>
      </c>
      <c r="AA526" s="9">
        <v>31</v>
      </c>
      <c r="AN526" s="3">
        <f>IFERROR(ROUND(VLOOKUP($A526,est_vols!$A:$U,4,FALSE),0),"")</f>
        <v>1643</v>
      </c>
      <c r="AO526" s="3">
        <f>IFERROR(ROUND(VLOOKUP($A526,est_vols!$A:$U,5,FALSE),0),"")</f>
        <v>228</v>
      </c>
      <c r="AP526" s="3">
        <f>IFERROR(ROUND(VLOOKUP($A526,est_vols!$A:$U,6,FALSE),0),"")</f>
        <v>687</v>
      </c>
      <c r="AQ526" s="3">
        <f>IFERROR(ROUND(VLOOKUP($A526,est_vols!$A:$U,7,FALSE),0),"")</f>
        <v>394</v>
      </c>
      <c r="AR526" s="3">
        <f>IFERROR(ROUND(VLOOKUP($A526,est_vols!$A:$U,8,FALSE),0),"")</f>
        <v>314</v>
      </c>
      <c r="AS526" s="9">
        <f>IFERROR(ROUND(VLOOKUP($A526,est_vols!$A:$U,9,FALSE),0),"")</f>
        <v>20</v>
      </c>
      <c r="AT526" s="3">
        <f t="shared" si="230"/>
        <v>-391</v>
      </c>
      <c r="AU526" s="3">
        <f t="shared" si="231"/>
        <v>-23</v>
      </c>
      <c r="AV526" s="3">
        <f t="shared" si="232"/>
        <v>69</v>
      </c>
      <c r="AW526" s="3">
        <f t="shared" si="233"/>
        <v>-150</v>
      </c>
      <c r="AX526" s="3">
        <f t="shared" si="234"/>
        <v>-276</v>
      </c>
      <c r="AY526" s="9">
        <f t="shared" si="235"/>
        <v>-11</v>
      </c>
      <c r="AZ526" s="3">
        <f t="shared" si="236"/>
        <v>152881</v>
      </c>
      <c r="BA526" s="3">
        <f t="shared" si="237"/>
        <v>529</v>
      </c>
      <c r="BB526" s="3">
        <f t="shared" si="238"/>
        <v>4761</v>
      </c>
      <c r="BC526" s="3">
        <f t="shared" si="239"/>
        <v>22500</v>
      </c>
      <c r="BD526" s="3">
        <f t="shared" si="240"/>
        <v>76176</v>
      </c>
      <c r="BE526" s="9">
        <f t="shared" si="241"/>
        <v>121</v>
      </c>
      <c r="BF526" s="51">
        <f t="shared" si="218"/>
        <v>-0.19223205506391347</v>
      </c>
      <c r="BG526" s="51">
        <f t="shared" si="219"/>
        <v>-9.1633466135458169E-2</v>
      </c>
      <c r="BH526" s="51">
        <f t="shared" si="220"/>
        <v>0.11165048543689321</v>
      </c>
      <c r="BI526" s="51">
        <f t="shared" si="221"/>
        <v>-0.27573529411764708</v>
      </c>
      <c r="BJ526" s="51">
        <f t="shared" si="222"/>
        <v>-0.46779661016949153</v>
      </c>
      <c r="BK526" s="52">
        <f t="shared" si="223"/>
        <v>-0.35483870967741937</v>
      </c>
    </row>
    <row r="527" spans="1:63" x14ac:dyDescent="0.25">
      <c r="A527">
        <v>559</v>
      </c>
      <c r="B527" t="s">
        <v>75</v>
      </c>
      <c r="C527" t="s">
        <v>214</v>
      </c>
      <c r="D527" t="str">
        <f t="shared" si="228"/>
        <v>MT. VERNON AVE between ALEMANY and MISSION</v>
      </c>
      <c r="E527" t="s">
        <v>327</v>
      </c>
      <c r="F527" t="s">
        <v>499</v>
      </c>
      <c r="G527" t="s">
        <v>398</v>
      </c>
      <c r="H527" t="s">
        <v>38</v>
      </c>
      <c r="I527" t="s">
        <v>621</v>
      </c>
      <c r="J527" s="11" t="s">
        <v>1093</v>
      </c>
      <c r="K527">
        <v>21516</v>
      </c>
      <c r="L527" s="11">
        <v>21512</v>
      </c>
      <c r="M527">
        <f>IFERROR(ROUND(VLOOKUP($A527,est_vols!$A:$U,2,FALSE),0),"")</f>
        <v>2</v>
      </c>
      <c r="N527">
        <f>IFERROR(ROUND(VLOOKUP($A527,est_vols!$A:$U,3,FALSE),0),"")</f>
        <v>4</v>
      </c>
      <c r="O527" t="str">
        <f>VLOOKUP(M527,'AT FT Lookup'!$A$3:$D$8,4,FALSE)</f>
        <v>UrbBiz</v>
      </c>
      <c r="P527" s="11" t="str">
        <f>VLOOKUP(N527,'AT FT Lookup'!$A$12:$C$26,3,FALSE)</f>
        <v>Col</v>
      </c>
      <c r="Q527">
        <f t="shared" si="224"/>
        <v>1</v>
      </c>
      <c r="R527">
        <f t="shared" si="225"/>
        <v>0</v>
      </c>
      <c r="S527">
        <f t="shared" si="226"/>
        <v>0</v>
      </c>
      <c r="T527">
        <f t="shared" si="227"/>
        <v>0</v>
      </c>
      <c r="U527" s="11" t="str">
        <f t="shared" si="229"/>
        <v>Under 10k</v>
      </c>
      <c r="V527" s="3">
        <v>2034</v>
      </c>
      <c r="W527" s="3">
        <v>251</v>
      </c>
      <c r="X527" s="3">
        <v>618</v>
      </c>
      <c r="Y527" s="3">
        <v>544</v>
      </c>
      <c r="Z527" s="3">
        <v>590</v>
      </c>
      <c r="AA527" s="9">
        <v>31</v>
      </c>
      <c r="AN527" s="3">
        <f>IFERROR(ROUND(VLOOKUP($A527,est_vols!$A:$U,4,FALSE),0),"")</f>
        <v>1748</v>
      </c>
      <c r="AO527" s="3">
        <f>IFERROR(ROUND(VLOOKUP($A527,est_vols!$A:$U,5,FALSE),0),"")</f>
        <v>272</v>
      </c>
      <c r="AP527" s="3">
        <f>IFERROR(ROUND(VLOOKUP($A527,est_vols!$A:$U,6,FALSE),0),"")</f>
        <v>733</v>
      </c>
      <c r="AQ527" s="3">
        <f>IFERROR(ROUND(VLOOKUP($A527,est_vols!$A:$U,7,FALSE),0),"")</f>
        <v>388</v>
      </c>
      <c r="AR527" s="3">
        <f>IFERROR(ROUND(VLOOKUP($A527,est_vols!$A:$U,8,FALSE),0),"")</f>
        <v>328</v>
      </c>
      <c r="AS527" s="9">
        <f>IFERROR(ROUND(VLOOKUP($A527,est_vols!$A:$U,9,FALSE),0),"")</f>
        <v>27</v>
      </c>
      <c r="AT527" s="3">
        <f t="shared" si="230"/>
        <v>-286</v>
      </c>
      <c r="AU527" s="3">
        <f t="shared" si="231"/>
        <v>21</v>
      </c>
      <c r="AV527" s="3">
        <f t="shared" si="232"/>
        <v>115</v>
      </c>
      <c r="AW527" s="3">
        <f t="shared" si="233"/>
        <v>-156</v>
      </c>
      <c r="AX527" s="3">
        <f t="shared" si="234"/>
        <v>-262</v>
      </c>
      <c r="AY527" s="9">
        <f t="shared" si="235"/>
        <v>-4</v>
      </c>
      <c r="AZ527" s="3">
        <f t="shared" si="236"/>
        <v>81796</v>
      </c>
      <c r="BA527" s="3">
        <f t="shared" si="237"/>
        <v>441</v>
      </c>
      <c r="BB527" s="3">
        <f t="shared" si="238"/>
        <v>13225</v>
      </c>
      <c r="BC527" s="3">
        <f t="shared" si="239"/>
        <v>24336</v>
      </c>
      <c r="BD527" s="3">
        <f t="shared" si="240"/>
        <v>68644</v>
      </c>
      <c r="BE527" s="9">
        <f t="shared" si="241"/>
        <v>16</v>
      </c>
      <c r="BF527" s="51">
        <f t="shared" ref="BF527:BF590" si="242">AT527/V527</f>
        <v>-0.14060963618485742</v>
      </c>
      <c r="BG527" s="51">
        <f t="shared" ref="BG527:BG590" si="243">AU527/W527</f>
        <v>8.3665338645418322E-2</v>
      </c>
      <c r="BH527" s="51">
        <f t="shared" ref="BH527:BH590" si="244">AV527/X527</f>
        <v>0.18608414239482202</v>
      </c>
      <c r="BI527" s="51">
        <f t="shared" ref="BI527:BI590" si="245">AW527/Y527</f>
        <v>-0.28676470588235292</v>
      </c>
      <c r="BJ527" s="51">
        <f t="shared" ref="BJ527:BJ590" si="246">AX527/Z527</f>
        <v>-0.44406779661016949</v>
      </c>
      <c r="BK527" s="52">
        <f t="shared" ref="BK527:BK590" si="247">AY527/AA527</f>
        <v>-0.12903225806451613</v>
      </c>
    </row>
    <row r="528" spans="1:63" x14ac:dyDescent="0.25">
      <c r="A528">
        <v>560</v>
      </c>
      <c r="B528" t="s">
        <v>75</v>
      </c>
      <c r="C528" t="s">
        <v>214</v>
      </c>
      <c r="D528" t="str">
        <f t="shared" si="228"/>
        <v>MT. VERNON AVE between ALEMANY and MISSION</v>
      </c>
      <c r="E528" t="s">
        <v>327</v>
      </c>
      <c r="F528" t="s">
        <v>499</v>
      </c>
      <c r="G528" t="s">
        <v>398</v>
      </c>
      <c r="H528" t="s">
        <v>38</v>
      </c>
      <c r="I528" t="s">
        <v>621</v>
      </c>
      <c r="J528" s="11" t="s">
        <v>1094</v>
      </c>
      <c r="K528">
        <v>21512</v>
      </c>
      <c r="L528" s="11">
        <v>21513</v>
      </c>
      <c r="M528">
        <f>IFERROR(ROUND(VLOOKUP($A528,est_vols!$A:$U,2,FALSE),0),"")</f>
        <v>2</v>
      </c>
      <c r="N528">
        <f>IFERROR(ROUND(VLOOKUP($A528,est_vols!$A:$U,3,FALSE),0),"")</f>
        <v>4</v>
      </c>
      <c r="O528" t="str">
        <f>VLOOKUP(M528,'AT FT Lookup'!$A$3:$D$8,4,FALSE)</f>
        <v>UrbBiz</v>
      </c>
      <c r="P528" s="11" t="str">
        <f>VLOOKUP(N528,'AT FT Lookup'!$A$12:$C$26,3,FALSE)</f>
        <v>Col</v>
      </c>
      <c r="Q528">
        <f t="shared" si="224"/>
        <v>1</v>
      </c>
      <c r="R528">
        <f t="shared" si="225"/>
        <v>0</v>
      </c>
      <c r="S528">
        <f t="shared" si="226"/>
        <v>0</v>
      </c>
      <c r="T528">
        <f t="shared" si="227"/>
        <v>0</v>
      </c>
      <c r="U528" s="11" t="str">
        <f t="shared" si="229"/>
        <v>Under 10k</v>
      </c>
      <c r="V528" s="3">
        <v>2034</v>
      </c>
      <c r="W528" s="3">
        <v>251</v>
      </c>
      <c r="X528" s="3">
        <v>618</v>
      </c>
      <c r="Y528" s="3">
        <v>544</v>
      </c>
      <c r="Z528" s="3">
        <v>590</v>
      </c>
      <c r="AA528" s="9">
        <v>31</v>
      </c>
      <c r="AN528" s="3">
        <f>IFERROR(ROUND(VLOOKUP($A528,est_vols!$A:$U,4,FALSE),0),"")</f>
        <v>1748</v>
      </c>
      <c r="AO528" s="3">
        <f>IFERROR(ROUND(VLOOKUP($A528,est_vols!$A:$U,5,FALSE),0),"")</f>
        <v>272</v>
      </c>
      <c r="AP528" s="3">
        <f>IFERROR(ROUND(VLOOKUP($A528,est_vols!$A:$U,6,FALSE),0),"")</f>
        <v>733</v>
      </c>
      <c r="AQ528" s="3">
        <f>IFERROR(ROUND(VLOOKUP($A528,est_vols!$A:$U,7,FALSE),0),"")</f>
        <v>388</v>
      </c>
      <c r="AR528" s="3">
        <f>IFERROR(ROUND(VLOOKUP($A528,est_vols!$A:$U,8,FALSE),0),"")</f>
        <v>328</v>
      </c>
      <c r="AS528" s="9">
        <f>IFERROR(ROUND(VLOOKUP($A528,est_vols!$A:$U,9,FALSE),0),"")</f>
        <v>27</v>
      </c>
      <c r="AT528" s="3">
        <f t="shared" si="230"/>
        <v>-286</v>
      </c>
      <c r="AU528" s="3">
        <f t="shared" si="231"/>
        <v>21</v>
      </c>
      <c r="AV528" s="3">
        <f t="shared" si="232"/>
        <v>115</v>
      </c>
      <c r="AW528" s="3">
        <f t="shared" si="233"/>
        <v>-156</v>
      </c>
      <c r="AX528" s="3">
        <f t="shared" si="234"/>
        <v>-262</v>
      </c>
      <c r="AY528" s="9">
        <f t="shared" si="235"/>
        <v>-4</v>
      </c>
      <c r="AZ528" s="3">
        <f t="shared" si="236"/>
        <v>81796</v>
      </c>
      <c r="BA528" s="3">
        <f t="shared" si="237"/>
        <v>441</v>
      </c>
      <c r="BB528" s="3">
        <f t="shared" si="238"/>
        <v>13225</v>
      </c>
      <c r="BC528" s="3">
        <f t="shared" si="239"/>
        <v>24336</v>
      </c>
      <c r="BD528" s="3">
        <f t="shared" si="240"/>
        <v>68644</v>
      </c>
      <c r="BE528" s="9">
        <f t="shared" si="241"/>
        <v>16</v>
      </c>
      <c r="BF528" s="51">
        <f t="shared" si="242"/>
        <v>-0.14060963618485742</v>
      </c>
      <c r="BG528" s="51">
        <f t="shared" si="243"/>
        <v>8.3665338645418322E-2</v>
      </c>
      <c r="BH528" s="51">
        <f t="shared" si="244"/>
        <v>0.18608414239482202</v>
      </c>
      <c r="BI528" s="51">
        <f t="shared" si="245"/>
        <v>-0.28676470588235292</v>
      </c>
      <c r="BJ528" s="51">
        <f t="shared" si="246"/>
        <v>-0.44406779661016949</v>
      </c>
      <c r="BK528" s="52">
        <f t="shared" si="247"/>
        <v>-0.12903225806451613</v>
      </c>
    </row>
    <row r="529" spans="1:63" x14ac:dyDescent="0.25">
      <c r="A529">
        <v>561</v>
      </c>
      <c r="B529" t="s">
        <v>75</v>
      </c>
      <c r="C529" t="s">
        <v>214</v>
      </c>
      <c r="D529" t="str">
        <f t="shared" si="228"/>
        <v>MT. VERNON AVE between ALEMANY and MISSION</v>
      </c>
      <c r="E529" t="s">
        <v>327</v>
      </c>
      <c r="F529" t="s">
        <v>499</v>
      </c>
      <c r="G529" t="s">
        <v>398</v>
      </c>
      <c r="H529" t="s">
        <v>38</v>
      </c>
      <c r="I529" t="s">
        <v>621</v>
      </c>
      <c r="J529" s="11" t="s">
        <v>1095</v>
      </c>
      <c r="K529">
        <v>21513</v>
      </c>
      <c r="L529" s="11">
        <v>21489</v>
      </c>
      <c r="M529">
        <f>IFERROR(ROUND(VLOOKUP($A529,est_vols!$A:$U,2,FALSE),0),"")</f>
        <v>2</v>
      </c>
      <c r="N529">
        <f>IFERROR(ROUND(VLOOKUP($A529,est_vols!$A:$U,3,FALSE),0),"")</f>
        <v>4</v>
      </c>
      <c r="O529" t="str">
        <f>VLOOKUP(M529,'AT FT Lookup'!$A$3:$D$8,4,FALSE)</f>
        <v>UrbBiz</v>
      </c>
      <c r="P529" s="11" t="str">
        <f>VLOOKUP(N529,'AT FT Lookup'!$A$12:$C$26,3,FALSE)</f>
        <v>Col</v>
      </c>
      <c r="Q529">
        <f t="shared" si="224"/>
        <v>1</v>
      </c>
      <c r="R529">
        <f t="shared" si="225"/>
        <v>0</v>
      </c>
      <c r="S529">
        <f t="shared" si="226"/>
        <v>0</v>
      </c>
      <c r="T529">
        <f t="shared" si="227"/>
        <v>0</v>
      </c>
      <c r="U529" s="11" t="str">
        <f t="shared" si="229"/>
        <v>Under 10k</v>
      </c>
      <c r="V529" s="3">
        <v>2034</v>
      </c>
      <c r="W529" s="3">
        <v>251</v>
      </c>
      <c r="X529" s="3">
        <v>618</v>
      </c>
      <c r="Y529" s="3">
        <v>544</v>
      </c>
      <c r="Z529" s="3">
        <v>590</v>
      </c>
      <c r="AA529" s="9">
        <v>31</v>
      </c>
      <c r="AN529" s="3">
        <f>IFERROR(ROUND(VLOOKUP($A529,est_vols!$A:$U,4,FALSE),0),"")</f>
        <v>1748</v>
      </c>
      <c r="AO529" s="3">
        <f>IFERROR(ROUND(VLOOKUP($A529,est_vols!$A:$U,5,FALSE),0),"")</f>
        <v>272</v>
      </c>
      <c r="AP529" s="3">
        <f>IFERROR(ROUND(VLOOKUP($A529,est_vols!$A:$U,6,FALSE),0),"")</f>
        <v>733</v>
      </c>
      <c r="AQ529" s="3">
        <f>IFERROR(ROUND(VLOOKUP($A529,est_vols!$A:$U,7,FALSE),0),"")</f>
        <v>388</v>
      </c>
      <c r="AR529" s="3">
        <f>IFERROR(ROUND(VLOOKUP($A529,est_vols!$A:$U,8,FALSE),0),"")</f>
        <v>328</v>
      </c>
      <c r="AS529" s="9">
        <f>IFERROR(ROUND(VLOOKUP($A529,est_vols!$A:$U,9,FALSE),0),"")</f>
        <v>27</v>
      </c>
      <c r="AT529" s="3">
        <f t="shared" si="230"/>
        <v>-286</v>
      </c>
      <c r="AU529" s="3">
        <f t="shared" si="231"/>
        <v>21</v>
      </c>
      <c r="AV529" s="3">
        <f t="shared" si="232"/>
        <v>115</v>
      </c>
      <c r="AW529" s="3">
        <f t="shared" si="233"/>
        <v>-156</v>
      </c>
      <c r="AX529" s="3">
        <f t="shared" si="234"/>
        <v>-262</v>
      </c>
      <c r="AY529" s="9">
        <f t="shared" si="235"/>
        <v>-4</v>
      </c>
      <c r="AZ529" s="3">
        <f t="shared" si="236"/>
        <v>81796</v>
      </c>
      <c r="BA529" s="3">
        <f t="shared" si="237"/>
        <v>441</v>
      </c>
      <c r="BB529" s="3">
        <f t="shared" si="238"/>
        <v>13225</v>
      </c>
      <c r="BC529" s="3">
        <f t="shared" si="239"/>
        <v>24336</v>
      </c>
      <c r="BD529" s="3">
        <f t="shared" si="240"/>
        <v>68644</v>
      </c>
      <c r="BE529" s="9">
        <f t="shared" si="241"/>
        <v>16</v>
      </c>
      <c r="BF529" s="51">
        <f t="shared" si="242"/>
        <v>-0.14060963618485742</v>
      </c>
      <c r="BG529" s="51">
        <f t="shared" si="243"/>
        <v>8.3665338645418322E-2</v>
      </c>
      <c r="BH529" s="51">
        <f t="shared" si="244"/>
        <v>0.18608414239482202</v>
      </c>
      <c r="BI529" s="51">
        <f t="shared" si="245"/>
        <v>-0.28676470588235292</v>
      </c>
      <c r="BJ529" s="51">
        <f t="shared" si="246"/>
        <v>-0.44406779661016949</v>
      </c>
      <c r="BK529" s="52">
        <f t="shared" si="247"/>
        <v>-0.12903225806451613</v>
      </c>
    </row>
    <row r="530" spans="1:63" x14ac:dyDescent="0.25">
      <c r="A530">
        <v>562</v>
      </c>
      <c r="B530" t="s">
        <v>75</v>
      </c>
      <c r="C530" t="s">
        <v>214</v>
      </c>
      <c r="D530" t="str">
        <f t="shared" si="228"/>
        <v>MURRAY ST between CRESCENT and RICHLAND</v>
      </c>
      <c r="E530" t="s">
        <v>328</v>
      </c>
      <c r="F530" t="s">
        <v>432</v>
      </c>
      <c r="G530" t="s">
        <v>569</v>
      </c>
      <c r="H530" t="s">
        <v>36</v>
      </c>
      <c r="I530" t="s">
        <v>621</v>
      </c>
      <c r="J530" s="11" t="s">
        <v>1096</v>
      </c>
      <c r="K530">
        <v>21230</v>
      </c>
      <c r="L530" s="11">
        <v>21232</v>
      </c>
      <c r="M530">
        <f>IFERROR(ROUND(VLOOKUP($A530,est_vols!$A:$U,2,FALSE),0),"")</f>
        <v>2</v>
      </c>
      <c r="N530">
        <f>IFERROR(ROUND(VLOOKUP($A530,est_vols!$A:$U,3,FALSE),0),"")</f>
        <v>11</v>
      </c>
      <c r="O530" t="str">
        <f>VLOOKUP(M530,'AT FT Lookup'!$A$3:$D$8,4,FALSE)</f>
        <v>UrbBiz</v>
      </c>
      <c r="P530" s="11" t="str">
        <f>VLOOKUP(N530,'AT FT Lookup'!$A$12:$C$26,3,FALSE)</f>
        <v>Loc</v>
      </c>
      <c r="Q530">
        <f t="shared" si="224"/>
        <v>1</v>
      </c>
      <c r="R530">
        <f t="shared" si="225"/>
        <v>0</v>
      </c>
      <c r="S530">
        <f t="shared" si="226"/>
        <v>0</v>
      </c>
      <c r="T530">
        <f t="shared" si="227"/>
        <v>0</v>
      </c>
      <c r="U530" s="11" t="str">
        <f t="shared" si="229"/>
        <v>Under 10k</v>
      </c>
      <c r="V530" s="3">
        <v>966</v>
      </c>
      <c r="W530" s="3">
        <v>215</v>
      </c>
      <c r="X530" s="3">
        <v>299</v>
      </c>
      <c r="Y530" s="3">
        <v>267</v>
      </c>
      <c r="Z530" s="3">
        <v>177</v>
      </c>
      <c r="AA530" s="9">
        <v>8</v>
      </c>
      <c r="AN530" s="3">
        <f>IFERROR(ROUND(VLOOKUP($A530,est_vols!$A:$U,4,FALSE),0),"")</f>
        <v>793</v>
      </c>
      <c r="AO530" s="3">
        <f>IFERROR(ROUND(VLOOKUP($A530,est_vols!$A:$U,5,FALSE),0),"")</f>
        <v>108</v>
      </c>
      <c r="AP530" s="3">
        <f>IFERROR(ROUND(VLOOKUP($A530,est_vols!$A:$U,6,FALSE),0),"")</f>
        <v>307</v>
      </c>
      <c r="AQ530" s="3">
        <f>IFERROR(ROUND(VLOOKUP($A530,est_vols!$A:$U,7,FALSE),0),"")</f>
        <v>166</v>
      </c>
      <c r="AR530" s="3">
        <f>IFERROR(ROUND(VLOOKUP($A530,est_vols!$A:$U,8,FALSE),0),"")</f>
        <v>198</v>
      </c>
      <c r="AS530" s="9">
        <f>IFERROR(ROUND(VLOOKUP($A530,est_vols!$A:$U,9,FALSE),0),"")</f>
        <v>14</v>
      </c>
      <c r="AT530" s="3">
        <f t="shared" si="230"/>
        <v>-173</v>
      </c>
      <c r="AU530" s="3">
        <f t="shared" si="231"/>
        <v>-107</v>
      </c>
      <c r="AV530" s="3">
        <f t="shared" si="232"/>
        <v>8</v>
      </c>
      <c r="AW530" s="3">
        <f t="shared" si="233"/>
        <v>-101</v>
      </c>
      <c r="AX530" s="3">
        <f t="shared" si="234"/>
        <v>21</v>
      </c>
      <c r="AY530" s="9">
        <f t="shared" si="235"/>
        <v>6</v>
      </c>
      <c r="AZ530" s="3">
        <f t="shared" si="236"/>
        <v>29929</v>
      </c>
      <c r="BA530" s="3">
        <f t="shared" si="237"/>
        <v>11449</v>
      </c>
      <c r="BB530" s="3">
        <f t="shared" si="238"/>
        <v>64</v>
      </c>
      <c r="BC530" s="3">
        <f t="shared" si="239"/>
        <v>10201</v>
      </c>
      <c r="BD530" s="3">
        <f t="shared" si="240"/>
        <v>441</v>
      </c>
      <c r="BE530" s="9">
        <f t="shared" si="241"/>
        <v>36</v>
      </c>
      <c r="BF530" s="51">
        <f t="shared" si="242"/>
        <v>-0.17908902691511386</v>
      </c>
      <c r="BG530" s="51">
        <f t="shared" si="243"/>
        <v>-0.49767441860465117</v>
      </c>
      <c r="BH530" s="51">
        <f t="shared" si="244"/>
        <v>2.6755852842809364E-2</v>
      </c>
      <c r="BI530" s="51">
        <f t="shared" si="245"/>
        <v>-0.37827715355805241</v>
      </c>
      <c r="BJ530" s="51">
        <f t="shared" si="246"/>
        <v>0.11864406779661017</v>
      </c>
      <c r="BK530" s="52">
        <f t="shared" si="247"/>
        <v>0.75</v>
      </c>
    </row>
    <row r="531" spans="1:63" x14ac:dyDescent="0.25">
      <c r="A531">
        <v>563</v>
      </c>
      <c r="B531" t="s">
        <v>75</v>
      </c>
      <c r="C531" t="s">
        <v>214</v>
      </c>
      <c r="D531" t="str">
        <f t="shared" si="228"/>
        <v>MURRAY ST between CRESCENT and RICHLAND</v>
      </c>
      <c r="E531" t="s">
        <v>328</v>
      </c>
      <c r="F531" t="s">
        <v>432</v>
      </c>
      <c r="G531" t="s">
        <v>569</v>
      </c>
      <c r="H531" t="s">
        <v>38</v>
      </c>
      <c r="I531" t="s">
        <v>621</v>
      </c>
      <c r="J531" s="11" t="s">
        <v>1097</v>
      </c>
      <c r="K531">
        <v>21232</v>
      </c>
      <c r="L531" s="11">
        <v>21230</v>
      </c>
      <c r="M531">
        <f>IFERROR(ROUND(VLOOKUP($A531,est_vols!$A:$U,2,FALSE),0),"")</f>
        <v>2</v>
      </c>
      <c r="N531">
        <f>IFERROR(ROUND(VLOOKUP($A531,est_vols!$A:$U,3,FALSE),0),"")</f>
        <v>11</v>
      </c>
      <c r="O531" t="str">
        <f>VLOOKUP(M531,'AT FT Lookup'!$A$3:$D$8,4,FALSE)</f>
        <v>UrbBiz</v>
      </c>
      <c r="P531" s="11" t="str">
        <f>VLOOKUP(N531,'AT FT Lookup'!$A$12:$C$26,3,FALSE)</f>
        <v>Loc</v>
      </c>
      <c r="Q531">
        <f t="shared" si="224"/>
        <v>1</v>
      </c>
      <c r="R531">
        <f t="shared" si="225"/>
        <v>0</v>
      </c>
      <c r="S531">
        <f t="shared" si="226"/>
        <v>0</v>
      </c>
      <c r="T531">
        <f t="shared" si="227"/>
        <v>0</v>
      </c>
      <c r="U531" s="11" t="str">
        <f t="shared" si="229"/>
        <v>Under 10k</v>
      </c>
      <c r="V531" s="3">
        <v>639</v>
      </c>
      <c r="W531" s="3">
        <v>144</v>
      </c>
      <c r="X531" s="3">
        <v>202</v>
      </c>
      <c r="Y531" s="3">
        <v>164</v>
      </c>
      <c r="Z531" s="3">
        <v>118</v>
      </c>
      <c r="AA531" s="9">
        <v>11</v>
      </c>
      <c r="AN531" s="3">
        <f>IFERROR(ROUND(VLOOKUP($A531,est_vols!$A:$U,4,FALSE),0),"")</f>
        <v>491</v>
      </c>
      <c r="AO531" s="3">
        <f>IFERROR(ROUND(VLOOKUP($A531,est_vols!$A:$U,5,FALSE),0),"")</f>
        <v>75</v>
      </c>
      <c r="AP531" s="3">
        <f>IFERROR(ROUND(VLOOKUP($A531,est_vols!$A:$U,6,FALSE),0),"")</f>
        <v>151</v>
      </c>
      <c r="AQ531" s="3">
        <f>IFERROR(ROUND(VLOOKUP($A531,est_vols!$A:$U,7,FALSE),0),"")</f>
        <v>130</v>
      </c>
      <c r="AR531" s="3">
        <f>IFERROR(ROUND(VLOOKUP($A531,est_vols!$A:$U,8,FALSE),0),"")</f>
        <v>119</v>
      </c>
      <c r="AS531" s="9">
        <f>IFERROR(ROUND(VLOOKUP($A531,est_vols!$A:$U,9,FALSE),0),"")</f>
        <v>16</v>
      </c>
      <c r="AT531" s="3">
        <f t="shared" si="230"/>
        <v>-148</v>
      </c>
      <c r="AU531" s="3">
        <f t="shared" si="231"/>
        <v>-69</v>
      </c>
      <c r="AV531" s="3">
        <f t="shared" si="232"/>
        <v>-51</v>
      </c>
      <c r="AW531" s="3">
        <f t="shared" si="233"/>
        <v>-34</v>
      </c>
      <c r="AX531" s="3">
        <f t="shared" si="234"/>
        <v>1</v>
      </c>
      <c r="AY531" s="9">
        <f t="shared" si="235"/>
        <v>5</v>
      </c>
      <c r="AZ531" s="3">
        <f t="shared" si="236"/>
        <v>21904</v>
      </c>
      <c r="BA531" s="3">
        <f t="shared" si="237"/>
        <v>4761</v>
      </c>
      <c r="BB531" s="3">
        <f t="shared" si="238"/>
        <v>2601</v>
      </c>
      <c r="BC531" s="3">
        <f t="shared" si="239"/>
        <v>1156</v>
      </c>
      <c r="BD531" s="3">
        <f t="shared" si="240"/>
        <v>1</v>
      </c>
      <c r="BE531" s="9">
        <f t="shared" si="241"/>
        <v>25</v>
      </c>
      <c r="BF531" s="51">
        <f t="shared" si="242"/>
        <v>-0.23161189358372458</v>
      </c>
      <c r="BG531" s="51">
        <f t="shared" si="243"/>
        <v>-0.47916666666666669</v>
      </c>
      <c r="BH531" s="51">
        <f t="shared" si="244"/>
        <v>-0.25247524752475248</v>
      </c>
      <c r="BI531" s="51">
        <f t="shared" si="245"/>
        <v>-0.2073170731707317</v>
      </c>
      <c r="BJ531" s="51">
        <f t="shared" si="246"/>
        <v>8.4745762711864406E-3</v>
      </c>
      <c r="BK531" s="52">
        <f t="shared" si="247"/>
        <v>0.45454545454545453</v>
      </c>
    </row>
    <row r="532" spans="1:63" x14ac:dyDescent="0.25">
      <c r="A532">
        <v>564</v>
      </c>
      <c r="B532" t="s">
        <v>75</v>
      </c>
      <c r="C532" t="s">
        <v>214</v>
      </c>
      <c r="D532" t="str">
        <f t="shared" si="228"/>
        <v>NOE ST between 17TH and FORD</v>
      </c>
      <c r="E532" t="s">
        <v>329</v>
      </c>
      <c r="F532" t="s">
        <v>568</v>
      </c>
      <c r="G532" t="s">
        <v>570</v>
      </c>
      <c r="H532" t="s">
        <v>40</v>
      </c>
      <c r="I532" t="s">
        <v>621</v>
      </c>
      <c r="J532" s="11" t="s">
        <v>1098</v>
      </c>
      <c r="K532">
        <v>25803</v>
      </c>
      <c r="L532" s="11">
        <v>25802</v>
      </c>
      <c r="M532">
        <f>IFERROR(ROUND(VLOOKUP($A532,est_vols!$A:$U,2,FALSE),0),"")</f>
        <v>1</v>
      </c>
      <c r="N532">
        <f>IFERROR(ROUND(VLOOKUP($A532,est_vols!$A:$U,3,FALSE),0),"")</f>
        <v>11</v>
      </c>
      <c r="O532" t="str">
        <f>VLOOKUP(M532,'AT FT Lookup'!$A$3:$D$8,4,FALSE)</f>
        <v>Core/CBD</v>
      </c>
      <c r="P532" s="11" t="str">
        <f>VLOOKUP(N532,'AT FT Lookup'!$A$12:$C$26,3,FALSE)</f>
        <v>Loc</v>
      </c>
      <c r="Q532">
        <f t="shared" si="224"/>
        <v>1</v>
      </c>
      <c r="R532">
        <f t="shared" si="225"/>
        <v>0</v>
      </c>
      <c r="S532">
        <f t="shared" si="226"/>
        <v>0</v>
      </c>
      <c r="T532">
        <f t="shared" si="227"/>
        <v>0</v>
      </c>
      <c r="U532" s="11" t="str">
        <f t="shared" si="229"/>
        <v>Under 10k</v>
      </c>
      <c r="V532" s="3">
        <v>2350</v>
      </c>
      <c r="W532" s="3">
        <v>347.5</v>
      </c>
      <c r="X532" s="3">
        <v>909.5</v>
      </c>
      <c r="Y532" s="3">
        <v>550.5</v>
      </c>
      <c r="Z532" s="3">
        <v>521.5</v>
      </c>
      <c r="AA532" s="9">
        <v>21</v>
      </c>
      <c r="AN532" s="3">
        <f>IFERROR(ROUND(VLOOKUP($A532,est_vols!$A:$U,4,FALSE),0),"")</f>
        <v>1341</v>
      </c>
      <c r="AO532" s="3">
        <f>IFERROR(ROUND(VLOOKUP($A532,est_vols!$A:$U,5,FALSE),0),"")</f>
        <v>244</v>
      </c>
      <c r="AP532" s="3">
        <f>IFERROR(ROUND(VLOOKUP($A532,est_vols!$A:$U,6,FALSE),0),"")</f>
        <v>584</v>
      </c>
      <c r="AQ532" s="3">
        <f>IFERROR(ROUND(VLOOKUP($A532,est_vols!$A:$U,7,FALSE),0),"")</f>
        <v>323</v>
      </c>
      <c r="AR532" s="3">
        <f>IFERROR(ROUND(VLOOKUP($A532,est_vols!$A:$U,8,FALSE),0),"")</f>
        <v>185</v>
      </c>
      <c r="AS532" s="9">
        <f>IFERROR(ROUND(VLOOKUP($A532,est_vols!$A:$U,9,FALSE),0),"")</f>
        <v>4</v>
      </c>
      <c r="AT532" s="3">
        <f t="shared" si="230"/>
        <v>-1009</v>
      </c>
      <c r="AU532" s="3">
        <f t="shared" si="231"/>
        <v>-103.5</v>
      </c>
      <c r="AV532" s="3">
        <f t="shared" si="232"/>
        <v>-325.5</v>
      </c>
      <c r="AW532" s="3">
        <f t="shared" si="233"/>
        <v>-227.5</v>
      </c>
      <c r="AX532" s="3">
        <f t="shared" si="234"/>
        <v>-336.5</v>
      </c>
      <c r="AY532" s="9">
        <f t="shared" si="235"/>
        <v>-17</v>
      </c>
      <c r="AZ532" s="3">
        <f t="shared" si="236"/>
        <v>1018081</v>
      </c>
      <c r="BA532" s="3">
        <f t="shared" si="237"/>
        <v>10712.25</v>
      </c>
      <c r="BB532" s="3">
        <f t="shared" si="238"/>
        <v>105950.25</v>
      </c>
      <c r="BC532" s="3">
        <f t="shared" si="239"/>
        <v>51756.25</v>
      </c>
      <c r="BD532" s="3">
        <f t="shared" si="240"/>
        <v>113232.25</v>
      </c>
      <c r="BE532" s="9">
        <f t="shared" si="241"/>
        <v>289</v>
      </c>
      <c r="BF532" s="51">
        <f t="shared" si="242"/>
        <v>-0.42936170212765956</v>
      </c>
      <c r="BG532" s="51">
        <f t="shared" si="243"/>
        <v>-0.29784172661870506</v>
      </c>
      <c r="BH532" s="51">
        <f t="shared" si="244"/>
        <v>-0.35788894997251236</v>
      </c>
      <c r="BI532" s="51">
        <f t="shared" si="245"/>
        <v>-0.41326067211625794</v>
      </c>
      <c r="BJ532" s="51">
        <f t="shared" si="246"/>
        <v>-0.6452540747842761</v>
      </c>
      <c r="BK532" s="52">
        <f t="shared" si="247"/>
        <v>-0.80952380952380953</v>
      </c>
    </row>
    <row r="533" spans="1:63" x14ac:dyDescent="0.25">
      <c r="A533">
        <v>565</v>
      </c>
      <c r="B533" t="s">
        <v>75</v>
      </c>
      <c r="C533" t="s">
        <v>214</v>
      </c>
      <c r="D533" t="str">
        <f t="shared" si="228"/>
        <v>NOE ST between 17TH and FORD</v>
      </c>
      <c r="E533" t="s">
        <v>329</v>
      </c>
      <c r="F533" t="s">
        <v>568</v>
      </c>
      <c r="G533" t="s">
        <v>570</v>
      </c>
      <c r="H533" t="s">
        <v>42</v>
      </c>
      <c r="I533" t="s">
        <v>621</v>
      </c>
      <c r="J533" s="11" t="s">
        <v>1099</v>
      </c>
      <c r="K533">
        <v>25802</v>
      </c>
      <c r="L533" s="11">
        <v>25803</v>
      </c>
      <c r="M533">
        <f>IFERROR(ROUND(VLOOKUP($A533,est_vols!$A:$U,2,FALSE),0),"")</f>
        <v>1</v>
      </c>
      <c r="N533">
        <f>IFERROR(ROUND(VLOOKUP($A533,est_vols!$A:$U,3,FALSE),0),"")</f>
        <v>11</v>
      </c>
      <c r="O533" t="str">
        <f>VLOOKUP(M533,'AT FT Lookup'!$A$3:$D$8,4,FALSE)</f>
        <v>Core/CBD</v>
      </c>
      <c r="P533" s="11" t="str">
        <f>VLOOKUP(N533,'AT FT Lookup'!$A$12:$C$26,3,FALSE)</f>
        <v>Loc</v>
      </c>
      <c r="Q533">
        <f t="shared" si="224"/>
        <v>1</v>
      </c>
      <c r="R533">
        <f t="shared" si="225"/>
        <v>0</v>
      </c>
      <c r="S533">
        <f t="shared" si="226"/>
        <v>0</v>
      </c>
      <c r="T533">
        <f t="shared" si="227"/>
        <v>0</v>
      </c>
      <c r="U533" s="11" t="str">
        <f t="shared" si="229"/>
        <v>Under 10k</v>
      </c>
      <c r="V533" s="3">
        <v>2332.5</v>
      </c>
      <c r="W533" s="3">
        <v>429.5</v>
      </c>
      <c r="X533" s="3">
        <v>926</v>
      </c>
      <c r="Y533" s="3">
        <v>441.5</v>
      </c>
      <c r="Z533" s="3">
        <v>478.5</v>
      </c>
      <c r="AA533" s="9">
        <v>57</v>
      </c>
      <c r="AN533" s="3">
        <f>IFERROR(ROUND(VLOOKUP($A533,est_vols!$A:$U,4,FALSE),0),"")</f>
        <v>2173</v>
      </c>
      <c r="AO533" s="3">
        <f>IFERROR(ROUND(VLOOKUP($A533,est_vols!$A:$U,5,FALSE),0),"")</f>
        <v>368</v>
      </c>
      <c r="AP533" s="3">
        <f>IFERROR(ROUND(VLOOKUP($A533,est_vols!$A:$U,6,FALSE),0),"")</f>
        <v>953</v>
      </c>
      <c r="AQ533" s="3">
        <f>IFERROR(ROUND(VLOOKUP($A533,est_vols!$A:$U,7,FALSE),0),"")</f>
        <v>458</v>
      </c>
      <c r="AR533" s="3">
        <f>IFERROR(ROUND(VLOOKUP($A533,est_vols!$A:$U,8,FALSE),0),"")</f>
        <v>353</v>
      </c>
      <c r="AS533" s="9">
        <f>IFERROR(ROUND(VLOOKUP($A533,est_vols!$A:$U,9,FALSE),0),"")</f>
        <v>41</v>
      </c>
      <c r="AT533" s="3">
        <f t="shared" si="230"/>
        <v>-159.5</v>
      </c>
      <c r="AU533" s="3">
        <f t="shared" si="231"/>
        <v>-61.5</v>
      </c>
      <c r="AV533" s="3">
        <f t="shared" si="232"/>
        <v>27</v>
      </c>
      <c r="AW533" s="3">
        <f t="shared" si="233"/>
        <v>16.5</v>
      </c>
      <c r="AX533" s="3">
        <f t="shared" si="234"/>
        <v>-125.5</v>
      </c>
      <c r="AY533" s="9">
        <f t="shared" si="235"/>
        <v>-16</v>
      </c>
      <c r="AZ533" s="3">
        <f t="shared" si="236"/>
        <v>25440.25</v>
      </c>
      <c r="BA533" s="3">
        <f t="shared" si="237"/>
        <v>3782.25</v>
      </c>
      <c r="BB533" s="3">
        <f t="shared" si="238"/>
        <v>729</v>
      </c>
      <c r="BC533" s="3">
        <f t="shared" si="239"/>
        <v>272.25</v>
      </c>
      <c r="BD533" s="3">
        <f t="shared" si="240"/>
        <v>15750.25</v>
      </c>
      <c r="BE533" s="9">
        <f t="shared" si="241"/>
        <v>256</v>
      </c>
      <c r="BF533" s="51">
        <f t="shared" si="242"/>
        <v>-6.838156484458735E-2</v>
      </c>
      <c r="BG533" s="51">
        <f t="shared" si="243"/>
        <v>-0.14318975552968569</v>
      </c>
      <c r="BH533" s="51">
        <f t="shared" si="244"/>
        <v>2.9157667386609073E-2</v>
      </c>
      <c r="BI533" s="51">
        <f t="shared" si="245"/>
        <v>3.7372593431483581E-2</v>
      </c>
      <c r="BJ533" s="51">
        <f t="shared" si="246"/>
        <v>-0.26227795193312436</v>
      </c>
      <c r="BK533" s="52">
        <f t="shared" si="247"/>
        <v>-0.2807017543859649</v>
      </c>
    </row>
    <row r="534" spans="1:63" x14ac:dyDescent="0.25">
      <c r="A534">
        <v>566</v>
      </c>
      <c r="B534" t="s">
        <v>75</v>
      </c>
      <c r="C534" t="s">
        <v>214</v>
      </c>
      <c r="D534" t="str">
        <f t="shared" si="228"/>
        <v>OCTAVIA ST between CHESTNUT and FRANCISCO</v>
      </c>
      <c r="E534" t="s">
        <v>330</v>
      </c>
      <c r="F534" t="s">
        <v>564</v>
      </c>
      <c r="G534" t="s">
        <v>554</v>
      </c>
      <c r="H534" t="s">
        <v>36</v>
      </c>
      <c r="I534" t="s">
        <v>621</v>
      </c>
      <c r="J534" s="11" t="s">
        <v>1100</v>
      </c>
      <c r="K534">
        <v>26720</v>
      </c>
      <c r="L534" s="11">
        <v>26728</v>
      </c>
      <c r="M534">
        <f>IFERROR(ROUND(VLOOKUP($A534,est_vols!$A:$U,2,FALSE),0),"")</f>
        <v>2</v>
      </c>
      <c r="N534">
        <f>IFERROR(ROUND(VLOOKUP($A534,est_vols!$A:$U,3,FALSE),0),"")</f>
        <v>11</v>
      </c>
      <c r="O534" t="str">
        <f>VLOOKUP(M534,'AT FT Lookup'!$A$3:$D$8,4,FALSE)</f>
        <v>UrbBiz</v>
      </c>
      <c r="P534" s="11" t="str">
        <f>VLOOKUP(N534,'AT FT Lookup'!$A$12:$C$26,3,FALSE)</f>
        <v>Loc</v>
      </c>
      <c r="Q534">
        <f t="shared" si="224"/>
        <v>1</v>
      </c>
      <c r="R534">
        <f t="shared" si="225"/>
        <v>0</v>
      </c>
      <c r="S534">
        <f t="shared" si="226"/>
        <v>0</v>
      </c>
      <c r="T534">
        <f t="shared" si="227"/>
        <v>0</v>
      </c>
      <c r="U534" s="11" t="str">
        <f t="shared" si="229"/>
        <v>Under 10k</v>
      </c>
      <c r="V534" s="3">
        <v>824</v>
      </c>
      <c r="W534" s="3">
        <v>131</v>
      </c>
      <c r="X534" s="3">
        <v>307</v>
      </c>
      <c r="Y534" s="3">
        <v>153</v>
      </c>
      <c r="Z534" s="3">
        <v>224</v>
      </c>
      <c r="AA534" s="9">
        <v>9</v>
      </c>
      <c r="AN534" s="3">
        <f>IFERROR(ROUND(VLOOKUP($A534,est_vols!$A:$U,4,FALSE),0),"")</f>
        <v>0</v>
      </c>
      <c r="AO534" s="3">
        <f>IFERROR(ROUND(VLOOKUP($A534,est_vols!$A:$U,5,FALSE),0),"")</f>
        <v>0</v>
      </c>
      <c r="AP534" s="3">
        <f>IFERROR(ROUND(VLOOKUP($A534,est_vols!$A:$U,6,FALSE),0),"")</f>
        <v>0</v>
      </c>
      <c r="AQ534" s="3">
        <f>IFERROR(ROUND(VLOOKUP($A534,est_vols!$A:$U,7,FALSE),0),"")</f>
        <v>0</v>
      </c>
      <c r="AR534" s="3">
        <f>IFERROR(ROUND(VLOOKUP($A534,est_vols!$A:$U,8,FALSE),0),"")</f>
        <v>0</v>
      </c>
      <c r="AS534" s="9">
        <f>IFERROR(ROUND(VLOOKUP($A534,est_vols!$A:$U,9,FALSE),0),"")</f>
        <v>0</v>
      </c>
      <c r="AT534" s="3">
        <f t="shared" si="230"/>
        <v>-824</v>
      </c>
      <c r="AU534" s="3">
        <f t="shared" si="231"/>
        <v>-131</v>
      </c>
      <c r="AV534" s="3">
        <f t="shared" si="232"/>
        <v>-307</v>
      </c>
      <c r="AW534" s="3">
        <f t="shared" si="233"/>
        <v>-153</v>
      </c>
      <c r="AX534" s="3">
        <f t="shared" si="234"/>
        <v>-224</v>
      </c>
      <c r="AY534" s="9">
        <f t="shared" si="235"/>
        <v>-9</v>
      </c>
      <c r="AZ534" s="3">
        <f t="shared" si="236"/>
        <v>678976</v>
      </c>
      <c r="BA534" s="3">
        <f t="shared" si="237"/>
        <v>17161</v>
      </c>
      <c r="BB534" s="3">
        <f t="shared" si="238"/>
        <v>94249</v>
      </c>
      <c r="BC534" s="3">
        <f t="shared" si="239"/>
        <v>23409</v>
      </c>
      <c r="BD534" s="3">
        <f t="shared" si="240"/>
        <v>50176</v>
      </c>
      <c r="BE534" s="9">
        <f t="shared" si="241"/>
        <v>81</v>
      </c>
      <c r="BF534" s="51">
        <f t="shared" si="242"/>
        <v>-1</v>
      </c>
      <c r="BG534" s="51">
        <f t="shared" si="243"/>
        <v>-1</v>
      </c>
      <c r="BH534" s="51">
        <f t="shared" si="244"/>
        <v>-1</v>
      </c>
      <c r="BI534" s="51">
        <f t="shared" si="245"/>
        <v>-1</v>
      </c>
      <c r="BJ534" s="51">
        <f t="shared" si="246"/>
        <v>-1</v>
      </c>
      <c r="BK534" s="52">
        <f t="shared" si="247"/>
        <v>-1</v>
      </c>
    </row>
    <row r="535" spans="1:63" x14ac:dyDescent="0.25">
      <c r="A535">
        <v>567</v>
      </c>
      <c r="B535" t="s">
        <v>75</v>
      </c>
      <c r="C535" t="s">
        <v>214</v>
      </c>
      <c r="D535" t="str">
        <f t="shared" si="228"/>
        <v>OCTAVIA ST between CHESTNUT and FRANCISCO</v>
      </c>
      <c r="E535" t="s">
        <v>330</v>
      </c>
      <c r="F535" t="s">
        <v>564</v>
      </c>
      <c r="G535" t="s">
        <v>554</v>
      </c>
      <c r="H535" t="s">
        <v>38</v>
      </c>
      <c r="I535" t="s">
        <v>621</v>
      </c>
      <c r="J535" s="11" t="s">
        <v>1101</v>
      </c>
      <c r="K535">
        <v>26728</v>
      </c>
      <c r="L535" s="11">
        <v>26720</v>
      </c>
      <c r="M535">
        <f>IFERROR(ROUND(VLOOKUP($A535,est_vols!$A:$U,2,FALSE),0),"")</f>
        <v>2</v>
      </c>
      <c r="N535">
        <f>IFERROR(ROUND(VLOOKUP($A535,est_vols!$A:$U,3,FALSE),0),"")</f>
        <v>11</v>
      </c>
      <c r="O535" t="str">
        <f>VLOOKUP(M535,'AT FT Lookup'!$A$3:$D$8,4,FALSE)</f>
        <v>UrbBiz</v>
      </c>
      <c r="P535" s="11" t="str">
        <f>VLOOKUP(N535,'AT FT Lookup'!$A$12:$C$26,3,FALSE)</f>
        <v>Loc</v>
      </c>
      <c r="Q535">
        <f t="shared" si="224"/>
        <v>1</v>
      </c>
      <c r="R535">
        <f t="shared" si="225"/>
        <v>0</v>
      </c>
      <c r="S535">
        <f t="shared" si="226"/>
        <v>0</v>
      </c>
      <c r="T535">
        <f t="shared" si="227"/>
        <v>0</v>
      </c>
      <c r="U535" s="11" t="str">
        <f t="shared" si="229"/>
        <v>Under 10k</v>
      </c>
      <c r="V535" s="3">
        <v>1613</v>
      </c>
      <c r="W535" s="3">
        <v>220</v>
      </c>
      <c r="X535" s="3">
        <v>497</v>
      </c>
      <c r="Y535" s="3">
        <v>470</v>
      </c>
      <c r="Z535" s="3">
        <v>400</v>
      </c>
      <c r="AA535" s="9">
        <v>26</v>
      </c>
      <c r="AN535" s="3">
        <f>IFERROR(ROUND(VLOOKUP($A535,est_vols!$A:$U,4,FALSE),0),"")</f>
        <v>30</v>
      </c>
      <c r="AO535" s="3">
        <f>IFERROR(ROUND(VLOOKUP($A535,est_vols!$A:$U,5,FALSE),0),"")</f>
        <v>0</v>
      </c>
      <c r="AP535" s="3">
        <f>IFERROR(ROUND(VLOOKUP($A535,est_vols!$A:$U,6,FALSE),0),"")</f>
        <v>0</v>
      </c>
      <c r="AQ535" s="3">
        <f>IFERROR(ROUND(VLOOKUP($A535,est_vols!$A:$U,7,FALSE),0),"")</f>
        <v>16</v>
      </c>
      <c r="AR535" s="3">
        <f>IFERROR(ROUND(VLOOKUP($A535,est_vols!$A:$U,8,FALSE),0),"")</f>
        <v>14</v>
      </c>
      <c r="AS535" s="9">
        <f>IFERROR(ROUND(VLOOKUP($A535,est_vols!$A:$U,9,FALSE),0),"")</f>
        <v>0</v>
      </c>
      <c r="AT535" s="3">
        <f t="shared" si="230"/>
        <v>-1583</v>
      </c>
      <c r="AU535" s="3">
        <f t="shared" si="231"/>
        <v>-220</v>
      </c>
      <c r="AV535" s="3">
        <f t="shared" si="232"/>
        <v>-497</v>
      </c>
      <c r="AW535" s="3">
        <f t="shared" si="233"/>
        <v>-454</v>
      </c>
      <c r="AX535" s="3">
        <f t="shared" si="234"/>
        <v>-386</v>
      </c>
      <c r="AY535" s="9">
        <f t="shared" si="235"/>
        <v>-26</v>
      </c>
      <c r="AZ535" s="3">
        <f t="shared" si="236"/>
        <v>2505889</v>
      </c>
      <c r="BA535" s="3">
        <f t="shared" si="237"/>
        <v>48400</v>
      </c>
      <c r="BB535" s="3">
        <f t="shared" si="238"/>
        <v>247009</v>
      </c>
      <c r="BC535" s="3">
        <f t="shared" si="239"/>
        <v>206116</v>
      </c>
      <c r="BD535" s="3">
        <f t="shared" si="240"/>
        <v>148996</v>
      </c>
      <c r="BE535" s="9">
        <f t="shared" si="241"/>
        <v>676</v>
      </c>
      <c r="BF535" s="51">
        <f t="shared" si="242"/>
        <v>-0.98140111593304402</v>
      </c>
      <c r="BG535" s="51">
        <f t="shared" si="243"/>
        <v>-1</v>
      </c>
      <c r="BH535" s="51">
        <f t="shared" si="244"/>
        <v>-1</v>
      </c>
      <c r="BI535" s="51">
        <f t="shared" si="245"/>
        <v>-0.96595744680851059</v>
      </c>
      <c r="BJ535" s="51">
        <f t="shared" si="246"/>
        <v>-0.96499999999999997</v>
      </c>
      <c r="BK535" s="52">
        <f t="shared" si="247"/>
        <v>-1</v>
      </c>
    </row>
    <row r="536" spans="1:63" x14ac:dyDescent="0.25">
      <c r="A536">
        <v>568</v>
      </c>
      <c r="B536" t="s">
        <v>75</v>
      </c>
      <c r="C536" t="s">
        <v>214</v>
      </c>
      <c r="D536" t="str">
        <f t="shared" si="228"/>
        <v>OCTAVIA ST between GREEN and UNION</v>
      </c>
      <c r="E536" t="s">
        <v>330</v>
      </c>
      <c r="F536" t="s">
        <v>571</v>
      </c>
      <c r="G536" t="s">
        <v>451</v>
      </c>
      <c r="H536" t="s">
        <v>36</v>
      </c>
      <c r="I536" t="s">
        <v>621</v>
      </c>
      <c r="J536" s="11" t="s">
        <v>1102</v>
      </c>
      <c r="K536">
        <v>26576</v>
      </c>
      <c r="L536" s="11">
        <v>26717</v>
      </c>
      <c r="M536">
        <f>IFERROR(ROUND(VLOOKUP($A536,est_vols!$A:$U,2,FALSE),0),"")</f>
        <v>1</v>
      </c>
      <c r="N536">
        <f>IFERROR(ROUND(VLOOKUP($A536,est_vols!$A:$U,3,FALSE),0),"")</f>
        <v>11</v>
      </c>
      <c r="O536" t="str">
        <f>VLOOKUP(M536,'AT FT Lookup'!$A$3:$D$8,4,FALSE)</f>
        <v>Core/CBD</v>
      </c>
      <c r="P536" s="11" t="str">
        <f>VLOOKUP(N536,'AT FT Lookup'!$A$12:$C$26,3,FALSE)</f>
        <v>Loc</v>
      </c>
      <c r="Q536">
        <f t="shared" si="224"/>
        <v>1</v>
      </c>
      <c r="R536">
        <f t="shared" si="225"/>
        <v>0</v>
      </c>
      <c r="S536">
        <f t="shared" si="226"/>
        <v>0</v>
      </c>
      <c r="T536">
        <f t="shared" si="227"/>
        <v>0</v>
      </c>
      <c r="U536" s="11" t="str">
        <f t="shared" si="229"/>
        <v>Under 10k</v>
      </c>
      <c r="V536" s="3">
        <v>1141</v>
      </c>
      <c r="W536" s="3">
        <v>152</v>
      </c>
      <c r="X536" s="3">
        <v>465</v>
      </c>
      <c r="Y536" s="3">
        <v>257</v>
      </c>
      <c r="Z536" s="3">
        <v>248</v>
      </c>
      <c r="AA536" s="9">
        <v>19</v>
      </c>
      <c r="AN536" s="3">
        <f>IFERROR(ROUND(VLOOKUP($A536,est_vols!$A:$U,4,FALSE),0),"")</f>
        <v>364</v>
      </c>
      <c r="AO536" s="3">
        <f>IFERROR(ROUND(VLOOKUP($A536,est_vols!$A:$U,5,FALSE),0),"")</f>
        <v>33</v>
      </c>
      <c r="AP536" s="3">
        <f>IFERROR(ROUND(VLOOKUP($A536,est_vols!$A:$U,6,FALSE),0),"")</f>
        <v>120</v>
      </c>
      <c r="AQ536" s="3">
        <f>IFERROR(ROUND(VLOOKUP($A536,est_vols!$A:$U,7,FALSE),0),"")</f>
        <v>136</v>
      </c>
      <c r="AR536" s="3">
        <f>IFERROR(ROUND(VLOOKUP($A536,est_vols!$A:$U,8,FALSE),0),"")</f>
        <v>70</v>
      </c>
      <c r="AS536" s="9">
        <f>IFERROR(ROUND(VLOOKUP($A536,est_vols!$A:$U,9,FALSE),0),"")</f>
        <v>5</v>
      </c>
      <c r="AT536" s="3">
        <f t="shared" si="230"/>
        <v>-777</v>
      </c>
      <c r="AU536" s="3">
        <f t="shared" si="231"/>
        <v>-119</v>
      </c>
      <c r="AV536" s="3">
        <f t="shared" si="232"/>
        <v>-345</v>
      </c>
      <c r="AW536" s="3">
        <f t="shared" si="233"/>
        <v>-121</v>
      </c>
      <c r="AX536" s="3">
        <f t="shared" si="234"/>
        <v>-178</v>
      </c>
      <c r="AY536" s="9">
        <f t="shared" si="235"/>
        <v>-14</v>
      </c>
      <c r="AZ536" s="3">
        <f t="shared" si="236"/>
        <v>603729</v>
      </c>
      <c r="BA536" s="3">
        <f t="shared" si="237"/>
        <v>14161</v>
      </c>
      <c r="BB536" s="3">
        <f t="shared" si="238"/>
        <v>119025</v>
      </c>
      <c r="BC536" s="3">
        <f t="shared" si="239"/>
        <v>14641</v>
      </c>
      <c r="BD536" s="3">
        <f t="shared" si="240"/>
        <v>31684</v>
      </c>
      <c r="BE536" s="9">
        <f t="shared" si="241"/>
        <v>196</v>
      </c>
      <c r="BF536" s="51">
        <f t="shared" si="242"/>
        <v>-0.68098159509202449</v>
      </c>
      <c r="BG536" s="51">
        <f t="shared" si="243"/>
        <v>-0.78289473684210531</v>
      </c>
      <c r="BH536" s="51">
        <f t="shared" si="244"/>
        <v>-0.74193548387096775</v>
      </c>
      <c r="BI536" s="51">
        <f t="shared" si="245"/>
        <v>-0.47081712062256809</v>
      </c>
      <c r="BJ536" s="51">
        <f t="shared" si="246"/>
        <v>-0.717741935483871</v>
      </c>
      <c r="BK536" s="52">
        <f t="shared" si="247"/>
        <v>-0.73684210526315785</v>
      </c>
    </row>
    <row r="537" spans="1:63" x14ac:dyDescent="0.25">
      <c r="A537">
        <v>569</v>
      </c>
      <c r="B537" t="s">
        <v>75</v>
      </c>
      <c r="C537" t="s">
        <v>214</v>
      </c>
      <c r="D537" t="str">
        <f t="shared" si="228"/>
        <v>OCTAVIA ST between GREEN and UNION</v>
      </c>
      <c r="E537" t="s">
        <v>330</v>
      </c>
      <c r="F537" t="s">
        <v>571</v>
      </c>
      <c r="G537" t="s">
        <v>451</v>
      </c>
      <c r="H537" t="s">
        <v>38</v>
      </c>
      <c r="I537" t="s">
        <v>621</v>
      </c>
      <c r="J537" s="11" t="s">
        <v>1103</v>
      </c>
      <c r="K537">
        <v>26717</v>
      </c>
      <c r="L537" s="11">
        <v>26576</v>
      </c>
      <c r="M537">
        <f>IFERROR(ROUND(VLOOKUP($A537,est_vols!$A:$U,2,FALSE),0),"")</f>
        <v>1</v>
      </c>
      <c r="N537">
        <f>IFERROR(ROUND(VLOOKUP($A537,est_vols!$A:$U,3,FALSE),0),"")</f>
        <v>11</v>
      </c>
      <c r="O537" t="str">
        <f>VLOOKUP(M537,'AT FT Lookup'!$A$3:$D$8,4,FALSE)</f>
        <v>Core/CBD</v>
      </c>
      <c r="P537" s="11" t="str">
        <f>VLOOKUP(N537,'AT FT Lookup'!$A$12:$C$26,3,FALSE)</f>
        <v>Loc</v>
      </c>
      <c r="Q537">
        <f t="shared" si="224"/>
        <v>1</v>
      </c>
      <c r="R537">
        <f t="shared" si="225"/>
        <v>0</v>
      </c>
      <c r="S537">
        <f t="shared" si="226"/>
        <v>0</v>
      </c>
      <c r="T537">
        <f t="shared" si="227"/>
        <v>0</v>
      </c>
      <c r="U537" s="11" t="str">
        <f t="shared" si="229"/>
        <v>Under 10k</v>
      </c>
      <c r="V537" s="3">
        <v>2363</v>
      </c>
      <c r="W537" s="3">
        <v>484</v>
      </c>
      <c r="X537" s="3">
        <v>707</v>
      </c>
      <c r="Y537" s="3">
        <v>593</v>
      </c>
      <c r="Z537" s="3">
        <v>509</v>
      </c>
      <c r="AA537" s="9">
        <v>70</v>
      </c>
      <c r="AN537" s="3">
        <f>IFERROR(ROUND(VLOOKUP($A537,est_vols!$A:$U,4,FALSE),0),"")</f>
        <v>2157</v>
      </c>
      <c r="AO537" s="3">
        <f>IFERROR(ROUND(VLOOKUP($A537,est_vols!$A:$U,5,FALSE),0),"")</f>
        <v>699</v>
      </c>
      <c r="AP537" s="3">
        <f>IFERROR(ROUND(VLOOKUP($A537,est_vols!$A:$U,6,FALSE),0),"")</f>
        <v>797</v>
      </c>
      <c r="AQ537" s="3">
        <f>IFERROR(ROUND(VLOOKUP($A537,est_vols!$A:$U,7,FALSE),0),"")</f>
        <v>320</v>
      </c>
      <c r="AR537" s="3">
        <f>IFERROR(ROUND(VLOOKUP($A537,est_vols!$A:$U,8,FALSE),0),"")</f>
        <v>299</v>
      </c>
      <c r="AS537" s="9">
        <f>IFERROR(ROUND(VLOOKUP($A537,est_vols!$A:$U,9,FALSE),0),"")</f>
        <v>42</v>
      </c>
      <c r="AT537" s="3">
        <f t="shared" si="230"/>
        <v>-206</v>
      </c>
      <c r="AU537" s="3">
        <f t="shared" si="231"/>
        <v>215</v>
      </c>
      <c r="AV537" s="3">
        <f t="shared" si="232"/>
        <v>90</v>
      </c>
      <c r="AW537" s="3">
        <f t="shared" si="233"/>
        <v>-273</v>
      </c>
      <c r="AX537" s="3">
        <f t="shared" si="234"/>
        <v>-210</v>
      </c>
      <c r="AY537" s="9">
        <f t="shared" si="235"/>
        <v>-28</v>
      </c>
      <c r="AZ537" s="3">
        <f t="shared" si="236"/>
        <v>42436</v>
      </c>
      <c r="BA537" s="3">
        <f t="shared" si="237"/>
        <v>46225</v>
      </c>
      <c r="BB537" s="3">
        <f t="shared" si="238"/>
        <v>8100</v>
      </c>
      <c r="BC537" s="3">
        <f t="shared" si="239"/>
        <v>74529</v>
      </c>
      <c r="BD537" s="3">
        <f t="shared" si="240"/>
        <v>44100</v>
      </c>
      <c r="BE537" s="9">
        <f t="shared" si="241"/>
        <v>784</v>
      </c>
      <c r="BF537" s="51">
        <f t="shared" si="242"/>
        <v>-8.7177316969953456E-2</v>
      </c>
      <c r="BG537" s="51">
        <f t="shared" si="243"/>
        <v>0.44421487603305787</v>
      </c>
      <c r="BH537" s="51">
        <f t="shared" si="244"/>
        <v>0.12729844413012731</v>
      </c>
      <c r="BI537" s="51">
        <f t="shared" si="245"/>
        <v>-0.46037099494097805</v>
      </c>
      <c r="BJ537" s="51">
        <f t="shared" si="246"/>
        <v>-0.412573673870334</v>
      </c>
      <c r="BK537" s="52">
        <f t="shared" si="247"/>
        <v>-0.4</v>
      </c>
    </row>
    <row r="538" spans="1:63" x14ac:dyDescent="0.25">
      <c r="A538">
        <v>570</v>
      </c>
      <c r="B538" t="s">
        <v>75</v>
      </c>
      <c r="C538" t="s">
        <v>214</v>
      </c>
      <c r="D538" t="str">
        <f t="shared" si="228"/>
        <v>PACIFIC AVE between BAKER and BRODERICK</v>
      </c>
      <c r="E538" t="s">
        <v>331</v>
      </c>
      <c r="F538" t="s">
        <v>506</v>
      </c>
      <c r="G538" t="s">
        <v>496</v>
      </c>
      <c r="H538" t="s">
        <v>36</v>
      </c>
      <c r="I538" t="s">
        <v>621</v>
      </c>
      <c r="J538" s="11" t="s">
        <v>1104</v>
      </c>
      <c r="K538">
        <v>26881</v>
      </c>
      <c r="L538" s="11">
        <v>26865</v>
      </c>
      <c r="M538">
        <f>IFERROR(ROUND(VLOOKUP($A538,est_vols!$A:$U,2,FALSE),0),"")</f>
        <v>1</v>
      </c>
      <c r="N538">
        <f>IFERROR(ROUND(VLOOKUP($A538,est_vols!$A:$U,3,FALSE),0),"")</f>
        <v>11</v>
      </c>
      <c r="O538" t="str">
        <f>VLOOKUP(M538,'AT FT Lookup'!$A$3:$D$8,4,FALSE)</f>
        <v>Core/CBD</v>
      </c>
      <c r="P538" s="11" t="str">
        <f>VLOOKUP(N538,'AT FT Lookup'!$A$12:$C$26,3,FALSE)</f>
        <v>Loc</v>
      </c>
      <c r="Q538">
        <f t="shared" si="224"/>
        <v>1</v>
      </c>
      <c r="R538">
        <f t="shared" si="225"/>
        <v>0</v>
      </c>
      <c r="S538">
        <f t="shared" si="226"/>
        <v>0</v>
      </c>
      <c r="T538">
        <f t="shared" si="227"/>
        <v>0</v>
      </c>
      <c r="U538" s="11" t="str">
        <f t="shared" si="229"/>
        <v>Under 10k</v>
      </c>
      <c r="V538" s="3">
        <v>1666</v>
      </c>
      <c r="W538" s="3">
        <v>368.5</v>
      </c>
      <c r="X538" s="3">
        <v>700</v>
      </c>
      <c r="Y538" s="3">
        <v>361</v>
      </c>
      <c r="Z538" s="3">
        <v>217</v>
      </c>
      <c r="AA538" s="9">
        <v>19.5</v>
      </c>
      <c r="AN538" s="3">
        <f>IFERROR(ROUND(VLOOKUP($A538,est_vols!$A:$U,4,FALSE),0),"")</f>
        <v>381</v>
      </c>
      <c r="AO538" s="3">
        <f>IFERROR(ROUND(VLOOKUP($A538,est_vols!$A:$U,5,FALSE),0),"")</f>
        <v>105</v>
      </c>
      <c r="AP538" s="3">
        <f>IFERROR(ROUND(VLOOKUP($A538,est_vols!$A:$U,6,FALSE),0),"")</f>
        <v>163</v>
      </c>
      <c r="AQ538" s="3">
        <f>IFERROR(ROUND(VLOOKUP($A538,est_vols!$A:$U,7,FALSE),0),"")</f>
        <v>100</v>
      </c>
      <c r="AR538" s="3">
        <f>IFERROR(ROUND(VLOOKUP($A538,est_vols!$A:$U,8,FALSE),0),"")</f>
        <v>13</v>
      </c>
      <c r="AS538" s="9">
        <f>IFERROR(ROUND(VLOOKUP($A538,est_vols!$A:$U,9,FALSE),0),"")</f>
        <v>0</v>
      </c>
      <c r="AT538" s="3">
        <f t="shared" si="230"/>
        <v>-1285</v>
      </c>
      <c r="AU538" s="3">
        <f t="shared" si="231"/>
        <v>-263.5</v>
      </c>
      <c r="AV538" s="3">
        <f t="shared" si="232"/>
        <v>-537</v>
      </c>
      <c r="AW538" s="3">
        <f t="shared" si="233"/>
        <v>-261</v>
      </c>
      <c r="AX538" s="3">
        <f t="shared" si="234"/>
        <v>-204</v>
      </c>
      <c r="AY538" s="9">
        <f t="shared" si="235"/>
        <v>-19.5</v>
      </c>
      <c r="AZ538" s="3">
        <f t="shared" si="236"/>
        <v>1651225</v>
      </c>
      <c r="BA538" s="3">
        <f t="shared" si="237"/>
        <v>69432.25</v>
      </c>
      <c r="BB538" s="3">
        <f t="shared" si="238"/>
        <v>288369</v>
      </c>
      <c r="BC538" s="3">
        <f t="shared" si="239"/>
        <v>68121</v>
      </c>
      <c r="BD538" s="3">
        <f t="shared" si="240"/>
        <v>41616</v>
      </c>
      <c r="BE538" s="9">
        <f t="shared" si="241"/>
        <v>380.25</v>
      </c>
      <c r="BF538" s="51">
        <f t="shared" si="242"/>
        <v>-0.77130852340936373</v>
      </c>
      <c r="BG538" s="51">
        <f t="shared" si="243"/>
        <v>-0.7150610583446404</v>
      </c>
      <c r="BH538" s="51">
        <f t="shared" si="244"/>
        <v>-0.76714285714285713</v>
      </c>
      <c r="BI538" s="51">
        <f t="shared" si="245"/>
        <v>-0.7229916897506925</v>
      </c>
      <c r="BJ538" s="51">
        <f t="shared" si="246"/>
        <v>-0.94009216589861755</v>
      </c>
      <c r="BK538" s="52">
        <f t="shared" si="247"/>
        <v>-1</v>
      </c>
    </row>
    <row r="539" spans="1:63" x14ac:dyDescent="0.25">
      <c r="A539">
        <v>571</v>
      </c>
      <c r="B539" t="s">
        <v>75</v>
      </c>
      <c r="C539" t="s">
        <v>214</v>
      </c>
      <c r="D539" t="str">
        <f t="shared" si="228"/>
        <v>PACIFIC AVE between BAKER and BRODERICK</v>
      </c>
      <c r="E539" t="s">
        <v>331</v>
      </c>
      <c r="F539" t="s">
        <v>506</v>
      </c>
      <c r="G539" t="s">
        <v>496</v>
      </c>
      <c r="H539" t="s">
        <v>38</v>
      </c>
      <c r="I539" t="s">
        <v>621</v>
      </c>
      <c r="J539" s="11" t="s">
        <v>1105</v>
      </c>
      <c r="K539">
        <v>26865</v>
      </c>
      <c r="L539" s="11">
        <v>26881</v>
      </c>
      <c r="M539">
        <f>IFERROR(ROUND(VLOOKUP($A539,est_vols!$A:$U,2,FALSE),0),"")</f>
        <v>1</v>
      </c>
      <c r="N539">
        <f>IFERROR(ROUND(VLOOKUP($A539,est_vols!$A:$U,3,FALSE),0),"")</f>
        <v>11</v>
      </c>
      <c r="O539" t="str">
        <f>VLOOKUP(M539,'AT FT Lookup'!$A$3:$D$8,4,FALSE)</f>
        <v>Core/CBD</v>
      </c>
      <c r="P539" s="11" t="str">
        <f>VLOOKUP(N539,'AT FT Lookup'!$A$12:$C$26,3,FALSE)</f>
        <v>Loc</v>
      </c>
      <c r="Q539">
        <f t="shared" si="224"/>
        <v>1</v>
      </c>
      <c r="R539">
        <f t="shared" si="225"/>
        <v>0</v>
      </c>
      <c r="S539">
        <f t="shared" si="226"/>
        <v>0</v>
      </c>
      <c r="T539">
        <f t="shared" si="227"/>
        <v>0</v>
      </c>
      <c r="U539" s="11" t="str">
        <f t="shared" si="229"/>
        <v>Under 10k</v>
      </c>
      <c r="V539" s="3">
        <v>1562</v>
      </c>
      <c r="W539" s="3">
        <v>284.5</v>
      </c>
      <c r="X539" s="3">
        <v>668.5</v>
      </c>
      <c r="Y539" s="3">
        <v>389.5</v>
      </c>
      <c r="Z539" s="3">
        <v>202.5</v>
      </c>
      <c r="AA539" s="9">
        <v>17</v>
      </c>
      <c r="AN539" s="3">
        <f>IFERROR(ROUND(VLOOKUP($A539,est_vols!$A:$U,4,FALSE),0),"")</f>
        <v>447</v>
      </c>
      <c r="AO539" s="3">
        <f>IFERROR(ROUND(VLOOKUP($A539,est_vols!$A:$U,5,FALSE),0),"")</f>
        <v>45</v>
      </c>
      <c r="AP539" s="3">
        <f>IFERROR(ROUND(VLOOKUP($A539,est_vols!$A:$U,6,FALSE),0),"")</f>
        <v>135</v>
      </c>
      <c r="AQ539" s="3">
        <f>IFERROR(ROUND(VLOOKUP($A539,est_vols!$A:$U,7,FALSE),0),"")</f>
        <v>246</v>
      </c>
      <c r="AR539" s="3">
        <f>IFERROR(ROUND(VLOOKUP($A539,est_vols!$A:$U,8,FALSE),0),"")</f>
        <v>20</v>
      </c>
      <c r="AS539" s="9">
        <f>IFERROR(ROUND(VLOOKUP($A539,est_vols!$A:$U,9,FALSE),0),"")</f>
        <v>0</v>
      </c>
      <c r="AT539" s="3">
        <f t="shared" si="230"/>
        <v>-1115</v>
      </c>
      <c r="AU539" s="3">
        <f t="shared" si="231"/>
        <v>-239.5</v>
      </c>
      <c r="AV539" s="3">
        <f t="shared" si="232"/>
        <v>-533.5</v>
      </c>
      <c r="AW539" s="3">
        <f t="shared" si="233"/>
        <v>-143.5</v>
      </c>
      <c r="AX539" s="3">
        <f t="shared" si="234"/>
        <v>-182.5</v>
      </c>
      <c r="AY539" s="9">
        <f t="shared" si="235"/>
        <v>-17</v>
      </c>
      <c r="AZ539" s="3">
        <f t="shared" si="236"/>
        <v>1243225</v>
      </c>
      <c r="BA539" s="3">
        <f t="shared" si="237"/>
        <v>57360.25</v>
      </c>
      <c r="BB539" s="3">
        <f t="shared" si="238"/>
        <v>284622.25</v>
      </c>
      <c r="BC539" s="3">
        <f t="shared" si="239"/>
        <v>20592.25</v>
      </c>
      <c r="BD539" s="3">
        <f t="shared" si="240"/>
        <v>33306.25</v>
      </c>
      <c r="BE539" s="9">
        <f t="shared" si="241"/>
        <v>289</v>
      </c>
      <c r="BF539" s="51">
        <f t="shared" si="242"/>
        <v>-0.71382842509603073</v>
      </c>
      <c r="BG539" s="51">
        <f t="shared" si="243"/>
        <v>-0.84182776801405979</v>
      </c>
      <c r="BH539" s="51">
        <f t="shared" si="244"/>
        <v>-0.79805534779356768</v>
      </c>
      <c r="BI539" s="51">
        <f t="shared" si="245"/>
        <v>-0.36842105263157893</v>
      </c>
      <c r="BJ539" s="51">
        <f t="shared" si="246"/>
        <v>-0.90123456790123457</v>
      </c>
      <c r="BK539" s="52">
        <f t="shared" si="247"/>
        <v>-1</v>
      </c>
    </row>
    <row r="540" spans="1:63" x14ac:dyDescent="0.25">
      <c r="A540">
        <v>572</v>
      </c>
      <c r="B540" t="s">
        <v>75</v>
      </c>
      <c r="C540" t="s">
        <v>214</v>
      </c>
      <c r="D540" t="str">
        <f t="shared" si="228"/>
        <v>PACIFIC AV between FRANKLIN and VAN NESS</v>
      </c>
      <c r="E540" t="s">
        <v>332</v>
      </c>
      <c r="F540" t="s">
        <v>498</v>
      </c>
      <c r="G540" t="s">
        <v>413</v>
      </c>
      <c r="H540" t="s">
        <v>40</v>
      </c>
      <c r="I540" t="s">
        <v>621</v>
      </c>
      <c r="J540" s="11" t="s">
        <v>1106</v>
      </c>
      <c r="K540">
        <v>26549</v>
      </c>
      <c r="L540" s="11">
        <v>26548</v>
      </c>
      <c r="M540">
        <f>IFERROR(ROUND(VLOOKUP($A540,est_vols!$A:$U,2,FALSE),0),"")</f>
        <v>1</v>
      </c>
      <c r="N540">
        <f>IFERROR(ROUND(VLOOKUP($A540,est_vols!$A:$U,3,FALSE),0),"")</f>
        <v>11</v>
      </c>
      <c r="O540" t="str">
        <f>VLOOKUP(M540,'AT FT Lookup'!$A$3:$D$8,4,FALSE)</f>
        <v>Core/CBD</v>
      </c>
      <c r="P540" s="11" t="str">
        <f>VLOOKUP(N540,'AT FT Lookup'!$A$12:$C$26,3,FALSE)</f>
        <v>Loc</v>
      </c>
      <c r="Q540">
        <f t="shared" si="224"/>
        <v>1</v>
      </c>
      <c r="R540">
        <f t="shared" si="225"/>
        <v>0</v>
      </c>
      <c r="S540">
        <f t="shared" si="226"/>
        <v>0</v>
      </c>
      <c r="T540">
        <f t="shared" si="227"/>
        <v>0</v>
      </c>
      <c r="U540" s="11" t="str">
        <f t="shared" si="229"/>
        <v>Under 10k</v>
      </c>
      <c r="V540" s="3">
        <v>2800</v>
      </c>
      <c r="W540" s="3">
        <v>442</v>
      </c>
      <c r="X540" s="3">
        <v>1063</v>
      </c>
      <c r="Y540" s="3">
        <v>582</v>
      </c>
      <c r="Z540" s="3">
        <v>676</v>
      </c>
      <c r="AA540" s="9">
        <v>37</v>
      </c>
      <c r="AN540" s="3">
        <f>IFERROR(ROUND(VLOOKUP($A540,est_vols!$A:$U,4,FALSE),0),"")</f>
        <v>974</v>
      </c>
      <c r="AO540" s="3">
        <f>IFERROR(ROUND(VLOOKUP($A540,est_vols!$A:$U,5,FALSE),0),"")</f>
        <v>252</v>
      </c>
      <c r="AP540" s="3">
        <f>IFERROR(ROUND(VLOOKUP($A540,est_vols!$A:$U,6,FALSE),0),"")</f>
        <v>305</v>
      </c>
      <c r="AQ540" s="3">
        <f>IFERROR(ROUND(VLOOKUP($A540,est_vols!$A:$U,7,FALSE),0),"")</f>
        <v>131</v>
      </c>
      <c r="AR540" s="3">
        <f>IFERROR(ROUND(VLOOKUP($A540,est_vols!$A:$U,8,FALSE),0),"")</f>
        <v>270</v>
      </c>
      <c r="AS540" s="9">
        <f>IFERROR(ROUND(VLOOKUP($A540,est_vols!$A:$U,9,FALSE),0),"")</f>
        <v>16</v>
      </c>
      <c r="AT540" s="3">
        <f t="shared" si="230"/>
        <v>-1826</v>
      </c>
      <c r="AU540" s="3">
        <f t="shared" si="231"/>
        <v>-190</v>
      </c>
      <c r="AV540" s="3">
        <f t="shared" si="232"/>
        <v>-758</v>
      </c>
      <c r="AW540" s="3">
        <f t="shared" si="233"/>
        <v>-451</v>
      </c>
      <c r="AX540" s="3">
        <f t="shared" si="234"/>
        <v>-406</v>
      </c>
      <c r="AY540" s="9">
        <f t="shared" si="235"/>
        <v>-21</v>
      </c>
      <c r="AZ540" s="3">
        <f t="shared" si="236"/>
        <v>3334276</v>
      </c>
      <c r="BA540" s="3">
        <f t="shared" si="237"/>
        <v>36100</v>
      </c>
      <c r="BB540" s="3">
        <f t="shared" si="238"/>
        <v>574564</v>
      </c>
      <c r="BC540" s="3">
        <f t="shared" si="239"/>
        <v>203401</v>
      </c>
      <c r="BD540" s="3">
        <f t="shared" si="240"/>
        <v>164836</v>
      </c>
      <c r="BE540" s="9">
        <f t="shared" si="241"/>
        <v>441</v>
      </c>
      <c r="BF540" s="51">
        <f t="shared" si="242"/>
        <v>-0.65214285714285714</v>
      </c>
      <c r="BG540" s="51">
        <f t="shared" si="243"/>
        <v>-0.42986425339366519</v>
      </c>
      <c r="BH540" s="51">
        <f t="shared" si="244"/>
        <v>-0.71307619943555978</v>
      </c>
      <c r="BI540" s="51">
        <f t="shared" si="245"/>
        <v>-0.77491408934707906</v>
      </c>
      <c r="BJ540" s="51">
        <f t="shared" si="246"/>
        <v>-0.60059171597633132</v>
      </c>
      <c r="BK540" s="52">
        <f t="shared" si="247"/>
        <v>-0.56756756756756754</v>
      </c>
    </row>
    <row r="541" spans="1:63" x14ac:dyDescent="0.25">
      <c r="A541">
        <v>573</v>
      </c>
      <c r="B541" t="s">
        <v>75</v>
      </c>
      <c r="C541" t="s">
        <v>214</v>
      </c>
      <c r="D541" t="str">
        <f t="shared" si="228"/>
        <v>PACIFIC AV between FRANKLIN and VAN NESS</v>
      </c>
      <c r="E541" t="s">
        <v>332</v>
      </c>
      <c r="F541" t="s">
        <v>498</v>
      </c>
      <c r="G541" t="s">
        <v>413</v>
      </c>
      <c r="H541" t="s">
        <v>42</v>
      </c>
      <c r="I541" t="s">
        <v>621</v>
      </c>
      <c r="J541" s="11" t="s">
        <v>1107</v>
      </c>
      <c r="K541">
        <v>26548</v>
      </c>
      <c r="L541" s="11">
        <v>26549</v>
      </c>
      <c r="M541">
        <f>IFERROR(ROUND(VLOOKUP($A541,est_vols!$A:$U,2,FALSE),0),"")</f>
        <v>1</v>
      </c>
      <c r="N541">
        <f>IFERROR(ROUND(VLOOKUP($A541,est_vols!$A:$U,3,FALSE),0),"")</f>
        <v>11</v>
      </c>
      <c r="O541" t="str">
        <f>VLOOKUP(M541,'AT FT Lookup'!$A$3:$D$8,4,FALSE)</f>
        <v>Core/CBD</v>
      </c>
      <c r="P541" s="11" t="str">
        <f>VLOOKUP(N541,'AT FT Lookup'!$A$12:$C$26,3,FALSE)</f>
        <v>Loc</v>
      </c>
      <c r="Q541">
        <f t="shared" si="224"/>
        <v>1</v>
      </c>
      <c r="R541">
        <f t="shared" si="225"/>
        <v>0</v>
      </c>
      <c r="S541">
        <f t="shared" si="226"/>
        <v>0</v>
      </c>
      <c r="T541">
        <f t="shared" si="227"/>
        <v>0</v>
      </c>
      <c r="U541" s="11" t="str">
        <f t="shared" si="229"/>
        <v>Under 10k</v>
      </c>
      <c r="V541" s="3">
        <v>1672</v>
      </c>
      <c r="W541" s="3">
        <v>236</v>
      </c>
      <c r="X541" s="3">
        <v>651</v>
      </c>
      <c r="Y541" s="3">
        <v>412</v>
      </c>
      <c r="Z541" s="3">
        <v>345</v>
      </c>
      <c r="AA541" s="9">
        <v>28</v>
      </c>
      <c r="AN541" s="3">
        <f>IFERROR(ROUND(VLOOKUP($A541,est_vols!$A:$U,4,FALSE),0),"")</f>
        <v>315</v>
      </c>
      <c r="AO541" s="3">
        <f>IFERROR(ROUND(VLOOKUP($A541,est_vols!$A:$U,5,FALSE),0),"")</f>
        <v>13</v>
      </c>
      <c r="AP541" s="3">
        <f>IFERROR(ROUND(VLOOKUP($A541,est_vols!$A:$U,6,FALSE),0),"")</f>
        <v>114</v>
      </c>
      <c r="AQ541" s="3">
        <f>IFERROR(ROUND(VLOOKUP($A541,est_vols!$A:$U,7,FALSE),0),"")</f>
        <v>109</v>
      </c>
      <c r="AR541" s="3">
        <f>IFERROR(ROUND(VLOOKUP($A541,est_vols!$A:$U,8,FALSE),0),"")</f>
        <v>79</v>
      </c>
      <c r="AS541" s="9">
        <f>IFERROR(ROUND(VLOOKUP($A541,est_vols!$A:$U,9,FALSE),0),"")</f>
        <v>1</v>
      </c>
      <c r="AT541" s="3">
        <f t="shared" si="230"/>
        <v>-1357</v>
      </c>
      <c r="AU541" s="3">
        <f t="shared" si="231"/>
        <v>-223</v>
      </c>
      <c r="AV541" s="3">
        <f t="shared" si="232"/>
        <v>-537</v>
      </c>
      <c r="AW541" s="3">
        <f t="shared" si="233"/>
        <v>-303</v>
      </c>
      <c r="AX541" s="3">
        <f t="shared" si="234"/>
        <v>-266</v>
      </c>
      <c r="AY541" s="9">
        <f t="shared" si="235"/>
        <v>-27</v>
      </c>
      <c r="AZ541" s="3">
        <f t="shared" si="236"/>
        <v>1841449</v>
      </c>
      <c r="BA541" s="3">
        <f t="shared" si="237"/>
        <v>49729</v>
      </c>
      <c r="BB541" s="3">
        <f t="shared" si="238"/>
        <v>288369</v>
      </c>
      <c r="BC541" s="3">
        <f t="shared" si="239"/>
        <v>91809</v>
      </c>
      <c r="BD541" s="3">
        <f t="shared" si="240"/>
        <v>70756</v>
      </c>
      <c r="BE541" s="9">
        <f t="shared" si="241"/>
        <v>729</v>
      </c>
      <c r="BF541" s="51">
        <f t="shared" si="242"/>
        <v>-0.8116028708133971</v>
      </c>
      <c r="BG541" s="51">
        <f t="shared" si="243"/>
        <v>-0.94491525423728817</v>
      </c>
      <c r="BH541" s="51">
        <f t="shared" si="244"/>
        <v>-0.82488479262672809</v>
      </c>
      <c r="BI541" s="51">
        <f t="shared" si="245"/>
        <v>-0.7354368932038835</v>
      </c>
      <c r="BJ541" s="51">
        <f t="shared" si="246"/>
        <v>-0.77101449275362322</v>
      </c>
      <c r="BK541" s="52">
        <f t="shared" si="247"/>
        <v>-0.9642857142857143</v>
      </c>
    </row>
    <row r="542" spans="1:63" x14ac:dyDescent="0.25">
      <c r="A542">
        <v>574</v>
      </c>
      <c r="B542" t="s">
        <v>75</v>
      </c>
      <c r="C542" t="s">
        <v>214</v>
      </c>
      <c r="D542" t="str">
        <f t="shared" si="228"/>
        <v>PAGE ST between BAKER and LYON</v>
      </c>
      <c r="E542" t="s">
        <v>333</v>
      </c>
      <c r="F542" t="s">
        <v>506</v>
      </c>
      <c r="G542" t="s">
        <v>473</v>
      </c>
      <c r="H542" t="s">
        <v>40</v>
      </c>
      <c r="I542" t="s">
        <v>621</v>
      </c>
      <c r="J542" s="11" t="s">
        <v>1108</v>
      </c>
      <c r="K542">
        <v>26325</v>
      </c>
      <c r="L542" s="11">
        <v>26318</v>
      </c>
      <c r="M542">
        <f>IFERROR(ROUND(VLOOKUP($A542,est_vols!$A:$U,2,FALSE),0),"")</f>
        <v>2</v>
      </c>
      <c r="N542">
        <f>IFERROR(ROUND(VLOOKUP($A542,est_vols!$A:$U,3,FALSE),0),"")</f>
        <v>11</v>
      </c>
      <c r="O542" t="str">
        <f>VLOOKUP(M542,'AT FT Lookup'!$A$3:$D$8,4,FALSE)</f>
        <v>UrbBiz</v>
      </c>
      <c r="P542" s="11" t="str">
        <f>VLOOKUP(N542,'AT FT Lookup'!$A$12:$C$26,3,FALSE)</f>
        <v>Loc</v>
      </c>
      <c r="Q542">
        <f t="shared" si="224"/>
        <v>1</v>
      </c>
      <c r="R542">
        <f t="shared" si="225"/>
        <v>0</v>
      </c>
      <c r="S542">
        <f t="shared" si="226"/>
        <v>0</v>
      </c>
      <c r="T542">
        <f t="shared" si="227"/>
        <v>0</v>
      </c>
      <c r="U542" s="11" t="str">
        <f t="shared" si="229"/>
        <v>Under 10k</v>
      </c>
      <c r="V542" s="3">
        <v>1293</v>
      </c>
      <c r="W542" s="3">
        <v>379</v>
      </c>
      <c r="X542" s="3">
        <v>502</v>
      </c>
      <c r="Y542" s="3">
        <v>225</v>
      </c>
      <c r="Z542" s="3">
        <v>181</v>
      </c>
      <c r="AA542" s="9">
        <v>6</v>
      </c>
      <c r="AN542" s="3">
        <f>IFERROR(ROUND(VLOOKUP($A542,est_vols!$A:$U,4,FALSE),0),"")</f>
        <v>827</v>
      </c>
      <c r="AO542" s="3">
        <f>IFERROR(ROUND(VLOOKUP($A542,est_vols!$A:$U,5,FALSE),0),"")</f>
        <v>524</v>
      </c>
      <c r="AP542" s="3">
        <f>IFERROR(ROUND(VLOOKUP($A542,est_vols!$A:$U,6,FALSE),0),"")</f>
        <v>197</v>
      </c>
      <c r="AQ542" s="3">
        <f>IFERROR(ROUND(VLOOKUP($A542,est_vols!$A:$U,7,FALSE),0),"")</f>
        <v>85</v>
      </c>
      <c r="AR542" s="3">
        <f>IFERROR(ROUND(VLOOKUP($A542,est_vols!$A:$U,8,FALSE),0),"")</f>
        <v>21</v>
      </c>
      <c r="AS542" s="9">
        <f>IFERROR(ROUND(VLOOKUP($A542,est_vols!$A:$U,9,FALSE),0),"")</f>
        <v>1</v>
      </c>
      <c r="AT542" s="3">
        <f t="shared" si="230"/>
        <v>-466</v>
      </c>
      <c r="AU542" s="3">
        <f t="shared" si="231"/>
        <v>145</v>
      </c>
      <c r="AV542" s="3">
        <f t="shared" si="232"/>
        <v>-305</v>
      </c>
      <c r="AW542" s="3">
        <f t="shared" si="233"/>
        <v>-140</v>
      </c>
      <c r="AX542" s="3">
        <f t="shared" si="234"/>
        <v>-160</v>
      </c>
      <c r="AY542" s="9">
        <f t="shared" si="235"/>
        <v>-5</v>
      </c>
      <c r="AZ542" s="3">
        <f t="shared" si="236"/>
        <v>217156</v>
      </c>
      <c r="BA542" s="3">
        <f t="shared" si="237"/>
        <v>21025</v>
      </c>
      <c r="BB542" s="3">
        <f t="shared" si="238"/>
        <v>93025</v>
      </c>
      <c r="BC542" s="3">
        <f t="shared" si="239"/>
        <v>19600</v>
      </c>
      <c r="BD542" s="3">
        <f t="shared" si="240"/>
        <v>25600</v>
      </c>
      <c r="BE542" s="9">
        <f t="shared" si="241"/>
        <v>25</v>
      </c>
      <c r="BF542" s="51">
        <f t="shared" si="242"/>
        <v>-0.36040216550657383</v>
      </c>
      <c r="BG542" s="51">
        <f t="shared" si="243"/>
        <v>0.38258575197889183</v>
      </c>
      <c r="BH542" s="51">
        <f t="shared" si="244"/>
        <v>-0.60756972111553786</v>
      </c>
      <c r="BI542" s="51">
        <f t="shared" si="245"/>
        <v>-0.62222222222222223</v>
      </c>
      <c r="BJ542" s="51">
        <f t="shared" si="246"/>
        <v>-0.88397790055248615</v>
      </c>
      <c r="BK542" s="52">
        <f t="shared" si="247"/>
        <v>-0.83333333333333337</v>
      </c>
    </row>
    <row r="543" spans="1:63" x14ac:dyDescent="0.25">
      <c r="A543">
        <v>575</v>
      </c>
      <c r="B543" t="s">
        <v>75</v>
      </c>
      <c r="C543" t="s">
        <v>214</v>
      </c>
      <c r="D543" t="str">
        <f t="shared" si="228"/>
        <v>PAGE ST between BAKER and LYON</v>
      </c>
      <c r="E543" t="s">
        <v>333</v>
      </c>
      <c r="F543" t="s">
        <v>506</v>
      </c>
      <c r="G543" t="s">
        <v>473</v>
      </c>
      <c r="H543" t="s">
        <v>42</v>
      </c>
      <c r="I543" t="s">
        <v>621</v>
      </c>
      <c r="J543" s="11" t="s">
        <v>1109</v>
      </c>
      <c r="K543">
        <v>26318</v>
      </c>
      <c r="L543" s="11">
        <v>26325</v>
      </c>
      <c r="M543">
        <f>IFERROR(ROUND(VLOOKUP($A543,est_vols!$A:$U,2,FALSE),0),"")</f>
        <v>2</v>
      </c>
      <c r="N543">
        <f>IFERROR(ROUND(VLOOKUP($A543,est_vols!$A:$U,3,FALSE),0),"")</f>
        <v>11</v>
      </c>
      <c r="O543" t="str">
        <f>VLOOKUP(M543,'AT FT Lookup'!$A$3:$D$8,4,FALSE)</f>
        <v>UrbBiz</v>
      </c>
      <c r="P543" s="11" t="str">
        <f>VLOOKUP(N543,'AT FT Lookup'!$A$12:$C$26,3,FALSE)</f>
        <v>Loc</v>
      </c>
      <c r="Q543">
        <f t="shared" si="224"/>
        <v>1</v>
      </c>
      <c r="R543">
        <f t="shared" si="225"/>
        <v>0</v>
      </c>
      <c r="S543">
        <f t="shared" si="226"/>
        <v>0</v>
      </c>
      <c r="T543">
        <f t="shared" si="227"/>
        <v>0</v>
      </c>
      <c r="U543" s="11" t="str">
        <f t="shared" si="229"/>
        <v>Under 10k</v>
      </c>
      <c r="V543" s="3">
        <v>1548</v>
      </c>
      <c r="W543" s="3">
        <v>199</v>
      </c>
      <c r="X543" s="3">
        <v>583</v>
      </c>
      <c r="Y543" s="3">
        <v>344</v>
      </c>
      <c r="Z543" s="3">
        <v>396</v>
      </c>
      <c r="AA543" s="9">
        <v>26</v>
      </c>
      <c r="AN543" s="3">
        <f>IFERROR(ROUND(VLOOKUP($A543,est_vols!$A:$U,4,FALSE),0),"")</f>
        <v>872</v>
      </c>
      <c r="AO543" s="3">
        <f>IFERROR(ROUND(VLOOKUP($A543,est_vols!$A:$U,5,FALSE),0),"")</f>
        <v>44</v>
      </c>
      <c r="AP543" s="3">
        <f>IFERROR(ROUND(VLOOKUP($A543,est_vols!$A:$U,6,FALSE),0),"")</f>
        <v>241</v>
      </c>
      <c r="AQ543" s="3">
        <f>IFERROR(ROUND(VLOOKUP($A543,est_vols!$A:$U,7,FALSE),0),"")</f>
        <v>422</v>
      </c>
      <c r="AR543" s="3">
        <f>IFERROR(ROUND(VLOOKUP($A543,est_vols!$A:$U,8,FALSE),0),"")</f>
        <v>149</v>
      </c>
      <c r="AS543" s="9">
        <f>IFERROR(ROUND(VLOOKUP($A543,est_vols!$A:$U,9,FALSE),0),"")</f>
        <v>17</v>
      </c>
      <c r="AT543" s="3">
        <f t="shared" si="230"/>
        <v>-676</v>
      </c>
      <c r="AU543" s="3">
        <f t="shared" si="231"/>
        <v>-155</v>
      </c>
      <c r="AV543" s="3">
        <f t="shared" si="232"/>
        <v>-342</v>
      </c>
      <c r="AW543" s="3">
        <f t="shared" si="233"/>
        <v>78</v>
      </c>
      <c r="AX543" s="3">
        <f t="shared" si="234"/>
        <v>-247</v>
      </c>
      <c r="AY543" s="9">
        <f t="shared" si="235"/>
        <v>-9</v>
      </c>
      <c r="AZ543" s="3">
        <f t="shared" si="236"/>
        <v>456976</v>
      </c>
      <c r="BA543" s="3">
        <f t="shared" si="237"/>
        <v>24025</v>
      </c>
      <c r="BB543" s="3">
        <f t="shared" si="238"/>
        <v>116964</v>
      </c>
      <c r="BC543" s="3">
        <f t="shared" si="239"/>
        <v>6084</v>
      </c>
      <c r="BD543" s="3">
        <f t="shared" si="240"/>
        <v>61009</v>
      </c>
      <c r="BE543" s="9">
        <f t="shared" si="241"/>
        <v>81</v>
      </c>
      <c r="BF543" s="51">
        <f t="shared" si="242"/>
        <v>-0.43669250645994834</v>
      </c>
      <c r="BG543" s="51">
        <f t="shared" si="243"/>
        <v>-0.77889447236180909</v>
      </c>
      <c r="BH543" s="51">
        <f t="shared" si="244"/>
        <v>-0.58662092624356776</v>
      </c>
      <c r="BI543" s="51">
        <f t="shared" si="245"/>
        <v>0.22674418604651161</v>
      </c>
      <c r="BJ543" s="51">
        <f t="shared" si="246"/>
        <v>-0.6237373737373737</v>
      </c>
      <c r="BK543" s="52">
        <f t="shared" si="247"/>
        <v>-0.34615384615384615</v>
      </c>
    </row>
    <row r="544" spans="1:63" x14ac:dyDescent="0.25">
      <c r="A544">
        <v>576</v>
      </c>
      <c r="B544" t="s">
        <v>75</v>
      </c>
      <c r="C544" t="s">
        <v>214</v>
      </c>
      <c r="D544" t="str">
        <f t="shared" si="228"/>
        <v>PAGE ST between CENTRAL and MASONIC</v>
      </c>
      <c r="E544" t="s">
        <v>333</v>
      </c>
      <c r="F544" t="s">
        <v>526</v>
      </c>
      <c r="G544" t="s">
        <v>572</v>
      </c>
      <c r="H544" t="s">
        <v>40</v>
      </c>
      <c r="I544" t="s">
        <v>621</v>
      </c>
      <c r="J544" s="11" t="s">
        <v>1110</v>
      </c>
      <c r="K544">
        <v>26344</v>
      </c>
      <c r="L544" s="11">
        <v>26324</v>
      </c>
      <c r="M544">
        <f>IFERROR(ROUND(VLOOKUP($A544,est_vols!$A:$U,2,FALSE),0),"")</f>
        <v>2</v>
      </c>
      <c r="N544">
        <f>IFERROR(ROUND(VLOOKUP($A544,est_vols!$A:$U,3,FALSE),0),"")</f>
        <v>11</v>
      </c>
      <c r="O544" t="str">
        <f>VLOOKUP(M544,'AT FT Lookup'!$A$3:$D$8,4,FALSE)</f>
        <v>UrbBiz</v>
      </c>
      <c r="P544" s="11" t="str">
        <f>VLOOKUP(N544,'AT FT Lookup'!$A$12:$C$26,3,FALSE)</f>
        <v>Loc</v>
      </c>
      <c r="Q544">
        <f t="shared" si="224"/>
        <v>1</v>
      </c>
      <c r="R544">
        <f t="shared" si="225"/>
        <v>0</v>
      </c>
      <c r="S544">
        <f t="shared" si="226"/>
        <v>0</v>
      </c>
      <c r="T544">
        <f t="shared" si="227"/>
        <v>0</v>
      </c>
      <c r="U544" s="11" t="str">
        <f t="shared" si="229"/>
        <v>Under 10k</v>
      </c>
      <c r="V544" s="3">
        <v>1098</v>
      </c>
      <c r="W544" s="3">
        <v>150</v>
      </c>
      <c r="X544" s="3">
        <v>444</v>
      </c>
      <c r="Y544" s="3">
        <v>260</v>
      </c>
      <c r="Z544" s="3">
        <v>226</v>
      </c>
      <c r="AA544" s="9">
        <v>18</v>
      </c>
      <c r="AN544" s="3">
        <f>IFERROR(ROUND(VLOOKUP($A544,est_vols!$A:$U,4,FALSE),0),"")</f>
        <v>611</v>
      </c>
      <c r="AO544" s="3">
        <f>IFERROR(ROUND(VLOOKUP($A544,est_vols!$A:$U,5,FALSE),0),"")</f>
        <v>579</v>
      </c>
      <c r="AP544" s="3">
        <f>IFERROR(ROUND(VLOOKUP($A544,est_vols!$A:$U,6,FALSE),0),"")</f>
        <v>20</v>
      </c>
      <c r="AQ544" s="3">
        <f>IFERROR(ROUND(VLOOKUP($A544,est_vols!$A:$U,7,FALSE),0),"")</f>
        <v>6</v>
      </c>
      <c r="AR544" s="3">
        <f>IFERROR(ROUND(VLOOKUP($A544,est_vols!$A:$U,8,FALSE),0),"")</f>
        <v>6</v>
      </c>
      <c r="AS544" s="9">
        <f>IFERROR(ROUND(VLOOKUP($A544,est_vols!$A:$U,9,FALSE),0),"")</f>
        <v>0</v>
      </c>
      <c r="AT544" s="3">
        <f t="shared" si="230"/>
        <v>-487</v>
      </c>
      <c r="AU544" s="3">
        <f t="shared" si="231"/>
        <v>429</v>
      </c>
      <c r="AV544" s="3">
        <f t="shared" si="232"/>
        <v>-424</v>
      </c>
      <c r="AW544" s="3">
        <f t="shared" si="233"/>
        <v>-254</v>
      </c>
      <c r="AX544" s="3">
        <f t="shared" si="234"/>
        <v>-220</v>
      </c>
      <c r="AY544" s="9">
        <f t="shared" si="235"/>
        <v>-18</v>
      </c>
      <c r="AZ544" s="3">
        <f t="shared" si="236"/>
        <v>237169</v>
      </c>
      <c r="BA544" s="3">
        <f t="shared" si="237"/>
        <v>184041</v>
      </c>
      <c r="BB544" s="3">
        <f t="shared" si="238"/>
        <v>179776</v>
      </c>
      <c r="BC544" s="3">
        <f t="shared" si="239"/>
        <v>64516</v>
      </c>
      <c r="BD544" s="3">
        <f t="shared" si="240"/>
        <v>48400</v>
      </c>
      <c r="BE544" s="9">
        <f t="shared" si="241"/>
        <v>324</v>
      </c>
      <c r="BF544" s="51">
        <f t="shared" si="242"/>
        <v>-0.4435336976320583</v>
      </c>
      <c r="BG544" s="51">
        <f t="shared" si="243"/>
        <v>2.86</v>
      </c>
      <c r="BH544" s="51">
        <f t="shared" si="244"/>
        <v>-0.95495495495495497</v>
      </c>
      <c r="BI544" s="51">
        <f t="shared" si="245"/>
        <v>-0.97692307692307689</v>
      </c>
      <c r="BJ544" s="51">
        <f t="shared" si="246"/>
        <v>-0.97345132743362828</v>
      </c>
      <c r="BK544" s="52">
        <f t="shared" si="247"/>
        <v>-1</v>
      </c>
    </row>
    <row r="545" spans="1:63" x14ac:dyDescent="0.25">
      <c r="A545">
        <v>577</v>
      </c>
      <c r="B545" t="s">
        <v>75</v>
      </c>
      <c r="C545" t="s">
        <v>214</v>
      </c>
      <c r="D545" t="str">
        <f t="shared" si="228"/>
        <v>PAGE ST between CENTRAL and MASONIC</v>
      </c>
      <c r="E545" t="s">
        <v>333</v>
      </c>
      <c r="F545" t="s">
        <v>526</v>
      </c>
      <c r="G545" t="s">
        <v>572</v>
      </c>
      <c r="H545" t="s">
        <v>42</v>
      </c>
      <c r="I545" t="s">
        <v>621</v>
      </c>
      <c r="J545" s="11" t="s">
        <v>1111</v>
      </c>
      <c r="K545">
        <v>26324</v>
      </c>
      <c r="L545" s="11">
        <v>26344</v>
      </c>
      <c r="M545">
        <f>IFERROR(ROUND(VLOOKUP($A545,est_vols!$A:$U,2,FALSE),0),"")</f>
        <v>2</v>
      </c>
      <c r="N545">
        <f>IFERROR(ROUND(VLOOKUP($A545,est_vols!$A:$U,3,FALSE),0),"")</f>
        <v>11</v>
      </c>
      <c r="O545" t="str">
        <f>VLOOKUP(M545,'AT FT Lookup'!$A$3:$D$8,4,FALSE)</f>
        <v>UrbBiz</v>
      </c>
      <c r="P545" s="11" t="str">
        <f>VLOOKUP(N545,'AT FT Lookup'!$A$12:$C$26,3,FALSE)</f>
        <v>Loc</v>
      </c>
      <c r="Q545">
        <f t="shared" si="224"/>
        <v>1</v>
      </c>
      <c r="R545">
        <f t="shared" si="225"/>
        <v>0</v>
      </c>
      <c r="S545">
        <f t="shared" si="226"/>
        <v>0</v>
      </c>
      <c r="T545">
        <f t="shared" si="227"/>
        <v>0</v>
      </c>
      <c r="U545" s="11" t="str">
        <f t="shared" si="229"/>
        <v>Under 10k</v>
      </c>
      <c r="V545" s="3">
        <v>1571</v>
      </c>
      <c r="W545" s="3">
        <v>434</v>
      </c>
      <c r="X545" s="3">
        <v>530</v>
      </c>
      <c r="Y545" s="3">
        <v>311</v>
      </c>
      <c r="Z545" s="3">
        <v>276</v>
      </c>
      <c r="AA545" s="9">
        <v>20</v>
      </c>
      <c r="AN545" s="3">
        <f>IFERROR(ROUND(VLOOKUP($A545,est_vols!$A:$U,4,FALSE),0),"")</f>
        <v>552</v>
      </c>
      <c r="AO545" s="3">
        <f>IFERROR(ROUND(VLOOKUP($A545,est_vols!$A:$U,5,FALSE),0),"")</f>
        <v>66</v>
      </c>
      <c r="AP545" s="3">
        <f>IFERROR(ROUND(VLOOKUP($A545,est_vols!$A:$U,6,FALSE),0),"")</f>
        <v>196</v>
      </c>
      <c r="AQ545" s="3">
        <f>IFERROR(ROUND(VLOOKUP($A545,est_vols!$A:$U,7,FALSE),0),"")</f>
        <v>136</v>
      </c>
      <c r="AR545" s="3">
        <f>IFERROR(ROUND(VLOOKUP($A545,est_vols!$A:$U,8,FALSE),0),"")</f>
        <v>142</v>
      </c>
      <c r="AS545" s="9">
        <f>IFERROR(ROUND(VLOOKUP($A545,est_vols!$A:$U,9,FALSE),0),"")</f>
        <v>11</v>
      </c>
      <c r="AT545" s="3">
        <f t="shared" si="230"/>
        <v>-1019</v>
      </c>
      <c r="AU545" s="3">
        <f t="shared" si="231"/>
        <v>-368</v>
      </c>
      <c r="AV545" s="3">
        <f t="shared" si="232"/>
        <v>-334</v>
      </c>
      <c r="AW545" s="3">
        <f t="shared" si="233"/>
        <v>-175</v>
      </c>
      <c r="AX545" s="3">
        <f t="shared" si="234"/>
        <v>-134</v>
      </c>
      <c r="AY545" s="9">
        <f t="shared" si="235"/>
        <v>-9</v>
      </c>
      <c r="AZ545" s="3">
        <f t="shared" si="236"/>
        <v>1038361</v>
      </c>
      <c r="BA545" s="3">
        <f t="shared" si="237"/>
        <v>135424</v>
      </c>
      <c r="BB545" s="3">
        <f t="shared" si="238"/>
        <v>111556</v>
      </c>
      <c r="BC545" s="3">
        <f t="shared" si="239"/>
        <v>30625</v>
      </c>
      <c r="BD545" s="3">
        <f t="shared" si="240"/>
        <v>17956</v>
      </c>
      <c r="BE545" s="9">
        <f t="shared" si="241"/>
        <v>81</v>
      </c>
      <c r="BF545" s="51">
        <f t="shared" si="242"/>
        <v>-0.64863144493952896</v>
      </c>
      <c r="BG545" s="51">
        <f t="shared" si="243"/>
        <v>-0.84792626728110598</v>
      </c>
      <c r="BH545" s="51">
        <f t="shared" si="244"/>
        <v>-0.63018867924528299</v>
      </c>
      <c r="BI545" s="51">
        <f t="shared" si="245"/>
        <v>-0.56270096463022512</v>
      </c>
      <c r="BJ545" s="51">
        <f t="shared" si="246"/>
        <v>-0.48550724637681159</v>
      </c>
      <c r="BK545" s="52">
        <f t="shared" si="247"/>
        <v>-0.45</v>
      </c>
    </row>
    <row r="546" spans="1:63" x14ac:dyDescent="0.25">
      <c r="A546">
        <v>578</v>
      </c>
      <c r="B546" t="s">
        <v>75</v>
      </c>
      <c r="C546" t="s">
        <v>214</v>
      </c>
      <c r="D546" t="str">
        <f t="shared" si="228"/>
        <v>PAGE ST between BRODERICK and DIVISADERO</v>
      </c>
      <c r="E546" t="s">
        <v>333</v>
      </c>
      <c r="F546" t="s">
        <v>496</v>
      </c>
      <c r="G546" t="s">
        <v>375</v>
      </c>
      <c r="H546" t="s">
        <v>36</v>
      </c>
      <c r="I546" t="s">
        <v>621</v>
      </c>
      <c r="J546" s="11" t="s">
        <v>1112</v>
      </c>
      <c r="K546">
        <v>26035</v>
      </c>
      <c r="L546" s="11">
        <v>26029</v>
      </c>
      <c r="M546">
        <f>IFERROR(ROUND(VLOOKUP($A546,est_vols!$A:$U,2,FALSE),0),"")</f>
        <v>1</v>
      </c>
      <c r="N546">
        <f>IFERROR(ROUND(VLOOKUP($A546,est_vols!$A:$U,3,FALSE),0),"")</f>
        <v>11</v>
      </c>
      <c r="O546" t="str">
        <f>VLOOKUP(M546,'AT FT Lookup'!$A$3:$D$8,4,FALSE)</f>
        <v>Core/CBD</v>
      </c>
      <c r="P546" s="11" t="str">
        <f>VLOOKUP(N546,'AT FT Lookup'!$A$12:$C$26,3,FALSE)</f>
        <v>Loc</v>
      </c>
      <c r="Q546">
        <f t="shared" ref="Q546:Q609" si="248">IF(V546&lt;10000,IF(V546&lt;1,0,1),0)</f>
        <v>1</v>
      </c>
      <c r="R546">
        <f t="shared" ref="R546:R609" si="249">IF(V546&lt;20000,IF(V546&lt;10000,0,1),0)</f>
        <v>0</v>
      </c>
      <c r="S546">
        <f t="shared" ref="S546:S609" si="250">IF(V546&lt;50000,IF(V546&lt;20000,0,1),0)</f>
        <v>0</v>
      </c>
      <c r="T546">
        <f t="shared" ref="T546:T609" si="251">IF(V546&gt;=50000,1,0)</f>
        <v>0</v>
      </c>
      <c r="U546" s="11" t="str">
        <f t="shared" si="229"/>
        <v>Under 10k</v>
      </c>
      <c r="V546" s="3">
        <v>1413.5</v>
      </c>
      <c r="W546" s="3">
        <v>317</v>
      </c>
      <c r="X546" s="3">
        <v>552</v>
      </c>
      <c r="Y546" s="3">
        <v>290</v>
      </c>
      <c r="Z546" s="3">
        <v>240</v>
      </c>
      <c r="AA546" s="9">
        <v>14.5</v>
      </c>
      <c r="AN546" s="3">
        <f>IFERROR(ROUND(VLOOKUP($A546,est_vols!$A:$U,4,FALSE),0),"")</f>
        <v>348</v>
      </c>
      <c r="AO546" s="3">
        <f>IFERROR(ROUND(VLOOKUP($A546,est_vols!$A:$U,5,FALSE),0),"")</f>
        <v>132</v>
      </c>
      <c r="AP546" s="3">
        <f>IFERROR(ROUND(VLOOKUP($A546,est_vols!$A:$U,6,FALSE),0),"")</f>
        <v>146</v>
      </c>
      <c r="AQ546" s="3">
        <f>IFERROR(ROUND(VLOOKUP($A546,est_vols!$A:$U,7,FALSE),0),"")</f>
        <v>65</v>
      </c>
      <c r="AR546" s="3">
        <f>IFERROR(ROUND(VLOOKUP($A546,est_vols!$A:$U,8,FALSE),0),"")</f>
        <v>5</v>
      </c>
      <c r="AS546" s="9">
        <f>IFERROR(ROUND(VLOOKUP($A546,est_vols!$A:$U,9,FALSE),0),"")</f>
        <v>0</v>
      </c>
      <c r="AT546" s="3">
        <f t="shared" si="230"/>
        <v>-1065.5</v>
      </c>
      <c r="AU546" s="3">
        <f t="shared" si="231"/>
        <v>-185</v>
      </c>
      <c r="AV546" s="3">
        <f t="shared" si="232"/>
        <v>-406</v>
      </c>
      <c r="AW546" s="3">
        <f t="shared" si="233"/>
        <v>-225</v>
      </c>
      <c r="AX546" s="3">
        <f t="shared" si="234"/>
        <v>-235</v>
      </c>
      <c r="AY546" s="9">
        <f t="shared" si="235"/>
        <v>-14.5</v>
      </c>
      <c r="AZ546" s="3">
        <f t="shared" si="236"/>
        <v>1135290.25</v>
      </c>
      <c r="BA546" s="3">
        <f t="shared" si="237"/>
        <v>34225</v>
      </c>
      <c r="BB546" s="3">
        <f t="shared" si="238"/>
        <v>164836</v>
      </c>
      <c r="BC546" s="3">
        <f t="shared" si="239"/>
        <v>50625</v>
      </c>
      <c r="BD546" s="3">
        <f t="shared" si="240"/>
        <v>55225</v>
      </c>
      <c r="BE546" s="9">
        <f t="shared" si="241"/>
        <v>210.25</v>
      </c>
      <c r="BF546" s="51">
        <f t="shared" si="242"/>
        <v>-0.75380261761584721</v>
      </c>
      <c r="BG546" s="51">
        <f t="shared" si="243"/>
        <v>-0.58359621451104104</v>
      </c>
      <c r="BH546" s="51">
        <f t="shared" si="244"/>
        <v>-0.73550724637681164</v>
      </c>
      <c r="BI546" s="51">
        <f t="shared" si="245"/>
        <v>-0.77586206896551724</v>
      </c>
      <c r="BJ546" s="51">
        <f t="shared" si="246"/>
        <v>-0.97916666666666663</v>
      </c>
      <c r="BK546" s="52">
        <f t="shared" si="247"/>
        <v>-1</v>
      </c>
    </row>
    <row r="547" spans="1:63" x14ac:dyDescent="0.25">
      <c r="A547">
        <v>579</v>
      </c>
      <c r="B547" t="s">
        <v>75</v>
      </c>
      <c r="C547" t="s">
        <v>214</v>
      </c>
      <c r="D547" t="str">
        <f t="shared" si="228"/>
        <v>PAGE ST between BRODERICK and DIVISADERO</v>
      </c>
      <c r="E547" t="s">
        <v>333</v>
      </c>
      <c r="F547" t="s">
        <v>496</v>
      </c>
      <c r="G547" t="s">
        <v>375</v>
      </c>
      <c r="H547" t="s">
        <v>38</v>
      </c>
      <c r="I547" t="s">
        <v>621</v>
      </c>
      <c r="J547" s="11" t="s">
        <v>1113</v>
      </c>
      <c r="K547">
        <v>26029</v>
      </c>
      <c r="L547" s="11">
        <v>26035</v>
      </c>
      <c r="M547">
        <f>IFERROR(ROUND(VLOOKUP($A547,est_vols!$A:$U,2,FALSE),0),"")</f>
        <v>1</v>
      </c>
      <c r="N547">
        <f>IFERROR(ROUND(VLOOKUP($A547,est_vols!$A:$U,3,FALSE),0),"")</f>
        <v>11</v>
      </c>
      <c r="O547" t="str">
        <f>VLOOKUP(M547,'AT FT Lookup'!$A$3:$D$8,4,FALSE)</f>
        <v>Core/CBD</v>
      </c>
      <c r="P547" s="11" t="str">
        <f>VLOOKUP(N547,'AT FT Lookup'!$A$12:$C$26,3,FALSE)</f>
        <v>Loc</v>
      </c>
      <c r="Q547">
        <f t="shared" si="248"/>
        <v>1</v>
      </c>
      <c r="R547">
        <f t="shared" si="249"/>
        <v>0</v>
      </c>
      <c r="S547">
        <f t="shared" si="250"/>
        <v>0</v>
      </c>
      <c r="T547">
        <f t="shared" si="251"/>
        <v>0</v>
      </c>
      <c r="U547" s="11" t="str">
        <f t="shared" si="229"/>
        <v>Under 10k</v>
      </c>
      <c r="V547" s="3">
        <v>1588.5</v>
      </c>
      <c r="W547" s="3">
        <v>215</v>
      </c>
      <c r="X547" s="3">
        <v>614.5</v>
      </c>
      <c r="Y547" s="3">
        <v>369</v>
      </c>
      <c r="Z547" s="3">
        <v>372.5</v>
      </c>
      <c r="AA547" s="9">
        <v>17.5</v>
      </c>
      <c r="AN547" s="3">
        <f>IFERROR(ROUND(VLOOKUP($A547,est_vols!$A:$U,4,FALSE),0),"")</f>
        <v>654</v>
      </c>
      <c r="AO547" s="3">
        <f>IFERROR(ROUND(VLOOKUP($A547,est_vols!$A:$U,5,FALSE),0),"")</f>
        <v>28</v>
      </c>
      <c r="AP547" s="3">
        <f>IFERROR(ROUND(VLOOKUP($A547,est_vols!$A:$U,6,FALSE),0),"")</f>
        <v>143</v>
      </c>
      <c r="AQ547" s="3">
        <f>IFERROR(ROUND(VLOOKUP($A547,est_vols!$A:$U,7,FALSE),0),"")</f>
        <v>388</v>
      </c>
      <c r="AR547" s="3">
        <f>IFERROR(ROUND(VLOOKUP($A547,est_vols!$A:$U,8,FALSE),0),"")</f>
        <v>95</v>
      </c>
      <c r="AS547" s="9">
        <f>IFERROR(ROUND(VLOOKUP($A547,est_vols!$A:$U,9,FALSE),0),"")</f>
        <v>0</v>
      </c>
      <c r="AT547" s="3">
        <f t="shared" si="230"/>
        <v>-934.5</v>
      </c>
      <c r="AU547" s="3">
        <f t="shared" si="231"/>
        <v>-187</v>
      </c>
      <c r="AV547" s="3">
        <f t="shared" si="232"/>
        <v>-471.5</v>
      </c>
      <c r="AW547" s="3">
        <f t="shared" si="233"/>
        <v>19</v>
      </c>
      <c r="AX547" s="3">
        <f t="shared" si="234"/>
        <v>-277.5</v>
      </c>
      <c r="AY547" s="9">
        <f t="shared" si="235"/>
        <v>-17.5</v>
      </c>
      <c r="AZ547" s="3">
        <f t="shared" si="236"/>
        <v>873290.25</v>
      </c>
      <c r="BA547" s="3">
        <f t="shared" si="237"/>
        <v>34969</v>
      </c>
      <c r="BB547" s="3">
        <f t="shared" si="238"/>
        <v>222312.25</v>
      </c>
      <c r="BC547" s="3">
        <f t="shared" si="239"/>
        <v>361</v>
      </c>
      <c r="BD547" s="3">
        <f t="shared" si="240"/>
        <v>77006.25</v>
      </c>
      <c r="BE547" s="9">
        <f t="shared" si="241"/>
        <v>306.25</v>
      </c>
      <c r="BF547" s="51">
        <f t="shared" si="242"/>
        <v>-0.58829084041548629</v>
      </c>
      <c r="BG547" s="51">
        <f t="shared" si="243"/>
        <v>-0.86976744186046506</v>
      </c>
      <c r="BH547" s="51">
        <f t="shared" si="244"/>
        <v>-0.76729048006509359</v>
      </c>
      <c r="BI547" s="51">
        <f t="shared" si="245"/>
        <v>5.1490514905149054E-2</v>
      </c>
      <c r="BJ547" s="51">
        <f t="shared" si="246"/>
        <v>-0.74496644295302017</v>
      </c>
      <c r="BK547" s="52">
        <f t="shared" si="247"/>
        <v>-1</v>
      </c>
    </row>
    <row r="548" spans="1:63" x14ac:dyDescent="0.25">
      <c r="A548">
        <v>580</v>
      </c>
      <c r="B548" t="s">
        <v>75</v>
      </c>
      <c r="C548" t="s">
        <v>214</v>
      </c>
      <c r="D548" t="str">
        <f t="shared" si="228"/>
        <v>PALMETTO AVE between ALEMANY and CHESTER</v>
      </c>
      <c r="E548" t="s">
        <v>334</v>
      </c>
      <c r="F548" t="s">
        <v>499</v>
      </c>
      <c r="G548" t="s">
        <v>573</v>
      </c>
      <c r="H548" t="s">
        <v>42</v>
      </c>
      <c r="I548" t="s">
        <v>621</v>
      </c>
      <c r="J548" s="11" t="s">
        <v>1114</v>
      </c>
      <c r="K548">
        <v>22528</v>
      </c>
      <c r="L548" s="11">
        <v>22534</v>
      </c>
      <c r="M548">
        <f>IFERROR(ROUND(VLOOKUP($A548,est_vols!$A:$U,2,FALSE),0),"")</f>
        <v>3</v>
      </c>
      <c r="N548">
        <f>IFERROR(ROUND(VLOOKUP($A548,est_vols!$A:$U,3,FALSE),0),"")</f>
        <v>11</v>
      </c>
      <c r="O548" t="str">
        <f>VLOOKUP(M548,'AT FT Lookup'!$A$3:$D$8,4,FALSE)</f>
        <v>Urb</v>
      </c>
      <c r="P548" s="11" t="str">
        <f>VLOOKUP(N548,'AT FT Lookup'!$A$12:$C$26,3,FALSE)</f>
        <v>Loc</v>
      </c>
      <c r="Q548">
        <f t="shared" si="248"/>
        <v>1</v>
      </c>
      <c r="R548">
        <f t="shared" si="249"/>
        <v>0</v>
      </c>
      <c r="S548">
        <f t="shared" si="250"/>
        <v>0</v>
      </c>
      <c r="T548">
        <f t="shared" si="251"/>
        <v>0</v>
      </c>
      <c r="U548" s="11" t="str">
        <f t="shared" si="229"/>
        <v>Under 10k</v>
      </c>
      <c r="V548" s="3">
        <v>493</v>
      </c>
      <c r="W548" s="3">
        <v>62</v>
      </c>
      <c r="X548" s="3">
        <v>162.5</v>
      </c>
      <c r="Y548" s="3">
        <v>110</v>
      </c>
      <c r="Z548" s="3">
        <v>144</v>
      </c>
      <c r="AA548" s="9">
        <v>14.5</v>
      </c>
      <c r="AN548" s="3">
        <f>IFERROR(ROUND(VLOOKUP($A548,est_vols!$A:$U,4,FALSE),0),"")</f>
        <v>0</v>
      </c>
      <c r="AO548" s="3">
        <f>IFERROR(ROUND(VLOOKUP($A548,est_vols!$A:$U,5,FALSE),0),"")</f>
        <v>0</v>
      </c>
      <c r="AP548" s="3">
        <f>IFERROR(ROUND(VLOOKUP($A548,est_vols!$A:$U,6,FALSE),0),"")</f>
        <v>0</v>
      </c>
      <c r="AQ548" s="3">
        <f>IFERROR(ROUND(VLOOKUP($A548,est_vols!$A:$U,7,FALSE),0),"")</f>
        <v>0</v>
      </c>
      <c r="AR548" s="3">
        <f>IFERROR(ROUND(VLOOKUP($A548,est_vols!$A:$U,8,FALSE),0),"")</f>
        <v>0</v>
      </c>
      <c r="AS548" s="9">
        <f>IFERROR(ROUND(VLOOKUP($A548,est_vols!$A:$U,9,FALSE),0),"")</f>
        <v>0</v>
      </c>
      <c r="AT548" s="3">
        <f t="shared" si="230"/>
        <v>-493</v>
      </c>
      <c r="AU548" s="3">
        <f t="shared" si="231"/>
        <v>-62</v>
      </c>
      <c r="AV548" s="3">
        <f t="shared" si="232"/>
        <v>-162.5</v>
      </c>
      <c r="AW548" s="3">
        <f t="shared" si="233"/>
        <v>-110</v>
      </c>
      <c r="AX548" s="3">
        <f t="shared" si="234"/>
        <v>-144</v>
      </c>
      <c r="AY548" s="9">
        <f t="shared" si="235"/>
        <v>-14.5</v>
      </c>
      <c r="AZ548" s="3">
        <f t="shared" si="236"/>
        <v>243049</v>
      </c>
      <c r="BA548" s="3">
        <f t="shared" si="237"/>
        <v>3844</v>
      </c>
      <c r="BB548" s="3">
        <f t="shared" si="238"/>
        <v>26406.25</v>
      </c>
      <c r="BC548" s="3">
        <f t="shared" si="239"/>
        <v>12100</v>
      </c>
      <c r="BD548" s="3">
        <f t="shared" si="240"/>
        <v>20736</v>
      </c>
      <c r="BE548" s="9">
        <f t="shared" si="241"/>
        <v>210.25</v>
      </c>
      <c r="BF548" s="51">
        <f t="shared" si="242"/>
        <v>-1</v>
      </c>
      <c r="BG548" s="51">
        <f t="shared" si="243"/>
        <v>-1</v>
      </c>
      <c r="BH548" s="51">
        <f t="shared" si="244"/>
        <v>-1</v>
      </c>
      <c r="BI548" s="51">
        <f t="shared" si="245"/>
        <v>-1</v>
      </c>
      <c r="BJ548" s="51">
        <f t="shared" si="246"/>
        <v>-1</v>
      </c>
      <c r="BK548" s="52">
        <f t="shared" si="247"/>
        <v>-1</v>
      </c>
    </row>
    <row r="549" spans="1:63" x14ac:dyDescent="0.25">
      <c r="A549">
        <v>581</v>
      </c>
      <c r="B549" t="s">
        <v>75</v>
      </c>
      <c r="C549" t="s">
        <v>214</v>
      </c>
      <c r="D549" t="str">
        <f t="shared" si="228"/>
        <v>PALOU AVE between HAWES and INGALLS</v>
      </c>
      <c r="E549" t="s">
        <v>335</v>
      </c>
      <c r="F549" t="s">
        <v>574</v>
      </c>
      <c r="G549" t="s">
        <v>550</v>
      </c>
      <c r="H549" t="s">
        <v>40</v>
      </c>
      <c r="I549" t="s">
        <v>621</v>
      </c>
      <c r="J549" s="11" t="s">
        <v>1115</v>
      </c>
      <c r="K549">
        <v>20136</v>
      </c>
      <c r="L549" s="11">
        <v>33148</v>
      </c>
      <c r="M549">
        <f>IFERROR(ROUND(VLOOKUP($A549,est_vols!$A:$U,2,FALSE),0),"")</f>
        <v>3</v>
      </c>
      <c r="N549">
        <f>IFERROR(ROUND(VLOOKUP($A549,est_vols!$A:$U,3,FALSE),0),"")</f>
        <v>4</v>
      </c>
      <c r="O549" t="str">
        <f>VLOOKUP(M549,'AT FT Lookup'!$A$3:$D$8,4,FALSE)</f>
        <v>Urb</v>
      </c>
      <c r="P549" s="11" t="str">
        <f>VLOOKUP(N549,'AT FT Lookup'!$A$12:$C$26,3,FALSE)</f>
        <v>Col</v>
      </c>
      <c r="Q549">
        <f t="shared" si="248"/>
        <v>1</v>
      </c>
      <c r="R549">
        <f t="shared" si="249"/>
        <v>0</v>
      </c>
      <c r="S549">
        <f t="shared" si="250"/>
        <v>0</v>
      </c>
      <c r="T549">
        <f t="shared" si="251"/>
        <v>0</v>
      </c>
      <c r="U549" s="11" t="str">
        <f t="shared" si="229"/>
        <v>Under 10k</v>
      </c>
      <c r="V549" s="3">
        <v>890</v>
      </c>
      <c r="W549" s="3">
        <v>143</v>
      </c>
      <c r="X549" s="3">
        <v>251</v>
      </c>
      <c r="Y549" s="3">
        <v>213</v>
      </c>
      <c r="Z549" s="3">
        <v>243</v>
      </c>
      <c r="AA549" s="9">
        <v>40</v>
      </c>
      <c r="AN549" s="3">
        <f>IFERROR(ROUND(VLOOKUP($A549,est_vols!$A:$U,4,FALSE),0),"")</f>
        <v>2953</v>
      </c>
      <c r="AO549" s="3">
        <f>IFERROR(ROUND(VLOOKUP($A549,est_vols!$A:$U,5,FALSE),0),"")</f>
        <v>811</v>
      </c>
      <c r="AP549" s="3">
        <f>IFERROR(ROUND(VLOOKUP($A549,est_vols!$A:$U,6,FALSE),0),"")</f>
        <v>1192</v>
      </c>
      <c r="AQ549" s="3">
        <f>IFERROR(ROUND(VLOOKUP($A549,est_vols!$A:$U,7,FALSE),0),"")</f>
        <v>357</v>
      </c>
      <c r="AR549" s="3">
        <f>IFERROR(ROUND(VLOOKUP($A549,est_vols!$A:$U,8,FALSE),0),"")</f>
        <v>397</v>
      </c>
      <c r="AS549" s="9">
        <f>IFERROR(ROUND(VLOOKUP($A549,est_vols!$A:$U,9,FALSE),0),"")</f>
        <v>196</v>
      </c>
      <c r="AT549" s="3">
        <f t="shared" si="230"/>
        <v>2063</v>
      </c>
      <c r="AU549" s="3">
        <f t="shared" si="231"/>
        <v>668</v>
      </c>
      <c r="AV549" s="3">
        <f t="shared" si="232"/>
        <v>941</v>
      </c>
      <c r="AW549" s="3">
        <f t="shared" si="233"/>
        <v>144</v>
      </c>
      <c r="AX549" s="3">
        <f t="shared" si="234"/>
        <v>154</v>
      </c>
      <c r="AY549" s="9">
        <f t="shared" si="235"/>
        <v>156</v>
      </c>
      <c r="AZ549" s="3">
        <f t="shared" si="236"/>
        <v>4255969</v>
      </c>
      <c r="BA549" s="3">
        <f t="shared" si="237"/>
        <v>446224</v>
      </c>
      <c r="BB549" s="3">
        <f t="shared" si="238"/>
        <v>885481</v>
      </c>
      <c r="BC549" s="3">
        <f t="shared" si="239"/>
        <v>20736</v>
      </c>
      <c r="BD549" s="3">
        <f t="shared" si="240"/>
        <v>23716</v>
      </c>
      <c r="BE549" s="9">
        <f t="shared" si="241"/>
        <v>24336</v>
      </c>
      <c r="BF549" s="51">
        <f t="shared" si="242"/>
        <v>2.3179775280898878</v>
      </c>
      <c r="BG549" s="51">
        <f t="shared" si="243"/>
        <v>4.6713286713286717</v>
      </c>
      <c r="BH549" s="51">
        <f t="shared" si="244"/>
        <v>3.7490039840637448</v>
      </c>
      <c r="BI549" s="51">
        <f t="shared" si="245"/>
        <v>0.676056338028169</v>
      </c>
      <c r="BJ549" s="51">
        <f t="shared" si="246"/>
        <v>0.63374485596707819</v>
      </c>
      <c r="BK549" s="52">
        <f t="shared" si="247"/>
        <v>3.9</v>
      </c>
    </row>
    <row r="550" spans="1:63" x14ac:dyDescent="0.25">
      <c r="A550">
        <v>582</v>
      </c>
      <c r="B550" t="s">
        <v>75</v>
      </c>
      <c r="C550" t="s">
        <v>214</v>
      </c>
      <c r="D550" t="str">
        <f t="shared" si="228"/>
        <v>PALOU AVE between HAWES and INGALLS</v>
      </c>
      <c r="E550" t="s">
        <v>335</v>
      </c>
      <c r="F550" t="s">
        <v>574</v>
      </c>
      <c r="G550" t="s">
        <v>550</v>
      </c>
      <c r="H550" t="s">
        <v>40</v>
      </c>
      <c r="I550" t="s">
        <v>621</v>
      </c>
      <c r="J550" s="11" t="s">
        <v>1116</v>
      </c>
      <c r="K550">
        <v>33148</v>
      </c>
      <c r="L550" s="11">
        <v>20118</v>
      </c>
      <c r="M550">
        <f>IFERROR(ROUND(VLOOKUP($A550,est_vols!$A:$U,2,FALSE),0),"")</f>
        <v>3</v>
      </c>
      <c r="N550">
        <f>IFERROR(ROUND(VLOOKUP($A550,est_vols!$A:$U,3,FALSE),0),"")</f>
        <v>4</v>
      </c>
      <c r="O550" t="str">
        <f>VLOOKUP(M550,'AT FT Lookup'!$A$3:$D$8,4,FALSE)</f>
        <v>Urb</v>
      </c>
      <c r="P550" s="11" t="str">
        <f>VLOOKUP(N550,'AT FT Lookup'!$A$12:$C$26,3,FALSE)</f>
        <v>Col</v>
      </c>
      <c r="Q550">
        <f t="shared" si="248"/>
        <v>1</v>
      </c>
      <c r="R550">
        <f t="shared" si="249"/>
        <v>0</v>
      </c>
      <c r="S550">
        <f t="shared" si="250"/>
        <v>0</v>
      </c>
      <c r="T550">
        <f t="shared" si="251"/>
        <v>0</v>
      </c>
      <c r="U550" s="11" t="str">
        <f t="shared" si="229"/>
        <v>Under 10k</v>
      </c>
      <c r="V550" s="3">
        <v>890</v>
      </c>
      <c r="W550" s="3">
        <v>143</v>
      </c>
      <c r="X550" s="3">
        <v>251</v>
      </c>
      <c r="Y550" s="3">
        <v>213</v>
      </c>
      <c r="Z550" s="3">
        <v>243</v>
      </c>
      <c r="AA550" s="9">
        <v>40</v>
      </c>
      <c r="AN550" s="3">
        <f>IFERROR(ROUND(VLOOKUP($A550,est_vols!$A:$U,4,FALSE),0),"")</f>
        <v>2953</v>
      </c>
      <c r="AO550" s="3">
        <f>IFERROR(ROUND(VLOOKUP($A550,est_vols!$A:$U,5,FALSE),0),"")</f>
        <v>811</v>
      </c>
      <c r="AP550" s="3">
        <f>IFERROR(ROUND(VLOOKUP($A550,est_vols!$A:$U,6,FALSE),0),"")</f>
        <v>1192</v>
      </c>
      <c r="AQ550" s="3">
        <f>IFERROR(ROUND(VLOOKUP($A550,est_vols!$A:$U,7,FALSE),0),"")</f>
        <v>357</v>
      </c>
      <c r="AR550" s="3">
        <f>IFERROR(ROUND(VLOOKUP($A550,est_vols!$A:$U,8,FALSE),0),"")</f>
        <v>397</v>
      </c>
      <c r="AS550" s="9">
        <f>IFERROR(ROUND(VLOOKUP($A550,est_vols!$A:$U,9,FALSE),0),"")</f>
        <v>196</v>
      </c>
      <c r="AT550" s="3">
        <f t="shared" si="230"/>
        <v>2063</v>
      </c>
      <c r="AU550" s="3">
        <f t="shared" si="231"/>
        <v>668</v>
      </c>
      <c r="AV550" s="3">
        <f t="shared" si="232"/>
        <v>941</v>
      </c>
      <c r="AW550" s="3">
        <f t="shared" si="233"/>
        <v>144</v>
      </c>
      <c r="AX550" s="3">
        <f t="shared" si="234"/>
        <v>154</v>
      </c>
      <c r="AY550" s="9">
        <f t="shared" si="235"/>
        <v>156</v>
      </c>
      <c r="AZ550" s="3">
        <f t="shared" si="236"/>
        <v>4255969</v>
      </c>
      <c r="BA550" s="3">
        <f t="shared" si="237"/>
        <v>446224</v>
      </c>
      <c r="BB550" s="3">
        <f t="shared" si="238"/>
        <v>885481</v>
      </c>
      <c r="BC550" s="3">
        <f t="shared" si="239"/>
        <v>20736</v>
      </c>
      <c r="BD550" s="3">
        <f t="shared" si="240"/>
        <v>23716</v>
      </c>
      <c r="BE550" s="9">
        <f t="shared" si="241"/>
        <v>24336</v>
      </c>
      <c r="BF550" s="51">
        <f t="shared" si="242"/>
        <v>2.3179775280898878</v>
      </c>
      <c r="BG550" s="51">
        <f t="shared" si="243"/>
        <v>4.6713286713286717</v>
      </c>
      <c r="BH550" s="51">
        <f t="shared" si="244"/>
        <v>3.7490039840637448</v>
      </c>
      <c r="BI550" s="51">
        <f t="shared" si="245"/>
        <v>0.676056338028169</v>
      </c>
      <c r="BJ550" s="51">
        <f t="shared" si="246"/>
        <v>0.63374485596707819</v>
      </c>
      <c r="BK550" s="52">
        <f t="shared" si="247"/>
        <v>3.9</v>
      </c>
    </row>
    <row r="551" spans="1:63" x14ac:dyDescent="0.25">
      <c r="A551">
        <v>583</v>
      </c>
      <c r="B551" t="s">
        <v>75</v>
      </c>
      <c r="C551" t="s">
        <v>214</v>
      </c>
      <c r="D551" t="str">
        <f t="shared" si="228"/>
        <v>PALOU AVE between HAWES and INGALLS</v>
      </c>
      <c r="E551" t="s">
        <v>335</v>
      </c>
      <c r="F551" t="s">
        <v>574</v>
      </c>
      <c r="G551" t="s">
        <v>550</v>
      </c>
      <c r="H551" t="s">
        <v>42</v>
      </c>
      <c r="I551" t="s">
        <v>621</v>
      </c>
      <c r="J551" s="11" t="s">
        <v>1117</v>
      </c>
      <c r="K551">
        <v>20118</v>
      </c>
      <c r="L551" s="11">
        <v>33148</v>
      </c>
      <c r="M551">
        <f>IFERROR(ROUND(VLOOKUP($A551,est_vols!$A:$U,2,FALSE),0),"")</f>
        <v>3</v>
      </c>
      <c r="N551">
        <f>IFERROR(ROUND(VLOOKUP($A551,est_vols!$A:$U,3,FALSE),0),"")</f>
        <v>4</v>
      </c>
      <c r="O551" t="str">
        <f>VLOOKUP(M551,'AT FT Lookup'!$A$3:$D$8,4,FALSE)</f>
        <v>Urb</v>
      </c>
      <c r="P551" s="11" t="str">
        <f>VLOOKUP(N551,'AT FT Lookup'!$A$12:$C$26,3,FALSE)</f>
        <v>Col</v>
      </c>
      <c r="Q551">
        <f t="shared" si="248"/>
        <v>1</v>
      </c>
      <c r="R551">
        <f t="shared" si="249"/>
        <v>0</v>
      </c>
      <c r="S551">
        <f t="shared" si="250"/>
        <v>0</v>
      </c>
      <c r="T551">
        <f t="shared" si="251"/>
        <v>0</v>
      </c>
      <c r="U551" s="11" t="str">
        <f t="shared" si="229"/>
        <v>Under 10k</v>
      </c>
      <c r="V551" s="3">
        <v>1208</v>
      </c>
      <c r="W551" s="3">
        <v>223</v>
      </c>
      <c r="X551" s="3">
        <v>434</v>
      </c>
      <c r="Y551" s="3">
        <v>258</v>
      </c>
      <c r="Z551" s="3">
        <v>247</v>
      </c>
      <c r="AA551" s="9">
        <v>46</v>
      </c>
      <c r="AN551" s="3">
        <f>IFERROR(ROUND(VLOOKUP($A551,est_vols!$A:$U,4,FALSE),0),"")</f>
        <v>3286</v>
      </c>
      <c r="AO551" s="3">
        <f>IFERROR(ROUND(VLOOKUP($A551,est_vols!$A:$U,5,FALSE),0),"")</f>
        <v>249</v>
      </c>
      <c r="AP551" s="3">
        <f>IFERROR(ROUND(VLOOKUP($A551,est_vols!$A:$U,6,FALSE),0),"")</f>
        <v>1296</v>
      </c>
      <c r="AQ551" s="3">
        <f>IFERROR(ROUND(VLOOKUP($A551,est_vols!$A:$U,7,FALSE),0),"")</f>
        <v>934</v>
      </c>
      <c r="AR551" s="3">
        <f>IFERROR(ROUND(VLOOKUP($A551,est_vols!$A:$U,8,FALSE),0),"")</f>
        <v>743</v>
      </c>
      <c r="AS551" s="9">
        <f>IFERROR(ROUND(VLOOKUP($A551,est_vols!$A:$U,9,FALSE),0),"")</f>
        <v>64</v>
      </c>
      <c r="AT551" s="3">
        <f t="shared" si="230"/>
        <v>2078</v>
      </c>
      <c r="AU551" s="3">
        <f t="shared" si="231"/>
        <v>26</v>
      </c>
      <c r="AV551" s="3">
        <f t="shared" si="232"/>
        <v>862</v>
      </c>
      <c r="AW551" s="3">
        <f t="shared" si="233"/>
        <v>676</v>
      </c>
      <c r="AX551" s="3">
        <f t="shared" si="234"/>
        <v>496</v>
      </c>
      <c r="AY551" s="9">
        <f t="shared" si="235"/>
        <v>18</v>
      </c>
      <c r="AZ551" s="3">
        <f t="shared" si="236"/>
        <v>4318084</v>
      </c>
      <c r="BA551" s="3">
        <f t="shared" si="237"/>
        <v>676</v>
      </c>
      <c r="BB551" s="3">
        <f t="shared" si="238"/>
        <v>743044</v>
      </c>
      <c r="BC551" s="3">
        <f t="shared" si="239"/>
        <v>456976</v>
      </c>
      <c r="BD551" s="3">
        <f t="shared" si="240"/>
        <v>246016</v>
      </c>
      <c r="BE551" s="9">
        <f t="shared" si="241"/>
        <v>324</v>
      </c>
      <c r="BF551" s="51">
        <f t="shared" si="242"/>
        <v>1.7201986754966887</v>
      </c>
      <c r="BG551" s="51">
        <f t="shared" si="243"/>
        <v>0.11659192825112108</v>
      </c>
      <c r="BH551" s="51">
        <f t="shared" si="244"/>
        <v>1.9861751152073732</v>
      </c>
      <c r="BI551" s="51">
        <f t="shared" si="245"/>
        <v>2.6201550387596901</v>
      </c>
      <c r="BJ551" s="51">
        <f t="shared" si="246"/>
        <v>2.0080971659919027</v>
      </c>
      <c r="BK551" s="52">
        <f t="shared" si="247"/>
        <v>0.39130434782608697</v>
      </c>
    </row>
    <row r="552" spans="1:63" x14ac:dyDescent="0.25">
      <c r="A552">
        <v>584</v>
      </c>
      <c r="B552" t="s">
        <v>75</v>
      </c>
      <c r="C552" t="s">
        <v>214</v>
      </c>
      <c r="D552" t="str">
        <f t="shared" si="228"/>
        <v>PALOU AVE between HAWES and INGALLS</v>
      </c>
      <c r="E552" t="s">
        <v>335</v>
      </c>
      <c r="F552" t="s">
        <v>574</v>
      </c>
      <c r="G552" t="s">
        <v>550</v>
      </c>
      <c r="H552" t="s">
        <v>42</v>
      </c>
      <c r="I552" t="s">
        <v>621</v>
      </c>
      <c r="J552" s="11" t="s">
        <v>1118</v>
      </c>
      <c r="K552">
        <v>33148</v>
      </c>
      <c r="L552" s="11">
        <v>20136</v>
      </c>
      <c r="M552">
        <f>IFERROR(ROUND(VLOOKUP($A552,est_vols!$A:$U,2,FALSE),0),"")</f>
        <v>3</v>
      </c>
      <c r="N552">
        <f>IFERROR(ROUND(VLOOKUP($A552,est_vols!$A:$U,3,FALSE),0),"")</f>
        <v>4</v>
      </c>
      <c r="O552" t="str">
        <f>VLOOKUP(M552,'AT FT Lookup'!$A$3:$D$8,4,FALSE)</f>
        <v>Urb</v>
      </c>
      <c r="P552" s="11" t="str">
        <f>VLOOKUP(N552,'AT FT Lookup'!$A$12:$C$26,3,FALSE)</f>
        <v>Col</v>
      </c>
      <c r="Q552">
        <f t="shared" si="248"/>
        <v>1</v>
      </c>
      <c r="R552">
        <f t="shared" si="249"/>
        <v>0</v>
      </c>
      <c r="S552">
        <f t="shared" si="250"/>
        <v>0</v>
      </c>
      <c r="T552">
        <f t="shared" si="251"/>
        <v>0</v>
      </c>
      <c r="U552" s="11" t="str">
        <f t="shared" si="229"/>
        <v>Under 10k</v>
      </c>
      <c r="V552" s="3">
        <v>1208</v>
      </c>
      <c r="W552" s="3">
        <v>223</v>
      </c>
      <c r="X552" s="3">
        <v>434</v>
      </c>
      <c r="Y552" s="3">
        <v>258</v>
      </c>
      <c r="Z552" s="3">
        <v>247</v>
      </c>
      <c r="AA552" s="9">
        <v>46</v>
      </c>
      <c r="AN552" s="3">
        <f>IFERROR(ROUND(VLOOKUP($A552,est_vols!$A:$U,4,FALSE),0),"")</f>
        <v>3286</v>
      </c>
      <c r="AO552" s="3">
        <f>IFERROR(ROUND(VLOOKUP($A552,est_vols!$A:$U,5,FALSE),0),"")</f>
        <v>249</v>
      </c>
      <c r="AP552" s="3">
        <f>IFERROR(ROUND(VLOOKUP($A552,est_vols!$A:$U,6,FALSE),0),"")</f>
        <v>1296</v>
      </c>
      <c r="AQ552" s="3">
        <f>IFERROR(ROUND(VLOOKUP($A552,est_vols!$A:$U,7,FALSE),0),"")</f>
        <v>934</v>
      </c>
      <c r="AR552" s="3">
        <f>IFERROR(ROUND(VLOOKUP($A552,est_vols!$A:$U,8,FALSE),0),"")</f>
        <v>743</v>
      </c>
      <c r="AS552" s="9">
        <f>IFERROR(ROUND(VLOOKUP($A552,est_vols!$A:$U,9,FALSE),0),"")</f>
        <v>64</v>
      </c>
      <c r="AT552" s="3">
        <f t="shared" si="230"/>
        <v>2078</v>
      </c>
      <c r="AU552" s="3">
        <f t="shared" si="231"/>
        <v>26</v>
      </c>
      <c r="AV552" s="3">
        <f t="shared" si="232"/>
        <v>862</v>
      </c>
      <c r="AW552" s="3">
        <f t="shared" si="233"/>
        <v>676</v>
      </c>
      <c r="AX552" s="3">
        <f t="shared" si="234"/>
        <v>496</v>
      </c>
      <c r="AY552" s="9">
        <f t="shared" si="235"/>
        <v>18</v>
      </c>
      <c r="AZ552" s="3">
        <f t="shared" si="236"/>
        <v>4318084</v>
      </c>
      <c r="BA552" s="3">
        <f t="shared" si="237"/>
        <v>676</v>
      </c>
      <c r="BB552" s="3">
        <f t="shared" si="238"/>
        <v>743044</v>
      </c>
      <c r="BC552" s="3">
        <f t="shared" si="239"/>
        <v>456976</v>
      </c>
      <c r="BD552" s="3">
        <f t="shared" si="240"/>
        <v>246016</v>
      </c>
      <c r="BE552" s="9">
        <f t="shared" si="241"/>
        <v>324</v>
      </c>
      <c r="BF552" s="51">
        <f t="shared" si="242"/>
        <v>1.7201986754966887</v>
      </c>
      <c r="BG552" s="51">
        <f t="shared" si="243"/>
        <v>0.11659192825112108</v>
      </c>
      <c r="BH552" s="51">
        <f t="shared" si="244"/>
        <v>1.9861751152073732</v>
      </c>
      <c r="BI552" s="51">
        <f t="shared" si="245"/>
        <v>2.6201550387596901</v>
      </c>
      <c r="BJ552" s="51">
        <f t="shared" si="246"/>
        <v>2.0080971659919027</v>
      </c>
      <c r="BK552" s="52">
        <f t="shared" si="247"/>
        <v>0.39130434782608697</v>
      </c>
    </row>
    <row r="553" spans="1:63" x14ac:dyDescent="0.25">
      <c r="A553">
        <v>585</v>
      </c>
      <c r="B553" t="s">
        <v>75</v>
      </c>
      <c r="C553" t="s">
        <v>214</v>
      </c>
      <c r="D553" t="str">
        <f t="shared" si="228"/>
        <v>PALOU AVE between JENNINGS and KEITH</v>
      </c>
      <c r="E553" t="s">
        <v>335</v>
      </c>
      <c r="F553" t="s">
        <v>575</v>
      </c>
      <c r="G553" t="s">
        <v>576</v>
      </c>
      <c r="H553" t="s">
        <v>40</v>
      </c>
      <c r="I553" t="s">
        <v>621</v>
      </c>
      <c r="J553" s="11" t="s">
        <v>1119</v>
      </c>
      <c r="K553">
        <v>20157</v>
      </c>
      <c r="L553" s="11">
        <v>33146</v>
      </c>
      <c r="M553">
        <f>IFERROR(ROUND(VLOOKUP($A553,est_vols!$A:$U,2,FALSE),0),"")</f>
        <v>3</v>
      </c>
      <c r="N553">
        <f>IFERROR(ROUND(VLOOKUP($A553,est_vols!$A:$U,3,FALSE),0),"")</f>
        <v>4</v>
      </c>
      <c r="O553" t="str">
        <f>VLOOKUP(M553,'AT FT Lookup'!$A$3:$D$8,4,FALSE)</f>
        <v>Urb</v>
      </c>
      <c r="P553" s="11" t="str">
        <f>VLOOKUP(N553,'AT FT Lookup'!$A$12:$C$26,3,FALSE)</f>
        <v>Col</v>
      </c>
      <c r="Q553">
        <f t="shared" si="248"/>
        <v>1</v>
      </c>
      <c r="R553">
        <f t="shared" si="249"/>
        <v>0</v>
      </c>
      <c r="S553">
        <f t="shared" si="250"/>
        <v>0</v>
      </c>
      <c r="T553">
        <f t="shared" si="251"/>
        <v>0</v>
      </c>
      <c r="U553" s="11" t="str">
        <f t="shared" si="229"/>
        <v>Under 10k</v>
      </c>
      <c r="V553" s="3">
        <v>2757.5</v>
      </c>
      <c r="W553" s="3">
        <v>418</v>
      </c>
      <c r="X553" s="3">
        <v>955.5</v>
      </c>
      <c r="Y553" s="3">
        <v>548.5</v>
      </c>
      <c r="Z553" s="3">
        <v>726.5</v>
      </c>
      <c r="AA553" s="9">
        <v>109</v>
      </c>
      <c r="AN553" s="3">
        <f>IFERROR(ROUND(VLOOKUP($A553,est_vols!$A:$U,4,FALSE),0),"")</f>
        <v>3372</v>
      </c>
      <c r="AO553" s="3">
        <f>IFERROR(ROUND(VLOOKUP($A553,est_vols!$A:$U,5,FALSE),0),"")</f>
        <v>711</v>
      </c>
      <c r="AP553" s="3">
        <f>IFERROR(ROUND(VLOOKUP($A553,est_vols!$A:$U,6,FALSE),0),"")</f>
        <v>1366</v>
      </c>
      <c r="AQ553" s="3">
        <f>IFERROR(ROUND(VLOOKUP($A553,est_vols!$A:$U,7,FALSE),0),"")</f>
        <v>542</v>
      </c>
      <c r="AR553" s="3">
        <f>IFERROR(ROUND(VLOOKUP($A553,est_vols!$A:$U,8,FALSE),0),"")</f>
        <v>572</v>
      </c>
      <c r="AS553" s="9">
        <f>IFERROR(ROUND(VLOOKUP($A553,est_vols!$A:$U,9,FALSE),0),"")</f>
        <v>181</v>
      </c>
      <c r="AT553" s="3">
        <f t="shared" si="230"/>
        <v>614.5</v>
      </c>
      <c r="AU553" s="3">
        <f t="shared" si="231"/>
        <v>293</v>
      </c>
      <c r="AV553" s="3">
        <f t="shared" si="232"/>
        <v>410.5</v>
      </c>
      <c r="AW553" s="3">
        <f t="shared" si="233"/>
        <v>-6.5</v>
      </c>
      <c r="AX553" s="3">
        <f t="shared" si="234"/>
        <v>-154.5</v>
      </c>
      <c r="AY553" s="9">
        <f t="shared" si="235"/>
        <v>72</v>
      </c>
      <c r="AZ553" s="3">
        <f t="shared" si="236"/>
        <v>377610.25</v>
      </c>
      <c r="BA553" s="3">
        <f t="shared" si="237"/>
        <v>85849</v>
      </c>
      <c r="BB553" s="3">
        <f t="shared" si="238"/>
        <v>168510.25</v>
      </c>
      <c r="BC553" s="3">
        <f t="shared" si="239"/>
        <v>42.25</v>
      </c>
      <c r="BD553" s="3">
        <f t="shared" si="240"/>
        <v>23870.25</v>
      </c>
      <c r="BE553" s="9">
        <f t="shared" si="241"/>
        <v>5184</v>
      </c>
      <c r="BF553" s="51">
        <f t="shared" si="242"/>
        <v>0.22284678150498641</v>
      </c>
      <c r="BG553" s="51">
        <f t="shared" si="243"/>
        <v>0.70095693779904311</v>
      </c>
      <c r="BH553" s="51">
        <f t="shared" si="244"/>
        <v>0.4296180010465725</v>
      </c>
      <c r="BI553" s="51">
        <f t="shared" si="245"/>
        <v>-1.1850501367365542E-2</v>
      </c>
      <c r="BJ553" s="51">
        <f t="shared" si="246"/>
        <v>-0.2126634549208534</v>
      </c>
      <c r="BK553" s="52">
        <f t="shared" si="247"/>
        <v>0.66055045871559637</v>
      </c>
    </row>
    <row r="554" spans="1:63" x14ac:dyDescent="0.25">
      <c r="A554">
        <v>586</v>
      </c>
      <c r="B554" t="s">
        <v>75</v>
      </c>
      <c r="C554" t="s">
        <v>214</v>
      </c>
      <c r="D554" t="str">
        <f t="shared" si="228"/>
        <v>PALOU AVE between JENNINGS and KEITH</v>
      </c>
      <c r="E554" t="s">
        <v>335</v>
      </c>
      <c r="F554" t="s">
        <v>575</v>
      </c>
      <c r="G554" t="s">
        <v>576</v>
      </c>
      <c r="H554" t="s">
        <v>40</v>
      </c>
      <c r="I554" t="s">
        <v>621</v>
      </c>
      <c r="J554" s="11" t="s">
        <v>1120</v>
      </c>
      <c r="K554">
        <v>33146</v>
      </c>
      <c r="L554" s="11">
        <v>20140</v>
      </c>
      <c r="M554">
        <f>IFERROR(ROUND(VLOOKUP($A554,est_vols!$A:$U,2,FALSE),0),"")</f>
        <v>3</v>
      </c>
      <c r="N554">
        <f>IFERROR(ROUND(VLOOKUP($A554,est_vols!$A:$U,3,FALSE),0),"")</f>
        <v>4</v>
      </c>
      <c r="O554" t="str">
        <f>VLOOKUP(M554,'AT FT Lookup'!$A$3:$D$8,4,FALSE)</f>
        <v>Urb</v>
      </c>
      <c r="P554" s="11" t="str">
        <f>VLOOKUP(N554,'AT FT Lookup'!$A$12:$C$26,3,FALSE)</f>
        <v>Col</v>
      </c>
      <c r="Q554">
        <f t="shared" si="248"/>
        <v>1</v>
      </c>
      <c r="R554">
        <f t="shared" si="249"/>
        <v>0</v>
      </c>
      <c r="S554">
        <f t="shared" si="250"/>
        <v>0</v>
      </c>
      <c r="T554">
        <f t="shared" si="251"/>
        <v>0</v>
      </c>
      <c r="U554" s="11" t="str">
        <f t="shared" si="229"/>
        <v>Under 10k</v>
      </c>
      <c r="V554" s="3">
        <v>2757.5</v>
      </c>
      <c r="W554" s="3">
        <v>418</v>
      </c>
      <c r="X554" s="3">
        <v>955.5</v>
      </c>
      <c r="Y554" s="3">
        <v>548.5</v>
      </c>
      <c r="Z554" s="3">
        <v>726.5</v>
      </c>
      <c r="AA554" s="9">
        <v>109</v>
      </c>
      <c r="AN554" s="3">
        <f>IFERROR(ROUND(VLOOKUP($A554,est_vols!$A:$U,4,FALSE),0),"")</f>
        <v>3372</v>
      </c>
      <c r="AO554" s="3">
        <f>IFERROR(ROUND(VLOOKUP($A554,est_vols!$A:$U,5,FALSE),0),"")</f>
        <v>711</v>
      </c>
      <c r="AP554" s="3">
        <f>IFERROR(ROUND(VLOOKUP($A554,est_vols!$A:$U,6,FALSE),0),"")</f>
        <v>1366</v>
      </c>
      <c r="AQ554" s="3">
        <f>IFERROR(ROUND(VLOOKUP($A554,est_vols!$A:$U,7,FALSE),0),"")</f>
        <v>542</v>
      </c>
      <c r="AR554" s="3">
        <f>IFERROR(ROUND(VLOOKUP($A554,est_vols!$A:$U,8,FALSE),0),"")</f>
        <v>572</v>
      </c>
      <c r="AS554" s="9">
        <f>IFERROR(ROUND(VLOOKUP($A554,est_vols!$A:$U,9,FALSE),0),"")</f>
        <v>181</v>
      </c>
      <c r="AT554" s="3">
        <f t="shared" si="230"/>
        <v>614.5</v>
      </c>
      <c r="AU554" s="3">
        <f t="shared" si="231"/>
        <v>293</v>
      </c>
      <c r="AV554" s="3">
        <f t="shared" si="232"/>
        <v>410.5</v>
      </c>
      <c r="AW554" s="3">
        <f t="shared" si="233"/>
        <v>-6.5</v>
      </c>
      <c r="AX554" s="3">
        <f t="shared" si="234"/>
        <v>-154.5</v>
      </c>
      <c r="AY554" s="9">
        <f t="shared" si="235"/>
        <v>72</v>
      </c>
      <c r="AZ554" s="3">
        <f t="shared" si="236"/>
        <v>377610.25</v>
      </c>
      <c r="BA554" s="3">
        <f t="shared" si="237"/>
        <v>85849</v>
      </c>
      <c r="BB554" s="3">
        <f t="shared" si="238"/>
        <v>168510.25</v>
      </c>
      <c r="BC554" s="3">
        <f t="shared" si="239"/>
        <v>42.25</v>
      </c>
      <c r="BD554" s="3">
        <f t="shared" si="240"/>
        <v>23870.25</v>
      </c>
      <c r="BE554" s="9">
        <f t="shared" si="241"/>
        <v>5184</v>
      </c>
      <c r="BF554" s="51">
        <f t="shared" si="242"/>
        <v>0.22284678150498641</v>
      </c>
      <c r="BG554" s="51">
        <f t="shared" si="243"/>
        <v>0.70095693779904311</v>
      </c>
      <c r="BH554" s="51">
        <f t="shared" si="244"/>
        <v>0.4296180010465725</v>
      </c>
      <c r="BI554" s="51">
        <f t="shared" si="245"/>
        <v>-1.1850501367365542E-2</v>
      </c>
      <c r="BJ554" s="51">
        <f t="shared" si="246"/>
        <v>-0.2126634549208534</v>
      </c>
      <c r="BK554" s="52">
        <f t="shared" si="247"/>
        <v>0.66055045871559637</v>
      </c>
    </row>
    <row r="555" spans="1:63" x14ac:dyDescent="0.25">
      <c r="A555">
        <v>587</v>
      </c>
      <c r="B555" t="s">
        <v>75</v>
      </c>
      <c r="C555" t="s">
        <v>214</v>
      </c>
      <c r="D555" t="str">
        <f t="shared" si="228"/>
        <v>PALOU AVE between JENNINGS and KEITH</v>
      </c>
      <c r="E555" t="s">
        <v>335</v>
      </c>
      <c r="F555" t="s">
        <v>575</v>
      </c>
      <c r="G555" t="s">
        <v>576</v>
      </c>
      <c r="H555" t="s">
        <v>42</v>
      </c>
      <c r="I555" t="s">
        <v>621</v>
      </c>
      <c r="J555" s="11" t="s">
        <v>1121</v>
      </c>
      <c r="K555">
        <v>20140</v>
      </c>
      <c r="L555" s="11">
        <v>33146</v>
      </c>
      <c r="M555">
        <f>IFERROR(ROUND(VLOOKUP($A555,est_vols!$A:$U,2,FALSE),0),"")</f>
        <v>3</v>
      </c>
      <c r="N555">
        <f>IFERROR(ROUND(VLOOKUP($A555,est_vols!$A:$U,3,FALSE),0),"")</f>
        <v>4</v>
      </c>
      <c r="O555" t="str">
        <f>VLOOKUP(M555,'AT FT Lookup'!$A$3:$D$8,4,FALSE)</f>
        <v>Urb</v>
      </c>
      <c r="P555" s="11" t="str">
        <f>VLOOKUP(N555,'AT FT Lookup'!$A$12:$C$26,3,FALSE)</f>
        <v>Col</v>
      </c>
      <c r="Q555">
        <f t="shared" si="248"/>
        <v>1</v>
      </c>
      <c r="R555">
        <f t="shared" si="249"/>
        <v>0</v>
      </c>
      <c r="S555">
        <f t="shared" si="250"/>
        <v>0</v>
      </c>
      <c r="T555">
        <f t="shared" si="251"/>
        <v>0</v>
      </c>
      <c r="U555" s="11" t="str">
        <f t="shared" si="229"/>
        <v>Under 10k</v>
      </c>
      <c r="V555" s="3">
        <v>3094</v>
      </c>
      <c r="W555" s="3">
        <v>586.5</v>
      </c>
      <c r="X555" s="3">
        <v>1155</v>
      </c>
      <c r="Y555" s="3">
        <v>644</v>
      </c>
      <c r="Z555" s="3">
        <v>622.5</v>
      </c>
      <c r="AA555" s="9">
        <v>86</v>
      </c>
      <c r="AN555" s="3">
        <f>IFERROR(ROUND(VLOOKUP($A555,est_vols!$A:$U,4,FALSE),0),"")</f>
        <v>3858</v>
      </c>
      <c r="AO555" s="3">
        <f>IFERROR(ROUND(VLOOKUP($A555,est_vols!$A:$U,5,FALSE),0),"")</f>
        <v>462</v>
      </c>
      <c r="AP555" s="3">
        <f>IFERROR(ROUND(VLOOKUP($A555,est_vols!$A:$U,6,FALSE),0),"")</f>
        <v>1565</v>
      </c>
      <c r="AQ555" s="3">
        <f>IFERROR(ROUND(VLOOKUP($A555,est_vols!$A:$U,7,FALSE),0),"")</f>
        <v>934</v>
      </c>
      <c r="AR555" s="3">
        <f>IFERROR(ROUND(VLOOKUP($A555,est_vols!$A:$U,8,FALSE),0),"")</f>
        <v>816</v>
      </c>
      <c r="AS555" s="9">
        <f>IFERROR(ROUND(VLOOKUP($A555,est_vols!$A:$U,9,FALSE),0),"")</f>
        <v>82</v>
      </c>
      <c r="AT555" s="3">
        <f t="shared" si="230"/>
        <v>764</v>
      </c>
      <c r="AU555" s="3">
        <f t="shared" si="231"/>
        <v>-124.5</v>
      </c>
      <c r="AV555" s="3">
        <f t="shared" si="232"/>
        <v>410</v>
      </c>
      <c r="AW555" s="3">
        <f t="shared" si="233"/>
        <v>290</v>
      </c>
      <c r="AX555" s="3">
        <f t="shared" si="234"/>
        <v>193.5</v>
      </c>
      <c r="AY555" s="9">
        <f t="shared" si="235"/>
        <v>-4</v>
      </c>
      <c r="AZ555" s="3">
        <f t="shared" si="236"/>
        <v>583696</v>
      </c>
      <c r="BA555" s="3">
        <f t="shared" si="237"/>
        <v>15500.25</v>
      </c>
      <c r="BB555" s="3">
        <f t="shared" si="238"/>
        <v>168100</v>
      </c>
      <c r="BC555" s="3">
        <f t="shared" si="239"/>
        <v>84100</v>
      </c>
      <c r="BD555" s="3">
        <f t="shared" si="240"/>
        <v>37442.25</v>
      </c>
      <c r="BE555" s="9">
        <f t="shared" si="241"/>
        <v>16</v>
      </c>
      <c r="BF555" s="51">
        <f t="shared" si="242"/>
        <v>0.24692954104718812</v>
      </c>
      <c r="BG555" s="51">
        <f t="shared" si="243"/>
        <v>-0.21227621483375958</v>
      </c>
      <c r="BH555" s="51">
        <f t="shared" si="244"/>
        <v>0.354978354978355</v>
      </c>
      <c r="BI555" s="51">
        <f t="shared" si="245"/>
        <v>0.4503105590062112</v>
      </c>
      <c r="BJ555" s="51">
        <f t="shared" si="246"/>
        <v>0.31084337349397589</v>
      </c>
      <c r="BK555" s="52">
        <f t="shared" si="247"/>
        <v>-4.6511627906976744E-2</v>
      </c>
    </row>
    <row r="556" spans="1:63" x14ac:dyDescent="0.25">
      <c r="A556">
        <v>588</v>
      </c>
      <c r="B556" t="s">
        <v>75</v>
      </c>
      <c r="C556" t="s">
        <v>214</v>
      </c>
      <c r="D556" t="str">
        <f t="shared" si="228"/>
        <v>PALOU AVE between JENNINGS and KEITH</v>
      </c>
      <c r="E556" t="s">
        <v>335</v>
      </c>
      <c r="F556" t="s">
        <v>575</v>
      </c>
      <c r="G556" t="s">
        <v>576</v>
      </c>
      <c r="H556" t="s">
        <v>42</v>
      </c>
      <c r="I556" t="s">
        <v>621</v>
      </c>
      <c r="J556" s="11" t="s">
        <v>1122</v>
      </c>
      <c r="K556">
        <v>33146</v>
      </c>
      <c r="L556" s="11">
        <v>20157</v>
      </c>
      <c r="M556">
        <f>IFERROR(ROUND(VLOOKUP($A556,est_vols!$A:$U,2,FALSE),0),"")</f>
        <v>3</v>
      </c>
      <c r="N556">
        <f>IFERROR(ROUND(VLOOKUP($A556,est_vols!$A:$U,3,FALSE),0),"")</f>
        <v>4</v>
      </c>
      <c r="O556" t="str">
        <f>VLOOKUP(M556,'AT FT Lookup'!$A$3:$D$8,4,FALSE)</f>
        <v>Urb</v>
      </c>
      <c r="P556" s="11" t="str">
        <f>VLOOKUP(N556,'AT FT Lookup'!$A$12:$C$26,3,FALSE)</f>
        <v>Col</v>
      </c>
      <c r="Q556">
        <f t="shared" si="248"/>
        <v>1</v>
      </c>
      <c r="R556">
        <f t="shared" si="249"/>
        <v>0</v>
      </c>
      <c r="S556">
        <f t="shared" si="250"/>
        <v>0</v>
      </c>
      <c r="T556">
        <f t="shared" si="251"/>
        <v>0</v>
      </c>
      <c r="U556" s="11" t="str">
        <f t="shared" si="229"/>
        <v>Under 10k</v>
      </c>
      <c r="V556" s="3">
        <v>3094</v>
      </c>
      <c r="W556" s="3">
        <v>586.5</v>
      </c>
      <c r="X556" s="3">
        <v>1155</v>
      </c>
      <c r="Y556" s="3">
        <v>644</v>
      </c>
      <c r="Z556" s="3">
        <v>622.5</v>
      </c>
      <c r="AA556" s="9">
        <v>86</v>
      </c>
      <c r="AN556" s="3">
        <f>IFERROR(ROUND(VLOOKUP($A556,est_vols!$A:$U,4,FALSE),0),"")</f>
        <v>3858</v>
      </c>
      <c r="AO556" s="3">
        <f>IFERROR(ROUND(VLOOKUP($A556,est_vols!$A:$U,5,FALSE),0),"")</f>
        <v>462</v>
      </c>
      <c r="AP556" s="3">
        <f>IFERROR(ROUND(VLOOKUP($A556,est_vols!$A:$U,6,FALSE),0),"")</f>
        <v>1565</v>
      </c>
      <c r="AQ556" s="3">
        <f>IFERROR(ROUND(VLOOKUP($A556,est_vols!$A:$U,7,FALSE),0),"")</f>
        <v>934</v>
      </c>
      <c r="AR556" s="3">
        <f>IFERROR(ROUND(VLOOKUP($A556,est_vols!$A:$U,8,FALSE),0),"")</f>
        <v>816</v>
      </c>
      <c r="AS556" s="9">
        <f>IFERROR(ROUND(VLOOKUP($A556,est_vols!$A:$U,9,FALSE),0),"")</f>
        <v>82</v>
      </c>
      <c r="AT556" s="3">
        <f t="shared" si="230"/>
        <v>764</v>
      </c>
      <c r="AU556" s="3">
        <f t="shared" si="231"/>
        <v>-124.5</v>
      </c>
      <c r="AV556" s="3">
        <f t="shared" si="232"/>
        <v>410</v>
      </c>
      <c r="AW556" s="3">
        <f t="shared" si="233"/>
        <v>290</v>
      </c>
      <c r="AX556" s="3">
        <f t="shared" si="234"/>
        <v>193.5</v>
      </c>
      <c r="AY556" s="9">
        <f t="shared" si="235"/>
        <v>-4</v>
      </c>
      <c r="AZ556" s="3">
        <f t="shared" si="236"/>
        <v>583696</v>
      </c>
      <c r="BA556" s="3">
        <f t="shared" si="237"/>
        <v>15500.25</v>
      </c>
      <c r="BB556" s="3">
        <f t="shared" si="238"/>
        <v>168100</v>
      </c>
      <c r="BC556" s="3">
        <f t="shared" si="239"/>
        <v>84100</v>
      </c>
      <c r="BD556" s="3">
        <f t="shared" si="240"/>
        <v>37442.25</v>
      </c>
      <c r="BE556" s="9">
        <f t="shared" si="241"/>
        <v>16</v>
      </c>
      <c r="BF556" s="51">
        <f t="shared" si="242"/>
        <v>0.24692954104718812</v>
      </c>
      <c r="BG556" s="51">
        <f t="shared" si="243"/>
        <v>-0.21227621483375958</v>
      </c>
      <c r="BH556" s="51">
        <f t="shared" si="244"/>
        <v>0.354978354978355</v>
      </c>
      <c r="BI556" s="51">
        <f t="shared" si="245"/>
        <v>0.4503105590062112</v>
      </c>
      <c r="BJ556" s="51">
        <f t="shared" si="246"/>
        <v>0.31084337349397589</v>
      </c>
      <c r="BK556" s="52">
        <f t="shared" si="247"/>
        <v>-4.6511627906976744E-2</v>
      </c>
    </row>
    <row r="557" spans="1:63" x14ac:dyDescent="0.25">
      <c r="A557">
        <v>589</v>
      </c>
      <c r="B557" t="s">
        <v>75</v>
      </c>
      <c r="C557" t="s">
        <v>214</v>
      </c>
      <c r="D557" t="str">
        <f t="shared" si="228"/>
        <v>PARNASSUS AVE between SHRADER and STANYAN</v>
      </c>
      <c r="E557" t="s">
        <v>336</v>
      </c>
      <c r="F557" t="s">
        <v>509</v>
      </c>
      <c r="G557" t="s">
        <v>510</v>
      </c>
      <c r="H557" t="s">
        <v>40</v>
      </c>
      <c r="I557" t="s">
        <v>621</v>
      </c>
      <c r="J557" s="11" t="s">
        <v>1123</v>
      </c>
      <c r="K557">
        <v>26302</v>
      </c>
      <c r="L557" s="11">
        <v>26299</v>
      </c>
      <c r="M557">
        <f>IFERROR(ROUND(VLOOKUP($A557,est_vols!$A:$U,2,FALSE),0),"")</f>
        <v>2</v>
      </c>
      <c r="N557">
        <f>IFERROR(ROUND(VLOOKUP($A557,est_vols!$A:$U,3,FALSE),0),"")</f>
        <v>4</v>
      </c>
      <c r="O557" t="str">
        <f>VLOOKUP(M557,'AT FT Lookup'!$A$3:$D$8,4,FALSE)</f>
        <v>UrbBiz</v>
      </c>
      <c r="P557" s="11" t="str">
        <f>VLOOKUP(N557,'AT FT Lookup'!$A$12:$C$26,3,FALSE)</f>
        <v>Col</v>
      </c>
      <c r="Q557">
        <f t="shared" si="248"/>
        <v>1</v>
      </c>
      <c r="R557">
        <f t="shared" si="249"/>
        <v>0</v>
      </c>
      <c r="S557">
        <f t="shared" si="250"/>
        <v>0</v>
      </c>
      <c r="T557">
        <f t="shared" si="251"/>
        <v>0</v>
      </c>
      <c r="U557" s="11" t="str">
        <f t="shared" si="229"/>
        <v>Under 10k</v>
      </c>
      <c r="V557" s="3">
        <v>2090</v>
      </c>
      <c r="W557" s="3">
        <v>374</v>
      </c>
      <c r="X557" s="3">
        <v>853</v>
      </c>
      <c r="Y557" s="3">
        <v>416</v>
      </c>
      <c r="Z557" s="3">
        <v>414</v>
      </c>
      <c r="AA557" s="9">
        <v>33</v>
      </c>
      <c r="AN557" s="3">
        <f>IFERROR(ROUND(VLOOKUP($A557,est_vols!$A:$U,4,FALSE),0),"")</f>
        <v>3899</v>
      </c>
      <c r="AO557" s="3">
        <f>IFERROR(ROUND(VLOOKUP($A557,est_vols!$A:$U,5,FALSE),0),"")</f>
        <v>787</v>
      </c>
      <c r="AP557" s="3">
        <f>IFERROR(ROUND(VLOOKUP($A557,est_vols!$A:$U,6,FALSE),0),"")</f>
        <v>1600</v>
      </c>
      <c r="AQ557" s="3">
        <f>IFERROR(ROUND(VLOOKUP($A557,est_vols!$A:$U,7,FALSE),0),"")</f>
        <v>810</v>
      </c>
      <c r="AR557" s="3">
        <f>IFERROR(ROUND(VLOOKUP($A557,est_vols!$A:$U,8,FALSE),0),"")</f>
        <v>664</v>
      </c>
      <c r="AS557" s="9">
        <f>IFERROR(ROUND(VLOOKUP($A557,est_vols!$A:$U,9,FALSE),0),"")</f>
        <v>38</v>
      </c>
      <c r="AT557" s="3">
        <f t="shared" si="230"/>
        <v>1809</v>
      </c>
      <c r="AU557" s="3">
        <f t="shared" si="231"/>
        <v>413</v>
      </c>
      <c r="AV557" s="3">
        <f t="shared" si="232"/>
        <v>747</v>
      </c>
      <c r="AW557" s="3">
        <f t="shared" si="233"/>
        <v>394</v>
      </c>
      <c r="AX557" s="3">
        <f t="shared" si="234"/>
        <v>250</v>
      </c>
      <c r="AY557" s="9">
        <f t="shared" si="235"/>
        <v>5</v>
      </c>
      <c r="AZ557" s="3">
        <f t="shared" si="236"/>
        <v>3272481</v>
      </c>
      <c r="BA557" s="3">
        <f t="shared" si="237"/>
        <v>170569</v>
      </c>
      <c r="BB557" s="3">
        <f t="shared" si="238"/>
        <v>558009</v>
      </c>
      <c r="BC557" s="3">
        <f t="shared" si="239"/>
        <v>155236</v>
      </c>
      <c r="BD557" s="3">
        <f t="shared" si="240"/>
        <v>62500</v>
      </c>
      <c r="BE557" s="9">
        <f t="shared" si="241"/>
        <v>25</v>
      </c>
      <c r="BF557" s="51">
        <f t="shared" si="242"/>
        <v>0.86555023923444974</v>
      </c>
      <c r="BG557" s="51">
        <f t="shared" si="243"/>
        <v>1.1042780748663101</v>
      </c>
      <c r="BH557" s="51">
        <f t="shared" si="244"/>
        <v>0.87573270808909731</v>
      </c>
      <c r="BI557" s="51">
        <f t="shared" si="245"/>
        <v>0.94711538461538458</v>
      </c>
      <c r="BJ557" s="51">
        <f t="shared" si="246"/>
        <v>0.60386473429951693</v>
      </c>
      <c r="BK557" s="52">
        <f t="shared" si="247"/>
        <v>0.15151515151515152</v>
      </c>
    </row>
    <row r="558" spans="1:63" x14ac:dyDescent="0.25">
      <c r="A558">
        <v>590</v>
      </c>
      <c r="B558" t="s">
        <v>75</v>
      </c>
      <c r="C558" t="s">
        <v>214</v>
      </c>
      <c r="D558" t="str">
        <f t="shared" si="228"/>
        <v>PARNASSUS AVE between SHRADER and STANYAN</v>
      </c>
      <c r="E558" t="s">
        <v>336</v>
      </c>
      <c r="F558" t="s">
        <v>509</v>
      </c>
      <c r="G558" t="s">
        <v>510</v>
      </c>
      <c r="H558" t="s">
        <v>42</v>
      </c>
      <c r="I558" t="s">
        <v>621</v>
      </c>
      <c r="J558" s="11" t="s">
        <v>1124</v>
      </c>
      <c r="K558">
        <v>26299</v>
      </c>
      <c r="L558" s="11">
        <v>26302</v>
      </c>
      <c r="M558">
        <f>IFERROR(ROUND(VLOOKUP($A558,est_vols!$A:$U,2,FALSE),0),"")</f>
        <v>2</v>
      </c>
      <c r="N558">
        <f>IFERROR(ROUND(VLOOKUP($A558,est_vols!$A:$U,3,FALSE),0),"")</f>
        <v>4</v>
      </c>
      <c r="O558" t="str">
        <f>VLOOKUP(M558,'AT FT Lookup'!$A$3:$D$8,4,FALSE)</f>
        <v>UrbBiz</v>
      </c>
      <c r="P558" s="11" t="str">
        <f>VLOOKUP(N558,'AT FT Lookup'!$A$12:$C$26,3,FALSE)</f>
        <v>Col</v>
      </c>
      <c r="Q558">
        <f t="shared" si="248"/>
        <v>1</v>
      </c>
      <c r="R558">
        <f t="shared" si="249"/>
        <v>0</v>
      </c>
      <c r="S558">
        <f t="shared" si="250"/>
        <v>0</v>
      </c>
      <c r="T558">
        <f t="shared" si="251"/>
        <v>0</v>
      </c>
      <c r="U558" s="11" t="str">
        <f t="shared" si="229"/>
        <v>Under 10k</v>
      </c>
      <c r="V558" s="3">
        <v>2818</v>
      </c>
      <c r="W558" s="3">
        <v>552</v>
      </c>
      <c r="X558" s="3">
        <v>1140</v>
      </c>
      <c r="Y558" s="3">
        <v>586</v>
      </c>
      <c r="Z558" s="3">
        <v>499</v>
      </c>
      <c r="AA558" s="9">
        <v>41</v>
      </c>
      <c r="AN558" s="3">
        <f>IFERROR(ROUND(VLOOKUP($A558,est_vols!$A:$U,4,FALSE),0),"")</f>
        <v>4241</v>
      </c>
      <c r="AO558" s="3">
        <f>IFERROR(ROUND(VLOOKUP($A558,est_vols!$A:$U,5,FALSE),0),"")</f>
        <v>542</v>
      </c>
      <c r="AP558" s="3">
        <f>IFERROR(ROUND(VLOOKUP($A558,est_vols!$A:$U,6,FALSE),0),"")</f>
        <v>1735</v>
      </c>
      <c r="AQ558" s="3">
        <f>IFERROR(ROUND(VLOOKUP($A558,est_vols!$A:$U,7,FALSE),0),"")</f>
        <v>1054</v>
      </c>
      <c r="AR558" s="3">
        <f>IFERROR(ROUND(VLOOKUP($A558,est_vols!$A:$U,8,FALSE),0),"")</f>
        <v>809</v>
      </c>
      <c r="AS558" s="9">
        <f>IFERROR(ROUND(VLOOKUP($A558,est_vols!$A:$U,9,FALSE),0),"")</f>
        <v>100</v>
      </c>
      <c r="AT558" s="3">
        <f t="shared" si="230"/>
        <v>1423</v>
      </c>
      <c r="AU558" s="3">
        <f t="shared" si="231"/>
        <v>-10</v>
      </c>
      <c r="AV558" s="3">
        <f t="shared" si="232"/>
        <v>595</v>
      </c>
      <c r="AW558" s="3">
        <f t="shared" si="233"/>
        <v>468</v>
      </c>
      <c r="AX558" s="3">
        <f t="shared" si="234"/>
        <v>310</v>
      </c>
      <c r="AY558" s="9">
        <f t="shared" si="235"/>
        <v>59</v>
      </c>
      <c r="AZ558" s="3">
        <f t="shared" si="236"/>
        <v>2024929</v>
      </c>
      <c r="BA558" s="3">
        <f t="shared" si="237"/>
        <v>100</v>
      </c>
      <c r="BB558" s="3">
        <f t="shared" si="238"/>
        <v>354025</v>
      </c>
      <c r="BC558" s="3">
        <f t="shared" si="239"/>
        <v>219024</v>
      </c>
      <c r="BD558" s="3">
        <f t="shared" si="240"/>
        <v>96100</v>
      </c>
      <c r="BE558" s="9">
        <f t="shared" si="241"/>
        <v>3481</v>
      </c>
      <c r="BF558" s="51">
        <f t="shared" si="242"/>
        <v>0.5049680624556423</v>
      </c>
      <c r="BG558" s="51">
        <f t="shared" si="243"/>
        <v>-1.8115942028985508E-2</v>
      </c>
      <c r="BH558" s="51">
        <f t="shared" si="244"/>
        <v>0.52192982456140347</v>
      </c>
      <c r="BI558" s="51">
        <f t="shared" si="245"/>
        <v>0.79863481228668942</v>
      </c>
      <c r="BJ558" s="51">
        <f t="shared" si="246"/>
        <v>0.62124248496993983</v>
      </c>
      <c r="BK558" s="52">
        <f t="shared" si="247"/>
        <v>1.4390243902439024</v>
      </c>
    </row>
    <row r="559" spans="1:63" x14ac:dyDescent="0.25">
      <c r="A559">
        <v>591</v>
      </c>
      <c r="B559" t="s">
        <v>75</v>
      </c>
      <c r="C559" t="s">
        <v>214</v>
      </c>
      <c r="D559" t="str">
        <f t="shared" si="228"/>
        <v>PENNSYLVANIA AVE between 18TH and MARIPOSA</v>
      </c>
      <c r="E559" t="s">
        <v>337</v>
      </c>
      <c r="F559" t="s">
        <v>501</v>
      </c>
      <c r="G559" t="s">
        <v>577</v>
      </c>
      <c r="H559" t="s">
        <v>40</v>
      </c>
      <c r="I559" t="s">
        <v>621</v>
      </c>
      <c r="J559" s="11" t="s">
        <v>1125</v>
      </c>
      <c r="K559">
        <v>23655</v>
      </c>
      <c r="L559" s="11">
        <v>52251</v>
      </c>
      <c r="M559">
        <f>IFERROR(ROUND(VLOOKUP($A559,est_vols!$A:$U,2,FALSE),0),"")</f>
        <v>2</v>
      </c>
      <c r="N559">
        <f>IFERROR(ROUND(VLOOKUP($A559,est_vols!$A:$U,3,FALSE),0),"")</f>
        <v>4</v>
      </c>
      <c r="O559" t="str">
        <f>VLOOKUP(M559,'AT FT Lookup'!$A$3:$D$8,4,FALSE)</f>
        <v>UrbBiz</v>
      </c>
      <c r="P559" s="11" t="str">
        <f>VLOOKUP(N559,'AT FT Lookup'!$A$12:$C$26,3,FALSE)</f>
        <v>Col</v>
      </c>
      <c r="Q559">
        <f t="shared" si="248"/>
        <v>1</v>
      </c>
      <c r="R559">
        <f t="shared" si="249"/>
        <v>0</v>
      </c>
      <c r="S559">
        <f t="shared" si="250"/>
        <v>0</v>
      </c>
      <c r="T559">
        <f t="shared" si="251"/>
        <v>0</v>
      </c>
      <c r="U559" s="11" t="str">
        <f t="shared" si="229"/>
        <v>Under 10k</v>
      </c>
      <c r="V559" s="3">
        <v>738.5</v>
      </c>
      <c r="W559" s="3">
        <v>152.5</v>
      </c>
      <c r="X559" s="3">
        <v>291</v>
      </c>
      <c r="Y559" s="3">
        <v>123</v>
      </c>
      <c r="Z559" s="3">
        <v>151.5</v>
      </c>
      <c r="AA559" s="9">
        <v>20.5</v>
      </c>
      <c r="AN559" s="3">
        <f>IFERROR(ROUND(VLOOKUP($A559,est_vols!$A:$U,4,FALSE),0),"")</f>
        <v>1887</v>
      </c>
      <c r="AO559" s="3">
        <f>IFERROR(ROUND(VLOOKUP($A559,est_vols!$A:$U,5,FALSE),0),"")</f>
        <v>295</v>
      </c>
      <c r="AP559" s="3">
        <f>IFERROR(ROUND(VLOOKUP($A559,est_vols!$A:$U,6,FALSE),0),"")</f>
        <v>780</v>
      </c>
      <c r="AQ559" s="3">
        <f>IFERROR(ROUND(VLOOKUP($A559,est_vols!$A:$U,7,FALSE),0),"")</f>
        <v>438</v>
      </c>
      <c r="AR559" s="3">
        <f>IFERROR(ROUND(VLOOKUP($A559,est_vols!$A:$U,8,FALSE),0),"")</f>
        <v>337</v>
      </c>
      <c r="AS559" s="9">
        <f>IFERROR(ROUND(VLOOKUP($A559,est_vols!$A:$U,9,FALSE),0),"")</f>
        <v>37</v>
      </c>
      <c r="AT559" s="3">
        <f t="shared" si="230"/>
        <v>1148.5</v>
      </c>
      <c r="AU559" s="3">
        <f t="shared" si="231"/>
        <v>142.5</v>
      </c>
      <c r="AV559" s="3">
        <f t="shared" si="232"/>
        <v>489</v>
      </c>
      <c r="AW559" s="3">
        <f t="shared" si="233"/>
        <v>315</v>
      </c>
      <c r="AX559" s="3">
        <f t="shared" si="234"/>
        <v>185.5</v>
      </c>
      <c r="AY559" s="9">
        <f t="shared" si="235"/>
        <v>16.5</v>
      </c>
      <c r="AZ559" s="3">
        <f t="shared" si="236"/>
        <v>1319052.25</v>
      </c>
      <c r="BA559" s="3">
        <f t="shared" si="237"/>
        <v>20306.25</v>
      </c>
      <c r="BB559" s="3">
        <f t="shared" si="238"/>
        <v>239121</v>
      </c>
      <c r="BC559" s="3">
        <f t="shared" si="239"/>
        <v>99225</v>
      </c>
      <c r="BD559" s="3">
        <f t="shared" si="240"/>
        <v>34410.25</v>
      </c>
      <c r="BE559" s="9">
        <f t="shared" si="241"/>
        <v>272.25</v>
      </c>
      <c r="BF559" s="51">
        <f t="shared" si="242"/>
        <v>1.5551794177386595</v>
      </c>
      <c r="BG559" s="51">
        <f t="shared" si="243"/>
        <v>0.93442622950819676</v>
      </c>
      <c r="BH559" s="51">
        <f t="shared" si="244"/>
        <v>1.6804123711340206</v>
      </c>
      <c r="BI559" s="51">
        <f t="shared" si="245"/>
        <v>2.5609756097560976</v>
      </c>
      <c r="BJ559" s="51">
        <f t="shared" si="246"/>
        <v>1.2244224422442245</v>
      </c>
      <c r="BK559" s="52">
        <f t="shared" si="247"/>
        <v>0.80487804878048785</v>
      </c>
    </row>
    <row r="560" spans="1:63" x14ac:dyDescent="0.25">
      <c r="A560">
        <v>592</v>
      </c>
      <c r="B560" t="s">
        <v>75</v>
      </c>
      <c r="C560" t="s">
        <v>214</v>
      </c>
      <c r="D560" t="str">
        <f t="shared" si="228"/>
        <v>PENNSYLVANIA AVE between 18TH and MARIPOSA</v>
      </c>
      <c r="E560" t="s">
        <v>337</v>
      </c>
      <c r="F560" t="s">
        <v>501</v>
      </c>
      <c r="G560" t="s">
        <v>577</v>
      </c>
      <c r="H560" t="s">
        <v>40</v>
      </c>
      <c r="I560" t="s">
        <v>621</v>
      </c>
      <c r="J560" s="11" t="s">
        <v>1126</v>
      </c>
      <c r="K560">
        <v>52251</v>
      </c>
      <c r="L560" s="11">
        <v>23654</v>
      </c>
      <c r="M560">
        <f>IFERROR(ROUND(VLOOKUP($A560,est_vols!$A:$U,2,FALSE),0),"")</f>
        <v>2</v>
      </c>
      <c r="N560">
        <f>IFERROR(ROUND(VLOOKUP($A560,est_vols!$A:$U,3,FALSE),0),"")</f>
        <v>4</v>
      </c>
      <c r="O560" t="str">
        <f>VLOOKUP(M560,'AT FT Lookup'!$A$3:$D$8,4,FALSE)</f>
        <v>UrbBiz</v>
      </c>
      <c r="P560" s="11" t="str">
        <f>VLOOKUP(N560,'AT FT Lookup'!$A$12:$C$26,3,FALSE)</f>
        <v>Col</v>
      </c>
      <c r="Q560">
        <f t="shared" si="248"/>
        <v>1</v>
      </c>
      <c r="R560">
        <f t="shared" si="249"/>
        <v>0</v>
      </c>
      <c r="S560">
        <f t="shared" si="250"/>
        <v>0</v>
      </c>
      <c r="T560">
        <f t="shared" si="251"/>
        <v>0</v>
      </c>
      <c r="U560" s="11" t="str">
        <f t="shared" si="229"/>
        <v>Under 10k</v>
      </c>
      <c r="V560" s="3">
        <v>738.5</v>
      </c>
      <c r="W560" s="3">
        <v>152.5</v>
      </c>
      <c r="X560" s="3">
        <v>291</v>
      </c>
      <c r="Y560" s="3">
        <v>123</v>
      </c>
      <c r="Z560" s="3">
        <v>151.5</v>
      </c>
      <c r="AA560" s="9">
        <v>20.5</v>
      </c>
      <c r="AN560" s="3">
        <f>IFERROR(ROUND(VLOOKUP($A560,est_vols!$A:$U,4,FALSE),0),"")</f>
        <v>1887</v>
      </c>
      <c r="AO560" s="3">
        <f>IFERROR(ROUND(VLOOKUP($A560,est_vols!$A:$U,5,FALSE),0),"")</f>
        <v>295</v>
      </c>
      <c r="AP560" s="3">
        <f>IFERROR(ROUND(VLOOKUP($A560,est_vols!$A:$U,6,FALSE),0),"")</f>
        <v>780</v>
      </c>
      <c r="AQ560" s="3">
        <f>IFERROR(ROUND(VLOOKUP($A560,est_vols!$A:$U,7,FALSE),0),"")</f>
        <v>438</v>
      </c>
      <c r="AR560" s="3">
        <f>IFERROR(ROUND(VLOOKUP($A560,est_vols!$A:$U,8,FALSE),0),"")</f>
        <v>337</v>
      </c>
      <c r="AS560" s="9">
        <f>IFERROR(ROUND(VLOOKUP($A560,est_vols!$A:$U,9,FALSE),0),"")</f>
        <v>37</v>
      </c>
      <c r="AT560" s="3">
        <f t="shared" si="230"/>
        <v>1148.5</v>
      </c>
      <c r="AU560" s="3">
        <f t="shared" si="231"/>
        <v>142.5</v>
      </c>
      <c r="AV560" s="3">
        <f t="shared" si="232"/>
        <v>489</v>
      </c>
      <c r="AW560" s="3">
        <f t="shared" si="233"/>
        <v>315</v>
      </c>
      <c r="AX560" s="3">
        <f t="shared" si="234"/>
        <v>185.5</v>
      </c>
      <c r="AY560" s="9">
        <f t="shared" si="235"/>
        <v>16.5</v>
      </c>
      <c r="AZ560" s="3">
        <f t="shared" si="236"/>
        <v>1319052.25</v>
      </c>
      <c r="BA560" s="3">
        <f t="shared" si="237"/>
        <v>20306.25</v>
      </c>
      <c r="BB560" s="3">
        <f t="shared" si="238"/>
        <v>239121</v>
      </c>
      <c r="BC560" s="3">
        <f t="shared" si="239"/>
        <v>99225</v>
      </c>
      <c r="BD560" s="3">
        <f t="shared" si="240"/>
        <v>34410.25</v>
      </c>
      <c r="BE560" s="9">
        <f t="shared" si="241"/>
        <v>272.25</v>
      </c>
      <c r="BF560" s="51">
        <f t="shared" si="242"/>
        <v>1.5551794177386595</v>
      </c>
      <c r="BG560" s="51">
        <f t="shared" si="243"/>
        <v>0.93442622950819676</v>
      </c>
      <c r="BH560" s="51">
        <f t="shared" si="244"/>
        <v>1.6804123711340206</v>
      </c>
      <c r="BI560" s="51">
        <f t="shared" si="245"/>
        <v>2.5609756097560976</v>
      </c>
      <c r="BJ560" s="51">
        <f t="shared" si="246"/>
        <v>1.2244224422442245</v>
      </c>
      <c r="BK560" s="52">
        <f t="shared" si="247"/>
        <v>0.80487804878048785</v>
      </c>
    </row>
    <row r="561" spans="1:63" x14ac:dyDescent="0.25">
      <c r="A561">
        <v>593</v>
      </c>
      <c r="B561" t="s">
        <v>75</v>
      </c>
      <c r="C561" t="s">
        <v>214</v>
      </c>
      <c r="D561" t="str">
        <f t="shared" si="228"/>
        <v>PENNSYLVANIA AVE between 18TH and MARIPOSA</v>
      </c>
      <c r="E561" t="s">
        <v>337</v>
      </c>
      <c r="F561" t="s">
        <v>501</v>
      </c>
      <c r="G561" t="s">
        <v>577</v>
      </c>
      <c r="H561" t="s">
        <v>42</v>
      </c>
      <c r="I561" t="s">
        <v>621</v>
      </c>
      <c r="J561" s="11" t="s">
        <v>1127</v>
      </c>
      <c r="K561">
        <v>23654</v>
      </c>
      <c r="L561" s="11">
        <v>52251</v>
      </c>
      <c r="M561">
        <f>IFERROR(ROUND(VLOOKUP($A561,est_vols!$A:$U,2,FALSE),0),"")</f>
        <v>2</v>
      </c>
      <c r="N561">
        <f>IFERROR(ROUND(VLOOKUP($A561,est_vols!$A:$U,3,FALSE),0),"")</f>
        <v>4</v>
      </c>
      <c r="O561" t="str">
        <f>VLOOKUP(M561,'AT FT Lookup'!$A$3:$D$8,4,FALSE)</f>
        <v>UrbBiz</v>
      </c>
      <c r="P561" s="11" t="str">
        <f>VLOOKUP(N561,'AT FT Lookup'!$A$12:$C$26,3,FALSE)</f>
        <v>Col</v>
      </c>
      <c r="Q561">
        <f t="shared" si="248"/>
        <v>1</v>
      </c>
      <c r="R561">
        <f t="shared" si="249"/>
        <v>0</v>
      </c>
      <c r="S561">
        <f t="shared" si="250"/>
        <v>0</v>
      </c>
      <c r="T561">
        <f t="shared" si="251"/>
        <v>0</v>
      </c>
      <c r="U561" s="11" t="str">
        <f t="shared" si="229"/>
        <v>Under 10k</v>
      </c>
      <c r="V561" s="3">
        <v>2516</v>
      </c>
      <c r="W561" s="3">
        <v>465</v>
      </c>
      <c r="X561" s="3">
        <v>1001.5</v>
      </c>
      <c r="Y561" s="3">
        <v>490.5</v>
      </c>
      <c r="Z561" s="3">
        <v>465.5</v>
      </c>
      <c r="AA561" s="9">
        <v>93.5</v>
      </c>
      <c r="AN561" s="3">
        <f>IFERROR(ROUND(VLOOKUP($A561,est_vols!$A:$U,4,FALSE),0),"")</f>
        <v>1905</v>
      </c>
      <c r="AO561" s="3">
        <f>IFERROR(ROUND(VLOOKUP($A561,est_vols!$A:$U,5,FALSE),0),"")</f>
        <v>252</v>
      </c>
      <c r="AP561" s="3">
        <f>IFERROR(ROUND(VLOOKUP($A561,est_vols!$A:$U,6,FALSE),0),"")</f>
        <v>884</v>
      </c>
      <c r="AQ561" s="3">
        <f>IFERROR(ROUND(VLOOKUP($A561,est_vols!$A:$U,7,FALSE),0),"")</f>
        <v>422</v>
      </c>
      <c r="AR561" s="3">
        <f>IFERROR(ROUND(VLOOKUP($A561,est_vols!$A:$U,8,FALSE),0),"")</f>
        <v>344</v>
      </c>
      <c r="AS561" s="9">
        <f>IFERROR(ROUND(VLOOKUP($A561,est_vols!$A:$U,9,FALSE),0),"")</f>
        <v>3</v>
      </c>
      <c r="AT561" s="3">
        <f t="shared" si="230"/>
        <v>-611</v>
      </c>
      <c r="AU561" s="3">
        <f t="shared" si="231"/>
        <v>-213</v>
      </c>
      <c r="AV561" s="3">
        <f t="shared" si="232"/>
        <v>-117.5</v>
      </c>
      <c r="AW561" s="3">
        <f t="shared" si="233"/>
        <v>-68.5</v>
      </c>
      <c r="AX561" s="3">
        <f t="shared" si="234"/>
        <v>-121.5</v>
      </c>
      <c r="AY561" s="9">
        <f t="shared" si="235"/>
        <v>-90.5</v>
      </c>
      <c r="AZ561" s="3">
        <f t="shared" si="236"/>
        <v>373321</v>
      </c>
      <c r="BA561" s="3">
        <f t="shared" si="237"/>
        <v>45369</v>
      </c>
      <c r="BB561" s="3">
        <f t="shared" si="238"/>
        <v>13806.25</v>
      </c>
      <c r="BC561" s="3">
        <f t="shared" si="239"/>
        <v>4692.25</v>
      </c>
      <c r="BD561" s="3">
        <f t="shared" si="240"/>
        <v>14762.25</v>
      </c>
      <c r="BE561" s="9">
        <f t="shared" si="241"/>
        <v>8190.25</v>
      </c>
      <c r="BF561" s="51">
        <f t="shared" si="242"/>
        <v>-0.24284578696343403</v>
      </c>
      <c r="BG561" s="51">
        <f t="shared" si="243"/>
        <v>-0.45806451612903226</v>
      </c>
      <c r="BH561" s="51">
        <f t="shared" si="244"/>
        <v>-0.11732401397903146</v>
      </c>
      <c r="BI561" s="51">
        <f t="shared" si="245"/>
        <v>-0.13965341488277269</v>
      </c>
      <c r="BJ561" s="51">
        <f t="shared" si="246"/>
        <v>-0.26100966702470463</v>
      </c>
      <c r="BK561" s="52">
        <f t="shared" si="247"/>
        <v>-0.96791443850267378</v>
      </c>
    </row>
    <row r="562" spans="1:63" x14ac:dyDescent="0.25">
      <c r="A562">
        <v>594</v>
      </c>
      <c r="B562" t="s">
        <v>75</v>
      </c>
      <c r="C562" t="s">
        <v>214</v>
      </c>
      <c r="D562" t="str">
        <f t="shared" si="228"/>
        <v>PENNSYLVANIA AVE between 18TH and MARIPOSA</v>
      </c>
      <c r="E562" t="s">
        <v>337</v>
      </c>
      <c r="F562" t="s">
        <v>501</v>
      </c>
      <c r="G562" t="s">
        <v>577</v>
      </c>
      <c r="H562" t="s">
        <v>42</v>
      </c>
      <c r="I562" t="s">
        <v>621</v>
      </c>
      <c r="J562" s="11" t="s">
        <v>1128</v>
      </c>
      <c r="K562">
        <v>52251</v>
      </c>
      <c r="L562" s="11">
        <v>23655</v>
      </c>
      <c r="M562">
        <f>IFERROR(ROUND(VLOOKUP($A562,est_vols!$A:$U,2,FALSE),0),"")</f>
        <v>2</v>
      </c>
      <c r="N562">
        <f>IFERROR(ROUND(VLOOKUP($A562,est_vols!$A:$U,3,FALSE),0),"")</f>
        <v>4</v>
      </c>
      <c r="O562" t="str">
        <f>VLOOKUP(M562,'AT FT Lookup'!$A$3:$D$8,4,FALSE)</f>
        <v>UrbBiz</v>
      </c>
      <c r="P562" s="11" t="str">
        <f>VLOOKUP(N562,'AT FT Lookup'!$A$12:$C$26,3,FALSE)</f>
        <v>Col</v>
      </c>
      <c r="Q562">
        <f t="shared" si="248"/>
        <v>1</v>
      </c>
      <c r="R562">
        <f t="shared" si="249"/>
        <v>0</v>
      </c>
      <c r="S562">
        <f t="shared" si="250"/>
        <v>0</v>
      </c>
      <c r="T562">
        <f t="shared" si="251"/>
        <v>0</v>
      </c>
      <c r="U562" s="11" t="str">
        <f t="shared" si="229"/>
        <v>Under 10k</v>
      </c>
      <c r="V562" s="3">
        <v>2516</v>
      </c>
      <c r="W562" s="3">
        <v>465</v>
      </c>
      <c r="X562" s="3">
        <v>1001.5</v>
      </c>
      <c r="Y562" s="3">
        <v>490.5</v>
      </c>
      <c r="Z562" s="3">
        <v>465.5</v>
      </c>
      <c r="AA562" s="9">
        <v>93.5</v>
      </c>
      <c r="AN562" s="3">
        <f>IFERROR(ROUND(VLOOKUP($A562,est_vols!$A:$U,4,FALSE),0),"")</f>
        <v>3354</v>
      </c>
      <c r="AO562" s="3">
        <f>IFERROR(ROUND(VLOOKUP($A562,est_vols!$A:$U,5,FALSE),0),"")</f>
        <v>459</v>
      </c>
      <c r="AP562" s="3">
        <f>IFERROR(ROUND(VLOOKUP($A562,est_vols!$A:$U,6,FALSE),0),"")</f>
        <v>1401</v>
      </c>
      <c r="AQ562" s="3">
        <f>IFERROR(ROUND(VLOOKUP($A562,est_vols!$A:$U,7,FALSE),0),"")</f>
        <v>731</v>
      </c>
      <c r="AR562" s="3">
        <f>IFERROR(ROUND(VLOOKUP($A562,est_vols!$A:$U,8,FALSE),0),"")</f>
        <v>688</v>
      </c>
      <c r="AS562" s="9">
        <f>IFERROR(ROUND(VLOOKUP($A562,est_vols!$A:$U,9,FALSE),0),"")</f>
        <v>75</v>
      </c>
      <c r="AT562" s="3">
        <f t="shared" si="230"/>
        <v>838</v>
      </c>
      <c r="AU562" s="3">
        <f t="shared" si="231"/>
        <v>-6</v>
      </c>
      <c r="AV562" s="3">
        <f t="shared" si="232"/>
        <v>399.5</v>
      </c>
      <c r="AW562" s="3">
        <f t="shared" si="233"/>
        <v>240.5</v>
      </c>
      <c r="AX562" s="3">
        <f t="shared" si="234"/>
        <v>222.5</v>
      </c>
      <c r="AY562" s="9">
        <f t="shared" si="235"/>
        <v>-18.5</v>
      </c>
      <c r="AZ562" s="3">
        <f t="shared" si="236"/>
        <v>702244</v>
      </c>
      <c r="BA562" s="3">
        <f t="shared" si="237"/>
        <v>36</v>
      </c>
      <c r="BB562" s="3">
        <f t="shared" si="238"/>
        <v>159600.25</v>
      </c>
      <c r="BC562" s="3">
        <f t="shared" si="239"/>
        <v>57840.25</v>
      </c>
      <c r="BD562" s="3">
        <f t="shared" si="240"/>
        <v>49506.25</v>
      </c>
      <c r="BE562" s="9">
        <f t="shared" si="241"/>
        <v>342.25</v>
      </c>
      <c r="BF562" s="51">
        <f t="shared" si="242"/>
        <v>0.33306836248012717</v>
      </c>
      <c r="BG562" s="51">
        <f t="shared" si="243"/>
        <v>-1.2903225806451613E-2</v>
      </c>
      <c r="BH562" s="51">
        <f t="shared" si="244"/>
        <v>0.39890164752870694</v>
      </c>
      <c r="BI562" s="51">
        <f t="shared" si="245"/>
        <v>0.49031600407747195</v>
      </c>
      <c r="BJ562" s="51">
        <f t="shared" si="246"/>
        <v>0.47798066595059074</v>
      </c>
      <c r="BK562" s="52">
        <f t="shared" si="247"/>
        <v>-0.19786096256684493</v>
      </c>
    </row>
    <row r="563" spans="1:63" x14ac:dyDescent="0.25">
      <c r="A563">
        <v>595</v>
      </c>
      <c r="B563" t="s">
        <v>75</v>
      </c>
      <c r="C563" t="s">
        <v>214</v>
      </c>
      <c r="D563" t="str">
        <f t="shared" si="228"/>
        <v>PHELPS ST between DAVISON and EVANS</v>
      </c>
      <c r="E563" t="s">
        <v>338</v>
      </c>
      <c r="F563" t="s">
        <v>578</v>
      </c>
      <c r="G563" t="s">
        <v>579</v>
      </c>
      <c r="H563" t="s">
        <v>38</v>
      </c>
      <c r="I563" t="s">
        <v>621</v>
      </c>
      <c r="J563" s="11" t="s">
        <v>1129</v>
      </c>
      <c r="K563">
        <v>20246</v>
      </c>
      <c r="L563" s="11">
        <v>20241</v>
      </c>
      <c r="M563">
        <f>IFERROR(ROUND(VLOOKUP($A563,est_vols!$A:$U,2,FALSE),0),"")</f>
        <v>2</v>
      </c>
      <c r="N563">
        <f>IFERROR(ROUND(VLOOKUP($A563,est_vols!$A:$U,3,FALSE),0),"")</f>
        <v>11</v>
      </c>
      <c r="O563" t="str">
        <f>VLOOKUP(M563,'AT FT Lookup'!$A$3:$D$8,4,FALSE)</f>
        <v>UrbBiz</v>
      </c>
      <c r="P563" s="11" t="str">
        <f>VLOOKUP(N563,'AT FT Lookup'!$A$12:$C$26,3,FALSE)</f>
        <v>Loc</v>
      </c>
      <c r="Q563">
        <f t="shared" si="248"/>
        <v>1</v>
      </c>
      <c r="R563">
        <f t="shared" si="249"/>
        <v>0</v>
      </c>
      <c r="S563">
        <f t="shared" si="250"/>
        <v>0</v>
      </c>
      <c r="T563">
        <f t="shared" si="251"/>
        <v>0</v>
      </c>
      <c r="U563" s="11" t="str">
        <f t="shared" si="229"/>
        <v>Under 10k</v>
      </c>
      <c r="V563" s="3">
        <v>793</v>
      </c>
      <c r="W563" s="3">
        <v>170</v>
      </c>
      <c r="X563" s="3">
        <v>341</v>
      </c>
      <c r="Y563" s="3">
        <v>170</v>
      </c>
      <c r="Z563" s="3">
        <v>83</v>
      </c>
      <c r="AA563" s="9">
        <v>29</v>
      </c>
      <c r="AN563" s="3">
        <f>IFERROR(ROUND(VLOOKUP($A563,est_vols!$A:$U,4,FALSE),0),"")</f>
        <v>0</v>
      </c>
      <c r="AO563" s="3">
        <f>IFERROR(ROUND(VLOOKUP($A563,est_vols!$A:$U,5,FALSE),0),"")</f>
        <v>0</v>
      </c>
      <c r="AP563" s="3">
        <f>IFERROR(ROUND(VLOOKUP($A563,est_vols!$A:$U,6,FALSE),0),"")</f>
        <v>0</v>
      </c>
      <c r="AQ563" s="3">
        <f>IFERROR(ROUND(VLOOKUP($A563,est_vols!$A:$U,7,FALSE),0),"")</f>
        <v>0</v>
      </c>
      <c r="AR563" s="3">
        <f>IFERROR(ROUND(VLOOKUP($A563,est_vols!$A:$U,8,FALSE),0),"")</f>
        <v>0</v>
      </c>
      <c r="AS563" s="9">
        <f>IFERROR(ROUND(VLOOKUP($A563,est_vols!$A:$U,9,FALSE),0),"")</f>
        <v>0</v>
      </c>
      <c r="AT563" s="3">
        <f t="shared" si="230"/>
        <v>-793</v>
      </c>
      <c r="AU563" s="3">
        <f t="shared" si="231"/>
        <v>-170</v>
      </c>
      <c r="AV563" s="3">
        <f t="shared" si="232"/>
        <v>-341</v>
      </c>
      <c r="AW563" s="3">
        <f t="shared" si="233"/>
        <v>-170</v>
      </c>
      <c r="AX563" s="3">
        <f t="shared" si="234"/>
        <v>-83</v>
      </c>
      <c r="AY563" s="9">
        <f t="shared" si="235"/>
        <v>-29</v>
      </c>
      <c r="AZ563" s="3">
        <f t="shared" si="236"/>
        <v>628849</v>
      </c>
      <c r="BA563" s="3">
        <f t="shared" si="237"/>
        <v>28900</v>
      </c>
      <c r="BB563" s="3">
        <f t="shared" si="238"/>
        <v>116281</v>
      </c>
      <c r="BC563" s="3">
        <f t="shared" si="239"/>
        <v>28900</v>
      </c>
      <c r="BD563" s="3">
        <f t="shared" si="240"/>
        <v>6889</v>
      </c>
      <c r="BE563" s="9">
        <f t="shared" si="241"/>
        <v>841</v>
      </c>
      <c r="BF563" s="51">
        <f t="shared" si="242"/>
        <v>-1</v>
      </c>
      <c r="BG563" s="51">
        <f t="shared" si="243"/>
        <v>-1</v>
      </c>
      <c r="BH563" s="51">
        <f t="shared" si="244"/>
        <v>-1</v>
      </c>
      <c r="BI563" s="51">
        <f t="shared" si="245"/>
        <v>-1</v>
      </c>
      <c r="BJ563" s="51">
        <f t="shared" si="246"/>
        <v>-1</v>
      </c>
      <c r="BK563" s="52">
        <f t="shared" si="247"/>
        <v>-1</v>
      </c>
    </row>
    <row r="564" spans="1:63" x14ac:dyDescent="0.25">
      <c r="A564">
        <v>596</v>
      </c>
      <c r="B564" t="s">
        <v>75</v>
      </c>
      <c r="C564" t="s">
        <v>214</v>
      </c>
      <c r="D564" t="str">
        <f t="shared" si="228"/>
        <v>PHELPS ST between INNES and JERROLD</v>
      </c>
      <c r="E564" t="s">
        <v>338</v>
      </c>
      <c r="F564" t="s">
        <v>580</v>
      </c>
      <c r="G564" t="s">
        <v>581</v>
      </c>
      <c r="H564" t="s">
        <v>36</v>
      </c>
      <c r="I564" t="s">
        <v>621</v>
      </c>
      <c r="J564" s="11" t="s">
        <v>1130</v>
      </c>
      <c r="K564">
        <v>20672</v>
      </c>
      <c r="L564" s="11">
        <v>20671</v>
      </c>
      <c r="M564">
        <f>IFERROR(ROUND(VLOOKUP($A564,est_vols!$A:$U,2,FALSE),0),"")</f>
        <v>2</v>
      </c>
      <c r="N564">
        <f>IFERROR(ROUND(VLOOKUP($A564,est_vols!$A:$U,3,FALSE),0),"")</f>
        <v>11</v>
      </c>
      <c r="O564" t="str">
        <f>VLOOKUP(M564,'AT FT Lookup'!$A$3:$D$8,4,FALSE)</f>
        <v>UrbBiz</v>
      </c>
      <c r="P564" s="11" t="str">
        <f>VLOOKUP(N564,'AT FT Lookup'!$A$12:$C$26,3,FALSE)</f>
        <v>Loc</v>
      </c>
      <c r="Q564">
        <f t="shared" si="248"/>
        <v>1</v>
      </c>
      <c r="R564">
        <f t="shared" si="249"/>
        <v>0</v>
      </c>
      <c r="S564">
        <f t="shared" si="250"/>
        <v>0</v>
      </c>
      <c r="T564">
        <f t="shared" si="251"/>
        <v>0</v>
      </c>
      <c r="U564" s="11" t="str">
        <f t="shared" si="229"/>
        <v>Under 10k</v>
      </c>
      <c r="V564" s="3">
        <v>2870</v>
      </c>
      <c r="W564" s="3">
        <v>550</v>
      </c>
      <c r="X564" s="3">
        <v>1167</v>
      </c>
      <c r="Y564" s="3">
        <v>571</v>
      </c>
      <c r="Z564" s="3">
        <v>473</v>
      </c>
      <c r="AA564" s="9">
        <v>109</v>
      </c>
      <c r="AN564" s="3">
        <f>IFERROR(ROUND(VLOOKUP($A564,est_vols!$A:$U,4,FALSE),0),"")</f>
        <v>352</v>
      </c>
      <c r="AO564" s="3">
        <f>IFERROR(ROUND(VLOOKUP($A564,est_vols!$A:$U,5,FALSE),0),"")</f>
        <v>88</v>
      </c>
      <c r="AP564" s="3">
        <f>IFERROR(ROUND(VLOOKUP($A564,est_vols!$A:$U,6,FALSE),0),"")</f>
        <v>141</v>
      </c>
      <c r="AQ564" s="3">
        <f>IFERROR(ROUND(VLOOKUP($A564,est_vols!$A:$U,7,FALSE),0),"")</f>
        <v>62</v>
      </c>
      <c r="AR564" s="3">
        <f>IFERROR(ROUND(VLOOKUP($A564,est_vols!$A:$U,8,FALSE),0),"")</f>
        <v>57</v>
      </c>
      <c r="AS564" s="9">
        <f>IFERROR(ROUND(VLOOKUP($A564,est_vols!$A:$U,9,FALSE),0),"")</f>
        <v>5</v>
      </c>
      <c r="AT564" s="3">
        <f t="shared" si="230"/>
        <v>-2518</v>
      </c>
      <c r="AU564" s="3">
        <f t="shared" si="231"/>
        <v>-462</v>
      </c>
      <c r="AV564" s="3">
        <f t="shared" si="232"/>
        <v>-1026</v>
      </c>
      <c r="AW564" s="3">
        <f t="shared" si="233"/>
        <v>-509</v>
      </c>
      <c r="AX564" s="3">
        <f t="shared" si="234"/>
        <v>-416</v>
      </c>
      <c r="AY564" s="9">
        <f t="shared" si="235"/>
        <v>-104</v>
      </c>
      <c r="AZ564" s="3">
        <f t="shared" si="236"/>
        <v>6340324</v>
      </c>
      <c r="BA564" s="3">
        <f t="shared" si="237"/>
        <v>213444</v>
      </c>
      <c r="BB564" s="3">
        <f t="shared" si="238"/>
        <v>1052676</v>
      </c>
      <c r="BC564" s="3">
        <f t="shared" si="239"/>
        <v>259081</v>
      </c>
      <c r="BD564" s="3">
        <f t="shared" si="240"/>
        <v>173056</v>
      </c>
      <c r="BE564" s="9">
        <f t="shared" si="241"/>
        <v>10816</v>
      </c>
      <c r="BF564" s="51">
        <f t="shared" si="242"/>
        <v>-0.87735191637630661</v>
      </c>
      <c r="BG564" s="51">
        <f t="shared" si="243"/>
        <v>-0.84</v>
      </c>
      <c r="BH564" s="51">
        <f t="shared" si="244"/>
        <v>-0.87917737789203088</v>
      </c>
      <c r="BI564" s="51">
        <f t="shared" si="245"/>
        <v>-0.89141856392294216</v>
      </c>
      <c r="BJ564" s="51">
        <f t="shared" si="246"/>
        <v>-0.87949260042283295</v>
      </c>
      <c r="BK564" s="52">
        <f t="shared" si="247"/>
        <v>-0.95412844036697253</v>
      </c>
    </row>
    <row r="565" spans="1:63" x14ac:dyDescent="0.25">
      <c r="A565">
        <v>597</v>
      </c>
      <c r="B565" t="s">
        <v>75</v>
      </c>
      <c r="C565" t="s">
        <v>214</v>
      </c>
      <c r="D565" t="str">
        <f t="shared" si="228"/>
        <v>PHELPS ST between INNES and JERROLD</v>
      </c>
      <c r="E565" t="s">
        <v>338</v>
      </c>
      <c r="F565" t="s">
        <v>580</v>
      </c>
      <c r="G565" t="s">
        <v>581</v>
      </c>
      <c r="H565" t="s">
        <v>38</v>
      </c>
      <c r="I565" t="s">
        <v>621</v>
      </c>
      <c r="J565" s="11" t="s">
        <v>1131</v>
      </c>
      <c r="K565">
        <v>20671</v>
      </c>
      <c r="L565" s="11">
        <v>20672</v>
      </c>
      <c r="M565">
        <f>IFERROR(ROUND(VLOOKUP($A565,est_vols!$A:$U,2,FALSE),0),"")</f>
        <v>2</v>
      </c>
      <c r="N565">
        <f>IFERROR(ROUND(VLOOKUP($A565,est_vols!$A:$U,3,FALSE),0),"")</f>
        <v>11</v>
      </c>
      <c r="O565" t="str">
        <f>VLOOKUP(M565,'AT FT Lookup'!$A$3:$D$8,4,FALSE)</f>
        <v>UrbBiz</v>
      </c>
      <c r="P565" s="11" t="str">
        <f>VLOOKUP(N565,'AT FT Lookup'!$A$12:$C$26,3,FALSE)</f>
        <v>Loc</v>
      </c>
      <c r="Q565">
        <f t="shared" si="248"/>
        <v>1</v>
      </c>
      <c r="R565">
        <f t="shared" si="249"/>
        <v>0</v>
      </c>
      <c r="S565">
        <f t="shared" si="250"/>
        <v>0</v>
      </c>
      <c r="T565">
        <f t="shared" si="251"/>
        <v>0</v>
      </c>
      <c r="U565" s="11" t="str">
        <f t="shared" si="229"/>
        <v>Under 10k</v>
      </c>
      <c r="V565" s="3">
        <v>3218</v>
      </c>
      <c r="W565" s="3">
        <v>433</v>
      </c>
      <c r="X565" s="3">
        <v>1244</v>
      </c>
      <c r="Y565" s="3">
        <v>809</v>
      </c>
      <c r="Z565" s="3">
        <v>644</v>
      </c>
      <c r="AA565" s="9">
        <v>88</v>
      </c>
      <c r="AN565" s="3">
        <f>IFERROR(ROUND(VLOOKUP($A565,est_vols!$A:$U,4,FALSE),0),"")</f>
        <v>321</v>
      </c>
      <c r="AO565" s="3">
        <f>IFERROR(ROUND(VLOOKUP($A565,est_vols!$A:$U,5,FALSE),0),"")</f>
        <v>43</v>
      </c>
      <c r="AP565" s="3">
        <f>IFERROR(ROUND(VLOOKUP($A565,est_vols!$A:$U,6,FALSE),0),"")</f>
        <v>144</v>
      </c>
      <c r="AQ565" s="3">
        <f>IFERROR(ROUND(VLOOKUP($A565,est_vols!$A:$U,7,FALSE),0),"")</f>
        <v>64</v>
      </c>
      <c r="AR565" s="3">
        <f>IFERROR(ROUND(VLOOKUP($A565,est_vols!$A:$U,8,FALSE),0),"")</f>
        <v>65</v>
      </c>
      <c r="AS565" s="9">
        <f>IFERROR(ROUND(VLOOKUP($A565,est_vols!$A:$U,9,FALSE),0),"")</f>
        <v>5</v>
      </c>
      <c r="AT565" s="3">
        <f t="shared" si="230"/>
        <v>-2897</v>
      </c>
      <c r="AU565" s="3">
        <f t="shared" si="231"/>
        <v>-390</v>
      </c>
      <c r="AV565" s="3">
        <f t="shared" si="232"/>
        <v>-1100</v>
      </c>
      <c r="AW565" s="3">
        <f t="shared" si="233"/>
        <v>-745</v>
      </c>
      <c r="AX565" s="3">
        <f t="shared" si="234"/>
        <v>-579</v>
      </c>
      <c r="AY565" s="9">
        <f t="shared" si="235"/>
        <v>-83</v>
      </c>
      <c r="AZ565" s="3">
        <f t="shared" si="236"/>
        <v>8392609</v>
      </c>
      <c r="BA565" s="3">
        <f t="shared" si="237"/>
        <v>152100</v>
      </c>
      <c r="BB565" s="3">
        <f t="shared" si="238"/>
        <v>1210000</v>
      </c>
      <c r="BC565" s="3">
        <f t="shared" si="239"/>
        <v>555025</v>
      </c>
      <c r="BD565" s="3">
        <f t="shared" si="240"/>
        <v>335241</v>
      </c>
      <c r="BE565" s="9">
        <f t="shared" si="241"/>
        <v>6889</v>
      </c>
      <c r="BF565" s="51">
        <f t="shared" si="242"/>
        <v>-0.90024860161591047</v>
      </c>
      <c r="BG565" s="51">
        <f t="shared" si="243"/>
        <v>-0.90069284064665123</v>
      </c>
      <c r="BH565" s="51">
        <f t="shared" si="244"/>
        <v>-0.88424437299035374</v>
      </c>
      <c r="BI565" s="51">
        <f t="shared" si="245"/>
        <v>-0.9208899876390606</v>
      </c>
      <c r="BJ565" s="51">
        <f t="shared" si="246"/>
        <v>-0.89906832298136641</v>
      </c>
      <c r="BK565" s="52">
        <f t="shared" si="247"/>
        <v>-0.94318181818181823</v>
      </c>
    </row>
    <row r="566" spans="1:63" x14ac:dyDescent="0.25">
      <c r="A566">
        <v>598</v>
      </c>
      <c r="B566" t="s">
        <v>75</v>
      </c>
      <c r="C566" t="s">
        <v>214</v>
      </c>
      <c r="D566" t="str">
        <f t="shared" si="228"/>
        <v>PHELPS ST between NEWCOMB and OAKDALE</v>
      </c>
      <c r="E566" t="s">
        <v>338</v>
      </c>
      <c r="F566" t="s">
        <v>582</v>
      </c>
      <c r="G566" t="s">
        <v>583</v>
      </c>
      <c r="H566" t="s">
        <v>36</v>
      </c>
      <c r="I566" t="s">
        <v>621</v>
      </c>
      <c r="J566" s="11" t="s">
        <v>1132</v>
      </c>
      <c r="K566">
        <v>20679</v>
      </c>
      <c r="L566" s="11">
        <v>20674</v>
      </c>
      <c r="M566">
        <f>IFERROR(ROUND(VLOOKUP($A566,est_vols!$A:$U,2,FALSE),0),"")</f>
        <v>2</v>
      </c>
      <c r="N566">
        <f>IFERROR(ROUND(VLOOKUP($A566,est_vols!$A:$U,3,FALSE),0),"")</f>
        <v>11</v>
      </c>
      <c r="O566" t="str">
        <f>VLOOKUP(M566,'AT FT Lookup'!$A$3:$D$8,4,FALSE)</f>
        <v>UrbBiz</v>
      </c>
      <c r="P566" s="11" t="str">
        <f>VLOOKUP(N566,'AT FT Lookup'!$A$12:$C$26,3,FALSE)</f>
        <v>Loc</v>
      </c>
      <c r="Q566">
        <f t="shared" si="248"/>
        <v>1</v>
      </c>
      <c r="R566">
        <f t="shared" si="249"/>
        <v>0</v>
      </c>
      <c r="S566">
        <f t="shared" si="250"/>
        <v>0</v>
      </c>
      <c r="T566">
        <f t="shared" si="251"/>
        <v>0</v>
      </c>
      <c r="U566" s="11" t="str">
        <f t="shared" si="229"/>
        <v>Under 10k</v>
      </c>
      <c r="V566" s="3">
        <v>3347</v>
      </c>
      <c r="W566" s="3">
        <v>662</v>
      </c>
      <c r="X566" s="3">
        <v>1256</v>
      </c>
      <c r="Y566" s="3">
        <v>668</v>
      </c>
      <c r="Z566" s="3">
        <v>640</v>
      </c>
      <c r="AA566" s="9">
        <v>121</v>
      </c>
      <c r="AN566" s="3">
        <f>IFERROR(ROUND(VLOOKUP($A566,est_vols!$A:$U,4,FALSE),0),"")</f>
        <v>664</v>
      </c>
      <c r="AO566" s="3">
        <f>IFERROR(ROUND(VLOOKUP($A566,est_vols!$A:$U,5,FALSE),0),"")</f>
        <v>136</v>
      </c>
      <c r="AP566" s="3">
        <f>IFERROR(ROUND(VLOOKUP($A566,est_vols!$A:$U,6,FALSE),0),"")</f>
        <v>282</v>
      </c>
      <c r="AQ566" s="3">
        <f>IFERROR(ROUND(VLOOKUP($A566,est_vols!$A:$U,7,FALSE),0),"")</f>
        <v>132</v>
      </c>
      <c r="AR566" s="3">
        <f>IFERROR(ROUND(VLOOKUP($A566,est_vols!$A:$U,8,FALSE),0),"")</f>
        <v>102</v>
      </c>
      <c r="AS566" s="9">
        <f>IFERROR(ROUND(VLOOKUP($A566,est_vols!$A:$U,9,FALSE),0),"")</f>
        <v>11</v>
      </c>
      <c r="AT566" s="3">
        <f t="shared" si="230"/>
        <v>-2683</v>
      </c>
      <c r="AU566" s="3">
        <f t="shared" si="231"/>
        <v>-526</v>
      </c>
      <c r="AV566" s="3">
        <f t="shared" si="232"/>
        <v>-974</v>
      </c>
      <c r="AW566" s="3">
        <f t="shared" si="233"/>
        <v>-536</v>
      </c>
      <c r="AX566" s="3">
        <f t="shared" si="234"/>
        <v>-538</v>
      </c>
      <c r="AY566" s="9">
        <f t="shared" si="235"/>
        <v>-110</v>
      </c>
      <c r="AZ566" s="3">
        <f t="shared" si="236"/>
        <v>7198489</v>
      </c>
      <c r="BA566" s="3">
        <f t="shared" si="237"/>
        <v>276676</v>
      </c>
      <c r="BB566" s="3">
        <f t="shared" si="238"/>
        <v>948676</v>
      </c>
      <c r="BC566" s="3">
        <f t="shared" si="239"/>
        <v>287296</v>
      </c>
      <c r="BD566" s="3">
        <f t="shared" si="240"/>
        <v>289444</v>
      </c>
      <c r="BE566" s="9">
        <f t="shared" si="241"/>
        <v>12100</v>
      </c>
      <c r="BF566" s="51">
        <f t="shared" si="242"/>
        <v>-0.80161338512100389</v>
      </c>
      <c r="BG566" s="51">
        <f t="shared" si="243"/>
        <v>-0.79456193353474325</v>
      </c>
      <c r="BH566" s="51">
        <f t="shared" si="244"/>
        <v>-0.77547770700636942</v>
      </c>
      <c r="BI566" s="51">
        <f t="shared" si="245"/>
        <v>-0.80239520958083832</v>
      </c>
      <c r="BJ566" s="51">
        <f t="shared" si="246"/>
        <v>-0.84062499999999996</v>
      </c>
      <c r="BK566" s="52">
        <f t="shared" si="247"/>
        <v>-0.90909090909090906</v>
      </c>
    </row>
    <row r="567" spans="1:63" x14ac:dyDescent="0.25">
      <c r="A567">
        <v>599</v>
      </c>
      <c r="B567" t="s">
        <v>75</v>
      </c>
      <c r="C567" t="s">
        <v>214</v>
      </c>
      <c r="D567" t="str">
        <f t="shared" si="228"/>
        <v>PHELPS ST between NEWCOMB and OAKDALE</v>
      </c>
      <c r="E567" t="s">
        <v>338</v>
      </c>
      <c r="F567" t="s">
        <v>582</v>
      </c>
      <c r="G567" t="s">
        <v>583</v>
      </c>
      <c r="H567" t="s">
        <v>38</v>
      </c>
      <c r="I567" t="s">
        <v>621</v>
      </c>
      <c r="J567" s="11" t="s">
        <v>1133</v>
      </c>
      <c r="K567">
        <v>20674</v>
      </c>
      <c r="L567" s="11">
        <v>20679</v>
      </c>
      <c r="M567">
        <f>IFERROR(ROUND(VLOOKUP($A567,est_vols!$A:$U,2,FALSE),0),"")</f>
        <v>2</v>
      </c>
      <c r="N567">
        <f>IFERROR(ROUND(VLOOKUP($A567,est_vols!$A:$U,3,FALSE),0),"")</f>
        <v>11</v>
      </c>
      <c r="O567" t="str">
        <f>VLOOKUP(M567,'AT FT Lookup'!$A$3:$D$8,4,FALSE)</f>
        <v>UrbBiz</v>
      </c>
      <c r="P567" s="11" t="str">
        <f>VLOOKUP(N567,'AT FT Lookup'!$A$12:$C$26,3,FALSE)</f>
        <v>Loc</v>
      </c>
      <c r="Q567">
        <f t="shared" si="248"/>
        <v>1</v>
      </c>
      <c r="R567">
        <f t="shared" si="249"/>
        <v>0</v>
      </c>
      <c r="S567">
        <f t="shared" si="250"/>
        <v>0</v>
      </c>
      <c r="T567">
        <f t="shared" si="251"/>
        <v>0</v>
      </c>
      <c r="U567" s="11" t="str">
        <f t="shared" si="229"/>
        <v>Under 10k</v>
      </c>
      <c r="V567" s="3">
        <v>3574</v>
      </c>
      <c r="W567" s="3">
        <v>491</v>
      </c>
      <c r="X567" s="3">
        <v>1546</v>
      </c>
      <c r="Y567" s="3">
        <v>858</v>
      </c>
      <c r="Z567" s="3">
        <v>601</v>
      </c>
      <c r="AA567" s="9">
        <v>78</v>
      </c>
      <c r="AN567" s="3">
        <f>IFERROR(ROUND(VLOOKUP($A567,est_vols!$A:$U,4,FALSE),0),"")</f>
        <v>670</v>
      </c>
      <c r="AO567" s="3">
        <f>IFERROR(ROUND(VLOOKUP($A567,est_vols!$A:$U,5,FALSE),0),"")</f>
        <v>89</v>
      </c>
      <c r="AP567" s="3">
        <f>IFERROR(ROUND(VLOOKUP($A567,est_vols!$A:$U,6,FALSE),0),"")</f>
        <v>272</v>
      </c>
      <c r="AQ567" s="3">
        <f>IFERROR(ROUND(VLOOKUP($A567,est_vols!$A:$U,7,FALSE),0),"")</f>
        <v>157</v>
      </c>
      <c r="AR567" s="3">
        <f>IFERROR(ROUND(VLOOKUP($A567,est_vols!$A:$U,8,FALSE),0),"")</f>
        <v>137</v>
      </c>
      <c r="AS567" s="9">
        <f>IFERROR(ROUND(VLOOKUP($A567,est_vols!$A:$U,9,FALSE),0),"")</f>
        <v>15</v>
      </c>
      <c r="AT567" s="3">
        <f t="shared" si="230"/>
        <v>-2904</v>
      </c>
      <c r="AU567" s="3">
        <f t="shared" si="231"/>
        <v>-402</v>
      </c>
      <c r="AV567" s="3">
        <f t="shared" si="232"/>
        <v>-1274</v>
      </c>
      <c r="AW567" s="3">
        <f t="shared" si="233"/>
        <v>-701</v>
      </c>
      <c r="AX567" s="3">
        <f t="shared" si="234"/>
        <v>-464</v>
      </c>
      <c r="AY567" s="9">
        <f t="shared" si="235"/>
        <v>-63</v>
      </c>
      <c r="AZ567" s="3">
        <f t="shared" si="236"/>
        <v>8433216</v>
      </c>
      <c r="BA567" s="3">
        <f t="shared" si="237"/>
        <v>161604</v>
      </c>
      <c r="BB567" s="3">
        <f t="shared" si="238"/>
        <v>1623076</v>
      </c>
      <c r="BC567" s="3">
        <f t="shared" si="239"/>
        <v>491401</v>
      </c>
      <c r="BD567" s="3">
        <f t="shared" si="240"/>
        <v>215296</v>
      </c>
      <c r="BE567" s="9">
        <f t="shared" si="241"/>
        <v>3969</v>
      </c>
      <c r="BF567" s="51">
        <f t="shared" si="242"/>
        <v>-0.81253497481813097</v>
      </c>
      <c r="BG567" s="51">
        <f t="shared" si="243"/>
        <v>-0.81873727087576376</v>
      </c>
      <c r="BH567" s="51">
        <f t="shared" si="244"/>
        <v>-0.82406209573091849</v>
      </c>
      <c r="BI567" s="51">
        <f t="shared" si="245"/>
        <v>-0.81701631701631705</v>
      </c>
      <c r="BJ567" s="51">
        <f t="shared" si="246"/>
        <v>-0.77204658901830281</v>
      </c>
      <c r="BK567" s="52">
        <f t="shared" si="247"/>
        <v>-0.80769230769230771</v>
      </c>
    </row>
    <row r="568" spans="1:63" x14ac:dyDescent="0.25">
      <c r="A568">
        <v>600</v>
      </c>
      <c r="B568" t="s">
        <v>75</v>
      </c>
      <c r="C568" t="s">
        <v>214</v>
      </c>
      <c r="D568" t="str">
        <f t="shared" si="228"/>
        <v>PORTOLA DR between SYDNEY and LAGUNA HONDA</v>
      </c>
      <c r="E568" t="s">
        <v>339</v>
      </c>
      <c r="F568" t="s">
        <v>584</v>
      </c>
      <c r="G568" t="s">
        <v>535</v>
      </c>
      <c r="H568" t="s">
        <v>40</v>
      </c>
      <c r="I568" t="s">
        <v>621</v>
      </c>
      <c r="J568" s="11" t="s">
        <v>1134</v>
      </c>
      <c r="K568">
        <v>22840</v>
      </c>
      <c r="L568" s="11">
        <v>33593</v>
      </c>
      <c r="M568">
        <f>IFERROR(ROUND(VLOOKUP($A568,est_vols!$A:$U,2,FALSE),0),"")</f>
        <v>3</v>
      </c>
      <c r="N568">
        <f>IFERROR(ROUND(VLOOKUP($A568,est_vols!$A:$U,3,FALSE),0),"")</f>
        <v>7</v>
      </c>
      <c r="O568" t="str">
        <f>VLOOKUP(M568,'AT FT Lookup'!$A$3:$D$8,4,FALSE)</f>
        <v>Urb</v>
      </c>
      <c r="P568" s="11" t="str">
        <f>VLOOKUP(N568,'AT FT Lookup'!$A$12:$C$26,3,FALSE)</f>
        <v>Art</v>
      </c>
      <c r="Q568">
        <f t="shared" si="248"/>
        <v>1</v>
      </c>
      <c r="R568">
        <f t="shared" si="249"/>
        <v>0</v>
      </c>
      <c r="S568">
        <f t="shared" si="250"/>
        <v>0</v>
      </c>
      <c r="T568">
        <f t="shared" si="251"/>
        <v>0</v>
      </c>
      <c r="U568" s="11" t="str">
        <f t="shared" si="229"/>
        <v>Under 10k</v>
      </c>
      <c r="V568" s="3">
        <v>7954.5</v>
      </c>
      <c r="W568" s="3">
        <v>1238.5</v>
      </c>
      <c r="X568" s="3">
        <v>3047.5</v>
      </c>
      <c r="Y568" s="3">
        <v>1911</v>
      </c>
      <c r="Z568" s="3">
        <v>1681</v>
      </c>
      <c r="AA568" s="9">
        <v>76.5</v>
      </c>
      <c r="AN568" s="3">
        <f>IFERROR(ROUND(VLOOKUP($A568,est_vols!$A:$U,4,FALSE),0),"")</f>
        <v>17227</v>
      </c>
      <c r="AO568" s="3">
        <f>IFERROR(ROUND(VLOOKUP($A568,est_vols!$A:$U,5,FALSE),0),"")</f>
        <v>3300</v>
      </c>
      <c r="AP568" s="3">
        <f>IFERROR(ROUND(VLOOKUP($A568,est_vols!$A:$U,6,FALSE),0),"")</f>
        <v>6658</v>
      </c>
      <c r="AQ568" s="3">
        <f>IFERROR(ROUND(VLOOKUP($A568,est_vols!$A:$U,7,FALSE),0),"")</f>
        <v>3261</v>
      </c>
      <c r="AR568" s="3">
        <f>IFERROR(ROUND(VLOOKUP($A568,est_vols!$A:$U,8,FALSE),0),"")</f>
        <v>3450</v>
      </c>
      <c r="AS568" s="9">
        <f>IFERROR(ROUND(VLOOKUP($A568,est_vols!$A:$U,9,FALSE),0),"")</f>
        <v>558</v>
      </c>
      <c r="AT568" s="3">
        <f t="shared" si="230"/>
        <v>9272.5</v>
      </c>
      <c r="AU568" s="3">
        <f t="shared" si="231"/>
        <v>2061.5</v>
      </c>
      <c r="AV568" s="3">
        <f t="shared" si="232"/>
        <v>3610.5</v>
      </c>
      <c r="AW568" s="3">
        <f t="shared" si="233"/>
        <v>1350</v>
      </c>
      <c r="AX568" s="3">
        <f t="shared" si="234"/>
        <v>1769</v>
      </c>
      <c r="AY568" s="9">
        <f t="shared" si="235"/>
        <v>481.5</v>
      </c>
      <c r="AZ568" s="3">
        <f t="shared" si="236"/>
        <v>85979256.25</v>
      </c>
      <c r="BA568" s="3">
        <f t="shared" si="237"/>
        <v>4249782.25</v>
      </c>
      <c r="BB568" s="3">
        <f t="shared" si="238"/>
        <v>13035710.25</v>
      </c>
      <c r="BC568" s="3">
        <f t="shared" si="239"/>
        <v>1822500</v>
      </c>
      <c r="BD568" s="3">
        <f t="shared" si="240"/>
        <v>3129361</v>
      </c>
      <c r="BE568" s="9">
        <f t="shared" si="241"/>
        <v>231842.25</v>
      </c>
      <c r="BF568" s="51">
        <f t="shared" si="242"/>
        <v>1.1656923753850021</v>
      </c>
      <c r="BG568" s="51">
        <f t="shared" si="243"/>
        <v>1.6645135244247073</v>
      </c>
      <c r="BH568" s="51">
        <f t="shared" si="244"/>
        <v>1.1847415914684167</v>
      </c>
      <c r="BI568" s="51">
        <f t="shared" si="245"/>
        <v>0.70643642072213497</v>
      </c>
      <c r="BJ568" s="51">
        <f t="shared" si="246"/>
        <v>1.0523497917906008</v>
      </c>
      <c r="BK568" s="52">
        <f t="shared" si="247"/>
        <v>6.2941176470588234</v>
      </c>
    </row>
    <row r="569" spans="1:63" x14ac:dyDescent="0.25">
      <c r="A569">
        <v>601</v>
      </c>
      <c r="B569" t="s">
        <v>75</v>
      </c>
      <c r="C569" t="s">
        <v>214</v>
      </c>
      <c r="D569" t="str">
        <f t="shared" si="228"/>
        <v>PORTOLA DR between SYDNEY and LAGUNA HONDA</v>
      </c>
      <c r="E569" t="s">
        <v>339</v>
      </c>
      <c r="F569" t="s">
        <v>584</v>
      </c>
      <c r="G569" t="s">
        <v>535</v>
      </c>
      <c r="H569" t="s">
        <v>40</v>
      </c>
      <c r="I569" t="s">
        <v>621</v>
      </c>
      <c r="J569" s="11" t="s">
        <v>1135</v>
      </c>
      <c r="K569">
        <v>33593</v>
      </c>
      <c r="L569" s="11">
        <v>22433</v>
      </c>
      <c r="M569">
        <f>IFERROR(ROUND(VLOOKUP($A569,est_vols!$A:$U,2,FALSE),0),"")</f>
        <v>3</v>
      </c>
      <c r="N569">
        <f>IFERROR(ROUND(VLOOKUP($A569,est_vols!$A:$U,3,FALSE),0),"")</f>
        <v>7</v>
      </c>
      <c r="O569" t="str">
        <f>VLOOKUP(M569,'AT FT Lookup'!$A$3:$D$8,4,FALSE)</f>
        <v>Urb</v>
      </c>
      <c r="P569" s="11" t="str">
        <f>VLOOKUP(N569,'AT FT Lookup'!$A$12:$C$26,3,FALSE)</f>
        <v>Art</v>
      </c>
      <c r="Q569">
        <f t="shared" si="248"/>
        <v>1</v>
      </c>
      <c r="R569">
        <f t="shared" si="249"/>
        <v>0</v>
      </c>
      <c r="S569">
        <f t="shared" si="250"/>
        <v>0</v>
      </c>
      <c r="T569">
        <f t="shared" si="251"/>
        <v>0</v>
      </c>
      <c r="U569" s="11" t="str">
        <f t="shared" si="229"/>
        <v>Under 10k</v>
      </c>
      <c r="V569" s="3">
        <v>7954.5</v>
      </c>
      <c r="W569" s="3">
        <v>1238.5</v>
      </c>
      <c r="X569" s="3">
        <v>3047.5</v>
      </c>
      <c r="Y569" s="3">
        <v>1911</v>
      </c>
      <c r="Z569" s="3">
        <v>1681</v>
      </c>
      <c r="AA569" s="9">
        <v>76.5</v>
      </c>
      <c r="AN569" s="3">
        <f>IFERROR(ROUND(VLOOKUP($A569,est_vols!$A:$U,4,FALSE),0),"")</f>
        <v>17227</v>
      </c>
      <c r="AO569" s="3">
        <f>IFERROR(ROUND(VLOOKUP($A569,est_vols!$A:$U,5,FALSE),0),"")</f>
        <v>3300</v>
      </c>
      <c r="AP569" s="3">
        <f>IFERROR(ROUND(VLOOKUP($A569,est_vols!$A:$U,6,FALSE),0),"")</f>
        <v>6658</v>
      </c>
      <c r="AQ569" s="3">
        <f>IFERROR(ROUND(VLOOKUP($A569,est_vols!$A:$U,7,FALSE),0),"")</f>
        <v>3261</v>
      </c>
      <c r="AR569" s="3">
        <f>IFERROR(ROUND(VLOOKUP($A569,est_vols!$A:$U,8,FALSE),0),"")</f>
        <v>3450</v>
      </c>
      <c r="AS569" s="9">
        <f>IFERROR(ROUND(VLOOKUP($A569,est_vols!$A:$U,9,FALSE),0),"")</f>
        <v>558</v>
      </c>
      <c r="AT569" s="3">
        <f t="shared" si="230"/>
        <v>9272.5</v>
      </c>
      <c r="AU569" s="3">
        <f t="shared" si="231"/>
        <v>2061.5</v>
      </c>
      <c r="AV569" s="3">
        <f t="shared" si="232"/>
        <v>3610.5</v>
      </c>
      <c r="AW569" s="3">
        <f t="shared" si="233"/>
        <v>1350</v>
      </c>
      <c r="AX569" s="3">
        <f t="shared" si="234"/>
        <v>1769</v>
      </c>
      <c r="AY569" s="9">
        <f t="shared" si="235"/>
        <v>481.5</v>
      </c>
      <c r="AZ569" s="3">
        <f t="shared" si="236"/>
        <v>85979256.25</v>
      </c>
      <c r="BA569" s="3">
        <f t="shared" si="237"/>
        <v>4249782.25</v>
      </c>
      <c r="BB569" s="3">
        <f t="shared" si="238"/>
        <v>13035710.25</v>
      </c>
      <c r="BC569" s="3">
        <f t="shared" si="239"/>
        <v>1822500</v>
      </c>
      <c r="BD569" s="3">
        <f t="shared" si="240"/>
        <v>3129361</v>
      </c>
      <c r="BE569" s="9">
        <f t="shared" si="241"/>
        <v>231842.25</v>
      </c>
      <c r="BF569" s="51">
        <f t="shared" si="242"/>
        <v>1.1656923753850021</v>
      </c>
      <c r="BG569" s="51">
        <f t="shared" si="243"/>
        <v>1.6645135244247073</v>
      </c>
      <c r="BH569" s="51">
        <f t="shared" si="244"/>
        <v>1.1847415914684167</v>
      </c>
      <c r="BI569" s="51">
        <f t="shared" si="245"/>
        <v>0.70643642072213497</v>
      </c>
      <c r="BJ569" s="51">
        <f t="shared" si="246"/>
        <v>1.0523497917906008</v>
      </c>
      <c r="BK569" s="52">
        <f t="shared" si="247"/>
        <v>6.2941176470588234</v>
      </c>
    </row>
    <row r="570" spans="1:63" x14ac:dyDescent="0.25">
      <c r="A570">
        <v>602</v>
      </c>
      <c r="B570" t="s">
        <v>75</v>
      </c>
      <c r="C570" t="s">
        <v>214</v>
      </c>
      <c r="D570" t="str">
        <f t="shared" si="228"/>
        <v>PORTOLA DR between SYDNEY and LAGUNA HONDA</v>
      </c>
      <c r="E570" t="s">
        <v>339</v>
      </c>
      <c r="F570" t="s">
        <v>584</v>
      </c>
      <c r="G570" t="s">
        <v>535</v>
      </c>
      <c r="H570" t="s">
        <v>40</v>
      </c>
      <c r="I570" t="s">
        <v>621</v>
      </c>
      <c r="J570" s="11" t="s">
        <v>1136</v>
      </c>
      <c r="K570">
        <v>22433</v>
      </c>
      <c r="L570" s="11">
        <v>22424</v>
      </c>
      <c r="M570">
        <f>IFERROR(ROUND(VLOOKUP($A570,est_vols!$A:$U,2,FALSE),0),"")</f>
        <v>3</v>
      </c>
      <c r="N570">
        <f>IFERROR(ROUND(VLOOKUP($A570,est_vols!$A:$U,3,FALSE),0),"")</f>
        <v>7</v>
      </c>
      <c r="O570" t="str">
        <f>VLOOKUP(M570,'AT FT Lookup'!$A$3:$D$8,4,FALSE)</f>
        <v>Urb</v>
      </c>
      <c r="P570" s="11" t="str">
        <f>VLOOKUP(N570,'AT FT Lookup'!$A$12:$C$26,3,FALSE)</f>
        <v>Art</v>
      </c>
      <c r="Q570">
        <f t="shared" si="248"/>
        <v>1</v>
      </c>
      <c r="R570">
        <f t="shared" si="249"/>
        <v>0</v>
      </c>
      <c r="S570">
        <f t="shared" si="250"/>
        <v>0</v>
      </c>
      <c r="T570">
        <f t="shared" si="251"/>
        <v>0</v>
      </c>
      <c r="U570" s="11" t="str">
        <f t="shared" si="229"/>
        <v>Under 10k</v>
      </c>
      <c r="V570" s="3">
        <v>7954.5</v>
      </c>
      <c r="W570" s="3">
        <v>1238.5</v>
      </c>
      <c r="X570" s="3">
        <v>3047.5</v>
      </c>
      <c r="Y570" s="3">
        <v>1911</v>
      </c>
      <c r="Z570" s="3">
        <v>1681</v>
      </c>
      <c r="AA570" s="9">
        <v>76.5</v>
      </c>
      <c r="AN570" s="3">
        <f>IFERROR(ROUND(VLOOKUP($A570,est_vols!$A:$U,4,FALSE),0),"")</f>
        <v>17607</v>
      </c>
      <c r="AO570" s="3">
        <f>IFERROR(ROUND(VLOOKUP($A570,est_vols!$A:$U,5,FALSE),0),"")</f>
        <v>3359</v>
      </c>
      <c r="AP570" s="3">
        <f>IFERROR(ROUND(VLOOKUP($A570,est_vols!$A:$U,6,FALSE),0),"")</f>
        <v>6810</v>
      </c>
      <c r="AQ570" s="3">
        <f>IFERROR(ROUND(VLOOKUP($A570,est_vols!$A:$U,7,FALSE),0),"")</f>
        <v>3328</v>
      </c>
      <c r="AR570" s="3">
        <f>IFERROR(ROUND(VLOOKUP($A570,est_vols!$A:$U,8,FALSE),0),"")</f>
        <v>3539</v>
      </c>
      <c r="AS570" s="9">
        <f>IFERROR(ROUND(VLOOKUP($A570,est_vols!$A:$U,9,FALSE),0),"")</f>
        <v>570</v>
      </c>
      <c r="AT570" s="3">
        <f t="shared" si="230"/>
        <v>9652.5</v>
      </c>
      <c r="AU570" s="3">
        <f t="shared" si="231"/>
        <v>2120.5</v>
      </c>
      <c r="AV570" s="3">
        <f t="shared" si="232"/>
        <v>3762.5</v>
      </c>
      <c r="AW570" s="3">
        <f t="shared" si="233"/>
        <v>1417</v>
      </c>
      <c r="AX570" s="3">
        <f t="shared" si="234"/>
        <v>1858</v>
      </c>
      <c r="AY570" s="9">
        <f t="shared" si="235"/>
        <v>493.5</v>
      </c>
      <c r="AZ570" s="3">
        <f t="shared" si="236"/>
        <v>93170756.25</v>
      </c>
      <c r="BA570" s="3">
        <f t="shared" si="237"/>
        <v>4496520.25</v>
      </c>
      <c r="BB570" s="3">
        <f t="shared" si="238"/>
        <v>14156406.25</v>
      </c>
      <c r="BC570" s="3">
        <f t="shared" si="239"/>
        <v>2007889</v>
      </c>
      <c r="BD570" s="3">
        <f t="shared" si="240"/>
        <v>3452164</v>
      </c>
      <c r="BE570" s="9">
        <f t="shared" si="241"/>
        <v>243542.25</v>
      </c>
      <c r="BF570" s="51">
        <f t="shared" si="242"/>
        <v>1.2134640769375824</v>
      </c>
      <c r="BG570" s="51">
        <f t="shared" si="243"/>
        <v>1.7121517965280582</v>
      </c>
      <c r="BH570" s="51">
        <f t="shared" si="244"/>
        <v>1.2346185397867104</v>
      </c>
      <c r="BI570" s="51">
        <f t="shared" si="245"/>
        <v>0.74149659863945583</v>
      </c>
      <c r="BJ570" s="51">
        <f t="shared" si="246"/>
        <v>1.1052944675788221</v>
      </c>
      <c r="BK570" s="52">
        <f t="shared" si="247"/>
        <v>6.4509803921568629</v>
      </c>
    </row>
    <row r="571" spans="1:63" x14ac:dyDescent="0.25">
      <c r="A571">
        <v>603</v>
      </c>
      <c r="B571" t="s">
        <v>75</v>
      </c>
      <c r="C571" t="s">
        <v>214</v>
      </c>
      <c r="D571" t="str">
        <f t="shared" si="228"/>
        <v>PORTOLA DR between SYDNEY and LAGUNA HONDA</v>
      </c>
      <c r="E571" t="s">
        <v>339</v>
      </c>
      <c r="F571" t="s">
        <v>584</v>
      </c>
      <c r="G571" t="s">
        <v>535</v>
      </c>
      <c r="H571" t="s">
        <v>42</v>
      </c>
      <c r="I571" t="s">
        <v>621</v>
      </c>
      <c r="J571" s="11" t="s">
        <v>1137</v>
      </c>
      <c r="K571">
        <v>22424</v>
      </c>
      <c r="L571" s="11">
        <v>22433</v>
      </c>
      <c r="M571">
        <f>IFERROR(ROUND(VLOOKUP($A571,est_vols!$A:$U,2,FALSE),0),"")</f>
        <v>3</v>
      </c>
      <c r="N571">
        <f>IFERROR(ROUND(VLOOKUP($A571,est_vols!$A:$U,3,FALSE),0),"")</f>
        <v>7</v>
      </c>
      <c r="O571" t="str">
        <f>VLOOKUP(M571,'AT FT Lookup'!$A$3:$D$8,4,FALSE)</f>
        <v>Urb</v>
      </c>
      <c r="P571" s="11" t="str">
        <f>VLOOKUP(N571,'AT FT Lookup'!$A$12:$C$26,3,FALSE)</f>
        <v>Art</v>
      </c>
      <c r="Q571">
        <f t="shared" si="248"/>
        <v>0</v>
      </c>
      <c r="R571">
        <f t="shared" si="249"/>
        <v>1</v>
      </c>
      <c r="S571">
        <f t="shared" si="250"/>
        <v>0</v>
      </c>
      <c r="T571">
        <f t="shared" si="251"/>
        <v>0</v>
      </c>
      <c r="U571" s="11" t="str">
        <f t="shared" si="229"/>
        <v>10-20k</v>
      </c>
      <c r="V571" s="3">
        <v>10800</v>
      </c>
      <c r="W571" s="3">
        <v>1822.5</v>
      </c>
      <c r="X571" s="3">
        <v>4291</v>
      </c>
      <c r="Y571" s="3">
        <v>2555</v>
      </c>
      <c r="Z571" s="3">
        <v>1973.5</v>
      </c>
      <c r="AA571" s="9">
        <v>158</v>
      </c>
      <c r="AN571" s="3">
        <f>IFERROR(ROUND(VLOOKUP($A571,est_vols!$A:$U,4,FALSE),0),"")</f>
        <v>17274</v>
      </c>
      <c r="AO571" s="3">
        <f>IFERROR(ROUND(VLOOKUP($A571,est_vols!$A:$U,5,FALSE),0),"")</f>
        <v>2507</v>
      </c>
      <c r="AP571" s="3">
        <f>IFERROR(ROUND(VLOOKUP($A571,est_vols!$A:$U,6,FALSE),0),"")</f>
        <v>6402</v>
      </c>
      <c r="AQ571" s="3">
        <f>IFERROR(ROUND(VLOOKUP($A571,est_vols!$A:$U,7,FALSE),0),"")</f>
        <v>3575</v>
      </c>
      <c r="AR571" s="3">
        <f>IFERROR(ROUND(VLOOKUP($A571,est_vols!$A:$U,8,FALSE),0),"")</f>
        <v>4407</v>
      </c>
      <c r="AS571" s="9">
        <f>IFERROR(ROUND(VLOOKUP($A571,est_vols!$A:$U,9,FALSE),0),"")</f>
        <v>383</v>
      </c>
      <c r="AT571" s="3">
        <f t="shared" si="230"/>
        <v>6474</v>
      </c>
      <c r="AU571" s="3">
        <f t="shared" si="231"/>
        <v>684.5</v>
      </c>
      <c r="AV571" s="3">
        <f t="shared" si="232"/>
        <v>2111</v>
      </c>
      <c r="AW571" s="3">
        <f t="shared" si="233"/>
        <v>1020</v>
      </c>
      <c r="AX571" s="3">
        <f t="shared" si="234"/>
        <v>2433.5</v>
      </c>
      <c r="AY571" s="9">
        <f t="shared" si="235"/>
        <v>225</v>
      </c>
      <c r="AZ571" s="3">
        <f t="shared" si="236"/>
        <v>41912676</v>
      </c>
      <c r="BA571" s="3">
        <f t="shared" si="237"/>
        <v>468540.25</v>
      </c>
      <c r="BB571" s="3">
        <f t="shared" si="238"/>
        <v>4456321</v>
      </c>
      <c r="BC571" s="3">
        <f t="shared" si="239"/>
        <v>1040400</v>
      </c>
      <c r="BD571" s="3">
        <f t="shared" si="240"/>
        <v>5921922.25</v>
      </c>
      <c r="BE571" s="9">
        <f t="shared" si="241"/>
        <v>50625</v>
      </c>
      <c r="BF571" s="51">
        <f t="shared" si="242"/>
        <v>0.59944444444444445</v>
      </c>
      <c r="BG571" s="51">
        <f t="shared" si="243"/>
        <v>0.37558299039780524</v>
      </c>
      <c r="BH571" s="51">
        <f t="shared" si="244"/>
        <v>0.49195991610347239</v>
      </c>
      <c r="BI571" s="51">
        <f t="shared" si="245"/>
        <v>0.39921722113502933</v>
      </c>
      <c r="BJ571" s="51">
        <f t="shared" si="246"/>
        <v>1.2330884215860147</v>
      </c>
      <c r="BK571" s="52">
        <f t="shared" si="247"/>
        <v>1.4240506329113924</v>
      </c>
    </row>
    <row r="572" spans="1:63" x14ac:dyDescent="0.25">
      <c r="A572">
        <v>604</v>
      </c>
      <c r="B572" t="s">
        <v>75</v>
      </c>
      <c r="C572" t="s">
        <v>214</v>
      </c>
      <c r="D572" t="str">
        <f t="shared" si="228"/>
        <v>PORTOLA DR between SYDNEY and LAGUNA HONDA</v>
      </c>
      <c r="E572" t="s">
        <v>339</v>
      </c>
      <c r="F572" t="s">
        <v>584</v>
      </c>
      <c r="G572" t="s">
        <v>535</v>
      </c>
      <c r="H572" t="s">
        <v>42</v>
      </c>
      <c r="I572" t="s">
        <v>621</v>
      </c>
      <c r="J572" s="11" t="s">
        <v>1138</v>
      </c>
      <c r="K572">
        <v>22433</v>
      </c>
      <c r="L572" s="11">
        <v>22840</v>
      </c>
      <c r="M572">
        <f>IFERROR(ROUND(VLOOKUP($A572,est_vols!$A:$U,2,FALSE),0),"")</f>
        <v>3</v>
      </c>
      <c r="N572">
        <f>IFERROR(ROUND(VLOOKUP($A572,est_vols!$A:$U,3,FALSE),0),"")</f>
        <v>7</v>
      </c>
      <c r="O572" t="str">
        <f>VLOOKUP(M572,'AT FT Lookup'!$A$3:$D$8,4,FALSE)</f>
        <v>Urb</v>
      </c>
      <c r="P572" s="11" t="str">
        <f>VLOOKUP(N572,'AT FT Lookup'!$A$12:$C$26,3,FALSE)</f>
        <v>Art</v>
      </c>
      <c r="Q572">
        <f t="shared" si="248"/>
        <v>0</v>
      </c>
      <c r="R572">
        <f t="shared" si="249"/>
        <v>1</v>
      </c>
      <c r="S572">
        <f t="shared" si="250"/>
        <v>0</v>
      </c>
      <c r="T572">
        <f t="shared" si="251"/>
        <v>0</v>
      </c>
      <c r="U572" s="11" t="str">
        <f t="shared" si="229"/>
        <v>10-20k</v>
      </c>
      <c r="V572" s="3">
        <v>10800</v>
      </c>
      <c r="W572" s="3">
        <v>1822.5</v>
      </c>
      <c r="X572" s="3">
        <v>4291</v>
      </c>
      <c r="Y572" s="3">
        <v>2555</v>
      </c>
      <c r="Z572" s="3">
        <v>1973.5</v>
      </c>
      <c r="AA572" s="9">
        <v>158</v>
      </c>
      <c r="AN572" s="3">
        <f>IFERROR(ROUND(VLOOKUP($A572,est_vols!$A:$U,4,FALSE),0),"")</f>
        <v>17693</v>
      </c>
      <c r="AO572" s="3">
        <f>IFERROR(ROUND(VLOOKUP($A572,est_vols!$A:$U,5,FALSE),0),"")</f>
        <v>2502</v>
      </c>
      <c r="AP572" s="3">
        <f>IFERROR(ROUND(VLOOKUP($A572,est_vols!$A:$U,6,FALSE),0),"")</f>
        <v>6659</v>
      </c>
      <c r="AQ572" s="3">
        <f>IFERROR(ROUND(VLOOKUP($A572,est_vols!$A:$U,7,FALSE),0),"")</f>
        <v>3804</v>
      </c>
      <c r="AR572" s="3">
        <f>IFERROR(ROUND(VLOOKUP($A572,est_vols!$A:$U,8,FALSE),0),"")</f>
        <v>4355</v>
      </c>
      <c r="AS572" s="9">
        <f>IFERROR(ROUND(VLOOKUP($A572,est_vols!$A:$U,9,FALSE),0),"")</f>
        <v>374</v>
      </c>
      <c r="AT572" s="3">
        <f t="shared" si="230"/>
        <v>6893</v>
      </c>
      <c r="AU572" s="3">
        <f t="shared" si="231"/>
        <v>679.5</v>
      </c>
      <c r="AV572" s="3">
        <f t="shared" si="232"/>
        <v>2368</v>
      </c>
      <c r="AW572" s="3">
        <f t="shared" si="233"/>
        <v>1249</v>
      </c>
      <c r="AX572" s="3">
        <f t="shared" si="234"/>
        <v>2381.5</v>
      </c>
      <c r="AY572" s="9">
        <f t="shared" si="235"/>
        <v>216</v>
      </c>
      <c r="AZ572" s="3">
        <f t="shared" si="236"/>
        <v>47513449</v>
      </c>
      <c r="BA572" s="3">
        <f t="shared" si="237"/>
        <v>461720.25</v>
      </c>
      <c r="BB572" s="3">
        <f t="shared" si="238"/>
        <v>5607424</v>
      </c>
      <c r="BC572" s="3">
        <f t="shared" si="239"/>
        <v>1560001</v>
      </c>
      <c r="BD572" s="3">
        <f t="shared" si="240"/>
        <v>5671542.25</v>
      </c>
      <c r="BE572" s="9">
        <f t="shared" si="241"/>
        <v>46656</v>
      </c>
      <c r="BF572" s="51">
        <f t="shared" si="242"/>
        <v>0.63824074074074078</v>
      </c>
      <c r="BG572" s="51">
        <f t="shared" si="243"/>
        <v>0.37283950617283951</v>
      </c>
      <c r="BH572" s="51">
        <f t="shared" si="244"/>
        <v>0.551852714984852</v>
      </c>
      <c r="BI572" s="51">
        <f t="shared" si="245"/>
        <v>0.4888454011741683</v>
      </c>
      <c r="BJ572" s="51">
        <f t="shared" si="246"/>
        <v>1.2067392956675957</v>
      </c>
      <c r="BK572" s="52">
        <f t="shared" si="247"/>
        <v>1.3670886075949367</v>
      </c>
    </row>
    <row r="573" spans="1:63" x14ac:dyDescent="0.25">
      <c r="A573">
        <v>605</v>
      </c>
      <c r="B573" t="s">
        <v>75</v>
      </c>
      <c r="C573" t="s">
        <v>214</v>
      </c>
      <c r="D573" t="str">
        <f t="shared" si="228"/>
        <v>POST ST between FRANKLIN and GOUGH</v>
      </c>
      <c r="E573" t="s">
        <v>340</v>
      </c>
      <c r="F573" t="s">
        <v>498</v>
      </c>
      <c r="G573" t="s">
        <v>559</v>
      </c>
      <c r="H573" t="s">
        <v>40</v>
      </c>
      <c r="I573" t="s">
        <v>621</v>
      </c>
      <c r="J573" s="11" t="s">
        <v>1139</v>
      </c>
      <c r="K573">
        <v>26501</v>
      </c>
      <c r="L573" s="11">
        <v>25214</v>
      </c>
      <c r="M573">
        <f>IFERROR(ROUND(VLOOKUP($A573,est_vols!$A:$U,2,FALSE),0),"")</f>
        <v>1</v>
      </c>
      <c r="N573">
        <f>IFERROR(ROUND(VLOOKUP($A573,est_vols!$A:$U,3,FALSE),0),"")</f>
        <v>12</v>
      </c>
      <c r="O573" t="str">
        <f>VLOOKUP(M573,'AT FT Lookup'!$A$3:$D$8,4,FALSE)</f>
        <v>Core/CBD</v>
      </c>
      <c r="P573" s="11" t="str">
        <f>VLOOKUP(N573,'AT FT Lookup'!$A$12:$C$26,3,FALSE)</f>
        <v>Art</v>
      </c>
      <c r="Q573">
        <f t="shared" si="248"/>
        <v>1</v>
      </c>
      <c r="R573">
        <f t="shared" si="249"/>
        <v>0</v>
      </c>
      <c r="S573">
        <f t="shared" si="250"/>
        <v>0</v>
      </c>
      <c r="T573">
        <f t="shared" si="251"/>
        <v>0</v>
      </c>
      <c r="U573" s="11" t="str">
        <f t="shared" si="229"/>
        <v>Under 10k</v>
      </c>
      <c r="V573" s="3">
        <v>6186</v>
      </c>
      <c r="W573" s="3">
        <v>1252</v>
      </c>
      <c r="X573" s="3">
        <v>2452</v>
      </c>
      <c r="Y573" s="3">
        <v>1131</v>
      </c>
      <c r="Z573" s="3">
        <v>1233</v>
      </c>
      <c r="AA573" s="9">
        <v>118</v>
      </c>
      <c r="AN573" s="3">
        <f>IFERROR(ROUND(VLOOKUP($A573,est_vols!$A:$U,4,FALSE),0),"")</f>
        <v>1594</v>
      </c>
      <c r="AO573" s="3">
        <f>IFERROR(ROUND(VLOOKUP($A573,est_vols!$A:$U,5,FALSE),0),"")</f>
        <v>278</v>
      </c>
      <c r="AP573" s="3">
        <f>IFERROR(ROUND(VLOOKUP($A573,est_vols!$A:$U,6,FALSE),0),"")</f>
        <v>765</v>
      </c>
      <c r="AQ573" s="3">
        <f>IFERROR(ROUND(VLOOKUP($A573,est_vols!$A:$U,7,FALSE),0),"")</f>
        <v>328</v>
      </c>
      <c r="AR573" s="3">
        <f>IFERROR(ROUND(VLOOKUP($A573,est_vols!$A:$U,8,FALSE),0),"")</f>
        <v>196</v>
      </c>
      <c r="AS573" s="9">
        <f>IFERROR(ROUND(VLOOKUP($A573,est_vols!$A:$U,9,FALSE),0),"")</f>
        <v>28</v>
      </c>
      <c r="AT573" s="3">
        <f t="shared" si="230"/>
        <v>-4592</v>
      </c>
      <c r="AU573" s="3">
        <f t="shared" si="231"/>
        <v>-974</v>
      </c>
      <c r="AV573" s="3">
        <f t="shared" si="232"/>
        <v>-1687</v>
      </c>
      <c r="AW573" s="3">
        <f t="shared" si="233"/>
        <v>-803</v>
      </c>
      <c r="AX573" s="3">
        <f t="shared" si="234"/>
        <v>-1037</v>
      </c>
      <c r="AY573" s="9">
        <f t="shared" si="235"/>
        <v>-90</v>
      </c>
      <c r="AZ573" s="3">
        <f t="shared" si="236"/>
        <v>21086464</v>
      </c>
      <c r="BA573" s="3">
        <f t="shared" si="237"/>
        <v>948676</v>
      </c>
      <c r="BB573" s="3">
        <f t="shared" si="238"/>
        <v>2845969</v>
      </c>
      <c r="BC573" s="3">
        <f t="shared" si="239"/>
        <v>644809</v>
      </c>
      <c r="BD573" s="3">
        <f t="shared" si="240"/>
        <v>1075369</v>
      </c>
      <c r="BE573" s="9">
        <f t="shared" si="241"/>
        <v>8100</v>
      </c>
      <c r="BF573" s="51">
        <f t="shared" si="242"/>
        <v>-0.74232137083737471</v>
      </c>
      <c r="BG573" s="51">
        <f t="shared" si="243"/>
        <v>-0.77795527156549515</v>
      </c>
      <c r="BH573" s="51">
        <f t="shared" si="244"/>
        <v>-0.68800978792822187</v>
      </c>
      <c r="BI573" s="51">
        <f t="shared" si="245"/>
        <v>-0.70999115826702031</v>
      </c>
      <c r="BJ573" s="51">
        <f t="shared" si="246"/>
        <v>-0.84103811841038123</v>
      </c>
      <c r="BK573" s="52">
        <f t="shared" si="247"/>
        <v>-0.76271186440677963</v>
      </c>
    </row>
    <row r="574" spans="1:63" x14ac:dyDescent="0.25">
      <c r="A574">
        <v>606</v>
      </c>
      <c r="B574" t="s">
        <v>75</v>
      </c>
      <c r="C574" t="s">
        <v>214</v>
      </c>
      <c r="D574" t="str">
        <f t="shared" si="228"/>
        <v>POST ST between FRANKLIN and GOUGH</v>
      </c>
      <c r="E574" t="s">
        <v>340</v>
      </c>
      <c r="F574" t="s">
        <v>498</v>
      </c>
      <c r="G574" t="s">
        <v>559</v>
      </c>
      <c r="H574" t="s">
        <v>40</v>
      </c>
      <c r="I574" t="s">
        <v>621</v>
      </c>
      <c r="J574" s="11" t="s">
        <v>1140</v>
      </c>
      <c r="K574">
        <v>25214</v>
      </c>
      <c r="L574" s="11">
        <v>25216</v>
      </c>
      <c r="M574">
        <f>IFERROR(ROUND(VLOOKUP($A574,est_vols!$A:$U,2,FALSE),0),"")</f>
        <v>1</v>
      </c>
      <c r="N574">
        <f>IFERROR(ROUND(VLOOKUP($A574,est_vols!$A:$U,3,FALSE),0),"")</f>
        <v>12</v>
      </c>
      <c r="O574" t="str">
        <f>VLOOKUP(M574,'AT FT Lookup'!$A$3:$D$8,4,FALSE)</f>
        <v>Core/CBD</v>
      </c>
      <c r="P574" s="11" t="str">
        <f>VLOOKUP(N574,'AT FT Lookup'!$A$12:$C$26,3,FALSE)</f>
        <v>Art</v>
      </c>
      <c r="Q574">
        <f t="shared" si="248"/>
        <v>1</v>
      </c>
      <c r="R574">
        <f t="shared" si="249"/>
        <v>0</v>
      </c>
      <c r="S574">
        <f t="shared" si="250"/>
        <v>0</v>
      </c>
      <c r="T574">
        <f t="shared" si="251"/>
        <v>0</v>
      </c>
      <c r="U574" s="11" t="str">
        <f t="shared" si="229"/>
        <v>Under 10k</v>
      </c>
      <c r="V574" s="3">
        <v>6186</v>
      </c>
      <c r="W574" s="3">
        <v>1252</v>
      </c>
      <c r="X574" s="3">
        <v>2452</v>
      </c>
      <c r="Y574" s="3">
        <v>1131</v>
      </c>
      <c r="Z574" s="3">
        <v>1233</v>
      </c>
      <c r="AA574" s="9">
        <v>118</v>
      </c>
      <c r="AN574" s="3">
        <f>IFERROR(ROUND(VLOOKUP($A574,est_vols!$A:$U,4,FALSE),0),"")</f>
        <v>1594</v>
      </c>
      <c r="AO574" s="3">
        <f>IFERROR(ROUND(VLOOKUP($A574,est_vols!$A:$U,5,FALSE),0),"")</f>
        <v>278</v>
      </c>
      <c r="AP574" s="3">
        <f>IFERROR(ROUND(VLOOKUP($A574,est_vols!$A:$U,6,FALSE),0),"")</f>
        <v>765</v>
      </c>
      <c r="AQ574" s="3">
        <f>IFERROR(ROUND(VLOOKUP($A574,est_vols!$A:$U,7,FALSE),0),"")</f>
        <v>328</v>
      </c>
      <c r="AR574" s="3">
        <f>IFERROR(ROUND(VLOOKUP($A574,est_vols!$A:$U,8,FALSE),0),"")</f>
        <v>196</v>
      </c>
      <c r="AS574" s="9">
        <f>IFERROR(ROUND(VLOOKUP($A574,est_vols!$A:$U,9,FALSE),0),"")</f>
        <v>28</v>
      </c>
      <c r="AT574" s="3">
        <f t="shared" si="230"/>
        <v>-4592</v>
      </c>
      <c r="AU574" s="3">
        <f t="shared" si="231"/>
        <v>-974</v>
      </c>
      <c r="AV574" s="3">
        <f t="shared" si="232"/>
        <v>-1687</v>
      </c>
      <c r="AW574" s="3">
        <f t="shared" si="233"/>
        <v>-803</v>
      </c>
      <c r="AX574" s="3">
        <f t="shared" si="234"/>
        <v>-1037</v>
      </c>
      <c r="AY574" s="9">
        <f t="shared" si="235"/>
        <v>-90</v>
      </c>
      <c r="AZ574" s="3">
        <f t="shared" si="236"/>
        <v>21086464</v>
      </c>
      <c r="BA574" s="3">
        <f t="shared" si="237"/>
        <v>948676</v>
      </c>
      <c r="BB574" s="3">
        <f t="shared" si="238"/>
        <v>2845969</v>
      </c>
      <c r="BC574" s="3">
        <f t="shared" si="239"/>
        <v>644809</v>
      </c>
      <c r="BD574" s="3">
        <f t="shared" si="240"/>
        <v>1075369</v>
      </c>
      <c r="BE574" s="9">
        <f t="shared" si="241"/>
        <v>8100</v>
      </c>
      <c r="BF574" s="51">
        <f t="shared" si="242"/>
        <v>-0.74232137083737471</v>
      </c>
      <c r="BG574" s="51">
        <f t="shared" si="243"/>
        <v>-0.77795527156549515</v>
      </c>
      <c r="BH574" s="51">
        <f t="shared" si="244"/>
        <v>-0.68800978792822187</v>
      </c>
      <c r="BI574" s="51">
        <f t="shared" si="245"/>
        <v>-0.70999115826702031</v>
      </c>
      <c r="BJ574" s="51">
        <f t="shared" si="246"/>
        <v>-0.84103811841038123</v>
      </c>
      <c r="BK574" s="52">
        <f t="shared" si="247"/>
        <v>-0.76271186440677963</v>
      </c>
    </row>
    <row r="575" spans="1:63" x14ac:dyDescent="0.25">
      <c r="A575">
        <v>607</v>
      </c>
      <c r="B575" t="s">
        <v>75</v>
      </c>
      <c r="C575" t="s">
        <v>214</v>
      </c>
      <c r="D575" t="str">
        <f t="shared" ref="D575:D638" si="252">CONCATENATE(E575," between ",F575," and ",G575)</f>
        <v>POST ST between BAKER and LYON</v>
      </c>
      <c r="E575" t="s">
        <v>340</v>
      </c>
      <c r="F575" t="s">
        <v>506</v>
      </c>
      <c r="G575" t="s">
        <v>473</v>
      </c>
      <c r="H575" t="s">
        <v>40</v>
      </c>
      <c r="I575" t="s">
        <v>621</v>
      </c>
      <c r="J575" s="11" t="s">
        <v>1141</v>
      </c>
      <c r="K575">
        <v>26831</v>
      </c>
      <c r="L575" s="11">
        <v>26814</v>
      </c>
      <c r="M575">
        <f>IFERROR(ROUND(VLOOKUP($A575,est_vols!$A:$U,2,FALSE),0),"")</f>
        <v>2</v>
      </c>
      <c r="N575">
        <f>IFERROR(ROUND(VLOOKUP($A575,est_vols!$A:$U,3,FALSE),0),"")</f>
        <v>4</v>
      </c>
      <c r="O575" t="str">
        <f>VLOOKUP(M575,'AT FT Lookup'!$A$3:$D$8,4,FALSE)</f>
        <v>UrbBiz</v>
      </c>
      <c r="P575" s="11" t="str">
        <f>VLOOKUP(N575,'AT FT Lookup'!$A$12:$C$26,3,FALSE)</f>
        <v>Col</v>
      </c>
      <c r="Q575">
        <f t="shared" si="248"/>
        <v>1</v>
      </c>
      <c r="R575">
        <f t="shared" si="249"/>
        <v>0</v>
      </c>
      <c r="S575">
        <f t="shared" si="250"/>
        <v>0</v>
      </c>
      <c r="T575">
        <f t="shared" si="251"/>
        <v>0</v>
      </c>
      <c r="U575" s="11" t="str">
        <f t="shared" si="229"/>
        <v>Under 10k</v>
      </c>
      <c r="V575" s="3">
        <v>1913</v>
      </c>
      <c r="W575" s="3">
        <v>480</v>
      </c>
      <c r="X575" s="3">
        <v>847</v>
      </c>
      <c r="Y575" s="3">
        <v>336</v>
      </c>
      <c r="Z575" s="3">
        <v>220</v>
      </c>
      <c r="AA575" s="9">
        <v>30</v>
      </c>
      <c r="AN575" s="3">
        <f>IFERROR(ROUND(VLOOKUP($A575,est_vols!$A:$U,4,FALSE),0),"")</f>
        <v>579</v>
      </c>
      <c r="AO575" s="3">
        <f>IFERROR(ROUND(VLOOKUP($A575,est_vols!$A:$U,5,FALSE),0),"")</f>
        <v>127</v>
      </c>
      <c r="AP575" s="3">
        <f>IFERROR(ROUND(VLOOKUP($A575,est_vols!$A:$U,6,FALSE),0),"")</f>
        <v>214</v>
      </c>
      <c r="AQ575" s="3">
        <f>IFERROR(ROUND(VLOOKUP($A575,est_vols!$A:$U,7,FALSE),0),"")</f>
        <v>88</v>
      </c>
      <c r="AR575" s="3">
        <f>IFERROR(ROUND(VLOOKUP($A575,est_vols!$A:$U,8,FALSE),0),"")</f>
        <v>129</v>
      </c>
      <c r="AS575" s="9">
        <f>IFERROR(ROUND(VLOOKUP($A575,est_vols!$A:$U,9,FALSE),0),"")</f>
        <v>21</v>
      </c>
      <c r="AT575" s="3">
        <f t="shared" si="230"/>
        <v>-1334</v>
      </c>
      <c r="AU575" s="3">
        <f t="shared" si="231"/>
        <v>-353</v>
      </c>
      <c r="AV575" s="3">
        <f t="shared" si="232"/>
        <v>-633</v>
      </c>
      <c r="AW575" s="3">
        <f t="shared" si="233"/>
        <v>-248</v>
      </c>
      <c r="AX575" s="3">
        <f t="shared" si="234"/>
        <v>-91</v>
      </c>
      <c r="AY575" s="9">
        <f t="shared" si="235"/>
        <v>-9</v>
      </c>
      <c r="AZ575" s="3">
        <f t="shared" si="236"/>
        <v>1779556</v>
      </c>
      <c r="BA575" s="3">
        <f t="shared" si="237"/>
        <v>124609</v>
      </c>
      <c r="BB575" s="3">
        <f t="shared" si="238"/>
        <v>400689</v>
      </c>
      <c r="BC575" s="3">
        <f t="shared" si="239"/>
        <v>61504</v>
      </c>
      <c r="BD575" s="3">
        <f t="shared" si="240"/>
        <v>8281</v>
      </c>
      <c r="BE575" s="9">
        <f t="shared" si="241"/>
        <v>81</v>
      </c>
      <c r="BF575" s="51">
        <f t="shared" si="242"/>
        <v>-0.69733403031887087</v>
      </c>
      <c r="BG575" s="51">
        <f t="shared" si="243"/>
        <v>-0.73541666666666672</v>
      </c>
      <c r="BH575" s="51">
        <f t="shared" si="244"/>
        <v>-0.74734356552538372</v>
      </c>
      <c r="BI575" s="51">
        <f t="shared" si="245"/>
        <v>-0.73809523809523814</v>
      </c>
      <c r="BJ575" s="51">
        <f t="shared" si="246"/>
        <v>-0.41363636363636364</v>
      </c>
      <c r="BK575" s="52">
        <f t="shared" si="247"/>
        <v>-0.3</v>
      </c>
    </row>
    <row r="576" spans="1:63" x14ac:dyDescent="0.25">
      <c r="A576">
        <v>608</v>
      </c>
      <c r="B576" t="s">
        <v>75</v>
      </c>
      <c r="C576" t="s">
        <v>214</v>
      </c>
      <c r="D576" t="str">
        <f t="shared" si="252"/>
        <v>POST ST between BAKER and LYON</v>
      </c>
      <c r="E576" t="s">
        <v>340</v>
      </c>
      <c r="F576" t="s">
        <v>506</v>
      </c>
      <c r="G576" t="s">
        <v>473</v>
      </c>
      <c r="H576" t="s">
        <v>42</v>
      </c>
      <c r="I576" t="s">
        <v>621</v>
      </c>
      <c r="J576" s="11" t="s">
        <v>1142</v>
      </c>
      <c r="K576">
        <v>26814</v>
      </c>
      <c r="L576" s="11">
        <v>26831</v>
      </c>
      <c r="M576">
        <f>IFERROR(ROUND(VLOOKUP($A576,est_vols!$A:$U,2,FALSE),0),"")</f>
        <v>2</v>
      </c>
      <c r="N576">
        <f>IFERROR(ROUND(VLOOKUP($A576,est_vols!$A:$U,3,FALSE),0),"")</f>
        <v>4</v>
      </c>
      <c r="O576" t="str">
        <f>VLOOKUP(M576,'AT FT Lookup'!$A$3:$D$8,4,FALSE)</f>
        <v>UrbBiz</v>
      </c>
      <c r="P576" s="11" t="str">
        <f>VLOOKUP(N576,'AT FT Lookup'!$A$12:$C$26,3,FALSE)</f>
        <v>Col</v>
      </c>
      <c r="Q576">
        <f t="shared" si="248"/>
        <v>1</v>
      </c>
      <c r="R576">
        <f t="shared" si="249"/>
        <v>0</v>
      </c>
      <c r="S576">
        <f t="shared" si="250"/>
        <v>0</v>
      </c>
      <c r="T576">
        <f t="shared" si="251"/>
        <v>0</v>
      </c>
      <c r="U576" s="11" t="str">
        <f t="shared" si="229"/>
        <v>Under 10k</v>
      </c>
      <c r="V576" s="3">
        <v>1197</v>
      </c>
      <c r="W576" s="3">
        <v>104</v>
      </c>
      <c r="X576" s="3">
        <v>580</v>
      </c>
      <c r="Y576" s="3">
        <v>312</v>
      </c>
      <c r="Z576" s="3">
        <v>179</v>
      </c>
      <c r="AA576" s="9">
        <v>22</v>
      </c>
      <c r="AN576" s="3">
        <f>IFERROR(ROUND(VLOOKUP($A576,est_vols!$A:$U,4,FALSE),0),"")</f>
        <v>2157</v>
      </c>
      <c r="AO576" s="3">
        <f>IFERROR(ROUND(VLOOKUP($A576,est_vols!$A:$U,5,FALSE),0),"")</f>
        <v>113</v>
      </c>
      <c r="AP576" s="3">
        <f>IFERROR(ROUND(VLOOKUP($A576,est_vols!$A:$U,6,FALSE),0),"")</f>
        <v>1008</v>
      </c>
      <c r="AQ576" s="3">
        <f>IFERROR(ROUND(VLOOKUP($A576,est_vols!$A:$U,7,FALSE),0),"")</f>
        <v>838</v>
      </c>
      <c r="AR576" s="3">
        <f>IFERROR(ROUND(VLOOKUP($A576,est_vols!$A:$U,8,FALSE),0),"")</f>
        <v>183</v>
      </c>
      <c r="AS576" s="9">
        <f>IFERROR(ROUND(VLOOKUP($A576,est_vols!$A:$U,9,FALSE),0),"")</f>
        <v>14</v>
      </c>
      <c r="AT576" s="3">
        <f t="shared" si="230"/>
        <v>960</v>
      </c>
      <c r="AU576" s="3">
        <f t="shared" si="231"/>
        <v>9</v>
      </c>
      <c r="AV576" s="3">
        <f t="shared" si="232"/>
        <v>428</v>
      </c>
      <c r="AW576" s="3">
        <f t="shared" si="233"/>
        <v>526</v>
      </c>
      <c r="AX576" s="3">
        <f t="shared" si="234"/>
        <v>4</v>
      </c>
      <c r="AY576" s="9">
        <f t="shared" si="235"/>
        <v>-8</v>
      </c>
      <c r="AZ576" s="3">
        <f t="shared" si="236"/>
        <v>921600</v>
      </c>
      <c r="BA576" s="3">
        <f t="shared" si="237"/>
        <v>81</v>
      </c>
      <c r="BB576" s="3">
        <f t="shared" si="238"/>
        <v>183184</v>
      </c>
      <c r="BC576" s="3">
        <f t="shared" si="239"/>
        <v>276676</v>
      </c>
      <c r="BD576" s="3">
        <f t="shared" si="240"/>
        <v>16</v>
      </c>
      <c r="BE576" s="9">
        <f t="shared" si="241"/>
        <v>64</v>
      </c>
      <c r="BF576" s="51">
        <f t="shared" si="242"/>
        <v>0.80200501253132828</v>
      </c>
      <c r="BG576" s="51">
        <f t="shared" si="243"/>
        <v>8.6538461538461536E-2</v>
      </c>
      <c r="BH576" s="51">
        <f t="shared" si="244"/>
        <v>0.73793103448275865</v>
      </c>
      <c r="BI576" s="51">
        <f t="shared" si="245"/>
        <v>1.6858974358974359</v>
      </c>
      <c r="BJ576" s="51">
        <f t="shared" si="246"/>
        <v>2.23463687150838E-2</v>
      </c>
      <c r="BK576" s="52">
        <f t="shared" si="247"/>
        <v>-0.36363636363636365</v>
      </c>
    </row>
    <row r="577" spans="1:63" x14ac:dyDescent="0.25">
      <c r="A577">
        <v>609</v>
      </c>
      <c r="B577" t="s">
        <v>75</v>
      </c>
      <c r="C577" t="s">
        <v>214</v>
      </c>
      <c r="D577" t="str">
        <f t="shared" si="252"/>
        <v>QUESADA AVE between INGALLS and JENNINGS</v>
      </c>
      <c r="E577" t="s">
        <v>341</v>
      </c>
      <c r="F577" t="s">
        <v>550</v>
      </c>
      <c r="G577" t="s">
        <v>575</v>
      </c>
      <c r="H577" t="s">
        <v>40</v>
      </c>
      <c r="I577" t="s">
        <v>621</v>
      </c>
      <c r="J577" s="11" t="s">
        <v>1143</v>
      </c>
      <c r="K577">
        <v>20153</v>
      </c>
      <c r="L577" s="11">
        <v>20135</v>
      </c>
      <c r="M577">
        <f>IFERROR(ROUND(VLOOKUP($A577,est_vols!$A:$U,2,FALSE),0),"")</f>
        <v>3</v>
      </c>
      <c r="N577">
        <f>IFERROR(ROUND(VLOOKUP($A577,est_vols!$A:$U,3,FALSE),0),"")</f>
        <v>11</v>
      </c>
      <c r="O577" t="str">
        <f>VLOOKUP(M577,'AT FT Lookup'!$A$3:$D$8,4,FALSE)</f>
        <v>Urb</v>
      </c>
      <c r="P577" s="11" t="str">
        <f>VLOOKUP(N577,'AT FT Lookup'!$A$12:$C$26,3,FALSE)</f>
        <v>Loc</v>
      </c>
      <c r="Q577">
        <f t="shared" si="248"/>
        <v>1</v>
      </c>
      <c r="R577">
        <f t="shared" si="249"/>
        <v>0</v>
      </c>
      <c r="S577">
        <f t="shared" si="250"/>
        <v>0</v>
      </c>
      <c r="T577">
        <f t="shared" si="251"/>
        <v>0</v>
      </c>
      <c r="U577" s="11" t="str">
        <f t="shared" si="229"/>
        <v>Under 10k</v>
      </c>
      <c r="V577" s="3">
        <v>1262</v>
      </c>
      <c r="W577" s="3">
        <v>158</v>
      </c>
      <c r="X577" s="3">
        <v>553</v>
      </c>
      <c r="Y577" s="3">
        <v>311</v>
      </c>
      <c r="Z577" s="3">
        <v>219</v>
      </c>
      <c r="AA577" s="9">
        <v>21</v>
      </c>
      <c r="AN577" s="3">
        <f>IFERROR(ROUND(VLOOKUP($A577,est_vols!$A:$U,4,FALSE),0),"")</f>
        <v>0</v>
      </c>
      <c r="AO577" s="3">
        <f>IFERROR(ROUND(VLOOKUP($A577,est_vols!$A:$U,5,FALSE),0),"")</f>
        <v>0</v>
      </c>
      <c r="AP577" s="3">
        <f>IFERROR(ROUND(VLOOKUP($A577,est_vols!$A:$U,6,FALSE),0),"")</f>
        <v>0</v>
      </c>
      <c r="AQ577" s="3">
        <f>IFERROR(ROUND(VLOOKUP($A577,est_vols!$A:$U,7,FALSE),0),"")</f>
        <v>0</v>
      </c>
      <c r="AR577" s="3">
        <f>IFERROR(ROUND(VLOOKUP($A577,est_vols!$A:$U,8,FALSE),0),"")</f>
        <v>0</v>
      </c>
      <c r="AS577" s="9">
        <f>IFERROR(ROUND(VLOOKUP($A577,est_vols!$A:$U,9,FALSE),0),"")</f>
        <v>0</v>
      </c>
      <c r="AT577" s="3">
        <f t="shared" si="230"/>
        <v>-1262</v>
      </c>
      <c r="AU577" s="3">
        <f t="shared" si="231"/>
        <v>-158</v>
      </c>
      <c r="AV577" s="3">
        <f t="shared" si="232"/>
        <v>-553</v>
      </c>
      <c r="AW577" s="3">
        <f t="shared" si="233"/>
        <v>-311</v>
      </c>
      <c r="AX577" s="3">
        <f t="shared" si="234"/>
        <v>-219</v>
      </c>
      <c r="AY577" s="9">
        <f t="shared" si="235"/>
        <v>-21</v>
      </c>
      <c r="AZ577" s="3">
        <f t="shared" si="236"/>
        <v>1592644</v>
      </c>
      <c r="BA577" s="3">
        <f t="shared" si="237"/>
        <v>24964</v>
      </c>
      <c r="BB577" s="3">
        <f t="shared" si="238"/>
        <v>305809</v>
      </c>
      <c r="BC577" s="3">
        <f t="shared" si="239"/>
        <v>96721</v>
      </c>
      <c r="BD577" s="3">
        <f t="shared" si="240"/>
        <v>47961</v>
      </c>
      <c r="BE577" s="9">
        <f t="shared" si="241"/>
        <v>441</v>
      </c>
      <c r="BF577" s="51">
        <f t="shared" si="242"/>
        <v>-1</v>
      </c>
      <c r="BG577" s="51">
        <f t="shared" si="243"/>
        <v>-1</v>
      </c>
      <c r="BH577" s="51">
        <f t="shared" si="244"/>
        <v>-1</v>
      </c>
      <c r="BI577" s="51">
        <f t="shared" si="245"/>
        <v>-1</v>
      </c>
      <c r="BJ577" s="51">
        <f t="shared" si="246"/>
        <v>-1</v>
      </c>
      <c r="BK577" s="52">
        <f t="shared" si="247"/>
        <v>-1</v>
      </c>
    </row>
    <row r="578" spans="1:63" x14ac:dyDescent="0.25">
      <c r="A578">
        <v>610</v>
      </c>
      <c r="B578" t="s">
        <v>75</v>
      </c>
      <c r="C578" t="s">
        <v>214</v>
      </c>
      <c r="D578" t="str">
        <f t="shared" si="252"/>
        <v>QUESADA AVE between INGALLS and JENNINGS</v>
      </c>
      <c r="E578" t="s">
        <v>341</v>
      </c>
      <c r="F578" t="s">
        <v>550</v>
      </c>
      <c r="G578" t="s">
        <v>575</v>
      </c>
      <c r="H578" t="s">
        <v>42</v>
      </c>
      <c r="I578" t="s">
        <v>621</v>
      </c>
      <c r="J578" s="11" t="s">
        <v>1144</v>
      </c>
      <c r="K578">
        <v>20135</v>
      </c>
      <c r="L578" s="11">
        <v>20153</v>
      </c>
      <c r="M578">
        <f>IFERROR(ROUND(VLOOKUP($A578,est_vols!$A:$U,2,FALSE),0),"")</f>
        <v>3</v>
      </c>
      <c r="N578">
        <f>IFERROR(ROUND(VLOOKUP($A578,est_vols!$A:$U,3,FALSE),0),"")</f>
        <v>11</v>
      </c>
      <c r="O578" t="str">
        <f>VLOOKUP(M578,'AT FT Lookup'!$A$3:$D$8,4,FALSE)</f>
        <v>Urb</v>
      </c>
      <c r="P578" s="11" t="str">
        <f>VLOOKUP(N578,'AT FT Lookup'!$A$12:$C$26,3,FALSE)</f>
        <v>Loc</v>
      </c>
      <c r="Q578">
        <f t="shared" si="248"/>
        <v>1</v>
      </c>
      <c r="R578">
        <f t="shared" si="249"/>
        <v>0</v>
      </c>
      <c r="S578">
        <f t="shared" si="250"/>
        <v>0</v>
      </c>
      <c r="T578">
        <f t="shared" si="251"/>
        <v>0</v>
      </c>
      <c r="U578" s="11" t="str">
        <f t="shared" si="229"/>
        <v>Under 10k</v>
      </c>
      <c r="V578" s="3">
        <v>1099</v>
      </c>
      <c r="W578" s="3">
        <v>206</v>
      </c>
      <c r="X578" s="3">
        <v>461</v>
      </c>
      <c r="Y578" s="3">
        <v>241</v>
      </c>
      <c r="Z578" s="3">
        <v>170</v>
      </c>
      <c r="AA578" s="9">
        <v>21</v>
      </c>
      <c r="AN578" s="3">
        <f>IFERROR(ROUND(VLOOKUP($A578,est_vols!$A:$U,4,FALSE),0),"")</f>
        <v>1</v>
      </c>
      <c r="AO578" s="3">
        <f>IFERROR(ROUND(VLOOKUP($A578,est_vols!$A:$U,5,FALSE),0),"")</f>
        <v>0</v>
      </c>
      <c r="AP578" s="3">
        <f>IFERROR(ROUND(VLOOKUP($A578,est_vols!$A:$U,6,FALSE),0),"")</f>
        <v>0</v>
      </c>
      <c r="AQ578" s="3">
        <f>IFERROR(ROUND(VLOOKUP($A578,est_vols!$A:$U,7,FALSE),0),"")</f>
        <v>1</v>
      </c>
      <c r="AR578" s="3">
        <f>IFERROR(ROUND(VLOOKUP($A578,est_vols!$A:$U,8,FALSE),0),"")</f>
        <v>0</v>
      </c>
      <c r="AS578" s="9">
        <f>IFERROR(ROUND(VLOOKUP($A578,est_vols!$A:$U,9,FALSE),0),"")</f>
        <v>0</v>
      </c>
      <c r="AT578" s="3">
        <f t="shared" si="230"/>
        <v>-1098</v>
      </c>
      <c r="AU578" s="3">
        <f t="shared" si="231"/>
        <v>-206</v>
      </c>
      <c r="AV578" s="3">
        <f t="shared" si="232"/>
        <v>-461</v>
      </c>
      <c r="AW578" s="3">
        <f t="shared" si="233"/>
        <v>-240</v>
      </c>
      <c r="AX578" s="3">
        <f t="shared" si="234"/>
        <v>-170</v>
      </c>
      <c r="AY578" s="9">
        <f t="shared" si="235"/>
        <v>-21</v>
      </c>
      <c r="AZ578" s="3">
        <f t="shared" si="236"/>
        <v>1205604</v>
      </c>
      <c r="BA578" s="3">
        <f t="shared" si="237"/>
        <v>42436</v>
      </c>
      <c r="BB578" s="3">
        <f t="shared" si="238"/>
        <v>212521</v>
      </c>
      <c r="BC578" s="3">
        <f t="shared" si="239"/>
        <v>57600</v>
      </c>
      <c r="BD578" s="3">
        <f t="shared" si="240"/>
        <v>28900</v>
      </c>
      <c r="BE578" s="9">
        <f t="shared" si="241"/>
        <v>441</v>
      </c>
      <c r="BF578" s="51">
        <f t="shared" si="242"/>
        <v>-0.99909008189262971</v>
      </c>
      <c r="BG578" s="51">
        <f t="shared" si="243"/>
        <v>-1</v>
      </c>
      <c r="BH578" s="51">
        <f t="shared" si="244"/>
        <v>-1</v>
      </c>
      <c r="BI578" s="51">
        <f t="shared" si="245"/>
        <v>-0.99585062240663902</v>
      </c>
      <c r="BJ578" s="51">
        <f t="shared" si="246"/>
        <v>-1</v>
      </c>
      <c r="BK578" s="52">
        <f t="shared" si="247"/>
        <v>-1</v>
      </c>
    </row>
    <row r="579" spans="1:63" x14ac:dyDescent="0.25">
      <c r="A579">
        <v>611</v>
      </c>
      <c r="B579" t="s">
        <v>75</v>
      </c>
      <c r="C579" t="s">
        <v>214</v>
      </c>
      <c r="D579" t="str">
        <f t="shared" si="252"/>
        <v>REVERE AVE between INGALLS and JENNINGS</v>
      </c>
      <c r="E579" t="s">
        <v>342</v>
      </c>
      <c r="F579" t="s">
        <v>550</v>
      </c>
      <c r="G579" t="s">
        <v>575</v>
      </c>
      <c r="H579" t="s">
        <v>40</v>
      </c>
      <c r="I579" t="s">
        <v>621</v>
      </c>
      <c r="J579" s="11" t="s">
        <v>1145</v>
      </c>
      <c r="K579">
        <v>20154</v>
      </c>
      <c r="L579" s="11">
        <v>20125</v>
      </c>
      <c r="M579">
        <f>IFERROR(ROUND(VLOOKUP($A579,est_vols!$A:$U,2,FALSE),0),"")</f>
        <v>3</v>
      </c>
      <c r="N579">
        <f>IFERROR(ROUND(VLOOKUP($A579,est_vols!$A:$U,3,FALSE),0),"")</f>
        <v>11</v>
      </c>
      <c r="O579" t="str">
        <f>VLOOKUP(M579,'AT FT Lookup'!$A$3:$D$8,4,FALSE)</f>
        <v>Urb</v>
      </c>
      <c r="P579" s="11" t="str">
        <f>VLOOKUP(N579,'AT FT Lookup'!$A$12:$C$26,3,FALSE)</f>
        <v>Loc</v>
      </c>
      <c r="Q579">
        <f t="shared" si="248"/>
        <v>1</v>
      </c>
      <c r="R579">
        <f t="shared" si="249"/>
        <v>0</v>
      </c>
      <c r="S579">
        <f t="shared" si="250"/>
        <v>0</v>
      </c>
      <c r="T579">
        <f t="shared" si="251"/>
        <v>0</v>
      </c>
      <c r="U579" s="11" t="str">
        <f t="shared" ref="U579:U638" si="253">IF(Q579=1,"Under 10k",IF(R579=1,"10-20k",IF(S579=1,"20-50k",IF(T579=1,"Over 50k","NA"))))</f>
        <v>Under 10k</v>
      </c>
      <c r="V579" s="3">
        <v>1292.5</v>
      </c>
      <c r="W579" s="3">
        <v>146</v>
      </c>
      <c r="X579" s="3">
        <v>523.5</v>
      </c>
      <c r="Y579" s="3">
        <v>306</v>
      </c>
      <c r="Z579" s="3">
        <v>283.5</v>
      </c>
      <c r="AA579" s="9">
        <v>33.5</v>
      </c>
      <c r="AN579" s="3">
        <f>IFERROR(ROUND(VLOOKUP($A579,est_vols!$A:$U,4,FALSE),0),"")</f>
        <v>69</v>
      </c>
      <c r="AO579" s="3">
        <f>IFERROR(ROUND(VLOOKUP($A579,est_vols!$A:$U,5,FALSE),0),"")</f>
        <v>13</v>
      </c>
      <c r="AP579" s="3">
        <f>IFERROR(ROUND(VLOOKUP($A579,est_vols!$A:$U,6,FALSE),0),"")</f>
        <v>26</v>
      </c>
      <c r="AQ579" s="3">
        <f>IFERROR(ROUND(VLOOKUP($A579,est_vols!$A:$U,7,FALSE),0),"")</f>
        <v>12</v>
      </c>
      <c r="AR579" s="3">
        <f>IFERROR(ROUND(VLOOKUP($A579,est_vols!$A:$U,8,FALSE),0),"")</f>
        <v>18</v>
      </c>
      <c r="AS579" s="9">
        <f>IFERROR(ROUND(VLOOKUP($A579,est_vols!$A:$U,9,FALSE),0),"")</f>
        <v>0</v>
      </c>
      <c r="AT579" s="3">
        <f t="shared" si="230"/>
        <v>-1223.5</v>
      </c>
      <c r="AU579" s="3">
        <f t="shared" si="231"/>
        <v>-133</v>
      </c>
      <c r="AV579" s="3">
        <f t="shared" si="232"/>
        <v>-497.5</v>
      </c>
      <c r="AW579" s="3">
        <f t="shared" si="233"/>
        <v>-294</v>
      </c>
      <c r="AX579" s="3">
        <f t="shared" si="234"/>
        <v>-265.5</v>
      </c>
      <c r="AY579" s="9">
        <f t="shared" si="235"/>
        <v>-33.5</v>
      </c>
      <c r="AZ579" s="3">
        <f t="shared" si="236"/>
        <v>1496952.25</v>
      </c>
      <c r="BA579" s="3">
        <f t="shared" si="237"/>
        <v>17689</v>
      </c>
      <c r="BB579" s="3">
        <f t="shared" si="238"/>
        <v>247506.25</v>
      </c>
      <c r="BC579" s="3">
        <f t="shared" si="239"/>
        <v>86436</v>
      </c>
      <c r="BD579" s="3">
        <f t="shared" si="240"/>
        <v>70490.25</v>
      </c>
      <c r="BE579" s="9">
        <f t="shared" si="241"/>
        <v>1122.25</v>
      </c>
      <c r="BF579" s="51">
        <f t="shared" si="242"/>
        <v>-0.94661508704061892</v>
      </c>
      <c r="BG579" s="51">
        <f t="shared" si="243"/>
        <v>-0.91095890410958902</v>
      </c>
      <c r="BH579" s="51">
        <f t="shared" si="244"/>
        <v>-0.95033428844317092</v>
      </c>
      <c r="BI579" s="51">
        <f t="shared" si="245"/>
        <v>-0.96078431372549022</v>
      </c>
      <c r="BJ579" s="51">
        <f t="shared" si="246"/>
        <v>-0.93650793650793651</v>
      </c>
      <c r="BK579" s="52">
        <f t="shared" si="247"/>
        <v>-1</v>
      </c>
    </row>
    <row r="580" spans="1:63" x14ac:dyDescent="0.25">
      <c r="A580">
        <v>612</v>
      </c>
      <c r="B580" t="s">
        <v>75</v>
      </c>
      <c r="C580" t="s">
        <v>214</v>
      </c>
      <c r="D580" t="str">
        <f t="shared" si="252"/>
        <v>REVERE AVE between INGALLS and JENNINGS</v>
      </c>
      <c r="E580" t="s">
        <v>342</v>
      </c>
      <c r="F580" t="s">
        <v>550</v>
      </c>
      <c r="G580" t="s">
        <v>575</v>
      </c>
      <c r="H580" t="s">
        <v>42</v>
      </c>
      <c r="I580" t="s">
        <v>621</v>
      </c>
      <c r="J580" s="11" t="s">
        <v>1146</v>
      </c>
      <c r="K580">
        <v>20125</v>
      </c>
      <c r="L580" s="11">
        <v>20154</v>
      </c>
      <c r="M580">
        <f>IFERROR(ROUND(VLOOKUP($A580,est_vols!$A:$U,2,FALSE),0),"")</f>
        <v>3</v>
      </c>
      <c r="N580">
        <f>IFERROR(ROUND(VLOOKUP($A580,est_vols!$A:$U,3,FALSE),0),"")</f>
        <v>11</v>
      </c>
      <c r="O580" t="str">
        <f>VLOOKUP(M580,'AT FT Lookup'!$A$3:$D$8,4,FALSE)</f>
        <v>Urb</v>
      </c>
      <c r="P580" s="11" t="str">
        <f>VLOOKUP(N580,'AT FT Lookup'!$A$12:$C$26,3,FALSE)</f>
        <v>Loc</v>
      </c>
      <c r="Q580">
        <f t="shared" si="248"/>
        <v>1</v>
      </c>
      <c r="R580">
        <f t="shared" si="249"/>
        <v>0</v>
      </c>
      <c r="S580">
        <f t="shared" si="250"/>
        <v>0</v>
      </c>
      <c r="T580">
        <f t="shared" si="251"/>
        <v>0</v>
      </c>
      <c r="U580" s="11" t="str">
        <f t="shared" si="253"/>
        <v>Under 10k</v>
      </c>
      <c r="V580" s="3">
        <v>1133</v>
      </c>
      <c r="W580" s="3">
        <v>180</v>
      </c>
      <c r="X580" s="3">
        <v>450.5</v>
      </c>
      <c r="Y580" s="3">
        <v>244.5</v>
      </c>
      <c r="Z580" s="3">
        <v>232</v>
      </c>
      <c r="AA580" s="9">
        <v>26</v>
      </c>
      <c r="AN580" s="3">
        <f>IFERROR(ROUND(VLOOKUP($A580,est_vols!$A:$U,4,FALSE),0),"")</f>
        <v>71</v>
      </c>
      <c r="AO580" s="3">
        <f>IFERROR(ROUND(VLOOKUP($A580,est_vols!$A:$U,5,FALSE),0),"")</f>
        <v>11</v>
      </c>
      <c r="AP580" s="3">
        <f>IFERROR(ROUND(VLOOKUP($A580,est_vols!$A:$U,6,FALSE),0),"")</f>
        <v>27</v>
      </c>
      <c r="AQ580" s="3">
        <f>IFERROR(ROUND(VLOOKUP($A580,est_vols!$A:$U,7,FALSE),0),"")</f>
        <v>14</v>
      </c>
      <c r="AR580" s="3">
        <f>IFERROR(ROUND(VLOOKUP($A580,est_vols!$A:$U,8,FALSE),0),"")</f>
        <v>19</v>
      </c>
      <c r="AS580" s="9">
        <f>IFERROR(ROUND(VLOOKUP($A580,est_vols!$A:$U,9,FALSE),0),"")</f>
        <v>0</v>
      </c>
      <c r="AT580" s="3">
        <f t="shared" ref="AT580:AT643" si="254">AN580-V580</f>
        <v>-1062</v>
      </c>
      <c r="AU580" s="3">
        <f t="shared" ref="AU580:AU643" si="255">AO580-W580</f>
        <v>-169</v>
      </c>
      <c r="AV580" s="3">
        <f t="shared" ref="AV580:AV643" si="256">AP580-X580</f>
        <v>-423.5</v>
      </c>
      <c r="AW580" s="3">
        <f t="shared" ref="AW580:AW643" si="257">AQ580-Y580</f>
        <v>-230.5</v>
      </c>
      <c r="AX580" s="3">
        <f t="shared" ref="AX580:AX643" si="258">AR580-Z580</f>
        <v>-213</v>
      </c>
      <c r="AY580" s="9">
        <f t="shared" ref="AY580:AY643" si="259">AS580-AA580</f>
        <v>-26</v>
      </c>
      <c r="AZ580" s="3">
        <f t="shared" ref="AZ580:AZ643" si="260">AT580^2</f>
        <v>1127844</v>
      </c>
      <c r="BA580" s="3">
        <f t="shared" ref="BA580:BA643" si="261">AU580^2</f>
        <v>28561</v>
      </c>
      <c r="BB580" s="3">
        <f t="shared" ref="BB580:BB643" si="262">AV580^2</f>
        <v>179352.25</v>
      </c>
      <c r="BC580" s="3">
        <f t="shared" ref="BC580:BC643" si="263">AW580^2</f>
        <v>53130.25</v>
      </c>
      <c r="BD580" s="3">
        <f t="shared" ref="BD580:BD643" si="264">AX580^2</f>
        <v>45369</v>
      </c>
      <c r="BE580" s="9">
        <f t="shared" ref="BE580:BE643" si="265">AY580^2</f>
        <v>676</v>
      </c>
      <c r="BF580" s="51">
        <f t="shared" si="242"/>
        <v>-0.9373345101500441</v>
      </c>
      <c r="BG580" s="51">
        <f t="shared" si="243"/>
        <v>-0.93888888888888888</v>
      </c>
      <c r="BH580" s="51">
        <f t="shared" si="244"/>
        <v>-0.94006659267480575</v>
      </c>
      <c r="BI580" s="51">
        <f t="shared" si="245"/>
        <v>-0.94274028629856854</v>
      </c>
      <c r="BJ580" s="51">
        <f t="shared" si="246"/>
        <v>-0.9181034482758621</v>
      </c>
      <c r="BK580" s="52">
        <f t="shared" si="247"/>
        <v>-1</v>
      </c>
    </row>
    <row r="581" spans="1:63" x14ac:dyDescent="0.25">
      <c r="A581">
        <v>613</v>
      </c>
      <c r="B581" t="s">
        <v>75</v>
      </c>
      <c r="C581" t="s">
        <v>214</v>
      </c>
      <c r="D581" t="str">
        <f t="shared" si="252"/>
        <v>RICHLAND AVE between LEESE and MISSION</v>
      </c>
      <c r="E581" t="s">
        <v>343</v>
      </c>
      <c r="F581" t="s">
        <v>585</v>
      </c>
      <c r="G581" t="s">
        <v>398</v>
      </c>
      <c r="H581" t="s">
        <v>40</v>
      </c>
      <c r="I581" t="s">
        <v>621</v>
      </c>
      <c r="J581" s="11" t="s">
        <v>1147</v>
      </c>
      <c r="K581">
        <v>21827</v>
      </c>
      <c r="L581" s="11">
        <v>21233</v>
      </c>
      <c r="M581">
        <f>IFERROR(ROUND(VLOOKUP($A581,est_vols!$A:$U,2,FALSE),0),"")</f>
        <v>2</v>
      </c>
      <c r="N581">
        <f>IFERROR(ROUND(VLOOKUP($A581,est_vols!$A:$U,3,FALSE),0),"")</f>
        <v>4</v>
      </c>
      <c r="O581" t="str">
        <f>VLOOKUP(M581,'AT FT Lookup'!$A$3:$D$8,4,FALSE)</f>
        <v>UrbBiz</v>
      </c>
      <c r="P581" s="11" t="str">
        <f>VLOOKUP(N581,'AT FT Lookup'!$A$12:$C$26,3,FALSE)</f>
        <v>Col</v>
      </c>
      <c r="Q581">
        <f t="shared" si="248"/>
        <v>1</v>
      </c>
      <c r="R581">
        <f t="shared" si="249"/>
        <v>0</v>
      </c>
      <c r="S581">
        <f t="shared" si="250"/>
        <v>0</v>
      </c>
      <c r="T581">
        <f t="shared" si="251"/>
        <v>0</v>
      </c>
      <c r="U581" s="11" t="str">
        <f t="shared" si="253"/>
        <v>Under 10k</v>
      </c>
      <c r="V581" s="3">
        <v>1059</v>
      </c>
      <c r="W581" s="3">
        <v>209</v>
      </c>
      <c r="X581" s="3">
        <v>337</v>
      </c>
      <c r="Y581" s="3">
        <v>284</v>
      </c>
      <c r="Z581" s="3">
        <v>224</v>
      </c>
      <c r="AA581" s="9">
        <v>5</v>
      </c>
      <c r="AN581" s="3">
        <f>IFERROR(ROUND(VLOOKUP($A581,est_vols!$A:$U,4,FALSE),0),"")</f>
        <v>2302</v>
      </c>
      <c r="AO581" s="3">
        <f>IFERROR(ROUND(VLOOKUP($A581,est_vols!$A:$U,5,FALSE),0),"")</f>
        <v>535</v>
      </c>
      <c r="AP581" s="3">
        <f>IFERROR(ROUND(VLOOKUP($A581,est_vols!$A:$U,6,FALSE),0),"")</f>
        <v>892</v>
      </c>
      <c r="AQ581" s="3">
        <f>IFERROR(ROUND(VLOOKUP($A581,est_vols!$A:$U,7,FALSE),0),"")</f>
        <v>435</v>
      </c>
      <c r="AR581" s="3">
        <f>IFERROR(ROUND(VLOOKUP($A581,est_vols!$A:$U,8,FALSE),0),"")</f>
        <v>398</v>
      </c>
      <c r="AS581" s="9">
        <f>IFERROR(ROUND(VLOOKUP($A581,est_vols!$A:$U,9,FALSE),0),"")</f>
        <v>41</v>
      </c>
      <c r="AT581" s="3">
        <f t="shared" si="254"/>
        <v>1243</v>
      </c>
      <c r="AU581" s="3">
        <f t="shared" si="255"/>
        <v>326</v>
      </c>
      <c r="AV581" s="3">
        <f t="shared" si="256"/>
        <v>555</v>
      </c>
      <c r="AW581" s="3">
        <f t="shared" si="257"/>
        <v>151</v>
      </c>
      <c r="AX581" s="3">
        <f t="shared" si="258"/>
        <v>174</v>
      </c>
      <c r="AY581" s="9">
        <f t="shared" si="259"/>
        <v>36</v>
      </c>
      <c r="AZ581" s="3">
        <f t="shared" si="260"/>
        <v>1545049</v>
      </c>
      <c r="BA581" s="3">
        <f t="shared" si="261"/>
        <v>106276</v>
      </c>
      <c r="BB581" s="3">
        <f t="shared" si="262"/>
        <v>308025</v>
      </c>
      <c r="BC581" s="3">
        <f t="shared" si="263"/>
        <v>22801</v>
      </c>
      <c r="BD581" s="3">
        <f t="shared" si="264"/>
        <v>30276</v>
      </c>
      <c r="BE581" s="9">
        <f t="shared" si="265"/>
        <v>1296</v>
      </c>
      <c r="BF581" s="51">
        <f t="shared" si="242"/>
        <v>1.1737488196411709</v>
      </c>
      <c r="BG581" s="51">
        <f t="shared" si="243"/>
        <v>1.5598086124401913</v>
      </c>
      <c r="BH581" s="51">
        <f t="shared" si="244"/>
        <v>1.6468842729970326</v>
      </c>
      <c r="BI581" s="51">
        <f t="shared" si="245"/>
        <v>0.53169014084507038</v>
      </c>
      <c r="BJ581" s="51">
        <f t="shared" si="246"/>
        <v>0.7767857142857143</v>
      </c>
      <c r="BK581" s="52">
        <f t="shared" si="247"/>
        <v>7.2</v>
      </c>
    </row>
    <row r="582" spans="1:63" x14ac:dyDescent="0.25">
      <c r="A582">
        <v>614</v>
      </c>
      <c r="B582" t="s">
        <v>75</v>
      </c>
      <c r="C582" t="s">
        <v>214</v>
      </c>
      <c r="D582" t="str">
        <f t="shared" si="252"/>
        <v>RICHLAND AVE between LEESE and MISSION</v>
      </c>
      <c r="E582" t="s">
        <v>343</v>
      </c>
      <c r="F582" t="s">
        <v>585</v>
      </c>
      <c r="G582" t="s">
        <v>398</v>
      </c>
      <c r="H582" t="s">
        <v>42</v>
      </c>
      <c r="I582" t="s">
        <v>621</v>
      </c>
      <c r="J582" s="11" t="s">
        <v>1148</v>
      </c>
      <c r="K582">
        <v>21233</v>
      </c>
      <c r="L582" s="11">
        <v>21827</v>
      </c>
      <c r="M582">
        <f>IFERROR(ROUND(VLOOKUP($A582,est_vols!$A:$U,2,FALSE),0),"")</f>
        <v>2</v>
      </c>
      <c r="N582">
        <f>IFERROR(ROUND(VLOOKUP($A582,est_vols!$A:$U,3,FALSE),0),"")</f>
        <v>4</v>
      </c>
      <c r="O582" t="str">
        <f>VLOOKUP(M582,'AT FT Lookup'!$A$3:$D$8,4,FALSE)</f>
        <v>UrbBiz</v>
      </c>
      <c r="P582" s="11" t="str">
        <f>VLOOKUP(N582,'AT FT Lookup'!$A$12:$C$26,3,FALSE)</f>
        <v>Col</v>
      </c>
      <c r="Q582">
        <f t="shared" si="248"/>
        <v>1</v>
      </c>
      <c r="R582">
        <f t="shared" si="249"/>
        <v>0</v>
      </c>
      <c r="S582">
        <f t="shared" si="250"/>
        <v>0</v>
      </c>
      <c r="T582">
        <f t="shared" si="251"/>
        <v>0</v>
      </c>
      <c r="U582" s="11" t="str">
        <f t="shared" si="253"/>
        <v>Under 10k</v>
      </c>
      <c r="V582" s="3">
        <v>1525</v>
      </c>
      <c r="W582" s="3">
        <v>388</v>
      </c>
      <c r="X582" s="3">
        <v>437</v>
      </c>
      <c r="Y582" s="3">
        <v>482</v>
      </c>
      <c r="Z582" s="3">
        <v>203</v>
      </c>
      <c r="AA582" s="9">
        <v>15</v>
      </c>
      <c r="AN582" s="3">
        <f>IFERROR(ROUND(VLOOKUP($A582,est_vols!$A:$U,4,FALSE),0),"")</f>
        <v>1104</v>
      </c>
      <c r="AO582" s="3">
        <f>IFERROR(ROUND(VLOOKUP($A582,est_vols!$A:$U,5,FALSE),0),"")</f>
        <v>123</v>
      </c>
      <c r="AP582" s="3">
        <f>IFERROR(ROUND(VLOOKUP($A582,est_vols!$A:$U,6,FALSE),0),"")</f>
        <v>427</v>
      </c>
      <c r="AQ582" s="3">
        <f>IFERROR(ROUND(VLOOKUP($A582,est_vols!$A:$U,7,FALSE),0),"")</f>
        <v>377</v>
      </c>
      <c r="AR582" s="3">
        <f>IFERROR(ROUND(VLOOKUP($A582,est_vols!$A:$U,8,FALSE),0),"")</f>
        <v>165</v>
      </c>
      <c r="AS582" s="9">
        <f>IFERROR(ROUND(VLOOKUP($A582,est_vols!$A:$U,9,FALSE),0),"")</f>
        <v>12</v>
      </c>
      <c r="AT582" s="3">
        <f t="shared" si="254"/>
        <v>-421</v>
      </c>
      <c r="AU582" s="3">
        <f t="shared" si="255"/>
        <v>-265</v>
      </c>
      <c r="AV582" s="3">
        <f t="shared" si="256"/>
        <v>-10</v>
      </c>
      <c r="AW582" s="3">
        <f t="shared" si="257"/>
        <v>-105</v>
      </c>
      <c r="AX582" s="3">
        <f t="shared" si="258"/>
        <v>-38</v>
      </c>
      <c r="AY582" s="9">
        <f t="shared" si="259"/>
        <v>-3</v>
      </c>
      <c r="AZ582" s="3">
        <f t="shared" si="260"/>
        <v>177241</v>
      </c>
      <c r="BA582" s="3">
        <f t="shared" si="261"/>
        <v>70225</v>
      </c>
      <c r="BB582" s="3">
        <f t="shared" si="262"/>
        <v>100</v>
      </c>
      <c r="BC582" s="3">
        <f t="shared" si="263"/>
        <v>11025</v>
      </c>
      <c r="BD582" s="3">
        <f t="shared" si="264"/>
        <v>1444</v>
      </c>
      <c r="BE582" s="9">
        <f t="shared" si="265"/>
        <v>9</v>
      </c>
      <c r="BF582" s="51">
        <f t="shared" si="242"/>
        <v>-0.27606557377049179</v>
      </c>
      <c r="BG582" s="51">
        <f t="shared" si="243"/>
        <v>-0.6829896907216495</v>
      </c>
      <c r="BH582" s="51">
        <f t="shared" si="244"/>
        <v>-2.2883295194508008E-2</v>
      </c>
      <c r="BI582" s="51">
        <f t="shared" si="245"/>
        <v>-0.21784232365145229</v>
      </c>
      <c r="BJ582" s="51">
        <f t="shared" si="246"/>
        <v>-0.18719211822660098</v>
      </c>
      <c r="BK582" s="52">
        <f t="shared" si="247"/>
        <v>-0.2</v>
      </c>
    </row>
    <row r="583" spans="1:63" x14ac:dyDescent="0.25">
      <c r="A583">
        <v>615</v>
      </c>
      <c r="B583" t="s">
        <v>75</v>
      </c>
      <c r="C583" t="s">
        <v>214</v>
      </c>
      <c r="D583" t="str">
        <f t="shared" si="252"/>
        <v>ROOSEVELT WAY between LOMA VISTA and CLIFFORD</v>
      </c>
      <c r="E583" t="s">
        <v>344</v>
      </c>
      <c r="F583" t="s">
        <v>586</v>
      </c>
      <c r="G583" t="s">
        <v>587</v>
      </c>
      <c r="H583" t="s">
        <v>36</v>
      </c>
      <c r="I583" t="s">
        <v>621</v>
      </c>
      <c r="J583" s="11" t="s">
        <v>1149</v>
      </c>
      <c r="K583">
        <v>26206</v>
      </c>
      <c r="L583" s="11">
        <v>26207</v>
      </c>
      <c r="M583">
        <f>IFERROR(ROUND(VLOOKUP($A583,est_vols!$A:$U,2,FALSE),0),"")</f>
        <v>2</v>
      </c>
      <c r="N583">
        <f>IFERROR(ROUND(VLOOKUP($A583,est_vols!$A:$U,3,FALSE),0),"")</f>
        <v>4</v>
      </c>
      <c r="O583" t="str">
        <f>VLOOKUP(M583,'AT FT Lookup'!$A$3:$D$8,4,FALSE)</f>
        <v>UrbBiz</v>
      </c>
      <c r="P583" s="11" t="str">
        <f>VLOOKUP(N583,'AT FT Lookup'!$A$12:$C$26,3,FALSE)</f>
        <v>Col</v>
      </c>
      <c r="Q583">
        <f t="shared" si="248"/>
        <v>1</v>
      </c>
      <c r="R583">
        <f t="shared" si="249"/>
        <v>0</v>
      </c>
      <c r="S583">
        <f t="shared" si="250"/>
        <v>0</v>
      </c>
      <c r="T583">
        <f t="shared" si="251"/>
        <v>0</v>
      </c>
      <c r="U583" s="11" t="str">
        <f t="shared" si="253"/>
        <v>Under 10k</v>
      </c>
      <c r="V583" s="3">
        <v>3464</v>
      </c>
      <c r="W583" s="3">
        <v>856.5</v>
      </c>
      <c r="X583" s="3">
        <v>1202</v>
      </c>
      <c r="Y583" s="3">
        <v>847.5</v>
      </c>
      <c r="Z583" s="3">
        <v>525.5</v>
      </c>
      <c r="AA583" s="9">
        <v>32.5</v>
      </c>
      <c r="AN583" s="3">
        <f>IFERROR(ROUND(VLOOKUP($A583,est_vols!$A:$U,4,FALSE),0),"")</f>
        <v>5715</v>
      </c>
      <c r="AO583" s="3">
        <f>IFERROR(ROUND(VLOOKUP($A583,est_vols!$A:$U,5,FALSE),0),"")</f>
        <v>1350</v>
      </c>
      <c r="AP583" s="3">
        <f>IFERROR(ROUND(VLOOKUP($A583,est_vols!$A:$U,6,FALSE),0),"")</f>
        <v>2346</v>
      </c>
      <c r="AQ583" s="3">
        <f>IFERROR(ROUND(VLOOKUP($A583,est_vols!$A:$U,7,FALSE),0),"")</f>
        <v>1086</v>
      </c>
      <c r="AR583" s="3">
        <f>IFERROR(ROUND(VLOOKUP($A583,est_vols!$A:$U,8,FALSE),0),"")</f>
        <v>835</v>
      </c>
      <c r="AS583" s="9">
        <f>IFERROR(ROUND(VLOOKUP($A583,est_vols!$A:$U,9,FALSE),0),"")</f>
        <v>97</v>
      </c>
      <c r="AT583" s="3">
        <f t="shared" si="254"/>
        <v>2251</v>
      </c>
      <c r="AU583" s="3">
        <f t="shared" si="255"/>
        <v>493.5</v>
      </c>
      <c r="AV583" s="3">
        <f t="shared" si="256"/>
        <v>1144</v>
      </c>
      <c r="AW583" s="3">
        <f t="shared" si="257"/>
        <v>238.5</v>
      </c>
      <c r="AX583" s="3">
        <f t="shared" si="258"/>
        <v>309.5</v>
      </c>
      <c r="AY583" s="9">
        <f t="shared" si="259"/>
        <v>64.5</v>
      </c>
      <c r="AZ583" s="3">
        <f t="shared" si="260"/>
        <v>5067001</v>
      </c>
      <c r="BA583" s="3">
        <f t="shared" si="261"/>
        <v>243542.25</v>
      </c>
      <c r="BB583" s="3">
        <f t="shared" si="262"/>
        <v>1308736</v>
      </c>
      <c r="BC583" s="3">
        <f t="shared" si="263"/>
        <v>56882.25</v>
      </c>
      <c r="BD583" s="3">
        <f t="shared" si="264"/>
        <v>95790.25</v>
      </c>
      <c r="BE583" s="9">
        <f t="shared" si="265"/>
        <v>4160.25</v>
      </c>
      <c r="BF583" s="51">
        <f t="shared" si="242"/>
        <v>0.64982678983833719</v>
      </c>
      <c r="BG583" s="51">
        <f t="shared" si="243"/>
        <v>0.57618213660245188</v>
      </c>
      <c r="BH583" s="51">
        <f t="shared" si="244"/>
        <v>0.95174708818635612</v>
      </c>
      <c r="BI583" s="51">
        <f t="shared" si="245"/>
        <v>0.28141592920353981</v>
      </c>
      <c r="BJ583" s="51">
        <f t="shared" si="246"/>
        <v>0.58896289248334921</v>
      </c>
      <c r="BK583" s="52">
        <f t="shared" si="247"/>
        <v>1.9846153846153847</v>
      </c>
    </row>
    <row r="584" spans="1:63" x14ac:dyDescent="0.25">
      <c r="A584">
        <v>616</v>
      </c>
      <c r="B584" t="s">
        <v>75</v>
      </c>
      <c r="C584" t="s">
        <v>214</v>
      </c>
      <c r="D584" t="str">
        <f t="shared" si="252"/>
        <v>ROOSEVELT WAY between LOMA VISTA and CLIFFORD</v>
      </c>
      <c r="E584" t="s">
        <v>344</v>
      </c>
      <c r="F584" t="s">
        <v>586</v>
      </c>
      <c r="G584" t="s">
        <v>587</v>
      </c>
      <c r="H584" t="s">
        <v>38</v>
      </c>
      <c r="I584" t="s">
        <v>621</v>
      </c>
      <c r="J584" s="11" t="s">
        <v>1150</v>
      </c>
      <c r="K584">
        <v>26207</v>
      </c>
      <c r="L584" s="11">
        <v>26206</v>
      </c>
      <c r="M584">
        <f>IFERROR(ROUND(VLOOKUP($A584,est_vols!$A:$U,2,FALSE),0),"")</f>
        <v>2</v>
      </c>
      <c r="N584">
        <f>IFERROR(ROUND(VLOOKUP($A584,est_vols!$A:$U,3,FALSE),0),"")</f>
        <v>4</v>
      </c>
      <c r="O584" t="str">
        <f>VLOOKUP(M584,'AT FT Lookup'!$A$3:$D$8,4,FALSE)</f>
        <v>UrbBiz</v>
      </c>
      <c r="P584" s="11" t="str">
        <f>VLOOKUP(N584,'AT FT Lookup'!$A$12:$C$26,3,FALSE)</f>
        <v>Col</v>
      </c>
      <c r="Q584">
        <f t="shared" si="248"/>
        <v>1</v>
      </c>
      <c r="R584">
        <f t="shared" si="249"/>
        <v>0</v>
      </c>
      <c r="S584">
        <f t="shared" si="250"/>
        <v>0</v>
      </c>
      <c r="T584">
        <f t="shared" si="251"/>
        <v>0</v>
      </c>
      <c r="U584" s="11" t="str">
        <f t="shared" si="253"/>
        <v>Under 10k</v>
      </c>
      <c r="V584" s="3">
        <v>2798</v>
      </c>
      <c r="W584" s="3">
        <v>329.5</v>
      </c>
      <c r="X584" s="3">
        <v>921.5</v>
      </c>
      <c r="Y584" s="3">
        <v>897.5</v>
      </c>
      <c r="Z584" s="3">
        <v>633</v>
      </c>
      <c r="AA584" s="9">
        <v>16.5</v>
      </c>
      <c r="AN584" s="3">
        <f>IFERROR(ROUND(VLOOKUP($A584,est_vols!$A:$U,4,FALSE),0),"")</f>
        <v>5026</v>
      </c>
      <c r="AO584" s="3">
        <f>IFERROR(ROUND(VLOOKUP($A584,est_vols!$A:$U,5,FALSE),0),"")</f>
        <v>652</v>
      </c>
      <c r="AP584" s="3">
        <f>IFERROR(ROUND(VLOOKUP($A584,est_vols!$A:$U,6,FALSE),0),"")</f>
        <v>1902</v>
      </c>
      <c r="AQ584" s="3">
        <f>IFERROR(ROUND(VLOOKUP($A584,est_vols!$A:$U,7,FALSE),0),"")</f>
        <v>1236</v>
      </c>
      <c r="AR584" s="3">
        <f>IFERROR(ROUND(VLOOKUP($A584,est_vols!$A:$U,8,FALSE),0),"")</f>
        <v>1170</v>
      </c>
      <c r="AS584" s="9">
        <f>IFERROR(ROUND(VLOOKUP($A584,est_vols!$A:$U,9,FALSE),0),"")</f>
        <v>65</v>
      </c>
      <c r="AT584" s="3">
        <f t="shared" si="254"/>
        <v>2228</v>
      </c>
      <c r="AU584" s="3">
        <f t="shared" si="255"/>
        <v>322.5</v>
      </c>
      <c r="AV584" s="3">
        <f t="shared" si="256"/>
        <v>980.5</v>
      </c>
      <c r="AW584" s="3">
        <f t="shared" si="257"/>
        <v>338.5</v>
      </c>
      <c r="AX584" s="3">
        <f t="shared" si="258"/>
        <v>537</v>
      </c>
      <c r="AY584" s="9">
        <f t="shared" si="259"/>
        <v>48.5</v>
      </c>
      <c r="AZ584" s="3">
        <f t="shared" si="260"/>
        <v>4963984</v>
      </c>
      <c r="BA584" s="3">
        <f t="shared" si="261"/>
        <v>104006.25</v>
      </c>
      <c r="BB584" s="3">
        <f t="shared" si="262"/>
        <v>961380.25</v>
      </c>
      <c r="BC584" s="3">
        <f t="shared" si="263"/>
        <v>114582.25</v>
      </c>
      <c r="BD584" s="3">
        <f t="shared" si="264"/>
        <v>288369</v>
      </c>
      <c r="BE584" s="9">
        <f t="shared" si="265"/>
        <v>2352.25</v>
      </c>
      <c r="BF584" s="51">
        <f t="shared" si="242"/>
        <v>0.79628305932809151</v>
      </c>
      <c r="BG584" s="51">
        <f t="shared" si="243"/>
        <v>0.97875569044006072</v>
      </c>
      <c r="BH584" s="51">
        <f t="shared" si="244"/>
        <v>1.064026044492675</v>
      </c>
      <c r="BI584" s="51">
        <f t="shared" si="245"/>
        <v>0.37715877437325906</v>
      </c>
      <c r="BJ584" s="51">
        <f t="shared" si="246"/>
        <v>0.84834123222748814</v>
      </c>
      <c r="BK584" s="52">
        <f t="shared" si="247"/>
        <v>2.9393939393939394</v>
      </c>
    </row>
    <row r="585" spans="1:63" x14ac:dyDescent="0.25">
      <c r="A585">
        <v>617</v>
      </c>
      <c r="B585" t="s">
        <v>75</v>
      </c>
      <c r="C585" t="s">
        <v>214</v>
      </c>
      <c r="D585" t="str">
        <f t="shared" si="252"/>
        <v>SADOWA ST between CAPITOL and PLYMOUTH</v>
      </c>
      <c r="E585" t="s">
        <v>345</v>
      </c>
      <c r="F585" t="s">
        <v>588</v>
      </c>
      <c r="G585" t="s">
        <v>589</v>
      </c>
      <c r="H585" t="s">
        <v>40</v>
      </c>
      <c r="I585" t="s">
        <v>621</v>
      </c>
      <c r="J585" s="11" t="s">
        <v>1151</v>
      </c>
      <c r="K585">
        <v>22470</v>
      </c>
      <c r="L585" s="11">
        <v>21598</v>
      </c>
      <c r="M585">
        <f>IFERROR(ROUND(VLOOKUP($A585,est_vols!$A:$U,2,FALSE),0),"")</f>
        <v>3</v>
      </c>
      <c r="N585">
        <f>IFERROR(ROUND(VLOOKUP($A585,est_vols!$A:$U,3,FALSE),0),"")</f>
        <v>11</v>
      </c>
      <c r="O585" t="str">
        <f>VLOOKUP(M585,'AT FT Lookup'!$A$3:$D$8,4,FALSE)</f>
        <v>Urb</v>
      </c>
      <c r="P585" s="11" t="str">
        <f>VLOOKUP(N585,'AT FT Lookup'!$A$12:$C$26,3,FALSE)</f>
        <v>Loc</v>
      </c>
      <c r="Q585">
        <f t="shared" si="248"/>
        <v>1</v>
      </c>
      <c r="R585">
        <f t="shared" si="249"/>
        <v>0</v>
      </c>
      <c r="S585">
        <f t="shared" si="250"/>
        <v>0</v>
      </c>
      <c r="T585">
        <f t="shared" si="251"/>
        <v>0</v>
      </c>
      <c r="U585" s="11" t="str">
        <f t="shared" si="253"/>
        <v>Under 10k</v>
      </c>
      <c r="V585" s="3">
        <v>473</v>
      </c>
      <c r="W585" s="3">
        <v>76</v>
      </c>
      <c r="X585" s="3">
        <v>156.5</v>
      </c>
      <c r="Y585" s="3">
        <v>93</v>
      </c>
      <c r="Z585" s="3">
        <v>133</v>
      </c>
      <c r="AA585" s="9">
        <v>14.5</v>
      </c>
      <c r="AN585" s="3">
        <f>IFERROR(ROUND(VLOOKUP($A585,est_vols!$A:$U,4,FALSE),0),"")</f>
        <v>54</v>
      </c>
      <c r="AO585" s="3">
        <f>IFERROR(ROUND(VLOOKUP($A585,est_vols!$A:$U,5,FALSE),0),"")</f>
        <v>6</v>
      </c>
      <c r="AP585" s="3">
        <f>IFERROR(ROUND(VLOOKUP($A585,est_vols!$A:$U,6,FALSE),0),"")</f>
        <v>26</v>
      </c>
      <c r="AQ585" s="3">
        <f>IFERROR(ROUND(VLOOKUP($A585,est_vols!$A:$U,7,FALSE),0),"")</f>
        <v>12</v>
      </c>
      <c r="AR585" s="3">
        <f>IFERROR(ROUND(VLOOKUP($A585,est_vols!$A:$U,8,FALSE),0),"")</f>
        <v>8</v>
      </c>
      <c r="AS585" s="9">
        <f>IFERROR(ROUND(VLOOKUP($A585,est_vols!$A:$U,9,FALSE),0),"")</f>
        <v>1</v>
      </c>
      <c r="AT585" s="3">
        <f t="shared" si="254"/>
        <v>-419</v>
      </c>
      <c r="AU585" s="3">
        <f t="shared" si="255"/>
        <v>-70</v>
      </c>
      <c r="AV585" s="3">
        <f t="shared" si="256"/>
        <v>-130.5</v>
      </c>
      <c r="AW585" s="3">
        <f t="shared" si="257"/>
        <v>-81</v>
      </c>
      <c r="AX585" s="3">
        <f t="shared" si="258"/>
        <v>-125</v>
      </c>
      <c r="AY585" s="9">
        <f t="shared" si="259"/>
        <v>-13.5</v>
      </c>
      <c r="AZ585" s="3">
        <f t="shared" si="260"/>
        <v>175561</v>
      </c>
      <c r="BA585" s="3">
        <f t="shared" si="261"/>
        <v>4900</v>
      </c>
      <c r="BB585" s="3">
        <f t="shared" si="262"/>
        <v>17030.25</v>
      </c>
      <c r="BC585" s="3">
        <f t="shared" si="263"/>
        <v>6561</v>
      </c>
      <c r="BD585" s="3">
        <f t="shared" si="264"/>
        <v>15625</v>
      </c>
      <c r="BE585" s="9">
        <f t="shared" si="265"/>
        <v>182.25</v>
      </c>
      <c r="BF585" s="51">
        <f t="shared" si="242"/>
        <v>-0.88583509513742076</v>
      </c>
      <c r="BG585" s="51">
        <f t="shared" si="243"/>
        <v>-0.92105263157894735</v>
      </c>
      <c r="BH585" s="51">
        <f t="shared" si="244"/>
        <v>-0.83386581469648557</v>
      </c>
      <c r="BI585" s="51">
        <f t="shared" si="245"/>
        <v>-0.87096774193548387</v>
      </c>
      <c r="BJ585" s="51">
        <f t="shared" si="246"/>
        <v>-0.93984962406015038</v>
      </c>
      <c r="BK585" s="52">
        <f t="shared" si="247"/>
        <v>-0.93103448275862066</v>
      </c>
    </row>
    <row r="586" spans="1:63" x14ac:dyDescent="0.25">
      <c r="A586">
        <v>618</v>
      </c>
      <c r="B586" t="s">
        <v>75</v>
      </c>
      <c r="C586" t="s">
        <v>214</v>
      </c>
      <c r="D586" t="str">
        <f t="shared" si="252"/>
        <v>SADOWA ST between CAPITOL and PLYMOUTH</v>
      </c>
      <c r="E586" t="s">
        <v>345</v>
      </c>
      <c r="F586" t="s">
        <v>588</v>
      </c>
      <c r="G586" t="s">
        <v>589</v>
      </c>
      <c r="H586" t="s">
        <v>42</v>
      </c>
      <c r="I586" t="s">
        <v>621</v>
      </c>
      <c r="J586" s="11" t="s">
        <v>1152</v>
      </c>
      <c r="K586">
        <v>21598</v>
      </c>
      <c r="L586" s="11">
        <v>22470</v>
      </c>
      <c r="M586">
        <f>IFERROR(ROUND(VLOOKUP($A586,est_vols!$A:$U,2,FALSE),0),"")</f>
        <v>3</v>
      </c>
      <c r="N586">
        <f>IFERROR(ROUND(VLOOKUP($A586,est_vols!$A:$U,3,FALSE),0),"")</f>
        <v>11</v>
      </c>
      <c r="O586" t="str">
        <f>VLOOKUP(M586,'AT FT Lookup'!$A$3:$D$8,4,FALSE)</f>
        <v>Urb</v>
      </c>
      <c r="P586" s="11" t="str">
        <f>VLOOKUP(N586,'AT FT Lookup'!$A$12:$C$26,3,FALSE)</f>
        <v>Loc</v>
      </c>
      <c r="Q586">
        <f t="shared" si="248"/>
        <v>1</v>
      </c>
      <c r="R586">
        <f t="shared" si="249"/>
        <v>0</v>
      </c>
      <c r="S586">
        <f t="shared" si="250"/>
        <v>0</v>
      </c>
      <c r="T586">
        <f t="shared" si="251"/>
        <v>0</v>
      </c>
      <c r="U586" s="11" t="str">
        <f t="shared" si="253"/>
        <v>Under 10k</v>
      </c>
      <c r="V586" s="3">
        <v>1196.5</v>
      </c>
      <c r="W586" s="3">
        <v>334</v>
      </c>
      <c r="X586" s="3">
        <v>348</v>
      </c>
      <c r="Y586" s="3">
        <v>261.5</v>
      </c>
      <c r="Z586" s="3">
        <v>239.5</v>
      </c>
      <c r="AA586" s="9">
        <v>13.5</v>
      </c>
      <c r="AN586" s="3">
        <f>IFERROR(ROUND(VLOOKUP($A586,est_vols!$A:$U,4,FALSE),0),"")</f>
        <v>723</v>
      </c>
      <c r="AO586" s="3">
        <f>IFERROR(ROUND(VLOOKUP($A586,est_vols!$A:$U,5,FALSE),0),"")</f>
        <v>79</v>
      </c>
      <c r="AP586" s="3">
        <f>IFERROR(ROUND(VLOOKUP($A586,est_vols!$A:$U,6,FALSE),0),"")</f>
        <v>282</v>
      </c>
      <c r="AQ586" s="3">
        <f>IFERROR(ROUND(VLOOKUP($A586,est_vols!$A:$U,7,FALSE),0),"")</f>
        <v>164</v>
      </c>
      <c r="AR586" s="3">
        <f>IFERROR(ROUND(VLOOKUP($A586,est_vols!$A:$U,8,FALSE),0),"")</f>
        <v>183</v>
      </c>
      <c r="AS586" s="9">
        <f>IFERROR(ROUND(VLOOKUP($A586,est_vols!$A:$U,9,FALSE),0),"")</f>
        <v>15</v>
      </c>
      <c r="AT586" s="3">
        <f t="shared" si="254"/>
        <v>-473.5</v>
      </c>
      <c r="AU586" s="3">
        <f t="shared" si="255"/>
        <v>-255</v>
      </c>
      <c r="AV586" s="3">
        <f t="shared" si="256"/>
        <v>-66</v>
      </c>
      <c r="AW586" s="3">
        <f t="shared" si="257"/>
        <v>-97.5</v>
      </c>
      <c r="AX586" s="3">
        <f t="shared" si="258"/>
        <v>-56.5</v>
      </c>
      <c r="AY586" s="9">
        <f t="shared" si="259"/>
        <v>1.5</v>
      </c>
      <c r="AZ586" s="3">
        <f t="shared" si="260"/>
        <v>224202.25</v>
      </c>
      <c r="BA586" s="3">
        <f t="shared" si="261"/>
        <v>65025</v>
      </c>
      <c r="BB586" s="3">
        <f t="shared" si="262"/>
        <v>4356</v>
      </c>
      <c r="BC586" s="3">
        <f t="shared" si="263"/>
        <v>9506.25</v>
      </c>
      <c r="BD586" s="3">
        <f t="shared" si="264"/>
        <v>3192.25</v>
      </c>
      <c r="BE586" s="9">
        <f t="shared" si="265"/>
        <v>2.25</v>
      </c>
      <c r="BF586" s="51">
        <f t="shared" si="242"/>
        <v>-0.39573756790639364</v>
      </c>
      <c r="BG586" s="51">
        <f t="shared" si="243"/>
        <v>-0.76347305389221554</v>
      </c>
      <c r="BH586" s="51">
        <f t="shared" si="244"/>
        <v>-0.18965517241379309</v>
      </c>
      <c r="BI586" s="51">
        <f t="shared" si="245"/>
        <v>-0.37284894837476101</v>
      </c>
      <c r="BJ586" s="51">
        <f t="shared" si="246"/>
        <v>-0.23590814196242171</v>
      </c>
      <c r="BK586" s="52">
        <f t="shared" si="247"/>
        <v>0.1111111111111111</v>
      </c>
    </row>
    <row r="587" spans="1:63" x14ac:dyDescent="0.25">
      <c r="A587">
        <v>619</v>
      </c>
      <c r="B587" t="s">
        <v>75</v>
      </c>
      <c r="C587" t="s">
        <v>214</v>
      </c>
      <c r="D587" t="str">
        <f t="shared" si="252"/>
        <v>SAN BENITO WY between DARIEN and UPLAND</v>
      </c>
      <c r="E587" t="s">
        <v>346</v>
      </c>
      <c r="F587" t="s">
        <v>590</v>
      </c>
      <c r="G587" t="s">
        <v>591</v>
      </c>
      <c r="H587" t="s">
        <v>36</v>
      </c>
      <c r="I587" t="s">
        <v>621</v>
      </c>
      <c r="J587" s="11" t="s">
        <v>1153</v>
      </c>
      <c r="K587">
        <v>22770</v>
      </c>
      <c r="L587" s="11">
        <v>22772</v>
      </c>
      <c r="M587">
        <f>IFERROR(ROUND(VLOOKUP($A587,est_vols!$A:$U,2,FALSE),0),"")</f>
        <v>3</v>
      </c>
      <c r="N587">
        <f>IFERROR(ROUND(VLOOKUP($A587,est_vols!$A:$U,3,FALSE),0),"")</f>
        <v>11</v>
      </c>
      <c r="O587" t="str">
        <f>VLOOKUP(M587,'AT FT Lookup'!$A$3:$D$8,4,FALSE)</f>
        <v>Urb</v>
      </c>
      <c r="P587" s="11" t="str">
        <f>VLOOKUP(N587,'AT FT Lookup'!$A$12:$C$26,3,FALSE)</f>
        <v>Loc</v>
      </c>
      <c r="Q587">
        <f t="shared" si="248"/>
        <v>1</v>
      </c>
      <c r="R587">
        <f t="shared" si="249"/>
        <v>0</v>
      </c>
      <c r="S587">
        <f t="shared" si="250"/>
        <v>0</v>
      </c>
      <c r="T587">
        <f t="shared" si="251"/>
        <v>0</v>
      </c>
      <c r="U587" s="11" t="str">
        <f t="shared" si="253"/>
        <v>Under 10k</v>
      </c>
      <c r="V587" s="3">
        <v>470</v>
      </c>
      <c r="W587" s="3">
        <v>121</v>
      </c>
      <c r="X587" s="3">
        <v>174</v>
      </c>
      <c r="Y587" s="3">
        <v>122</v>
      </c>
      <c r="Z587" s="3">
        <v>45</v>
      </c>
      <c r="AA587" s="9">
        <v>8</v>
      </c>
      <c r="AN587" s="3">
        <f>IFERROR(ROUND(VLOOKUP($A587,est_vols!$A:$U,4,FALSE),0),"")</f>
        <v>7</v>
      </c>
      <c r="AO587" s="3">
        <f>IFERROR(ROUND(VLOOKUP($A587,est_vols!$A:$U,5,FALSE),0),"")</f>
        <v>0</v>
      </c>
      <c r="AP587" s="3">
        <f>IFERROR(ROUND(VLOOKUP($A587,est_vols!$A:$U,6,FALSE),0),"")</f>
        <v>4</v>
      </c>
      <c r="AQ587" s="3">
        <f>IFERROR(ROUND(VLOOKUP($A587,est_vols!$A:$U,7,FALSE),0),"")</f>
        <v>1</v>
      </c>
      <c r="AR587" s="3">
        <f>IFERROR(ROUND(VLOOKUP($A587,est_vols!$A:$U,8,FALSE),0),"")</f>
        <v>1</v>
      </c>
      <c r="AS587" s="9">
        <f>IFERROR(ROUND(VLOOKUP($A587,est_vols!$A:$U,9,FALSE),0),"")</f>
        <v>0</v>
      </c>
      <c r="AT587" s="3">
        <f t="shared" si="254"/>
        <v>-463</v>
      </c>
      <c r="AU587" s="3">
        <f t="shared" si="255"/>
        <v>-121</v>
      </c>
      <c r="AV587" s="3">
        <f t="shared" si="256"/>
        <v>-170</v>
      </c>
      <c r="AW587" s="3">
        <f t="shared" si="257"/>
        <v>-121</v>
      </c>
      <c r="AX587" s="3">
        <f t="shared" si="258"/>
        <v>-44</v>
      </c>
      <c r="AY587" s="9">
        <f t="shared" si="259"/>
        <v>-8</v>
      </c>
      <c r="AZ587" s="3">
        <f t="shared" si="260"/>
        <v>214369</v>
      </c>
      <c r="BA587" s="3">
        <f t="shared" si="261"/>
        <v>14641</v>
      </c>
      <c r="BB587" s="3">
        <f t="shared" si="262"/>
        <v>28900</v>
      </c>
      <c r="BC587" s="3">
        <f t="shared" si="263"/>
        <v>14641</v>
      </c>
      <c r="BD587" s="3">
        <f t="shared" si="264"/>
        <v>1936</v>
      </c>
      <c r="BE587" s="9">
        <f t="shared" si="265"/>
        <v>64</v>
      </c>
      <c r="BF587" s="51">
        <f t="shared" si="242"/>
        <v>-0.98510638297872344</v>
      </c>
      <c r="BG587" s="51">
        <f t="shared" si="243"/>
        <v>-1</v>
      </c>
      <c r="BH587" s="51">
        <f t="shared" si="244"/>
        <v>-0.97701149425287359</v>
      </c>
      <c r="BI587" s="51">
        <f t="shared" si="245"/>
        <v>-0.99180327868852458</v>
      </c>
      <c r="BJ587" s="51">
        <f t="shared" si="246"/>
        <v>-0.97777777777777775</v>
      </c>
      <c r="BK587" s="52">
        <f t="shared" si="247"/>
        <v>-1</v>
      </c>
    </row>
    <row r="588" spans="1:63" x14ac:dyDescent="0.25">
      <c r="A588">
        <v>620</v>
      </c>
      <c r="B588" t="s">
        <v>75</v>
      </c>
      <c r="C588" t="s">
        <v>214</v>
      </c>
      <c r="D588" t="str">
        <f t="shared" si="252"/>
        <v>SAN BENITO WY between DARIEN and UPLAND</v>
      </c>
      <c r="E588" t="s">
        <v>346</v>
      </c>
      <c r="F588" t="s">
        <v>590</v>
      </c>
      <c r="G588" t="s">
        <v>591</v>
      </c>
      <c r="H588" t="s">
        <v>38</v>
      </c>
      <c r="I588" t="s">
        <v>621</v>
      </c>
      <c r="J588" s="11" t="s">
        <v>1154</v>
      </c>
      <c r="K588">
        <v>22772</v>
      </c>
      <c r="L588" s="11">
        <v>22770</v>
      </c>
      <c r="M588">
        <f>IFERROR(ROUND(VLOOKUP($A588,est_vols!$A:$U,2,FALSE),0),"")</f>
        <v>3</v>
      </c>
      <c r="N588">
        <f>IFERROR(ROUND(VLOOKUP($A588,est_vols!$A:$U,3,FALSE),0),"")</f>
        <v>11</v>
      </c>
      <c r="O588" t="str">
        <f>VLOOKUP(M588,'AT FT Lookup'!$A$3:$D$8,4,FALSE)</f>
        <v>Urb</v>
      </c>
      <c r="P588" s="11" t="str">
        <f>VLOOKUP(N588,'AT FT Lookup'!$A$12:$C$26,3,FALSE)</f>
        <v>Loc</v>
      </c>
      <c r="Q588">
        <f t="shared" si="248"/>
        <v>1</v>
      </c>
      <c r="R588">
        <f t="shared" si="249"/>
        <v>0</v>
      </c>
      <c r="S588">
        <f t="shared" si="250"/>
        <v>0</v>
      </c>
      <c r="T588">
        <f t="shared" si="251"/>
        <v>0</v>
      </c>
      <c r="U588" s="11" t="str">
        <f t="shared" si="253"/>
        <v>Under 10k</v>
      </c>
      <c r="V588" s="3">
        <v>649</v>
      </c>
      <c r="W588" s="3">
        <v>232</v>
      </c>
      <c r="X588" s="3">
        <v>217</v>
      </c>
      <c r="Y588" s="3">
        <v>133</v>
      </c>
      <c r="Z588" s="3">
        <v>59</v>
      </c>
      <c r="AA588" s="9">
        <v>8</v>
      </c>
      <c r="AN588" s="3">
        <f>IFERROR(ROUND(VLOOKUP($A588,est_vols!$A:$U,4,FALSE),0),"")</f>
        <v>7</v>
      </c>
      <c r="AO588" s="3">
        <f>IFERROR(ROUND(VLOOKUP($A588,est_vols!$A:$U,5,FALSE),0),"")</f>
        <v>1</v>
      </c>
      <c r="AP588" s="3">
        <f>IFERROR(ROUND(VLOOKUP($A588,est_vols!$A:$U,6,FALSE),0),"")</f>
        <v>4</v>
      </c>
      <c r="AQ588" s="3">
        <f>IFERROR(ROUND(VLOOKUP($A588,est_vols!$A:$U,7,FALSE),0),"")</f>
        <v>1</v>
      </c>
      <c r="AR588" s="3">
        <f>IFERROR(ROUND(VLOOKUP($A588,est_vols!$A:$U,8,FALSE),0),"")</f>
        <v>1</v>
      </c>
      <c r="AS588" s="9">
        <f>IFERROR(ROUND(VLOOKUP($A588,est_vols!$A:$U,9,FALSE),0),"")</f>
        <v>0</v>
      </c>
      <c r="AT588" s="3">
        <f t="shared" si="254"/>
        <v>-642</v>
      </c>
      <c r="AU588" s="3">
        <f t="shared" si="255"/>
        <v>-231</v>
      </c>
      <c r="AV588" s="3">
        <f t="shared" si="256"/>
        <v>-213</v>
      </c>
      <c r="AW588" s="3">
        <f t="shared" si="257"/>
        <v>-132</v>
      </c>
      <c r="AX588" s="3">
        <f t="shared" si="258"/>
        <v>-58</v>
      </c>
      <c r="AY588" s="9">
        <f t="shared" si="259"/>
        <v>-8</v>
      </c>
      <c r="AZ588" s="3">
        <f t="shared" si="260"/>
        <v>412164</v>
      </c>
      <c r="BA588" s="3">
        <f t="shared" si="261"/>
        <v>53361</v>
      </c>
      <c r="BB588" s="3">
        <f t="shared" si="262"/>
        <v>45369</v>
      </c>
      <c r="BC588" s="3">
        <f t="shared" si="263"/>
        <v>17424</v>
      </c>
      <c r="BD588" s="3">
        <f t="shared" si="264"/>
        <v>3364</v>
      </c>
      <c r="BE588" s="9">
        <f t="shared" si="265"/>
        <v>64</v>
      </c>
      <c r="BF588" s="51">
        <f t="shared" si="242"/>
        <v>-0.98921417565485359</v>
      </c>
      <c r="BG588" s="51">
        <f t="shared" si="243"/>
        <v>-0.99568965517241381</v>
      </c>
      <c r="BH588" s="51">
        <f t="shared" si="244"/>
        <v>-0.98156682027649766</v>
      </c>
      <c r="BI588" s="51">
        <f t="shared" si="245"/>
        <v>-0.99248120300751874</v>
      </c>
      <c r="BJ588" s="51">
        <f t="shared" si="246"/>
        <v>-0.98305084745762716</v>
      </c>
      <c r="BK588" s="52">
        <f t="shared" si="247"/>
        <v>-1</v>
      </c>
    </row>
    <row r="589" spans="1:63" x14ac:dyDescent="0.25">
      <c r="A589">
        <v>621</v>
      </c>
      <c r="B589" t="s">
        <v>75</v>
      </c>
      <c r="C589" t="s">
        <v>214</v>
      </c>
      <c r="D589" t="str">
        <f t="shared" si="252"/>
        <v>SAN CARLOS ST between 19TH and 20TH</v>
      </c>
      <c r="E589" t="s">
        <v>347</v>
      </c>
      <c r="F589" t="s">
        <v>444</v>
      </c>
      <c r="G589" t="s">
        <v>456</v>
      </c>
      <c r="H589" t="s">
        <v>36</v>
      </c>
      <c r="I589" t="s">
        <v>621</v>
      </c>
      <c r="J589" s="11" t="s">
        <v>1155</v>
      </c>
      <c r="K589">
        <v>24146</v>
      </c>
      <c r="L589" s="11">
        <v>24148</v>
      </c>
      <c r="M589">
        <f>IFERROR(ROUND(VLOOKUP($A589,est_vols!$A:$U,2,FALSE),0),"")</f>
        <v>1</v>
      </c>
      <c r="N589">
        <f>IFERROR(ROUND(VLOOKUP($A589,est_vols!$A:$U,3,FALSE),0),"")</f>
        <v>11</v>
      </c>
      <c r="O589" t="str">
        <f>VLOOKUP(M589,'AT FT Lookup'!$A$3:$D$8,4,FALSE)</f>
        <v>Core/CBD</v>
      </c>
      <c r="P589" s="11" t="str">
        <f>VLOOKUP(N589,'AT FT Lookup'!$A$12:$C$26,3,FALSE)</f>
        <v>Loc</v>
      </c>
      <c r="Q589">
        <f t="shared" si="248"/>
        <v>1</v>
      </c>
      <c r="R589">
        <f t="shared" si="249"/>
        <v>0</v>
      </c>
      <c r="S589">
        <f t="shared" si="250"/>
        <v>0</v>
      </c>
      <c r="T589">
        <f t="shared" si="251"/>
        <v>0</v>
      </c>
      <c r="U589" s="11" t="str">
        <f t="shared" si="253"/>
        <v>Under 10k</v>
      </c>
      <c r="V589" s="3">
        <v>931.5</v>
      </c>
      <c r="W589" s="3">
        <v>79.5</v>
      </c>
      <c r="X589" s="3">
        <v>334.5</v>
      </c>
      <c r="Y589" s="3">
        <v>247</v>
      </c>
      <c r="Z589" s="3">
        <v>260</v>
      </c>
      <c r="AA589" s="9">
        <v>10.5</v>
      </c>
      <c r="AN589" s="3">
        <f>IFERROR(ROUND(VLOOKUP($A589,est_vols!$A:$U,4,FALSE),0),"")</f>
        <v>245</v>
      </c>
      <c r="AO589" s="3">
        <f>IFERROR(ROUND(VLOOKUP($A589,est_vols!$A:$U,5,FALSE),0),"")</f>
        <v>98</v>
      </c>
      <c r="AP589" s="3">
        <f>IFERROR(ROUND(VLOOKUP($A589,est_vols!$A:$U,6,FALSE),0),"")</f>
        <v>80</v>
      </c>
      <c r="AQ589" s="3">
        <f>IFERROR(ROUND(VLOOKUP($A589,est_vols!$A:$U,7,FALSE),0),"")</f>
        <v>31</v>
      </c>
      <c r="AR589" s="3">
        <f>IFERROR(ROUND(VLOOKUP($A589,est_vols!$A:$U,8,FALSE),0),"")</f>
        <v>36</v>
      </c>
      <c r="AS589" s="9">
        <f>IFERROR(ROUND(VLOOKUP($A589,est_vols!$A:$U,9,FALSE),0),"")</f>
        <v>0</v>
      </c>
      <c r="AT589" s="3">
        <f t="shared" si="254"/>
        <v>-686.5</v>
      </c>
      <c r="AU589" s="3">
        <f t="shared" si="255"/>
        <v>18.5</v>
      </c>
      <c r="AV589" s="3">
        <f t="shared" si="256"/>
        <v>-254.5</v>
      </c>
      <c r="AW589" s="3">
        <f t="shared" si="257"/>
        <v>-216</v>
      </c>
      <c r="AX589" s="3">
        <f t="shared" si="258"/>
        <v>-224</v>
      </c>
      <c r="AY589" s="9">
        <f t="shared" si="259"/>
        <v>-10.5</v>
      </c>
      <c r="AZ589" s="3">
        <f t="shared" si="260"/>
        <v>471282.25</v>
      </c>
      <c r="BA589" s="3">
        <f t="shared" si="261"/>
        <v>342.25</v>
      </c>
      <c r="BB589" s="3">
        <f t="shared" si="262"/>
        <v>64770.25</v>
      </c>
      <c r="BC589" s="3">
        <f t="shared" si="263"/>
        <v>46656</v>
      </c>
      <c r="BD589" s="3">
        <f t="shared" si="264"/>
        <v>50176</v>
      </c>
      <c r="BE589" s="9">
        <f t="shared" si="265"/>
        <v>110.25</v>
      </c>
      <c r="BF589" s="51">
        <f t="shared" si="242"/>
        <v>-0.73698336017176602</v>
      </c>
      <c r="BG589" s="51">
        <f t="shared" si="243"/>
        <v>0.23270440251572327</v>
      </c>
      <c r="BH589" s="51">
        <f t="shared" si="244"/>
        <v>-0.76083707025411063</v>
      </c>
      <c r="BI589" s="51">
        <f t="shared" si="245"/>
        <v>-0.87449392712550611</v>
      </c>
      <c r="BJ589" s="51">
        <f t="shared" si="246"/>
        <v>-0.86153846153846159</v>
      </c>
      <c r="BK589" s="52">
        <f t="shared" si="247"/>
        <v>-1</v>
      </c>
    </row>
    <row r="590" spans="1:63" x14ac:dyDescent="0.25">
      <c r="A590">
        <v>622</v>
      </c>
      <c r="B590" t="s">
        <v>75</v>
      </c>
      <c r="C590" t="s">
        <v>214</v>
      </c>
      <c r="D590" t="str">
        <f t="shared" si="252"/>
        <v>SAN JOSE AVE between 27TH and DUNCAN</v>
      </c>
      <c r="E590" t="s">
        <v>348</v>
      </c>
      <c r="F590" t="s">
        <v>592</v>
      </c>
      <c r="G590" t="s">
        <v>593</v>
      </c>
      <c r="H590" t="s">
        <v>40</v>
      </c>
      <c r="I590" t="s">
        <v>621</v>
      </c>
      <c r="J590" s="11" t="s">
        <v>1156</v>
      </c>
      <c r="K590">
        <v>21350</v>
      </c>
      <c r="L590" s="11">
        <v>21352</v>
      </c>
      <c r="M590">
        <f>IFERROR(ROUND(VLOOKUP($A590,est_vols!$A:$U,2,FALSE),0),"")</f>
        <v>2</v>
      </c>
      <c r="N590">
        <f>IFERROR(ROUND(VLOOKUP($A590,est_vols!$A:$U,3,FALSE),0),"")</f>
        <v>11</v>
      </c>
      <c r="O590" t="str">
        <f>VLOOKUP(M590,'AT FT Lookup'!$A$3:$D$8,4,FALSE)</f>
        <v>UrbBiz</v>
      </c>
      <c r="P590" s="11" t="str">
        <f>VLOOKUP(N590,'AT FT Lookup'!$A$12:$C$26,3,FALSE)</f>
        <v>Loc</v>
      </c>
      <c r="Q590">
        <f t="shared" si="248"/>
        <v>1</v>
      </c>
      <c r="R590">
        <f t="shared" si="249"/>
        <v>0</v>
      </c>
      <c r="S590">
        <f t="shared" si="250"/>
        <v>0</v>
      </c>
      <c r="T590">
        <f t="shared" si="251"/>
        <v>0</v>
      </c>
      <c r="U590" s="11" t="str">
        <f t="shared" si="253"/>
        <v>Under 10k</v>
      </c>
      <c r="V590" s="3">
        <v>539</v>
      </c>
      <c r="W590" s="3">
        <v>86</v>
      </c>
      <c r="X590" s="3">
        <v>237</v>
      </c>
      <c r="Y590" s="3">
        <v>100</v>
      </c>
      <c r="Z590" s="3">
        <v>101</v>
      </c>
      <c r="AA590" s="9">
        <v>15</v>
      </c>
      <c r="AN590" s="3">
        <f>IFERROR(ROUND(VLOOKUP($A590,est_vols!$A:$U,4,FALSE),0),"")</f>
        <v>0</v>
      </c>
      <c r="AO590" s="3">
        <f>IFERROR(ROUND(VLOOKUP($A590,est_vols!$A:$U,5,FALSE),0),"")</f>
        <v>0</v>
      </c>
      <c r="AP590" s="3">
        <f>IFERROR(ROUND(VLOOKUP($A590,est_vols!$A:$U,6,FALSE),0),"")</f>
        <v>0</v>
      </c>
      <c r="AQ590" s="3">
        <f>IFERROR(ROUND(VLOOKUP($A590,est_vols!$A:$U,7,FALSE),0),"")</f>
        <v>0</v>
      </c>
      <c r="AR590" s="3">
        <f>IFERROR(ROUND(VLOOKUP($A590,est_vols!$A:$U,8,FALSE),0),"")</f>
        <v>0</v>
      </c>
      <c r="AS590" s="9">
        <f>IFERROR(ROUND(VLOOKUP($A590,est_vols!$A:$U,9,FALSE),0),"")</f>
        <v>0</v>
      </c>
      <c r="AT590" s="3">
        <f t="shared" si="254"/>
        <v>-539</v>
      </c>
      <c r="AU590" s="3">
        <f t="shared" si="255"/>
        <v>-86</v>
      </c>
      <c r="AV590" s="3">
        <f t="shared" si="256"/>
        <v>-237</v>
      </c>
      <c r="AW590" s="3">
        <f t="shared" si="257"/>
        <v>-100</v>
      </c>
      <c r="AX590" s="3">
        <f t="shared" si="258"/>
        <v>-101</v>
      </c>
      <c r="AY590" s="9">
        <f t="shared" si="259"/>
        <v>-15</v>
      </c>
      <c r="AZ590" s="3">
        <f t="shared" si="260"/>
        <v>290521</v>
      </c>
      <c r="BA590" s="3">
        <f t="shared" si="261"/>
        <v>7396</v>
      </c>
      <c r="BB590" s="3">
        <f t="shared" si="262"/>
        <v>56169</v>
      </c>
      <c r="BC590" s="3">
        <f t="shared" si="263"/>
        <v>10000</v>
      </c>
      <c r="BD590" s="3">
        <f t="shared" si="264"/>
        <v>10201</v>
      </c>
      <c r="BE590" s="9">
        <f t="shared" si="265"/>
        <v>225</v>
      </c>
      <c r="BF590" s="51">
        <f t="shared" si="242"/>
        <v>-1</v>
      </c>
      <c r="BG590" s="51">
        <f t="shared" si="243"/>
        <v>-1</v>
      </c>
      <c r="BH590" s="51">
        <f t="shared" si="244"/>
        <v>-1</v>
      </c>
      <c r="BI590" s="51">
        <f t="shared" si="245"/>
        <v>-1</v>
      </c>
      <c r="BJ590" s="51">
        <f t="shared" si="246"/>
        <v>-1</v>
      </c>
      <c r="BK590" s="52">
        <f t="shared" si="247"/>
        <v>-1</v>
      </c>
    </row>
    <row r="591" spans="1:63" x14ac:dyDescent="0.25">
      <c r="A591">
        <v>623</v>
      </c>
      <c r="B591" t="s">
        <v>75</v>
      </c>
      <c r="C591" t="s">
        <v>214</v>
      </c>
      <c r="D591" t="str">
        <f t="shared" si="252"/>
        <v>SAN JOSE AVE between 27TH and DUNCAN</v>
      </c>
      <c r="E591" t="s">
        <v>348</v>
      </c>
      <c r="F591" t="s">
        <v>592</v>
      </c>
      <c r="G591" t="s">
        <v>593</v>
      </c>
      <c r="H591" t="s">
        <v>42</v>
      </c>
      <c r="I591" t="s">
        <v>621</v>
      </c>
      <c r="J591" s="11" t="s">
        <v>1157</v>
      </c>
      <c r="K591">
        <v>21352</v>
      </c>
      <c r="L591" s="11">
        <v>21350</v>
      </c>
      <c r="M591">
        <f>IFERROR(ROUND(VLOOKUP($A591,est_vols!$A:$U,2,FALSE),0),"")</f>
        <v>2</v>
      </c>
      <c r="N591">
        <f>IFERROR(ROUND(VLOOKUP($A591,est_vols!$A:$U,3,FALSE),0),"")</f>
        <v>11</v>
      </c>
      <c r="O591" t="str">
        <f>VLOOKUP(M591,'AT FT Lookup'!$A$3:$D$8,4,FALSE)</f>
        <v>UrbBiz</v>
      </c>
      <c r="P591" s="11" t="str">
        <f>VLOOKUP(N591,'AT FT Lookup'!$A$12:$C$26,3,FALSE)</f>
        <v>Loc</v>
      </c>
      <c r="Q591">
        <f t="shared" si="248"/>
        <v>1</v>
      </c>
      <c r="R591">
        <f t="shared" si="249"/>
        <v>0</v>
      </c>
      <c r="S591">
        <f t="shared" si="250"/>
        <v>0</v>
      </c>
      <c r="T591">
        <f t="shared" si="251"/>
        <v>0</v>
      </c>
      <c r="U591" s="11" t="str">
        <f t="shared" si="253"/>
        <v>Under 10k</v>
      </c>
      <c r="V591" s="3">
        <v>493</v>
      </c>
      <c r="W591" s="3">
        <v>74</v>
      </c>
      <c r="X591" s="3">
        <v>213</v>
      </c>
      <c r="Y591" s="3">
        <v>98</v>
      </c>
      <c r="Z591" s="3">
        <v>101</v>
      </c>
      <c r="AA591" s="9">
        <v>7</v>
      </c>
      <c r="AN591" s="3">
        <f>IFERROR(ROUND(VLOOKUP($A591,est_vols!$A:$U,4,FALSE),0),"")</f>
        <v>0</v>
      </c>
      <c r="AO591" s="3">
        <f>IFERROR(ROUND(VLOOKUP($A591,est_vols!$A:$U,5,FALSE),0),"")</f>
        <v>0</v>
      </c>
      <c r="AP591" s="3">
        <f>IFERROR(ROUND(VLOOKUP($A591,est_vols!$A:$U,6,FALSE),0),"")</f>
        <v>0</v>
      </c>
      <c r="AQ591" s="3">
        <f>IFERROR(ROUND(VLOOKUP($A591,est_vols!$A:$U,7,FALSE),0),"")</f>
        <v>0</v>
      </c>
      <c r="AR591" s="3">
        <f>IFERROR(ROUND(VLOOKUP($A591,est_vols!$A:$U,8,FALSE),0),"")</f>
        <v>0</v>
      </c>
      <c r="AS591" s="9">
        <f>IFERROR(ROUND(VLOOKUP($A591,est_vols!$A:$U,9,FALSE),0),"")</f>
        <v>0</v>
      </c>
      <c r="AT591" s="3">
        <f t="shared" si="254"/>
        <v>-493</v>
      </c>
      <c r="AU591" s="3">
        <f t="shared" si="255"/>
        <v>-74</v>
      </c>
      <c r="AV591" s="3">
        <f t="shared" si="256"/>
        <v>-213</v>
      </c>
      <c r="AW591" s="3">
        <f t="shared" si="257"/>
        <v>-98</v>
      </c>
      <c r="AX591" s="3">
        <f t="shared" si="258"/>
        <v>-101</v>
      </c>
      <c r="AY591" s="9">
        <f t="shared" si="259"/>
        <v>-7</v>
      </c>
      <c r="AZ591" s="3">
        <f t="shared" si="260"/>
        <v>243049</v>
      </c>
      <c r="BA591" s="3">
        <f t="shared" si="261"/>
        <v>5476</v>
      </c>
      <c r="BB591" s="3">
        <f t="shared" si="262"/>
        <v>45369</v>
      </c>
      <c r="BC591" s="3">
        <f t="shared" si="263"/>
        <v>9604</v>
      </c>
      <c r="BD591" s="3">
        <f t="shared" si="264"/>
        <v>10201</v>
      </c>
      <c r="BE591" s="9">
        <f t="shared" si="265"/>
        <v>49</v>
      </c>
      <c r="BF591" s="51">
        <f t="shared" ref="BF591:BF654" si="266">AT591/V591</f>
        <v>-1</v>
      </c>
      <c r="BG591" s="51">
        <f t="shared" ref="BG591:BG654" si="267">AU591/W591</f>
        <v>-1</v>
      </c>
      <c r="BH591" s="51">
        <f t="shared" ref="BH591:BH654" si="268">AV591/X591</f>
        <v>-1</v>
      </c>
      <c r="BI591" s="51">
        <f t="shared" ref="BI591:BI654" si="269">AW591/Y591</f>
        <v>-1</v>
      </c>
      <c r="BJ591" s="51">
        <f t="shared" ref="BJ591:BJ654" si="270">AX591/Z591</f>
        <v>-1</v>
      </c>
      <c r="BK591" s="52">
        <f t="shared" ref="BK591:BK654" si="271">AY591/AA591</f>
        <v>-1</v>
      </c>
    </row>
    <row r="592" spans="1:63" x14ac:dyDescent="0.25">
      <c r="A592">
        <v>624</v>
      </c>
      <c r="B592" t="s">
        <v>75</v>
      </c>
      <c r="C592" t="s">
        <v>214</v>
      </c>
      <c r="D592" t="str">
        <f t="shared" si="252"/>
        <v>SANCHEZ ST between 16TH and 17TH</v>
      </c>
      <c r="E592" t="s">
        <v>349</v>
      </c>
      <c r="F592" t="s">
        <v>567</v>
      </c>
      <c r="G592" t="s">
        <v>568</v>
      </c>
      <c r="H592" t="s">
        <v>36</v>
      </c>
      <c r="I592" t="s">
        <v>621</v>
      </c>
      <c r="J592" s="11" t="s">
        <v>1158</v>
      </c>
      <c r="K592">
        <v>25796</v>
      </c>
      <c r="L592" s="11">
        <v>25797</v>
      </c>
      <c r="M592">
        <f>IFERROR(ROUND(VLOOKUP($A592,est_vols!$A:$U,2,FALSE),0),"")</f>
        <v>1</v>
      </c>
      <c r="N592">
        <f>IFERROR(ROUND(VLOOKUP($A592,est_vols!$A:$U,3,FALSE),0),"")</f>
        <v>11</v>
      </c>
      <c r="O592" t="str">
        <f>VLOOKUP(M592,'AT FT Lookup'!$A$3:$D$8,4,FALSE)</f>
        <v>Core/CBD</v>
      </c>
      <c r="P592" s="11" t="str">
        <f>VLOOKUP(N592,'AT FT Lookup'!$A$12:$C$26,3,FALSE)</f>
        <v>Loc</v>
      </c>
      <c r="Q592">
        <f t="shared" si="248"/>
        <v>1</v>
      </c>
      <c r="R592">
        <f t="shared" si="249"/>
        <v>0</v>
      </c>
      <c r="S592">
        <f t="shared" si="250"/>
        <v>0</v>
      </c>
      <c r="T592">
        <f t="shared" si="251"/>
        <v>0</v>
      </c>
      <c r="U592" s="11" t="str">
        <f t="shared" si="253"/>
        <v>Under 10k</v>
      </c>
      <c r="V592" s="3">
        <v>2554</v>
      </c>
      <c r="W592" s="3">
        <v>358</v>
      </c>
      <c r="X592" s="3">
        <v>903</v>
      </c>
      <c r="Y592" s="3">
        <v>670</v>
      </c>
      <c r="Z592" s="3">
        <v>602</v>
      </c>
      <c r="AA592" s="9">
        <v>21</v>
      </c>
      <c r="AN592" s="3">
        <f>IFERROR(ROUND(VLOOKUP($A592,est_vols!$A:$U,4,FALSE),0),"")</f>
        <v>1539</v>
      </c>
      <c r="AO592" s="3">
        <f>IFERROR(ROUND(VLOOKUP($A592,est_vols!$A:$U,5,FALSE),0),"")</f>
        <v>379</v>
      </c>
      <c r="AP592" s="3">
        <f>IFERROR(ROUND(VLOOKUP($A592,est_vols!$A:$U,6,FALSE),0),"")</f>
        <v>686</v>
      </c>
      <c r="AQ592" s="3">
        <f>IFERROR(ROUND(VLOOKUP($A592,est_vols!$A:$U,7,FALSE),0),"")</f>
        <v>397</v>
      </c>
      <c r="AR592" s="3">
        <f>IFERROR(ROUND(VLOOKUP($A592,est_vols!$A:$U,8,FALSE),0),"")</f>
        <v>74</v>
      </c>
      <c r="AS592" s="9">
        <f>IFERROR(ROUND(VLOOKUP($A592,est_vols!$A:$U,9,FALSE),0),"")</f>
        <v>2</v>
      </c>
      <c r="AT592" s="3">
        <f t="shared" si="254"/>
        <v>-1015</v>
      </c>
      <c r="AU592" s="3">
        <f t="shared" si="255"/>
        <v>21</v>
      </c>
      <c r="AV592" s="3">
        <f t="shared" si="256"/>
        <v>-217</v>
      </c>
      <c r="AW592" s="3">
        <f t="shared" si="257"/>
        <v>-273</v>
      </c>
      <c r="AX592" s="3">
        <f t="shared" si="258"/>
        <v>-528</v>
      </c>
      <c r="AY592" s="9">
        <f t="shared" si="259"/>
        <v>-19</v>
      </c>
      <c r="AZ592" s="3">
        <f t="shared" si="260"/>
        <v>1030225</v>
      </c>
      <c r="BA592" s="3">
        <f t="shared" si="261"/>
        <v>441</v>
      </c>
      <c r="BB592" s="3">
        <f t="shared" si="262"/>
        <v>47089</v>
      </c>
      <c r="BC592" s="3">
        <f t="shared" si="263"/>
        <v>74529</v>
      </c>
      <c r="BD592" s="3">
        <f t="shared" si="264"/>
        <v>278784</v>
      </c>
      <c r="BE592" s="9">
        <f t="shared" si="265"/>
        <v>361</v>
      </c>
      <c r="BF592" s="51">
        <f t="shared" si="266"/>
        <v>-0.39741581832419731</v>
      </c>
      <c r="BG592" s="51">
        <f t="shared" si="267"/>
        <v>5.8659217877094973E-2</v>
      </c>
      <c r="BH592" s="51">
        <f t="shared" si="268"/>
        <v>-0.24031007751937986</v>
      </c>
      <c r="BI592" s="51">
        <f t="shared" si="269"/>
        <v>-0.40746268656716417</v>
      </c>
      <c r="BJ592" s="51">
        <f t="shared" si="270"/>
        <v>-0.87707641196013286</v>
      </c>
      <c r="BK592" s="52">
        <f t="shared" si="271"/>
        <v>-0.90476190476190477</v>
      </c>
    </row>
    <row r="593" spans="1:63" x14ac:dyDescent="0.25">
      <c r="A593">
        <v>625</v>
      </c>
      <c r="B593" t="s">
        <v>75</v>
      </c>
      <c r="C593" t="s">
        <v>214</v>
      </c>
      <c r="D593" t="str">
        <f t="shared" si="252"/>
        <v>SANCHEZ ST between 16TH and 17TH</v>
      </c>
      <c r="E593" t="s">
        <v>349</v>
      </c>
      <c r="F593" t="s">
        <v>567</v>
      </c>
      <c r="G593" t="s">
        <v>568</v>
      </c>
      <c r="H593" t="s">
        <v>38</v>
      </c>
      <c r="I593" t="s">
        <v>621</v>
      </c>
      <c r="J593" s="11" t="s">
        <v>1159</v>
      </c>
      <c r="K593">
        <v>25797</v>
      </c>
      <c r="L593" s="11">
        <v>25796</v>
      </c>
      <c r="M593">
        <f>IFERROR(ROUND(VLOOKUP($A593,est_vols!$A:$U,2,FALSE),0),"")</f>
        <v>1</v>
      </c>
      <c r="N593">
        <f>IFERROR(ROUND(VLOOKUP($A593,est_vols!$A:$U,3,FALSE),0),"")</f>
        <v>11</v>
      </c>
      <c r="O593" t="str">
        <f>VLOOKUP(M593,'AT FT Lookup'!$A$3:$D$8,4,FALSE)</f>
        <v>Core/CBD</v>
      </c>
      <c r="P593" s="11" t="str">
        <f>VLOOKUP(N593,'AT FT Lookup'!$A$12:$C$26,3,FALSE)</f>
        <v>Loc</v>
      </c>
      <c r="Q593">
        <f t="shared" si="248"/>
        <v>1</v>
      </c>
      <c r="R593">
        <f t="shared" si="249"/>
        <v>0</v>
      </c>
      <c r="S593">
        <f t="shared" si="250"/>
        <v>0</v>
      </c>
      <c r="T593">
        <f t="shared" si="251"/>
        <v>0</v>
      </c>
      <c r="U593" s="11" t="str">
        <f t="shared" si="253"/>
        <v>Under 10k</v>
      </c>
      <c r="V593" s="3">
        <v>2430</v>
      </c>
      <c r="W593" s="3">
        <v>448</v>
      </c>
      <c r="X593" s="3">
        <v>899</v>
      </c>
      <c r="Y593" s="3">
        <v>548</v>
      </c>
      <c r="Z593" s="3">
        <v>498</v>
      </c>
      <c r="AA593" s="9">
        <v>37</v>
      </c>
      <c r="AN593" s="3">
        <f>IFERROR(ROUND(VLOOKUP($A593,est_vols!$A:$U,4,FALSE),0),"")</f>
        <v>846</v>
      </c>
      <c r="AO593" s="3">
        <f>IFERROR(ROUND(VLOOKUP($A593,est_vols!$A:$U,5,FALSE),0),"")</f>
        <v>61</v>
      </c>
      <c r="AP593" s="3">
        <f>IFERROR(ROUND(VLOOKUP($A593,est_vols!$A:$U,6,FALSE),0),"")</f>
        <v>332</v>
      </c>
      <c r="AQ593" s="3">
        <f>IFERROR(ROUND(VLOOKUP($A593,est_vols!$A:$U,7,FALSE),0),"")</f>
        <v>363</v>
      </c>
      <c r="AR593" s="3">
        <f>IFERROR(ROUND(VLOOKUP($A593,est_vols!$A:$U,8,FALSE),0),"")</f>
        <v>82</v>
      </c>
      <c r="AS593" s="9">
        <f>IFERROR(ROUND(VLOOKUP($A593,est_vols!$A:$U,9,FALSE),0),"")</f>
        <v>8</v>
      </c>
      <c r="AT593" s="3">
        <f t="shared" si="254"/>
        <v>-1584</v>
      </c>
      <c r="AU593" s="3">
        <f t="shared" si="255"/>
        <v>-387</v>
      </c>
      <c r="AV593" s="3">
        <f t="shared" si="256"/>
        <v>-567</v>
      </c>
      <c r="AW593" s="3">
        <f t="shared" si="257"/>
        <v>-185</v>
      </c>
      <c r="AX593" s="3">
        <f t="shared" si="258"/>
        <v>-416</v>
      </c>
      <c r="AY593" s="9">
        <f t="shared" si="259"/>
        <v>-29</v>
      </c>
      <c r="AZ593" s="3">
        <f t="shared" si="260"/>
        <v>2509056</v>
      </c>
      <c r="BA593" s="3">
        <f t="shared" si="261"/>
        <v>149769</v>
      </c>
      <c r="BB593" s="3">
        <f t="shared" si="262"/>
        <v>321489</v>
      </c>
      <c r="BC593" s="3">
        <f t="shared" si="263"/>
        <v>34225</v>
      </c>
      <c r="BD593" s="3">
        <f t="shared" si="264"/>
        <v>173056</v>
      </c>
      <c r="BE593" s="9">
        <f t="shared" si="265"/>
        <v>841</v>
      </c>
      <c r="BF593" s="51">
        <f t="shared" si="266"/>
        <v>-0.6518518518518519</v>
      </c>
      <c r="BG593" s="51">
        <f t="shared" si="267"/>
        <v>-0.8638392857142857</v>
      </c>
      <c r="BH593" s="51">
        <f t="shared" si="268"/>
        <v>-0.63070077864293661</v>
      </c>
      <c r="BI593" s="51">
        <f t="shared" si="269"/>
        <v>-0.33759124087591241</v>
      </c>
      <c r="BJ593" s="51">
        <f t="shared" si="270"/>
        <v>-0.83534136546184734</v>
      </c>
      <c r="BK593" s="52">
        <f t="shared" si="271"/>
        <v>-0.78378378378378377</v>
      </c>
    </row>
    <row r="594" spans="1:63" x14ac:dyDescent="0.25">
      <c r="A594">
        <v>626</v>
      </c>
      <c r="B594" t="s">
        <v>75</v>
      </c>
      <c r="C594" t="s">
        <v>214</v>
      </c>
      <c r="D594" t="str">
        <f t="shared" si="252"/>
        <v>SANCHEZ ST between 25TH and JERSEY</v>
      </c>
      <c r="E594" t="s">
        <v>349</v>
      </c>
      <c r="F594" t="s">
        <v>455</v>
      </c>
      <c r="G594" t="s">
        <v>594</v>
      </c>
      <c r="H594" t="s">
        <v>36</v>
      </c>
      <c r="I594" t="s">
        <v>621</v>
      </c>
      <c r="J594" s="11" t="s">
        <v>1160</v>
      </c>
      <c r="K594">
        <v>25645</v>
      </c>
      <c r="L594" s="11">
        <v>25648</v>
      </c>
      <c r="M594">
        <f>IFERROR(ROUND(VLOOKUP($A594,est_vols!$A:$U,2,FALSE),0),"")</f>
        <v>2</v>
      </c>
      <c r="N594">
        <f>IFERROR(ROUND(VLOOKUP($A594,est_vols!$A:$U,3,FALSE),0),"")</f>
        <v>11</v>
      </c>
      <c r="O594" t="str">
        <f>VLOOKUP(M594,'AT FT Lookup'!$A$3:$D$8,4,FALSE)</f>
        <v>UrbBiz</v>
      </c>
      <c r="P594" s="11" t="str">
        <f>VLOOKUP(N594,'AT FT Lookup'!$A$12:$C$26,3,FALSE)</f>
        <v>Loc</v>
      </c>
      <c r="Q594">
        <f t="shared" si="248"/>
        <v>1</v>
      </c>
      <c r="R594">
        <f t="shared" si="249"/>
        <v>0</v>
      </c>
      <c r="S594">
        <f t="shared" si="250"/>
        <v>0</v>
      </c>
      <c r="T594">
        <f t="shared" si="251"/>
        <v>0</v>
      </c>
      <c r="U594" s="11" t="str">
        <f t="shared" si="253"/>
        <v>Under 10k</v>
      </c>
      <c r="V594" s="3">
        <v>2772</v>
      </c>
      <c r="W594" s="3">
        <v>578</v>
      </c>
      <c r="X594" s="3">
        <v>989</v>
      </c>
      <c r="Y594" s="3">
        <v>710</v>
      </c>
      <c r="Z594" s="3">
        <v>458</v>
      </c>
      <c r="AA594" s="9">
        <v>37</v>
      </c>
      <c r="AN594" s="3">
        <f>IFERROR(ROUND(VLOOKUP($A594,est_vols!$A:$U,4,FALSE),0),"")</f>
        <v>23</v>
      </c>
      <c r="AO594" s="3">
        <f>IFERROR(ROUND(VLOOKUP($A594,est_vols!$A:$U,5,FALSE),0),"")</f>
        <v>2</v>
      </c>
      <c r="AP594" s="3">
        <f>IFERROR(ROUND(VLOOKUP($A594,est_vols!$A:$U,6,FALSE),0),"")</f>
        <v>15</v>
      </c>
      <c r="AQ594" s="3">
        <f>IFERROR(ROUND(VLOOKUP($A594,est_vols!$A:$U,7,FALSE),0),"")</f>
        <v>4</v>
      </c>
      <c r="AR594" s="3">
        <f>IFERROR(ROUND(VLOOKUP($A594,est_vols!$A:$U,8,FALSE),0),"")</f>
        <v>2</v>
      </c>
      <c r="AS594" s="9">
        <f>IFERROR(ROUND(VLOOKUP($A594,est_vols!$A:$U,9,FALSE),0),"")</f>
        <v>0</v>
      </c>
      <c r="AT594" s="3">
        <f t="shared" si="254"/>
        <v>-2749</v>
      </c>
      <c r="AU594" s="3">
        <f t="shared" si="255"/>
        <v>-576</v>
      </c>
      <c r="AV594" s="3">
        <f t="shared" si="256"/>
        <v>-974</v>
      </c>
      <c r="AW594" s="3">
        <f t="shared" si="257"/>
        <v>-706</v>
      </c>
      <c r="AX594" s="3">
        <f t="shared" si="258"/>
        <v>-456</v>
      </c>
      <c r="AY594" s="9">
        <f t="shared" si="259"/>
        <v>-37</v>
      </c>
      <c r="AZ594" s="3">
        <f t="shared" si="260"/>
        <v>7557001</v>
      </c>
      <c r="BA594" s="3">
        <f t="shared" si="261"/>
        <v>331776</v>
      </c>
      <c r="BB594" s="3">
        <f t="shared" si="262"/>
        <v>948676</v>
      </c>
      <c r="BC594" s="3">
        <f t="shared" si="263"/>
        <v>498436</v>
      </c>
      <c r="BD594" s="3">
        <f t="shared" si="264"/>
        <v>207936</v>
      </c>
      <c r="BE594" s="9">
        <f t="shared" si="265"/>
        <v>1369</v>
      </c>
      <c r="BF594" s="51">
        <f t="shared" si="266"/>
        <v>-0.99170274170274175</v>
      </c>
      <c r="BG594" s="51">
        <f t="shared" si="267"/>
        <v>-0.9965397923875432</v>
      </c>
      <c r="BH594" s="51">
        <f t="shared" si="268"/>
        <v>-0.98483316481294236</v>
      </c>
      <c r="BI594" s="51">
        <f t="shared" si="269"/>
        <v>-0.9943661971830986</v>
      </c>
      <c r="BJ594" s="51">
        <f t="shared" si="270"/>
        <v>-0.99563318777292575</v>
      </c>
      <c r="BK594" s="52">
        <f t="shared" si="271"/>
        <v>-1</v>
      </c>
    </row>
    <row r="595" spans="1:63" x14ac:dyDescent="0.25">
      <c r="A595">
        <v>627</v>
      </c>
      <c r="B595" t="s">
        <v>75</v>
      </c>
      <c r="C595" t="s">
        <v>214</v>
      </c>
      <c r="D595" t="str">
        <f t="shared" si="252"/>
        <v>SANCHEZ ST between 25TH and JERSEY</v>
      </c>
      <c r="E595" t="s">
        <v>349</v>
      </c>
      <c r="F595" t="s">
        <v>455</v>
      </c>
      <c r="G595" t="s">
        <v>594</v>
      </c>
      <c r="H595" t="s">
        <v>38</v>
      </c>
      <c r="I595" t="s">
        <v>621</v>
      </c>
      <c r="J595" s="11" t="s">
        <v>1161</v>
      </c>
      <c r="K595">
        <v>25648</v>
      </c>
      <c r="L595" s="11">
        <v>25645</v>
      </c>
      <c r="M595">
        <f>IFERROR(ROUND(VLOOKUP($A595,est_vols!$A:$U,2,FALSE),0),"")</f>
        <v>2</v>
      </c>
      <c r="N595">
        <f>IFERROR(ROUND(VLOOKUP($A595,est_vols!$A:$U,3,FALSE),0),"")</f>
        <v>11</v>
      </c>
      <c r="O595" t="str">
        <f>VLOOKUP(M595,'AT FT Lookup'!$A$3:$D$8,4,FALSE)</f>
        <v>UrbBiz</v>
      </c>
      <c r="P595" s="11" t="str">
        <f>VLOOKUP(N595,'AT FT Lookup'!$A$12:$C$26,3,FALSE)</f>
        <v>Loc</v>
      </c>
      <c r="Q595">
        <f t="shared" si="248"/>
        <v>1</v>
      </c>
      <c r="R595">
        <f t="shared" si="249"/>
        <v>0</v>
      </c>
      <c r="S595">
        <f t="shared" si="250"/>
        <v>0</v>
      </c>
      <c r="T595">
        <f t="shared" si="251"/>
        <v>0</v>
      </c>
      <c r="U595" s="11" t="str">
        <f t="shared" si="253"/>
        <v>Under 10k</v>
      </c>
      <c r="V595" s="3">
        <v>2028</v>
      </c>
      <c r="W595" s="3">
        <v>382</v>
      </c>
      <c r="X595" s="3">
        <v>720</v>
      </c>
      <c r="Y595" s="3">
        <v>557</v>
      </c>
      <c r="Z595" s="3">
        <v>339</v>
      </c>
      <c r="AA595" s="9">
        <v>30</v>
      </c>
      <c r="AN595" s="3">
        <f>IFERROR(ROUND(VLOOKUP($A595,est_vols!$A:$U,4,FALSE),0),"")</f>
        <v>13</v>
      </c>
      <c r="AO595" s="3">
        <f>IFERROR(ROUND(VLOOKUP($A595,est_vols!$A:$U,5,FALSE),0),"")</f>
        <v>2</v>
      </c>
      <c r="AP595" s="3">
        <f>IFERROR(ROUND(VLOOKUP($A595,est_vols!$A:$U,6,FALSE),0),"")</f>
        <v>5</v>
      </c>
      <c r="AQ595" s="3">
        <f>IFERROR(ROUND(VLOOKUP($A595,est_vols!$A:$U,7,FALSE),0),"")</f>
        <v>3</v>
      </c>
      <c r="AR595" s="3">
        <f>IFERROR(ROUND(VLOOKUP($A595,est_vols!$A:$U,8,FALSE),0),"")</f>
        <v>3</v>
      </c>
      <c r="AS595" s="9">
        <f>IFERROR(ROUND(VLOOKUP($A595,est_vols!$A:$U,9,FALSE),0),"")</f>
        <v>0</v>
      </c>
      <c r="AT595" s="3">
        <f t="shared" si="254"/>
        <v>-2015</v>
      </c>
      <c r="AU595" s="3">
        <f t="shared" si="255"/>
        <v>-380</v>
      </c>
      <c r="AV595" s="3">
        <f t="shared" si="256"/>
        <v>-715</v>
      </c>
      <c r="AW595" s="3">
        <f t="shared" si="257"/>
        <v>-554</v>
      </c>
      <c r="AX595" s="3">
        <f t="shared" si="258"/>
        <v>-336</v>
      </c>
      <c r="AY595" s="9">
        <f t="shared" si="259"/>
        <v>-30</v>
      </c>
      <c r="AZ595" s="3">
        <f t="shared" si="260"/>
        <v>4060225</v>
      </c>
      <c r="BA595" s="3">
        <f t="shared" si="261"/>
        <v>144400</v>
      </c>
      <c r="BB595" s="3">
        <f t="shared" si="262"/>
        <v>511225</v>
      </c>
      <c r="BC595" s="3">
        <f t="shared" si="263"/>
        <v>306916</v>
      </c>
      <c r="BD595" s="3">
        <f t="shared" si="264"/>
        <v>112896</v>
      </c>
      <c r="BE595" s="9">
        <f t="shared" si="265"/>
        <v>900</v>
      </c>
      <c r="BF595" s="51">
        <f t="shared" si="266"/>
        <v>-0.99358974358974361</v>
      </c>
      <c r="BG595" s="51">
        <f t="shared" si="267"/>
        <v>-0.99476439790575921</v>
      </c>
      <c r="BH595" s="51">
        <f t="shared" si="268"/>
        <v>-0.99305555555555558</v>
      </c>
      <c r="BI595" s="51">
        <f t="shared" si="269"/>
        <v>-0.99461400359066432</v>
      </c>
      <c r="BJ595" s="51">
        <f t="shared" si="270"/>
        <v>-0.99115044247787609</v>
      </c>
      <c r="BK595" s="52">
        <f t="shared" si="271"/>
        <v>-1</v>
      </c>
    </row>
    <row r="596" spans="1:63" x14ac:dyDescent="0.25">
      <c r="A596">
        <v>628</v>
      </c>
      <c r="B596" t="s">
        <v>75</v>
      </c>
      <c r="C596" t="s">
        <v>214</v>
      </c>
      <c r="D596" t="str">
        <f t="shared" si="252"/>
        <v>SANCHEZ ST between 30TH and DAY</v>
      </c>
      <c r="E596" t="s">
        <v>349</v>
      </c>
      <c r="F596" t="s">
        <v>465</v>
      </c>
      <c r="G596" t="s">
        <v>595</v>
      </c>
      <c r="H596" t="s">
        <v>36</v>
      </c>
      <c r="I596" t="s">
        <v>621</v>
      </c>
      <c r="J596" s="11" t="s">
        <v>1162</v>
      </c>
      <c r="K596">
        <v>21886</v>
      </c>
      <c r="L596" s="11">
        <v>21909</v>
      </c>
      <c r="M596">
        <f>IFERROR(ROUND(VLOOKUP($A596,est_vols!$A:$U,2,FALSE),0),"")</f>
        <v>2</v>
      </c>
      <c r="N596">
        <f>IFERROR(ROUND(VLOOKUP($A596,est_vols!$A:$U,3,FALSE),0),"")</f>
        <v>11</v>
      </c>
      <c r="O596" t="str">
        <f>VLOOKUP(M596,'AT FT Lookup'!$A$3:$D$8,4,FALSE)</f>
        <v>UrbBiz</v>
      </c>
      <c r="P596" s="11" t="str">
        <f>VLOOKUP(N596,'AT FT Lookup'!$A$12:$C$26,3,FALSE)</f>
        <v>Loc</v>
      </c>
      <c r="Q596">
        <f t="shared" si="248"/>
        <v>1</v>
      </c>
      <c r="R596">
        <f t="shared" si="249"/>
        <v>0</v>
      </c>
      <c r="S596">
        <f t="shared" si="250"/>
        <v>0</v>
      </c>
      <c r="T596">
        <f t="shared" si="251"/>
        <v>0</v>
      </c>
      <c r="U596" s="11" t="str">
        <f t="shared" si="253"/>
        <v>Under 10k</v>
      </c>
      <c r="V596" s="3">
        <v>1499</v>
      </c>
      <c r="W596" s="3">
        <v>338</v>
      </c>
      <c r="X596" s="3">
        <v>583</v>
      </c>
      <c r="Y596" s="3">
        <v>354</v>
      </c>
      <c r="Z596" s="3">
        <v>207</v>
      </c>
      <c r="AA596" s="9">
        <v>17</v>
      </c>
      <c r="AN596" s="3">
        <f>IFERROR(ROUND(VLOOKUP($A596,est_vols!$A:$U,4,FALSE),0),"")</f>
        <v>56</v>
      </c>
      <c r="AO596" s="3">
        <f>IFERROR(ROUND(VLOOKUP($A596,est_vols!$A:$U,5,FALSE),0),"")</f>
        <v>4</v>
      </c>
      <c r="AP596" s="3">
        <f>IFERROR(ROUND(VLOOKUP($A596,est_vols!$A:$U,6,FALSE),0),"")</f>
        <v>34</v>
      </c>
      <c r="AQ596" s="3">
        <f>IFERROR(ROUND(VLOOKUP($A596,est_vols!$A:$U,7,FALSE),0),"")</f>
        <v>9</v>
      </c>
      <c r="AR596" s="3">
        <f>IFERROR(ROUND(VLOOKUP($A596,est_vols!$A:$U,8,FALSE),0),"")</f>
        <v>9</v>
      </c>
      <c r="AS596" s="9">
        <f>IFERROR(ROUND(VLOOKUP($A596,est_vols!$A:$U,9,FALSE),0),"")</f>
        <v>0</v>
      </c>
      <c r="AT596" s="3">
        <f t="shared" si="254"/>
        <v>-1443</v>
      </c>
      <c r="AU596" s="3">
        <f t="shared" si="255"/>
        <v>-334</v>
      </c>
      <c r="AV596" s="3">
        <f t="shared" si="256"/>
        <v>-549</v>
      </c>
      <c r="AW596" s="3">
        <f t="shared" si="257"/>
        <v>-345</v>
      </c>
      <c r="AX596" s="3">
        <f t="shared" si="258"/>
        <v>-198</v>
      </c>
      <c r="AY596" s="9">
        <f t="shared" si="259"/>
        <v>-17</v>
      </c>
      <c r="AZ596" s="3">
        <f t="shared" si="260"/>
        <v>2082249</v>
      </c>
      <c r="BA596" s="3">
        <f t="shared" si="261"/>
        <v>111556</v>
      </c>
      <c r="BB596" s="3">
        <f t="shared" si="262"/>
        <v>301401</v>
      </c>
      <c r="BC596" s="3">
        <f t="shared" si="263"/>
        <v>119025</v>
      </c>
      <c r="BD596" s="3">
        <f t="shared" si="264"/>
        <v>39204</v>
      </c>
      <c r="BE596" s="9">
        <f t="shared" si="265"/>
        <v>289</v>
      </c>
      <c r="BF596" s="51">
        <f t="shared" si="266"/>
        <v>-0.96264176117411604</v>
      </c>
      <c r="BG596" s="51">
        <f t="shared" si="267"/>
        <v>-0.98816568047337283</v>
      </c>
      <c r="BH596" s="51">
        <f t="shared" si="268"/>
        <v>-0.94168096054888506</v>
      </c>
      <c r="BI596" s="51">
        <f t="shared" si="269"/>
        <v>-0.97457627118644063</v>
      </c>
      <c r="BJ596" s="51">
        <f t="shared" si="270"/>
        <v>-0.95652173913043481</v>
      </c>
      <c r="BK596" s="52">
        <f t="shared" si="271"/>
        <v>-1</v>
      </c>
    </row>
    <row r="597" spans="1:63" x14ac:dyDescent="0.25">
      <c r="A597">
        <v>629</v>
      </c>
      <c r="B597" t="s">
        <v>75</v>
      </c>
      <c r="C597" t="s">
        <v>214</v>
      </c>
      <c r="D597" t="str">
        <f t="shared" si="252"/>
        <v>SANCHEZ ST between 30TH and DAY</v>
      </c>
      <c r="E597" t="s">
        <v>349</v>
      </c>
      <c r="F597" t="s">
        <v>465</v>
      </c>
      <c r="G597" t="s">
        <v>595</v>
      </c>
      <c r="H597" t="s">
        <v>38</v>
      </c>
      <c r="I597" t="s">
        <v>621</v>
      </c>
      <c r="J597" s="11" t="s">
        <v>1163</v>
      </c>
      <c r="K597">
        <v>21909</v>
      </c>
      <c r="L597" s="11">
        <v>21886</v>
      </c>
      <c r="M597">
        <f>IFERROR(ROUND(VLOOKUP($A597,est_vols!$A:$U,2,FALSE),0),"")</f>
        <v>2</v>
      </c>
      <c r="N597">
        <f>IFERROR(ROUND(VLOOKUP($A597,est_vols!$A:$U,3,FALSE),0),"")</f>
        <v>11</v>
      </c>
      <c r="O597" t="str">
        <f>VLOOKUP(M597,'AT FT Lookup'!$A$3:$D$8,4,FALSE)</f>
        <v>UrbBiz</v>
      </c>
      <c r="P597" s="11" t="str">
        <f>VLOOKUP(N597,'AT FT Lookup'!$A$12:$C$26,3,FALSE)</f>
        <v>Loc</v>
      </c>
      <c r="Q597">
        <f t="shared" si="248"/>
        <v>1</v>
      </c>
      <c r="R597">
        <f t="shared" si="249"/>
        <v>0</v>
      </c>
      <c r="S597">
        <f t="shared" si="250"/>
        <v>0</v>
      </c>
      <c r="T597">
        <f t="shared" si="251"/>
        <v>0</v>
      </c>
      <c r="U597" s="11" t="str">
        <f t="shared" si="253"/>
        <v>Under 10k</v>
      </c>
      <c r="V597" s="3">
        <v>1389</v>
      </c>
      <c r="W597" s="3">
        <v>245</v>
      </c>
      <c r="X597" s="3">
        <v>514</v>
      </c>
      <c r="Y597" s="3">
        <v>416</v>
      </c>
      <c r="Z597" s="3">
        <v>204</v>
      </c>
      <c r="AA597" s="9">
        <v>10</v>
      </c>
      <c r="AN597" s="3">
        <f>IFERROR(ROUND(VLOOKUP($A597,est_vols!$A:$U,4,FALSE),0),"")</f>
        <v>60</v>
      </c>
      <c r="AO597" s="3">
        <f>IFERROR(ROUND(VLOOKUP($A597,est_vols!$A:$U,5,FALSE),0),"")</f>
        <v>4</v>
      </c>
      <c r="AP597" s="3">
        <f>IFERROR(ROUND(VLOOKUP($A597,est_vols!$A:$U,6,FALSE),0),"")</f>
        <v>26</v>
      </c>
      <c r="AQ597" s="3">
        <f>IFERROR(ROUND(VLOOKUP($A597,est_vols!$A:$U,7,FALSE),0),"")</f>
        <v>24</v>
      </c>
      <c r="AR597" s="3">
        <f>IFERROR(ROUND(VLOOKUP($A597,est_vols!$A:$U,8,FALSE),0),"")</f>
        <v>6</v>
      </c>
      <c r="AS597" s="9">
        <f>IFERROR(ROUND(VLOOKUP($A597,est_vols!$A:$U,9,FALSE),0),"")</f>
        <v>0</v>
      </c>
      <c r="AT597" s="3">
        <f t="shared" si="254"/>
        <v>-1329</v>
      </c>
      <c r="AU597" s="3">
        <f t="shared" si="255"/>
        <v>-241</v>
      </c>
      <c r="AV597" s="3">
        <f t="shared" si="256"/>
        <v>-488</v>
      </c>
      <c r="AW597" s="3">
        <f t="shared" si="257"/>
        <v>-392</v>
      </c>
      <c r="AX597" s="3">
        <f t="shared" si="258"/>
        <v>-198</v>
      </c>
      <c r="AY597" s="9">
        <f t="shared" si="259"/>
        <v>-10</v>
      </c>
      <c r="AZ597" s="3">
        <f t="shared" si="260"/>
        <v>1766241</v>
      </c>
      <c r="BA597" s="3">
        <f t="shared" si="261"/>
        <v>58081</v>
      </c>
      <c r="BB597" s="3">
        <f t="shared" si="262"/>
        <v>238144</v>
      </c>
      <c r="BC597" s="3">
        <f t="shared" si="263"/>
        <v>153664</v>
      </c>
      <c r="BD597" s="3">
        <f t="shared" si="264"/>
        <v>39204</v>
      </c>
      <c r="BE597" s="9">
        <f t="shared" si="265"/>
        <v>100</v>
      </c>
      <c r="BF597" s="51">
        <f t="shared" si="266"/>
        <v>-0.95680345572354208</v>
      </c>
      <c r="BG597" s="51">
        <f t="shared" si="267"/>
        <v>-0.98367346938775513</v>
      </c>
      <c r="BH597" s="51">
        <f t="shared" si="268"/>
        <v>-0.94941634241245132</v>
      </c>
      <c r="BI597" s="51">
        <f t="shared" si="269"/>
        <v>-0.94230769230769229</v>
      </c>
      <c r="BJ597" s="51">
        <f t="shared" si="270"/>
        <v>-0.97058823529411764</v>
      </c>
      <c r="BK597" s="52">
        <f t="shared" si="271"/>
        <v>-1</v>
      </c>
    </row>
    <row r="598" spans="1:63" x14ac:dyDescent="0.25">
      <c r="A598">
        <v>630</v>
      </c>
      <c r="B598" t="s">
        <v>75</v>
      </c>
      <c r="C598" t="s">
        <v>214</v>
      </c>
      <c r="D598" t="str">
        <f t="shared" si="252"/>
        <v>SCOTT ST between BUSH and PINE</v>
      </c>
      <c r="E598" t="s">
        <v>350</v>
      </c>
      <c r="F598" t="s">
        <v>435</v>
      </c>
      <c r="G598" t="s">
        <v>436</v>
      </c>
      <c r="H598" t="s">
        <v>36</v>
      </c>
      <c r="I598" t="s">
        <v>621</v>
      </c>
      <c r="J598" s="11" t="s">
        <v>1164</v>
      </c>
      <c r="K598">
        <v>26627</v>
      </c>
      <c r="L598" s="11">
        <v>26642</v>
      </c>
      <c r="M598">
        <f>IFERROR(ROUND(VLOOKUP($A598,est_vols!$A:$U,2,FALSE),0),"")</f>
        <v>1</v>
      </c>
      <c r="N598">
        <f>IFERROR(ROUND(VLOOKUP($A598,est_vols!$A:$U,3,FALSE),0),"")</f>
        <v>11</v>
      </c>
      <c r="O598" t="str">
        <f>VLOOKUP(M598,'AT FT Lookup'!$A$3:$D$8,4,FALSE)</f>
        <v>Core/CBD</v>
      </c>
      <c r="P598" s="11" t="str">
        <f>VLOOKUP(N598,'AT FT Lookup'!$A$12:$C$26,3,FALSE)</f>
        <v>Loc</v>
      </c>
      <c r="Q598">
        <f t="shared" si="248"/>
        <v>1</v>
      </c>
      <c r="R598">
        <f t="shared" si="249"/>
        <v>0</v>
      </c>
      <c r="S598">
        <f t="shared" si="250"/>
        <v>0</v>
      </c>
      <c r="T598">
        <f t="shared" si="251"/>
        <v>0</v>
      </c>
      <c r="U598" s="11" t="str">
        <f t="shared" si="253"/>
        <v>Under 10k</v>
      </c>
      <c r="V598" s="3">
        <v>3098</v>
      </c>
      <c r="W598" s="3">
        <v>450</v>
      </c>
      <c r="X598" s="3">
        <v>1350</v>
      </c>
      <c r="Y598" s="3">
        <v>660</v>
      </c>
      <c r="Z598" s="3">
        <v>614</v>
      </c>
      <c r="AA598" s="9">
        <v>24</v>
      </c>
      <c r="AN598" s="3">
        <f>IFERROR(ROUND(VLOOKUP($A598,est_vols!$A:$U,4,FALSE),0),"")</f>
        <v>1831</v>
      </c>
      <c r="AO598" s="3">
        <f>IFERROR(ROUND(VLOOKUP($A598,est_vols!$A:$U,5,FALSE),0),"")</f>
        <v>217</v>
      </c>
      <c r="AP598" s="3">
        <f>IFERROR(ROUND(VLOOKUP($A598,est_vols!$A:$U,6,FALSE),0),"")</f>
        <v>736</v>
      </c>
      <c r="AQ598" s="3">
        <f>IFERROR(ROUND(VLOOKUP($A598,est_vols!$A:$U,7,FALSE),0),"")</f>
        <v>652</v>
      </c>
      <c r="AR598" s="3">
        <f>IFERROR(ROUND(VLOOKUP($A598,est_vols!$A:$U,8,FALSE),0),"")</f>
        <v>223</v>
      </c>
      <c r="AS598" s="9">
        <f>IFERROR(ROUND(VLOOKUP($A598,est_vols!$A:$U,9,FALSE),0),"")</f>
        <v>3</v>
      </c>
      <c r="AT598" s="3">
        <f t="shared" si="254"/>
        <v>-1267</v>
      </c>
      <c r="AU598" s="3">
        <f t="shared" si="255"/>
        <v>-233</v>
      </c>
      <c r="AV598" s="3">
        <f t="shared" si="256"/>
        <v>-614</v>
      </c>
      <c r="AW598" s="3">
        <f t="shared" si="257"/>
        <v>-8</v>
      </c>
      <c r="AX598" s="3">
        <f t="shared" si="258"/>
        <v>-391</v>
      </c>
      <c r="AY598" s="9">
        <f t="shared" si="259"/>
        <v>-21</v>
      </c>
      <c r="AZ598" s="3">
        <f t="shared" si="260"/>
        <v>1605289</v>
      </c>
      <c r="BA598" s="3">
        <f t="shared" si="261"/>
        <v>54289</v>
      </c>
      <c r="BB598" s="3">
        <f t="shared" si="262"/>
        <v>376996</v>
      </c>
      <c r="BC598" s="3">
        <f t="shared" si="263"/>
        <v>64</v>
      </c>
      <c r="BD598" s="3">
        <f t="shared" si="264"/>
        <v>152881</v>
      </c>
      <c r="BE598" s="9">
        <f t="shared" si="265"/>
        <v>441</v>
      </c>
      <c r="BF598" s="51">
        <f t="shared" si="266"/>
        <v>-0.40897353131052294</v>
      </c>
      <c r="BG598" s="51">
        <f t="shared" si="267"/>
        <v>-0.51777777777777778</v>
      </c>
      <c r="BH598" s="51">
        <f t="shared" si="268"/>
        <v>-0.45481481481481484</v>
      </c>
      <c r="BI598" s="51">
        <f t="shared" si="269"/>
        <v>-1.2121212121212121E-2</v>
      </c>
      <c r="BJ598" s="51">
        <f t="shared" si="270"/>
        <v>-0.6368078175895765</v>
      </c>
      <c r="BK598" s="52">
        <f t="shared" si="271"/>
        <v>-0.875</v>
      </c>
    </row>
    <row r="599" spans="1:63" x14ac:dyDescent="0.25">
      <c r="A599">
        <v>631</v>
      </c>
      <c r="B599" t="s">
        <v>75</v>
      </c>
      <c r="C599" t="s">
        <v>214</v>
      </c>
      <c r="D599" t="str">
        <f t="shared" si="252"/>
        <v>SCOTT ST between BUSH and PINE</v>
      </c>
      <c r="E599" t="s">
        <v>350</v>
      </c>
      <c r="F599" t="s">
        <v>435</v>
      </c>
      <c r="G599" t="s">
        <v>436</v>
      </c>
      <c r="H599" t="s">
        <v>38</v>
      </c>
      <c r="I599" t="s">
        <v>621</v>
      </c>
      <c r="J599" s="11" t="s">
        <v>1165</v>
      </c>
      <c r="K599">
        <v>26642</v>
      </c>
      <c r="L599" s="11">
        <v>26627</v>
      </c>
      <c r="M599">
        <f>IFERROR(ROUND(VLOOKUP($A599,est_vols!$A:$U,2,FALSE),0),"")</f>
        <v>1</v>
      </c>
      <c r="N599">
        <f>IFERROR(ROUND(VLOOKUP($A599,est_vols!$A:$U,3,FALSE),0),"")</f>
        <v>11</v>
      </c>
      <c r="O599" t="str">
        <f>VLOOKUP(M599,'AT FT Lookup'!$A$3:$D$8,4,FALSE)</f>
        <v>Core/CBD</v>
      </c>
      <c r="P599" s="11" t="str">
        <f>VLOOKUP(N599,'AT FT Lookup'!$A$12:$C$26,3,FALSE)</f>
        <v>Loc</v>
      </c>
      <c r="Q599">
        <f t="shared" si="248"/>
        <v>1</v>
      </c>
      <c r="R599">
        <f t="shared" si="249"/>
        <v>0</v>
      </c>
      <c r="S599">
        <f t="shared" si="250"/>
        <v>0</v>
      </c>
      <c r="T599">
        <f t="shared" si="251"/>
        <v>0</v>
      </c>
      <c r="U599" s="11" t="str">
        <f t="shared" si="253"/>
        <v>Under 10k</v>
      </c>
      <c r="V599" s="3">
        <v>3438</v>
      </c>
      <c r="W599" s="3">
        <v>573</v>
      </c>
      <c r="X599" s="3">
        <v>1375</v>
      </c>
      <c r="Y599" s="3">
        <v>868</v>
      </c>
      <c r="Z599" s="3">
        <v>555</v>
      </c>
      <c r="AA599" s="9">
        <v>67</v>
      </c>
      <c r="AN599" s="3">
        <f>IFERROR(ROUND(VLOOKUP($A599,est_vols!$A:$U,4,FALSE),0),"")</f>
        <v>1360</v>
      </c>
      <c r="AO599" s="3">
        <f>IFERROR(ROUND(VLOOKUP($A599,est_vols!$A:$U,5,FALSE),0),"")</f>
        <v>415</v>
      </c>
      <c r="AP599" s="3">
        <f>IFERROR(ROUND(VLOOKUP($A599,est_vols!$A:$U,6,FALSE),0),"")</f>
        <v>470</v>
      </c>
      <c r="AQ599" s="3">
        <f>IFERROR(ROUND(VLOOKUP($A599,est_vols!$A:$U,7,FALSE),0),"")</f>
        <v>319</v>
      </c>
      <c r="AR599" s="3">
        <f>IFERROR(ROUND(VLOOKUP($A599,est_vols!$A:$U,8,FALSE),0),"")</f>
        <v>126</v>
      </c>
      <c r="AS599" s="9">
        <f>IFERROR(ROUND(VLOOKUP($A599,est_vols!$A:$U,9,FALSE),0),"")</f>
        <v>29</v>
      </c>
      <c r="AT599" s="3">
        <f t="shared" si="254"/>
        <v>-2078</v>
      </c>
      <c r="AU599" s="3">
        <f t="shared" si="255"/>
        <v>-158</v>
      </c>
      <c r="AV599" s="3">
        <f t="shared" si="256"/>
        <v>-905</v>
      </c>
      <c r="AW599" s="3">
        <f t="shared" si="257"/>
        <v>-549</v>
      </c>
      <c r="AX599" s="3">
        <f t="shared" si="258"/>
        <v>-429</v>
      </c>
      <c r="AY599" s="9">
        <f t="shared" si="259"/>
        <v>-38</v>
      </c>
      <c r="AZ599" s="3">
        <f t="shared" si="260"/>
        <v>4318084</v>
      </c>
      <c r="BA599" s="3">
        <f t="shared" si="261"/>
        <v>24964</v>
      </c>
      <c r="BB599" s="3">
        <f t="shared" si="262"/>
        <v>819025</v>
      </c>
      <c r="BC599" s="3">
        <f t="shared" si="263"/>
        <v>301401</v>
      </c>
      <c r="BD599" s="3">
        <f t="shared" si="264"/>
        <v>184041</v>
      </c>
      <c r="BE599" s="9">
        <f t="shared" si="265"/>
        <v>1444</v>
      </c>
      <c r="BF599" s="51">
        <f t="shared" si="266"/>
        <v>-0.60442117510180338</v>
      </c>
      <c r="BG599" s="51">
        <f t="shared" si="267"/>
        <v>-0.27574171029668409</v>
      </c>
      <c r="BH599" s="51">
        <f t="shared" si="268"/>
        <v>-0.6581818181818182</v>
      </c>
      <c r="BI599" s="51">
        <f t="shared" si="269"/>
        <v>-0.63248847926267282</v>
      </c>
      <c r="BJ599" s="51">
        <f t="shared" si="270"/>
        <v>-0.77297297297297296</v>
      </c>
      <c r="BK599" s="52">
        <f t="shared" si="271"/>
        <v>-0.56716417910447758</v>
      </c>
    </row>
    <row r="600" spans="1:63" x14ac:dyDescent="0.25">
      <c r="A600">
        <v>632</v>
      </c>
      <c r="B600" t="s">
        <v>75</v>
      </c>
      <c r="C600" t="s">
        <v>214</v>
      </c>
      <c r="D600" t="str">
        <f t="shared" si="252"/>
        <v>SCOTT ST between GEARY and OFARRELL</v>
      </c>
      <c r="E600" t="s">
        <v>350</v>
      </c>
      <c r="F600" t="s">
        <v>377</v>
      </c>
      <c r="G600" t="s">
        <v>596</v>
      </c>
      <c r="H600" t="s">
        <v>36</v>
      </c>
      <c r="I600" t="s">
        <v>621</v>
      </c>
      <c r="J600" s="11" t="s">
        <v>1166</v>
      </c>
      <c r="K600">
        <v>26619</v>
      </c>
      <c r="L600" s="11">
        <v>26618</v>
      </c>
      <c r="M600">
        <f>IFERROR(ROUND(VLOOKUP($A600,est_vols!$A:$U,2,FALSE),0),"")</f>
        <v>1</v>
      </c>
      <c r="N600">
        <f>IFERROR(ROUND(VLOOKUP($A600,est_vols!$A:$U,3,FALSE),0),"")</f>
        <v>11</v>
      </c>
      <c r="O600" t="str">
        <f>VLOOKUP(M600,'AT FT Lookup'!$A$3:$D$8,4,FALSE)</f>
        <v>Core/CBD</v>
      </c>
      <c r="P600" s="11" t="str">
        <f>VLOOKUP(N600,'AT FT Lookup'!$A$12:$C$26,3,FALSE)</f>
        <v>Loc</v>
      </c>
      <c r="Q600">
        <f t="shared" si="248"/>
        <v>1</v>
      </c>
      <c r="R600">
        <f t="shared" si="249"/>
        <v>0</v>
      </c>
      <c r="S600">
        <f t="shared" si="250"/>
        <v>0</v>
      </c>
      <c r="T600">
        <f t="shared" si="251"/>
        <v>0</v>
      </c>
      <c r="U600" s="11" t="str">
        <f t="shared" si="253"/>
        <v>Under 10k</v>
      </c>
      <c r="V600" s="3">
        <v>4187</v>
      </c>
      <c r="W600" s="3">
        <v>691</v>
      </c>
      <c r="X600" s="3">
        <v>1910</v>
      </c>
      <c r="Y600" s="3">
        <v>819</v>
      </c>
      <c r="Z600" s="3">
        <v>709</v>
      </c>
      <c r="AA600" s="9">
        <v>58</v>
      </c>
      <c r="AN600" s="3">
        <f>IFERROR(ROUND(VLOOKUP($A600,est_vols!$A:$U,4,FALSE),0),"")</f>
        <v>1685</v>
      </c>
      <c r="AO600" s="3">
        <f>IFERROR(ROUND(VLOOKUP($A600,est_vols!$A:$U,5,FALSE),0),"")</f>
        <v>201</v>
      </c>
      <c r="AP600" s="3">
        <f>IFERROR(ROUND(VLOOKUP($A600,est_vols!$A:$U,6,FALSE),0),"")</f>
        <v>721</v>
      </c>
      <c r="AQ600" s="3">
        <f>IFERROR(ROUND(VLOOKUP($A600,est_vols!$A:$U,7,FALSE),0),"")</f>
        <v>627</v>
      </c>
      <c r="AR600" s="3">
        <f>IFERROR(ROUND(VLOOKUP($A600,est_vols!$A:$U,8,FALSE),0),"")</f>
        <v>132</v>
      </c>
      <c r="AS600" s="9">
        <f>IFERROR(ROUND(VLOOKUP($A600,est_vols!$A:$U,9,FALSE),0),"")</f>
        <v>5</v>
      </c>
      <c r="AT600" s="3">
        <f t="shared" si="254"/>
        <v>-2502</v>
      </c>
      <c r="AU600" s="3">
        <f t="shared" si="255"/>
        <v>-490</v>
      </c>
      <c r="AV600" s="3">
        <f t="shared" si="256"/>
        <v>-1189</v>
      </c>
      <c r="AW600" s="3">
        <f t="shared" si="257"/>
        <v>-192</v>
      </c>
      <c r="AX600" s="3">
        <f t="shared" si="258"/>
        <v>-577</v>
      </c>
      <c r="AY600" s="9">
        <f t="shared" si="259"/>
        <v>-53</v>
      </c>
      <c r="AZ600" s="3">
        <f t="shared" si="260"/>
        <v>6260004</v>
      </c>
      <c r="BA600" s="3">
        <f t="shared" si="261"/>
        <v>240100</v>
      </c>
      <c r="BB600" s="3">
        <f t="shared" si="262"/>
        <v>1413721</v>
      </c>
      <c r="BC600" s="3">
        <f t="shared" si="263"/>
        <v>36864</v>
      </c>
      <c r="BD600" s="3">
        <f t="shared" si="264"/>
        <v>332929</v>
      </c>
      <c r="BE600" s="9">
        <f t="shared" si="265"/>
        <v>2809</v>
      </c>
      <c r="BF600" s="51">
        <f t="shared" si="266"/>
        <v>-0.5975638882254598</v>
      </c>
      <c r="BG600" s="51">
        <f t="shared" si="267"/>
        <v>-0.70911722141823441</v>
      </c>
      <c r="BH600" s="51">
        <f t="shared" si="268"/>
        <v>-0.62251308900523561</v>
      </c>
      <c r="BI600" s="51">
        <f t="shared" si="269"/>
        <v>-0.23443223443223443</v>
      </c>
      <c r="BJ600" s="51">
        <f t="shared" si="270"/>
        <v>-0.81382228490832154</v>
      </c>
      <c r="BK600" s="52">
        <f t="shared" si="271"/>
        <v>-0.91379310344827591</v>
      </c>
    </row>
    <row r="601" spans="1:63" x14ac:dyDescent="0.25">
      <c r="A601">
        <v>633</v>
      </c>
      <c r="B601" t="s">
        <v>75</v>
      </c>
      <c r="C601" t="s">
        <v>214</v>
      </c>
      <c r="D601" t="str">
        <f t="shared" si="252"/>
        <v>SCOTT ST between GEARY and OFARRELL</v>
      </c>
      <c r="E601" t="s">
        <v>350</v>
      </c>
      <c r="F601" t="s">
        <v>377</v>
      </c>
      <c r="G601" t="s">
        <v>596</v>
      </c>
      <c r="H601" t="s">
        <v>38</v>
      </c>
      <c r="I601" t="s">
        <v>621</v>
      </c>
      <c r="J601" s="11" t="s">
        <v>1167</v>
      </c>
      <c r="K601">
        <v>26618</v>
      </c>
      <c r="L601" s="11">
        <v>26619</v>
      </c>
      <c r="M601">
        <f>IFERROR(ROUND(VLOOKUP($A601,est_vols!$A:$U,2,FALSE),0),"")</f>
        <v>1</v>
      </c>
      <c r="N601">
        <f>IFERROR(ROUND(VLOOKUP($A601,est_vols!$A:$U,3,FALSE),0),"")</f>
        <v>11</v>
      </c>
      <c r="O601" t="str">
        <f>VLOOKUP(M601,'AT FT Lookup'!$A$3:$D$8,4,FALSE)</f>
        <v>Core/CBD</v>
      </c>
      <c r="P601" s="11" t="str">
        <f>VLOOKUP(N601,'AT FT Lookup'!$A$12:$C$26,3,FALSE)</f>
        <v>Loc</v>
      </c>
      <c r="Q601">
        <f t="shared" si="248"/>
        <v>1</v>
      </c>
      <c r="R601">
        <f t="shared" si="249"/>
        <v>0</v>
      </c>
      <c r="S601">
        <f t="shared" si="250"/>
        <v>0</v>
      </c>
      <c r="T601">
        <f t="shared" si="251"/>
        <v>0</v>
      </c>
      <c r="U601" s="11" t="str">
        <f t="shared" si="253"/>
        <v>Under 10k</v>
      </c>
      <c r="V601" s="3">
        <v>2460</v>
      </c>
      <c r="W601" s="3">
        <v>312</v>
      </c>
      <c r="X601" s="3">
        <v>993</v>
      </c>
      <c r="Y601" s="3">
        <v>693</v>
      </c>
      <c r="Z601" s="3">
        <v>438</v>
      </c>
      <c r="AA601" s="9">
        <v>24</v>
      </c>
      <c r="AN601" s="3">
        <f>IFERROR(ROUND(VLOOKUP($A601,est_vols!$A:$U,4,FALSE),0),"")</f>
        <v>707</v>
      </c>
      <c r="AO601" s="3">
        <f>IFERROR(ROUND(VLOOKUP($A601,est_vols!$A:$U,5,FALSE),0),"")</f>
        <v>90</v>
      </c>
      <c r="AP601" s="3">
        <f>IFERROR(ROUND(VLOOKUP($A601,est_vols!$A:$U,6,FALSE),0),"")</f>
        <v>244</v>
      </c>
      <c r="AQ601" s="3">
        <f>IFERROR(ROUND(VLOOKUP($A601,est_vols!$A:$U,7,FALSE),0),"")</f>
        <v>290</v>
      </c>
      <c r="AR601" s="3">
        <f>IFERROR(ROUND(VLOOKUP($A601,est_vols!$A:$U,8,FALSE),0),"")</f>
        <v>74</v>
      </c>
      <c r="AS601" s="9">
        <f>IFERROR(ROUND(VLOOKUP($A601,est_vols!$A:$U,9,FALSE),0),"")</f>
        <v>9</v>
      </c>
      <c r="AT601" s="3">
        <f t="shared" si="254"/>
        <v>-1753</v>
      </c>
      <c r="AU601" s="3">
        <f t="shared" si="255"/>
        <v>-222</v>
      </c>
      <c r="AV601" s="3">
        <f t="shared" si="256"/>
        <v>-749</v>
      </c>
      <c r="AW601" s="3">
        <f t="shared" si="257"/>
        <v>-403</v>
      </c>
      <c r="AX601" s="3">
        <f t="shared" si="258"/>
        <v>-364</v>
      </c>
      <c r="AY601" s="9">
        <f t="shared" si="259"/>
        <v>-15</v>
      </c>
      <c r="AZ601" s="3">
        <f t="shared" si="260"/>
        <v>3073009</v>
      </c>
      <c r="BA601" s="3">
        <f t="shared" si="261"/>
        <v>49284</v>
      </c>
      <c r="BB601" s="3">
        <f t="shared" si="262"/>
        <v>561001</v>
      </c>
      <c r="BC601" s="3">
        <f t="shared" si="263"/>
        <v>162409</v>
      </c>
      <c r="BD601" s="3">
        <f t="shared" si="264"/>
        <v>132496</v>
      </c>
      <c r="BE601" s="9">
        <f t="shared" si="265"/>
        <v>225</v>
      </c>
      <c r="BF601" s="51">
        <f t="shared" si="266"/>
        <v>-0.7126016260162602</v>
      </c>
      <c r="BG601" s="51">
        <f t="shared" si="267"/>
        <v>-0.71153846153846156</v>
      </c>
      <c r="BH601" s="51">
        <f t="shared" si="268"/>
        <v>-0.75427995971802619</v>
      </c>
      <c r="BI601" s="51">
        <f t="shared" si="269"/>
        <v>-0.58152958152958156</v>
      </c>
      <c r="BJ601" s="51">
        <f t="shared" si="270"/>
        <v>-0.83105022831050224</v>
      </c>
      <c r="BK601" s="52">
        <f t="shared" si="271"/>
        <v>-0.625</v>
      </c>
    </row>
    <row r="602" spans="1:63" x14ac:dyDescent="0.25">
      <c r="A602">
        <v>634</v>
      </c>
      <c r="B602" t="s">
        <v>75</v>
      </c>
      <c r="C602" t="s">
        <v>214</v>
      </c>
      <c r="D602" t="str">
        <f t="shared" si="252"/>
        <v>SILVER AVE between CHARTER OAK and ELMIRA</v>
      </c>
      <c r="E602" t="s">
        <v>351</v>
      </c>
      <c r="F602" t="s">
        <v>597</v>
      </c>
      <c r="G602" t="s">
        <v>598</v>
      </c>
      <c r="H602" t="s">
        <v>40</v>
      </c>
      <c r="I602" t="s">
        <v>621</v>
      </c>
      <c r="J602" s="11" t="s">
        <v>1168</v>
      </c>
      <c r="K602">
        <v>20765</v>
      </c>
      <c r="L602" s="11">
        <v>20764</v>
      </c>
      <c r="M602">
        <f>IFERROR(ROUND(VLOOKUP($A602,est_vols!$A:$U,2,FALSE),0),"")</f>
        <v>3</v>
      </c>
      <c r="N602">
        <f>IFERROR(ROUND(VLOOKUP($A602,est_vols!$A:$U,3,FALSE),0),"")</f>
        <v>12</v>
      </c>
      <c r="O602" t="str">
        <f>VLOOKUP(M602,'AT FT Lookup'!$A$3:$D$8,4,FALSE)</f>
        <v>Urb</v>
      </c>
      <c r="P602" s="11" t="str">
        <f>VLOOKUP(N602,'AT FT Lookup'!$A$12:$C$26,3,FALSE)</f>
        <v>Art</v>
      </c>
      <c r="Q602">
        <f t="shared" si="248"/>
        <v>1</v>
      </c>
      <c r="R602">
        <f t="shared" si="249"/>
        <v>0</v>
      </c>
      <c r="S602">
        <f t="shared" si="250"/>
        <v>0</v>
      </c>
      <c r="T602">
        <f t="shared" si="251"/>
        <v>0</v>
      </c>
      <c r="U602" s="11" t="str">
        <f t="shared" si="253"/>
        <v>Under 10k</v>
      </c>
      <c r="V602" s="3">
        <v>6134.5</v>
      </c>
      <c r="W602" s="3">
        <v>907.5</v>
      </c>
      <c r="X602" s="3">
        <v>2079</v>
      </c>
      <c r="Y602" s="3">
        <v>1306.5</v>
      </c>
      <c r="Z602" s="3">
        <v>1662</v>
      </c>
      <c r="AA602" s="9">
        <v>179.5</v>
      </c>
      <c r="AN602" s="3">
        <f>IFERROR(ROUND(VLOOKUP($A602,est_vols!$A:$U,4,FALSE),0),"")</f>
        <v>5588</v>
      </c>
      <c r="AO602" s="3">
        <f>IFERROR(ROUND(VLOOKUP($A602,est_vols!$A:$U,5,FALSE),0),"")</f>
        <v>913</v>
      </c>
      <c r="AP602" s="3">
        <f>IFERROR(ROUND(VLOOKUP($A602,est_vols!$A:$U,6,FALSE),0),"")</f>
        <v>2206</v>
      </c>
      <c r="AQ602" s="3">
        <f>IFERROR(ROUND(VLOOKUP($A602,est_vols!$A:$U,7,FALSE),0),"")</f>
        <v>1031</v>
      </c>
      <c r="AR602" s="3">
        <f>IFERROR(ROUND(VLOOKUP($A602,est_vols!$A:$U,8,FALSE),0),"")</f>
        <v>1273</v>
      </c>
      <c r="AS602" s="9">
        <f>IFERROR(ROUND(VLOOKUP($A602,est_vols!$A:$U,9,FALSE),0),"")</f>
        <v>164</v>
      </c>
      <c r="AT602" s="3">
        <f t="shared" si="254"/>
        <v>-546.5</v>
      </c>
      <c r="AU602" s="3">
        <f t="shared" si="255"/>
        <v>5.5</v>
      </c>
      <c r="AV602" s="3">
        <f t="shared" si="256"/>
        <v>127</v>
      </c>
      <c r="AW602" s="3">
        <f t="shared" si="257"/>
        <v>-275.5</v>
      </c>
      <c r="AX602" s="3">
        <f t="shared" si="258"/>
        <v>-389</v>
      </c>
      <c r="AY602" s="9">
        <f t="shared" si="259"/>
        <v>-15.5</v>
      </c>
      <c r="AZ602" s="3">
        <f t="shared" si="260"/>
        <v>298662.25</v>
      </c>
      <c r="BA602" s="3">
        <f t="shared" si="261"/>
        <v>30.25</v>
      </c>
      <c r="BB602" s="3">
        <f t="shared" si="262"/>
        <v>16129</v>
      </c>
      <c r="BC602" s="3">
        <f t="shared" si="263"/>
        <v>75900.25</v>
      </c>
      <c r="BD602" s="3">
        <f t="shared" si="264"/>
        <v>151321</v>
      </c>
      <c r="BE602" s="9">
        <f t="shared" si="265"/>
        <v>240.25</v>
      </c>
      <c r="BF602" s="51">
        <f t="shared" si="266"/>
        <v>-8.9086315103105385E-2</v>
      </c>
      <c r="BG602" s="51">
        <f t="shared" si="267"/>
        <v>6.0606060606060606E-3</v>
      </c>
      <c r="BH602" s="51">
        <f t="shared" si="268"/>
        <v>6.1087061087061086E-2</v>
      </c>
      <c r="BI602" s="51">
        <f t="shared" si="269"/>
        <v>-0.21086873325679295</v>
      </c>
      <c r="BJ602" s="51">
        <f t="shared" si="270"/>
        <v>-0.23405535499398314</v>
      </c>
      <c r="BK602" s="52">
        <f t="shared" si="271"/>
        <v>-8.6350974930362118E-2</v>
      </c>
    </row>
    <row r="603" spans="1:63" x14ac:dyDescent="0.25">
      <c r="A603">
        <v>635</v>
      </c>
      <c r="B603" t="s">
        <v>75</v>
      </c>
      <c r="C603" t="s">
        <v>214</v>
      </c>
      <c r="D603" t="str">
        <f t="shared" si="252"/>
        <v>SILVER AVE between CHARTER OAK and ELMIRA</v>
      </c>
      <c r="E603" t="s">
        <v>351</v>
      </c>
      <c r="F603" t="s">
        <v>597</v>
      </c>
      <c r="G603" t="s">
        <v>598</v>
      </c>
      <c r="H603" t="s">
        <v>42</v>
      </c>
      <c r="I603" t="s">
        <v>621</v>
      </c>
      <c r="J603" s="11" t="s">
        <v>1169</v>
      </c>
      <c r="K603">
        <v>20764</v>
      </c>
      <c r="L603" s="11">
        <v>20765</v>
      </c>
      <c r="M603">
        <f>IFERROR(ROUND(VLOOKUP($A603,est_vols!$A:$U,2,FALSE),0),"")</f>
        <v>3</v>
      </c>
      <c r="N603">
        <f>IFERROR(ROUND(VLOOKUP($A603,est_vols!$A:$U,3,FALSE),0),"")</f>
        <v>12</v>
      </c>
      <c r="O603" t="str">
        <f>VLOOKUP(M603,'AT FT Lookup'!$A$3:$D$8,4,FALSE)</f>
        <v>Urb</v>
      </c>
      <c r="P603" s="11" t="str">
        <f>VLOOKUP(N603,'AT FT Lookup'!$A$12:$C$26,3,FALSE)</f>
        <v>Art</v>
      </c>
      <c r="Q603">
        <f t="shared" si="248"/>
        <v>1</v>
      </c>
      <c r="R603">
        <f t="shared" si="249"/>
        <v>0</v>
      </c>
      <c r="S603">
        <f t="shared" si="250"/>
        <v>0</v>
      </c>
      <c r="T603">
        <f t="shared" si="251"/>
        <v>0</v>
      </c>
      <c r="U603" s="11" t="str">
        <f t="shared" si="253"/>
        <v>Under 10k</v>
      </c>
      <c r="V603" s="3">
        <v>4510</v>
      </c>
      <c r="W603" s="3">
        <v>859.5</v>
      </c>
      <c r="X603" s="3">
        <v>1680.5</v>
      </c>
      <c r="Y603" s="3">
        <v>986</v>
      </c>
      <c r="Z603" s="3">
        <v>818</v>
      </c>
      <c r="AA603" s="9">
        <v>166</v>
      </c>
      <c r="AN603" s="3">
        <f>IFERROR(ROUND(VLOOKUP($A603,est_vols!$A:$U,4,FALSE),0),"")</f>
        <v>3826</v>
      </c>
      <c r="AO603" s="3">
        <f>IFERROR(ROUND(VLOOKUP($A603,est_vols!$A:$U,5,FALSE),0),"")</f>
        <v>608</v>
      </c>
      <c r="AP603" s="3">
        <f>IFERROR(ROUND(VLOOKUP($A603,est_vols!$A:$U,6,FALSE),0),"")</f>
        <v>1485</v>
      </c>
      <c r="AQ603" s="3">
        <f>IFERROR(ROUND(VLOOKUP($A603,est_vols!$A:$U,7,FALSE),0),"")</f>
        <v>714</v>
      </c>
      <c r="AR603" s="3">
        <f>IFERROR(ROUND(VLOOKUP($A603,est_vols!$A:$U,8,FALSE),0),"")</f>
        <v>868</v>
      </c>
      <c r="AS603" s="9">
        <f>IFERROR(ROUND(VLOOKUP($A603,est_vols!$A:$U,9,FALSE),0),"")</f>
        <v>150</v>
      </c>
      <c r="AT603" s="3">
        <f t="shared" si="254"/>
        <v>-684</v>
      </c>
      <c r="AU603" s="3">
        <f t="shared" si="255"/>
        <v>-251.5</v>
      </c>
      <c r="AV603" s="3">
        <f t="shared" si="256"/>
        <v>-195.5</v>
      </c>
      <c r="AW603" s="3">
        <f t="shared" si="257"/>
        <v>-272</v>
      </c>
      <c r="AX603" s="3">
        <f t="shared" si="258"/>
        <v>50</v>
      </c>
      <c r="AY603" s="9">
        <f t="shared" si="259"/>
        <v>-16</v>
      </c>
      <c r="AZ603" s="3">
        <f t="shared" si="260"/>
        <v>467856</v>
      </c>
      <c r="BA603" s="3">
        <f t="shared" si="261"/>
        <v>63252.25</v>
      </c>
      <c r="BB603" s="3">
        <f t="shared" si="262"/>
        <v>38220.25</v>
      </c>
      <c r="BC603" s="3">
        <f t="shared" si="263"/>
        <v>73984</v>
      </c>
      <c r="BD603" s="3">
        <f t="shared" si="264"/>
        <v>2500</v>
      </c>
      <c r="BE603" s="9">
        <f t="shared" si="265"/>
        <v>256</v>
      </c>
      <c r="BF603" s="51">
        <f t="shared" si="266"/>
        <v>-0.15166297117516631</v>
      </c>
      <c r="BG603" s="51">
        <f t="shared" si="267"/>
        <v>-0.29261198371146013</v>
      </c>
      <c r="BH603" s="51">
        <f t="shared" si="268"/>
        <v>-0.11633442427848854</v>
      </c>
      <c r="BI603" s="51">
        <f t="shared" si="269"/>
        <v>-0.27586206896551724</v>
      </c>
      <c r="BJ603" s="51">
        <f t="shared" si="270"/>
        <v>6.1124694376528114E-2</v>
      </c>
      <c r="BK603" s="52">
        <f t="shared" si="271"/>
        <v>-9.6385542168674704E-2</v>
      </c>
    </row>
    <row r="604" spans="1:63" x14ac:dyDescent="0.25">
      <c r="A604">
        <v>636</v>
      </c>
      <c r="B604" t="s">
        <v>75</v>
      </c>
      <c r="C604" t="s">
        <v>214</v>
      </c>
      <c r="D604" t="str">
        <f t="shared" si="252"/>
        <v>SILVER AVE between ELMIRA and LEDYARD</v>
      </c>
      <c r="E604" t="s">
        <v>351</v>
      </c>
      <c r="F604" t="s">
        <v>598</v>
      </c>
      <c r="G604" t="s">
        <v>599</v>
      </c>
      <c r="H604" t="s">
        <v>40</v>
      </c>
      <c r="I604" t="s">
        <v>621</v>
      </c>
      <c r="J604" s="11" t="s">
        <v>1170</v>
      </c>
      <c r="K604">
        <v>20764</v>
      </c>
      <c r="L604" s="11">
        <v>20739</v>
      </c>
      <c r="M604">
        <f>IFERROR(ROUND(VLOOKUP($A604,est_vols!$A:$U,2,FALSE),0),"")</f>
        <v>3</v>
      </c>
      <c r="N604">
        <f>IFERROR(ROUND(VLOOKUP($A604,est_vols!$A:$U,3,FALSE),0),"")</f>
        <v>12</v>
      </c>
      <c r="O604" t="str">
        <f>VLOOKUP(M604,'AT FT Lookup'!$A$3:$D$8,4,FALSE)</f>
        <v>Urb</v>
      </c>
      <c r="P604" s="11" t="str">
        <f>VLOOKUP(N604,'AT FT Lookup'!$A$12:$C$26,3,FALSE)</f>
        <v>Art</v>
      </c>
      <c r="Q604">
        <f t="shared" si="248"/>
        <v>1</v>
      </c>
      <c r="R604">
        <f t="shared" si="249"/>
        <v>0</v>
      </c>
      <c r="S604">
        <f t="shared" si="250"/>
        <v>0</v>
      </c>
      <c r="T604">
        <f t="shared" si="251"/>
        <v>0</v>
      </c>
      <c r="U604" s="11" t="str">
        <f t="shared" si="253"/>
        <v>Under 10k</v>
      </c>
      <c r="V604" s="3">
        <v>6154</v>
      </c>
      <c r="W604" s="3">
        <v>973.5</v>
      </c>
      <c r="X604" s="3">
        <v>2083.5</v>
      </c>
      <c r="Y604" s="3">
        <v>1322</v>
      </c>
      <c r="Z604" s="3">
        <v>1599.5</v>
      </c>
      <c r="AA604" s="9">
        <v>175.5</v>
      </c>
      <c r="AN604" s="3">
        <f>IFERROR(ROUND(VLOOKUP($A604,est_vols!$A:$U,4,FALSE),0),"")</f>
        <v>5588</v>
      </c>
      <c r="AO604" s="3">
        <f>IFERROR(ROUND(VLOOKUP($A604,est_vols!$A:$U,5,FALSE),0),"")</f>
        <v>913</v>
      </c>
      <c r="AP604" s="3">
        <f>IFERROR(ROUND(VLOOKUP($A604,est_vols!$A:$U,6,FALSE),0),"")</f>
        <v>2206</v>
      </c>
      <c r="AQ604" s="3">
        <f>IFERROR(ROUND(VLOOKUP($A604,est_vols!$A:$U,7,FALSE),0),"")</f>
        <v>1031</v>
      </c>
      <c r="AR604" s="3">
        <f>IFERROR(ROUND(VLOOKUP($A604,est_vols!$A:$U,8,FALSE),0),"")</f>
        <v>1273</v>
      </c>
      <c r="AS604" s="9">
        <f>IFERROR(ROUND(VLOOKUP($A604,est_vols!$A:$U,9,FALSE),0),"")</f>
        <v>164</v>
      </c>
      <c r="AT604" s="3">
        <f t="shared" si="254"/>
        <v>-566</v>
      </c>
      <c r="AU604" s="3">
        <f t="shared" si="255"/>
        <v>-60.5</v>
      </c>
      <c r="AV604" s="3">
        <f t="shared" si="256"/>
        <v>122.5</v>
      </c>
      <c r="AW604" s="3">
        <f t="shared" si="257"/>
        <v>-291</v>
      </c>
      <c r="AX604" s="3">
        <f t="shared" si="258"/>
        <v>-326.5</v>
      </c>
      <c r="AY604" s="9">
        <f t="shared" si="259"/>
        <v>-11.5</v>
      </c>
      <c r="AZ604" s="3">
        <f t="shared" si="260"/>
        <v>320356</v>
      </c>
      <c r="BA604" s="3">
        <f t="shared" si="261"/>
        <v>3660.25</v>
      </c>
      <c r="BB604" s="3">
        <f t="shared" si="262"/>
        <v>15006.25</v>
      </c>
      <c r="BC604" s="3">
        <f t="shared" si="263"/>
        <v>84681</v>
      </c>
      <c r="BD604" s="3">
        <f t="shared" si="264"/>
        <v>106602.25</v>
      </c>
      <c r="BE604" s="9">
        <f t="shared" si="265"/>
        <v>132.25</v>
      </c>
      <c r="BF604" s="51">
        <f t="shared" si="266"/>
        <v>-9.1972700682482936E-2</v>
      </c>
      <c r="BG604" s="51">
        <f t="shared" si="267"/>
        <v>-6.2146892655367235E-2</v>
      </c>
      <c r="BH604" s="51">
        <f t="shared" si="268"/>
        <v>5.8795296376289899E-2</v>
      </c>
      <c r="BI604" s="51">
        <f t="shared" si="269"/>
        <v>-0.22012102874432679</v>
      </c>
      <c r="BJ604" s="51">
        <f t="shared" si="270"/>
        <v>-0.20412628946545797</v>
      </c>
      <c r="BK604" s="52">
        <f t="shared" si="271"/>
        <v>-6.5527065527065526E-2</v>
      </c>
    </row>
    <row r="605" spans="1:63" x14ac:dyDescent="0.25">
      <c r="A605">
        <v>637</v>
      </c>
      <c r="B605" t="s">
        <v>75</v>
      </c>
      <c r="C605" t="s">
        <v>214</v>
      </c>
      <c r="D605" t="str">
        <f t="shared" si="252"/>
        <v>SILVER AVE between ELMIRA and LEDYARD</v>
      </c>
      <c r="E605" t="s">
        <v>351</v>
      </c>
      <c r="F605" t="s">
        <v>598</v>
      </c>
      <c r="G605" t="s">
        <v>599</v>
      </c>
      <c r="H605" t="s">
        <v>42</v>
      </c>
      <c r="I605" t="s">
        <v>621</v>
      </c>
      <c r="J605" s="11" t="s">
        <v>1171</v>
      </c>
      <c r="K605">
        <v>20739</v>
      </c>
      <c r="L605" s="11">
        <v>20764</v>
      </c>
      <c r="M605">
        <f>IFERROR(ROUND(VLOOKUP($A605,est_vols!$A:$U,2,FALSE),0),"")</f>
        <v>3</v>
      </c>
      <c r="N605">
        <f>IFERROR(ROUND(VLOOKUP($A605,est_vols!$A:$U,3,FALSE),0),"")</f>
        <v>12</v>
      </c>
      <c r="O605" t="str">
        <f>VLOOKUP(M605,'AT FT Lookup'!$A$3:$D$8,4,FALSE)</f>
        <v>Urb</v>
      </c>
      <c r="P605" s="11" t="str">
        <f>VLOOKUP(N605,'AT FT Lookup'!$A$12:$C$26,3,FALSE)</f>
        <v>Art</v>
      </c>
      <c r="Q605">
        <f t="shared" si="248"/>
        <v>1</v>
      </c>
      <c r="R605">
        <f t="shared" si="249"/>
        <v>0</v>
      </c>
      <c r="S605">
        <f t="shared" si="250"/>
        <v>0</v>
      </c>
      <c r="T605">
        <f t="shared" si="251"/>
        <v>0</v>
      </c>
      <c r="U605" s="11" t="str">
        <f t="shared" si="253"/>
        <v>Under 10k</v>
      </c>
      <c r="V605" s="3">
        <v>4512.5</v>
      </c>
      <c r="W605" s="3">
        <v>867</v>
      </c>
      <c r="X605" s="3">
        <v>1668.5</v>
      </c>
      <c r="Y605" s="3">
        <v>1014</v>
      </c>
      <c r="Z605" s="3">
        <v>804</v>
      </c>
      <c r="AA605" s="9">
        <v>159</v>
      </c>
      <c r="AN605" s="3">
        <f>IFERROR(ROUND(VLOOKUP($A605,est_vols!$A:$U,4,FALSE),0),"")</f>
        <v>3826</v>
      </c>
      <c r="AO605" s="3">
        <f>IFERROR(ROUND(VLOOKUP($A605,est_vols!$A:$U,5,FALSE),0),"")</f>
        <v>608</v>
      </c>
      <c r="AP605" s="3">
        <f>IFERROR(ROUND(VLOOKUP($A605,est_vols!$A:$U,6,FALSE),0),"")</f>
        <v>1485</v>
      </c>
      <c r="AQ605" s="3">
        <f>IFERROR(ROUND(VLOOKUP($A605,est_vols!$A:$U,7,FALSE),0),"")</f>
        <v>714</v>
      </c>
      <c r="AR605" s="3">
        <f>IFERROR(ROUND(VLOOKUP($A605,est_vols!$A:$U,8,FALSE),0),"")</f>
        <v>868</v>
      </c>
      <c r="AS605" s="9">
        <f>IFERROR(ROUND(VLOOKUP($A605,est_vols!$A:$U,9,FALSE),0),"")</f>
        <v>150</v>
      </c>
      <c r="AT605" s="3">
        <f t="shared" si="254"/>
        <v>-686.5</v>
      </c>
      <c r="AU605" s="3">
        <f t="shared" si="255"/>
        <v>-259</v>
      </c>
      <c r="AV605" s="3">
        <f t="shared" si="256"/>
        <v>-183.5</v>
      </c>
      <c r="AW605" s="3">
        <f t="shared" si="257"/>
        <v>-300</v>
      </c>
      <c r="AX605" s="3">
        <f t="shared" si="258"/>
        <v>64</v>
      </c>
      <c r="AY605" s="9">
        <f t="shared" si="259"/>
        <v>-9</v>
      </c>
      <c r="AZ605" s="3">
        <f t="shared" si="260"/>
        <v>471282.25</v>
      </c>
      <c r="BA605" s="3">
        <f t="shared" si="261"/>
        <v>67081</v>
      </c>
      <c r="BB605" s="3">
        <f t="shared" si="262"/>
        <v>33672.25</v>
      </c>
      <c r="BC605" s="3">
        <f t="shared" si="263"/>
        <v>90000</v>
      </c>
      <c r="BD605" s="3">
        <f t="shared" si="264"/>
        <v>4096</v>
      </c>
      <c r="BE605" s="9">
        <f t="shared" si="265"/>
        <v>81</v>
      </c>
      <c r="BF605" s="51">
        <f t="shared" si="266"/>
        <v>-0.15213296398891968</v>
      </c>
      <c r="BG605" s="51">
        <f t="shared" si="267"/>
        <v>-0.29873125720876587</v>
      </c>
      <c r="BH605" s="51">
        <f t="shared" si="268"/>
        <v>-0.10997902307461792</v>
      </c>
      <c r="BI605" s="51">
        <f t="shared" si="269"/>
        <v>-0.29585798816568049</v>
      </c>
      <c r="BJ605" s="51">
        <f t="shared" si="270"/>
        <v>7.9601990049751242E-2</v>
      </c>
      <c r="BK605" s="52">
        <f t="shared" si="271"/>
        <v>-5.6603773584905662E-2</v>
      </c>
    </row>
    <row r="606" spans="1:63" x14ac:dyDescent="0.25">
      <c r="A606">
        <v>638</v>
      </c>
      <c r="B606" t="s">
        <v>75</v>
      </c>
      <c r="C606" t="s">
        <v>214</v>
      </c>
      <c r="D606" t="str">
        <f t="shared" si="252"/>
        <v>SILVER AVE between REVERE and THOMAS</v>
      </c>
      <c r="E606" t="s">
        <v>351</v>
      </c>
      <c r="F606" t="s">
        <v>600</v>
      </c>
      <c r="G606" t="s">
        <v>601</v>
      </c>
      <c r="H606" t="s">
        <v>40</v>
      </c>
      <c r="I606" t="s">
        <v>621</v>
      </c>
      <c r="J606" s="11" t="s">
        <v>1172</v>
      </c>
      <c r="K606">
        <v>20741</v>
      </c>
      <c r="L606" s="11">
        <v>20742</v>
      </c>
      <c r="M606">
        <f>IFERROR(ROUND(VLOOKUP($A606,est_vols!$A:$U,2,FALSE),0),"")</f>
        <v>3</v>
      </c>
      <c r="N606">
        <f>IFERROR(ROUND(VLOOKUP($A606,est_vols!$A:$U,3,FALSE),0),"")</f>
        <v>12</v>
      </c>
      <c r="O606" t="str">
        <f>VLOOKUP(M606,'AT FT Lookup'!$A$3:$D$8,4,FALSE)</f>
        <v>Urb</v>
      </c>
      <c r="P606" s="11" t="str">
        <f>VLOOKUP(N606,'AT FT Lookup'!$A$12:$C$26,3,FALSE)</f>
        <v>Art</v>
      </c>
      <c r="Q606">
        <f t="shared" si="248"/>
        <v>1</v>
      </c>
      <c r="R606">
        <f t="shared" si="249"/>
        <v>0</v>
      </c>
      <c r="S606">
        <f t="shared" si="250"/>
        <v>0</v>
      </c>
      <c r="T606">
        <f t="shared" si="251"/>
        <v>0</v>
      </c>
      <c r="U606" s="11" t="str">
        <f t="shared" si="253"/>
        <v>Under 10k</v>
      </c>
      <c r="V606" s="3">
        <v>3328</v>
      </c>
      <c r="W606" s="3">
        <v>685.5</v>
      </c>
      <c r="X606" s="3">
        <v>1186.5</v>
      </c>
      <c r="Y606" s="3">
        <v>633.5</v>
      </c>
      <c r="Z606" s="3">
        <v>719</v>
      </c>
      <c r="AA606" s="9">
        <v>103.5</v>
      </c>
      <c r="AN606" s="3">
        <f>IFERROR(ROUND(VLOOKUP($A606,est_vols!$A:$U,4,FALSE),0),"")</f>
        <v>1694</v>
      </c>
      <c r="AO606" s="3">
        <f>IFERROR(ROUND(VLOOKUP($A606,est_vols!$A:$U,5,FALSE),0),"")</f>
        <v>408</v>
      </c>
      <c r="AP606" s="3">
        <f>IFERROR(ROUND(VLOOKUP($A606,est_vols!$A:$U,6,FALSE),0),"")</f>
        <v>709</v>
      </c>
      <c r="AQ606" s="3">
        <f>IFERROR(ROUND(VLOOKUP($A606,est_vols!$A:$U,7,FALSE),0),"")</f>
        <v>226</v>
      </c>
      <c r="AR606" s="3">
        <f>IFERROR(ROUND(VLOOKUP($A606,est_vols!$A:$U,8,FALSE),0),"")</f>
        <v>279</v>
      </c>
      <c r="AS606" s="9">
        <f>IFERROR(ROUND(VLOOKUP($A606,est_vols!$A:$U,9,FALSE),0),"")</f>
        <v>72</v>
      </c>
      <c r="AT606" s="3">
        <f t="shared" si="254"/>
        <v>-1634</v>
      </c>
      <c r="AU606" s="3">
        <f t="shared" si="255"/>
        <v>-277.5</v>
      </c>
      <c r="AV606" s="3">
        <f t="shared" si="256"/>
        <v>-477.5</v>
      </c>
      <c r="AW606" s="3">
        <f t="shared" si="257"/>
        <v>-407.5</v>
      </c>
      <c r="AX606" s="3">
        <f t="shared" si="258"/>
        <v>-440</v>
      </c>
      <c r="AY606" s="9">
        <f t="shared" si="259"/>
        <v>-31.5</v>
      </c>
      <c r="AZ606" s="3">
        <f t="shared" si="260"/>
        <v>2669956</v>
      </c>
      <c r="BA606" s="3">
        <f t="shared" si="261"/>
        <v>77006.25</v>
      </c>
      <c r="BB606" s="3">
        <f t="shared" si="262"/>
        <v>228006.25</v>
      </c>
      <c r="BC606" s="3">
        <f t="shared" si="263"/>
        <v>166056.25</v>
      </c>
      <c r="BD606" s="3">
        <f t="shared" si="264"/>
        <v>193600</v>
      </c>
      <c r="BE606" s="9">
        <f t="shared" si="265"/>
        <v>992.25</v>
      </c>
      <c r="BF606" s="51">
        <f t="shared" si="266"/>
        <v>-0.49098557692307693</v>
      </c>
      <c r="BG606" s="51">
        <f t="shared" si="267"/>
        <v>-0.40481400437636761</v>
      </c>
      <c r="BH606" s="51">
        <f t="shared" si="268"/>
        <v>-0.4024441635061104</v>
      </c>
      <c r="BI606" s="51">
        <f t="shared" si="269"/>
        <v>-0.64325177584846094</v>
      </c>
      <c r="BJ606" s="51">
        <f t="shared" si="270"/>
        <v>-0.6119610570236439</v>
      </c>
      <c r="BK606" s="52">
        <f t="shared" si="271"/>
        <v>-0.30434782608695654</v>
      </c>
    </row>
    <row r="607" spans="1:63" x14ac:dyDescent="0.25">
      <c r="A607">
        <v>639</v>
      </c>
      <c r="B607" t="s">
        <v>75</v>
      </c>
      <c r="C607" t="s">
        <v>214</v>
      </c>
      <c r="D607" t="str">
        <f t="shared" si="252"/>
        <v>SILVER AVE between REVERE and THOMAS</v>
      </c>
      <c r="E607" t="s">
        <v>351</v>
      </c>
      <c r="F607" t="s">
        <v>600</v>
      </c>
      <c r="G607" t="s">
        <v>601</v>
      </c>
      <c r="H607" t="s">
        <v>42</v>
      </c>
      <c r="I607" t="s">
        <v>621</v>
      </c>
      <c r="J607" s="11" t="s">
        <v>1173</v>
      </c>
      <c r="K607">
        <v>20742</v>
      </c>
      <c r="L607" s="11">
        <v>20741</v>
      </c>
      <c r="M607">
        <f>IFERROR(ROUND(VLOOKUP($A607,est_vols!$A:$U,2,FALSE),0),"")</f>
        <v>3</v>
      </c>
      <c r="N607">
        <f>IFERROR(ROUND(VLOOKUP($A607,est_vols!$A:$U,3,FALSE),0),"")</f>
        <v>12</v>
      </c>
      <c r="O607" t="str">
        <f>VLOOKUP(M607,'AT FT Lookup'!$A$3:$D$8,4,FALSE)</f>
        <v>Urb</v>
      </c>
      <c r="P607" s="11" t="str">
        <f>VLOOKUP(N607,'AT FT Lookup'!$A$12:$C$26,3,FALSE)</f>
        <v>Art</v>
      </c>
      <c r="Q607">
        <f t="shared" si="248"/>
        <v>1</v>
      </c>
      <c r="R607">
        <f t="shared" si="249"/>
        <v>0</v>
      </c>
      <c r="S607">
        <f t="shared" si="250"/>
        <v>0</v>
      </c>
      <c r="T607">
        <f t="shared" si="251"/>
        <v>0</v>
      </c>
      <c r="U607" s="11" t="str">
        <f t="shared" si="253"/>
        <v>Under 10k</v>
      </c>
      <c r="V607" s="3">
        <v>2634</v>
      </c>
      <c r="W607" s="3">
        <v>453.5</v>
      </c>
      <c r="X607" s="3">
        <v>957.5</v>
      </c>
      <c r="Y607" s="3">
        <v>653.5</v>
      </c>
      <c r="Z607" s="3">
        <v>488.5</v>
      </c>
      <c r="AA607" s="9">
        <v>81</v>
      </c>
      <c r="AN607" s="3">
        <f>IFERROR(ROUND(VLOOKUP($A607,est_vols!$A:$U,4,FALSE),0),"")</f>
        <v>1523</v>
      </c>
      <c r="AO607" s="3">
        <f>IFERROR(ROUND(VLOOKUP($A607,est_vols!$A:$U,5,FALSE),0),"")</f>
        <v>147</v>
      </c>
      <c r="AP607" s="3">
        <f>IFERROR(ROUND(VLOOKUP($A607,est_vols!$A:$U,6,FALSE),0),"")</f>
        <v>590</v>
      </c>
      <c r="AQ607" s="3">
        <f>IFERROR(ROUND(VLOOKUP($A607,est_vols!$A:$U,7,FALSE),0),"")</f>
        <v>389</v>
      </c>
      <c r="AR607" s="3">
        <f>IFERROR(ROUND(VLOOKUP($A607,est_vols!$A:$U,8,FALSE),0),"")</f>
        <v>354</v>
      </c>
      <c r="AS607" s="9">
        <f>IFERROR(ROUND(VLOOKUP($A607,est_vols!$A:$U,9,FALSE),0),"")</f>
        <v>42</v>
      </c>
      <c r="AT607" s="3">
        <f t="shared" si="254"/>
        <v>-1111</v>
      </c>
      <c r="AU607" s="3">
        <f t="shared" si="255"/>
        <v>-306.5</v>
      </c>
      <c r="AV607" s="3">
        <f t="shared" si="256"/>
        <v>-367.5</v>
      </c>
      <c r="AW607" s="3">
        <f t="shared" si="257"/>
        <v>-264.5</v>
      </c>
      <c r="AX607" s="3">
        <f t="shared" si="258"/>
        <v>-134.5</v>
      </c>
      <c r="AY607" s="9">
        <f t="shared" si="259"/>
        <v>-39</v>
      </c>
      <c r="AZ607" s="3">
        <f t="shared" si="260"/>
        <v>1234321</v>
      </c>
      <c r="BA607" s="3">
        <f t="shared" si="261"/>
        <v>93942.25</v>
      </c>
      <c r="BB607" s="3">
        <f t="shared" si="262"/>
        <v>135056.25</v>
      </c>
      <c r="BC607" s="3">
        <f t="shared" si="263"/>
        <v>69960.25</v>
      </c>
      <c r="BD607" s="3">
        <f t="shared" si="264"/>
        <v>18090.25</v>
      </c>
      <c r="BE607" s="9">
        <f t="shared" si="265"/>
        <v>1521</v>
      </c>
      <c r="BF607" s="51">
        <f t="shared" si="266"/>
        <v>-0.42179195140470765</v>
      </c>
      <c r="BG607" s="51">
        <f t="shared" si="267"/>
        <v>-0.67585446527012127</v>
      </c>
      <c r="BH607" s="51">
        <f t="shared" si="268"/>
        <v>-0.3838120104438642</v>
      </c>
      <c r="BI607" s="51">
        <f t="shared" si="269"/>
        <v>-0.40474368783473602</v>
      </c>
      <c r="BJ607" s="51">
        <f t="shared" si="270"/>
        <v>-0.27533265097236437</v>
      </c>
      <c r="BK607" s="52">
        <f t="shared" si="271"/>
        <v>-0.48148148148148145</v>
      </c>
    </row>
    <row r="608" spans="1:63" x14ac:dyDescent="0.25">
      <c r="A608">
        <v>640</v>
      </c>
      <c r="B608" t="s">
        <v>75</v>
      </c>
      <c r="C608" t="s">
        <v>214</v>
      </c>
      <c r="D608" t="str">
        <f t="shared" si="252"/>
        <v>SILVER AVE between SANTA FE and SCOTIA</v>
      </c>
      <c r="E608" t="s">
        <v>351</v>
      </c>
      <c r="F608" t="s">
        <v>602</v>
      </c>
      <c r="G608" t="s">
        <v>603</v>
      </c>
      <c r="H608" t="s">
        <v>40</v>
      </c>
      <c r="I608" t="s">
        <v>621</v>
      </c>
      <c r="J608" s="11" t="s">
        <v>1174</v>
      </c>
      <c r="K608">
        <v>20737</v>
      </c>
      <c r="L608" s="11">
        <v>20745</v>
      </c>
      <c r="M608">
        <f>IFERROR(ROUND(VLOOKUP($A608,est_vols!$A:$U,2,FALSE),0),"")</f>
        <v>3</v>
      </c>
      <c r="N608">
        <f>IFERROR(ROUND(VLOOKUP($A608,est_vols!$A:$U,3,FALSE),0),"")</f>
        <v>12</v>
      </c>
      <c r="O608" t="str">
        <f>VLOOKUP(M608,'AT FT Lookup'!$A$3:$D$8,4,FALSE)</f>
        <v>Urb</v>
      </c>
      <c r="P608" s="11" t="str">
        <f>VLOOKUP(N608,'AT FT Lookup'!$A$12:$C$26,3,FALSE)</f>
        <v>Art</v>
      </c>
      <c r="Q608">
        <f t="shared" si="248"/>
        <v>1</v>
      </c>
      <c r="R608">
        <f t="shared" si="249"/>
        <v>0</v>
      </c>
      <c r="S608">
        <f t="shared" si="250"/>
        <v>0</v>
      </c>
      <c r="T608">
        <f t="shared" si="251"/>
        <v>0</v>
      </c>
      <c r="U608" s="11" t="str">
        <f t="shared" si="253"/>
        <v>Under 10k</v>
      </c>
      <c r="V608" s="3">
        <v>4202</v>
      </c>
      <c r="W608" s="3">
        <v>792.5</v>
      </c>
      <c r="X608" s="3">
        <v>1419.5</v>
      </c>
      <c r="Y608" s="3">
        <v>878</v>
      </c>
      <c r="Z608" s="3">
        <v>1006.5</v>
      </c>
      <c r="AA608" s="9">
        <v>105.5</v>
      </c>
      <c r="AN608" s="3">
        <f>IFERROR(ROUND(VLOOKUP($A608,est_vols!$A:$U,4,FALSE),0),"")</f>
        <v>2282</v>
      </c>
      <c r="AO608" s="3">
        <f>IFERROR(ROUND(VLOOKUP($A608,est_vols!$A:$U,5,FALSE),0),"")</f>
        <v>462</v>
      </c>
      <c r="AP608" s="3">
        <f>IFERROR(ROUND(VLOOKUP($A608,est_vols!$A:$U,6,FALSE),0),"")</f>
        <v>941</v>
      </c>
      <c r="AQ608" s="3">
        <f>IFERROR(ROUND(VLOOKUP($A608,est_vols!$A:$U,7,FALSE),0),"")</f>
        <v>355</v>
      </c>
      <c r="AR608" s="3">
        <f>IFERROR(ROUND(VLOOKUP($A608,est_vols!$A:$U,8,FALSE),0),"")</f>
        <v>444</v>
      </c>
      <c r="AS608" s="9">
        <f>IFERROR(ROUND(VLOOKUP($A608,est_vols!$A:$U,9,FALSE),0),"")</f>
        <v>80</v>
      </c>
      <c r="AT608" s="3">
        <f t="shared" si="254"/>
        <v>-1920</v>
      </c>
      <c r="AU608" s="3">
        <f t="shared" si="255"/>
        <v>-330.5</v>
      </c>
      <c r="AV608" s="3">
        <f t="shared" si="256"/>
        <v>-478.5</v>
      </c>
      <c r="AW608" s="3">
        <f t="shared" si="257"/>
        <v>-523</v>
      </c>
      <c r="AX608" s="3">
        <f t="shared" si="258"/>
        <v>-562.5</v>
      </c>
      <c r="AY608" s="9">
        <f t="shared" si="259"/>
        <v>-25.5</v>
      </c>
      <c r="AZ608" s="3">
        <f t="shared" si="260"/>
        <v>3686400</v>
      </c>
      <c r="BA608" s="3">
        <f t="shared" si="261"/>
        <v>109230.25</v>
      </c>
      <c r="BB608" s="3">
        <f t="shared" si="262"/>
        <v>228962.25</v>
      </c>
      <c r="BC608" s="3">
        <f t="shared" si="263"/>
        <v>273529</v>
      </c>
      <c r="BD608" s="3">
        <f t="shared" si="264"/>
        <v>316406.25</v>
      </c>
      <c r="BE608" s="9">
        <f t="shared" si="265"/>
        <v>650.25</v>
      </c>
      <c r="BF608" s="51">
        <f t="shared" si="266"/>
        <v>-0.45692527367920038</v>
      </c>
      <c r="BG608" s="51">
        <f t="shared" si="267"/>
        <v>-0.41703470031545742</v>
      </c>
      <c r="BH608" s="51">
        <f t="shared" si="268"/>
        <v>-0.33709052483268759</v>
      </c>
      <c r="BI608" s="51">
        <f t="shared" si="269"/>
        <v>-0.59567198177676539</v>
      </c>
      <c r="BJ608" s="51">
        <f t="shared" si="270"/>
        <v>-0.55886736214605071</v>
      </c>
      <c r="BK608" s="52">
        <f t="shared" si="271"/>
        <v>-0.24170616113744076</v>
      </c>
    </row>
    <row r="609" spans="1:63" x14ac:dyDescent="0.25">
      <c r="A609">
        <v>641</v>
      </c>
      <c r="B609" t="s">
        <v>75</v>
      </c>
      <c r="C609" t="s">
        <v>214</v>
      </c>
      <c r="D609" t="str">
        <f t="shared" si="252"/>
        <v>SILVER AVE between SANTA FE and SCOTIA</v>
      </c>
      <c r="E609" t="s">
        <v>351</v>
      </c>
      <c r="F609" t="s">
        <v>602</v>
      </c>
      <c r="G609" t="s">
        <v>603</v>
      </c>
      <c r="H609" t="s">
        <v>40</v>
      </c>
      <c r="I609" t="s">
        <v>621</v>
      </c>
      <c r="J609" s="11" t="s">
        <v>1175</v>
      </c>
      <c r="K609">
        <v>20745</v>
      </c>
      <c r="L609" s="11">
        <v>20744</v>
      </c>
      <c r="M609">
        <f>IFERROR(ROUND(VLOOKUP($A609,est_vols!$A:$U,2,FALSE),0),"")</f>
        <v>3</v>
      </c>
      <c r="N609">
        <f>IFERROR(ROUND(VLOOKUP($A609,est_vols!$A:$U,3,FALSE),0),"")</f>
        <v>12</v>
      </c>
      <c r="O609" t="str">
        <f>VLOOKUP(M609,'AT FT Lookup'!$A$3:$D$8,4,FALSE)</f>
        <v>Urb</v>
      </c>
      <c r="P609" s="11" t="str">
        <f>VLOOKUP(N609,'AT FT Lookup'!$A$12:$C$26,3,FALSE)</f>
        <v>Art</v>
      </c>
      <c r="Q609">
        <f t="shared" si="248"/>
        <v>1</v>
      </c>
      <c r="R609">
        <f t="shared" si="249"/>
        <v>0</v>
      </c>
      <c r="S609">
        <f t="shared" si="250"/>
        <v>0</v>
      </c>
      <c r="T609">
        <f t="shared" si="251"/>
        <v>0</v>
      </c>
      <c r="U609" s="11" t="str">
        <f t="shared" si="253"/>
        <v>Under 10k</v>
      </c>
      <c r="V609" s="3">
        <v>4202</v>
      </c>
      <c r="W609" s="3">
        <v>792.5</v>
      </c>
      <c r="X609" s="3">
        <v>1419.5</v>
      </c>
      <c r="Y609" s="3">
        <v>878</v>
      </c>
      <c r="Z609" s="3">
        <v>1006.5</v>
      </c>
      <c r="AA609" s="9">
        <v>105.5</v>
      </c>
      <c r="AN609" s="3">
        <f>IFERROR(ROUND(VLOOKUP($A609,est_vols!$A:$U,4,FALSE),0),"")</f>
        <v>2282</v>
      </c>
      <c r="AO609" s="3">
        <f>IFERROR(ROUND(VLOOKUP($A609,est_vols!$A:$U,5,FALSE),0),"")</f>
        <v>462</v>
      </c>
      <c r="AP609" s="3">
        <f>IFERROR(ROUND(VLOOKUP($A609,est_vols!$A:$U,6,FALSE),0),"")</f>
        <v>941</v>
      </c>
      <c r="AQ609" s="3">
        <f>IFERROR(ROUND(VLOOKUP($A609,est_vols!$A:$U,7,FALSE),0),"")</f>
        <v>355</v>
      </c>
      <c r="AR609" s="3">
        <f>IFERROR(ROUND(VLOOKUP($A609,est_vols!$A:$U,8,FALSE),0),"")</f>
        <v>444</v>
      </c>
      <c r="AS609" s="9">
        <f>IFERROR(ROUND(VLOOKUP($A609,est_vols!$A:$U,9,FALSE),0),"")</f>
        <v>80</v>
      </c>
      <c r="AT609" s="3">
        <f t="shared" si="254"/>
        <v>-1920</v>
      </c>
      <c r="AU609" s="3">
        <f t="shared" si="255"/>
        <v>-330.5</v>
      </c>
      <c r="AV609" s="3">
        <f t="shared" si="256"/>
        <v>-478.5</v>
      </c>
      <c r="AW609" s="3">
        <f t="shared" si="257"/>
        <v>-523</v>
      </c>
      <c r="AX609" s="3">
        <f t="shared" si="258"/>
        <v>-562.5</v>
      </c>
      <c r="AY609" s="9">
        <f t="shared" si="259"/>
        <v>-25.5</v>
      </c>
      <c r="AZ609" s="3">
        <f t="shared" si="260"/>
        <v>3686400</v>
      </c>
      <c r="BA609" s="3">
        <f t="shared" si="261"/>
        <v>109230.25</v>
      </c>
      <c r="BB609" s="3">
        <f t="shared" si="262"/>
        <v>228962.25</v>
      </c>
      <c r="BC609" s="3">
        <f t="shared" si="263"/>
        <v>273529</v>
      </c>
      <c r="BD609" s="3">
        <f t="shared" si="264"/>
        <v>316406.25</v>
      </c>
      <c r="BE609" s="9">
        <f t="shared" si="265"/>
        <v>650.25</v>
      </c>
      <c r="BF609" s="51">
        <f t="shared" si="266"/>
        <v>-0.45692527367920038</v>
      </c>
      <c r="BG609" s="51">
        <f t="shared" si="267"/>
        <v>-0.41703470031545742</v>
      </c>
      <c r="BH609" s="51">
        <f t="shared" si="268"/>
        <v>-0.33709052483268759</v>
      </c>
      <c r="BI609" s="51">
        <f t="shared" si="269"/>
        <v>-0.59567198177676539</v>
      </c>
      <c r="BJ609" s="51">
        <f t="shared" si="270"/>
        <v>-0.55886736214605071</v>
      </c>
      <c r="BK609" s="52">
        <f t="shared" si="271"/>
        <v>-0.24170616113744076</v>
      </c>
    </row>
    <row r="610" spans="1:63" x14ac:dyDescent="0.25">
      <c r="A610">
        <v>642</v>
      </c>
      <c r="B610" t="s">
        <v>75</v>
      </c>
      <c r="C610" t="s">
        <v>214</v>
      </c>
      <c r="D610" t="str">
        <f t="shared" si="252"/>
        <v>SILVER AVE between SANTA FE and SCOTIA</v>
      </c>
      <c r="E610" t="s">
        <v>351</v>
      </c>
      <c r="F610" t="s">
        <v>602</v>
      </c>
      <c r="G610" t="s">
        <v>603</v>
      </c>
      <c r="H610" t="s">
        <v>42</v>
      </c>
      <c r="I610" t="s">
        <v>621</v>
      </c>
      <c r="J610" s="11" t="s">
        <v>1176</v>
      </c>
      <c r="K610">
        <v>20744</v>
      </c>
      <c r="L610" s="11">
        <v>20745</v>
      </c>
      <c r="M610">
        <f>IFERROR(ROUND(VLOOKUP($A610,est_vols!$A:$U,2,FALSE),0),"")</f>
        <v>3</v>
      </c>
      <c r="N610">
        <f>IFERROR(ROUND(VLOOKUP($A610,est_vols!$A:$U,3,FALSE),0),"")</f>
        <v>12</v>
      </c>
      <c r="O610" t="str">
        <f>VLOOKUP(M610,'AT FT Lookup'!$A$3:$D$8,4,FALSE)</f>
        <v>Urb</v>
      </c>
      <c r="P610" s="11" t="str">
        <f>VLOOKUP(N610,'AT FT Lookup'!$A$12:$C$26,3,FALSE)</f>
        <v>Art</v>
      </c>
      <c r="Q610">
        <f t="shared" ref="Q610:Q661" si="272">IF(V610&lt;10000,IF(V610&lt;1,0,1),0)</f>
        <v>1</v>
      </c>
      <c r="R610">
        <f t="shared" ref="R610:R661" si="273">IF(V610&lt;20000,IF(V610&lt;10000,0,1),0)</f>
        <v>0</v>
      </c>
      <c r="S610">
        <f t="shared" ref="S610:S661" si="274">IF(V610&lt;50000,IF(V610&lt;20000,0,1),0)</f>
        <v>0</v>
      </c>
      <c r="T610">
        <f t="shared" ref="T610:T661" si="275">IF(V610&gt;=50000,1,0)</f>
        <v>0</v>
      </c>
      <c r="U610" s="11" t="str">
        <f t="shared" si="253"/>
        <v>Under 10k</v>
      </c>
      <c r="V610" s="3">
        <v>3286</v>
      </c>
      <c r="W610" s="3">
        <v>589</v>
      </c>
      <c r="X610" s="3">
        <v>1213</v>
      </c>
      <c r="Y610" s="3">
        <v>772</v>
      </c>
      <c r="Z610" s="3">
        <v>608.5</v>
      </c>
      <c r="AA610" s="9">
        <v>103.5</v>
      </c>
      <c r="AN610" s="3">
        <f>IFERROR(ROUND(VLOOKUP($A610,est_vols!$A:$U,4,FALSE),0),"")</f>
        <v>1795</v>
      </c>
      <c r="AO610" s="3">
        <f>IFERROR(ROUND(VLOOKUP($A610,est_vols!$A:$U,5,FALSE),0),"")</f>
        <v>161</v>
      </c>
      <c r="AP610" s="3">
        <f>IFERROR(ROUND(VLOOKUP($A610,est_vols!$A:$U,6,FALSE),0),"")</f>
        <v>733</v>
      </c>
      <c r="AQ610" s="3">
        <f>IFERROR(ROUND(VLOOKUP($A610,est_vols!$A:$U,7,FALSE),0),"")</f>
        <v>439</v>
      </c>
      <c r="AR610" s="3">
        <f>IFERROR(ROUND(VLOOKUP($A610,est_vols!$A:$U,8,FALSE),0),"")</f>
        <v>401</v>
      </c>
      <c r="AS610" s="9">
        <f>IFERROR(ROUND(VLOOKUP($A610,est_vols!$A:$U,9,FALSE),0),"")</f>
        <v>60</v>
      </c>
      <c r="AT610" s="3">
        <f t="shared" si="254"/>
        <v>-1491</v>
      </c>
      <c r="AU610" s="3">
        <f t="shared" si="255"/>
        <v>-428</v>
      </c>
      <c r="AV610" s="3">
        <f t="shared" si="256"/>
        <v>-480</v>
      </c>
      <c r="AW610" s="3">
        <f t="shared" si="257"/>
        <v>-333</v>
      </c>
      <c r="AX610" s="3">
        <f t="shared" si="258"/>
        <v>-207.5</v>
      </c>
      <c r="AY610" s="9">
        <f t="shared" si="259"/>
        <v>-43.5</v>
      </c>
      <c r="AZ610" s="3">
        <f t="shared" si="260"/>
        <v>2223081</v>
      </c>
      <c r="BA610" s="3">
        <f t="shared" si="261"/>
        <v>183184</v>
      </c>
      <c r="BB610" s="3">
        <f t="shared" si="262"/>
        <v>230400</v>
      </c>
      <c r="BC610" s="3">
        <f t="shared" si="263"/>
        <v>110889</v>
      </c>
      <c r="BD610" s="3">
        <f t="shared" si="264"/>
        <v>43056.25</v>
      </c>
      <c r="BE610" s="9">
        <f t="shared" si="265"/>
        <v>1892.25</v>
      </c>
      <c r="BF610" s="51">
        <f t="shared" si="266"/>
        <v>-0.45374315276932442</v>
      </c>
      <c r="BG610" s="51">
        <f t="shared" si="267"/>
        <v>-0.72665534804753817</v>
      </c>
      <c r="BH610" s="51">
        <f t="shared" si="268"/>
        <v>-0.3957131079967024</v>
      </c>
      <c r="BI610" s="51">
        <f t="shared" si="269"/>
        <v>-0.43134715025906734</v>
      </c>
      <c r="BJ610" s="51">
        <f t="shared" si="270"/>
        <v>-0.34100246507806081</v>
      </c>
      <c r="BK610" s="52">
        <f t="shared" si="271"/>
        <v>-0.42028985507246375</v>
      </c>
    </row>
    <row r="611" spans="1:63" x14ac:dyDescent="0.25">
      <c r="A611">
        <v>643</v>
      </c>
      <c r="B611" t="s">
        <v>75</v>
      </c>
      <c r="C611" t="s">
        <v>214</v>
      </c>
      <c r="D611" t="str">
        <f t="shared" si="252"/>
        <v>SILVER AVE between SANTA FE and SCOTIA</v>
      </c>
      <c r="E611" t="s">
        <v>351</v>
      </c>
      <c r="F611" t="s">
        <v>602</v>
      </c>
      <c r="G611" t="s">
        <v>603</v>
      </c>
      <c r="H611" t="s">
        <v>42</v>
      </c>
      <c r="I611" t="s">
        <v>621</v>
      </c>
      <c r="J611" s="11" t="s">
        <v>1177</v>
      </c>
      <c r="K611">
        <v>20745</v>
      </c>
      <c r="L611" s="11">
        <v>20737</v>
      </c>
      <c r="M611">
        <f>IFERROR(ROUND(VLOOKUP($A611,est_vols!$A:$U,2,FALSE),0),"")</f>
        <v>3</v>
      </c>
      <c r="N611">
        <f>IFERROR(ROUND(VLOOKUP($A611,est_vols!$A:$U,3,FALSE),0),"")</f>
        <v>12</v>
      </c>
      <c r="O611" t="str">
        <f>VLOOKUP(M611,'AT FT Lookup'!$A$3:$D$8,4,FALSE)</f>
        <v>Urb</v>
      </c>
      <c r="P611" s="11" t="str">
        <f>VLOOKUP(N611,'AT FT Lookup'!$A$12:$C$26,3,FALSE)</f>
        <v>Art</v>
      </c>
      <c r="Q611">
        <f t="shared" si="272"/>
        <v>1</v>
      </c>
      <c r="R611">
        <f t="shared" si="273"/>
        <v>0</v>
      </c>
      <c r="S611">
        <f t="shared" si="274"/>
        <v>0</v>
      </c>
      <c r="T611">
        <f t="shared" si="275"/>
        <v>0</v>
      </c>
      <c r="U611" s="11" t="str">
        <f t="shared" si="253"/>
        <v>Under 10k</v>
      </c>
      <c r="V611" s="3">
        <v>3286</v>
      </c>
      <c r="W611" s="3">
        <v>589</v>
      </c>
      <c r="X611" s="3">
        <v>1213</v>
      </c>
      <c r="Y611" s="3">
        <v>772</v>
      </c>
      <c r="Z611" s="3">
        <v>608.5</v>
      </c>
      <c r="AA611" s="9">
        <v>103.5</v>
      </c>
      <c r="AN611" s="3">
        <f>IFERROR(ROUND(VLOOKUP($A611,est_vols!$A:$U,4,FALSE),0),"")</f>
        <v>1795</v>
      </c>
      <c r="AO611" s="3">
        <f>IFERROR(ROUND(VLOOKUP($A611,est_vols!$A:$U,5,FALSE),0),"")</f>
        <v>161</v>
      </c>
      <c r="AP611" s="3">
        <f>IFERROR(ROUND(VLOOKUP($A611,est_vols!$A:$U,6,FALSE),0),"")</f>
        <v>733</v>
      </c>
      <c r="AQ611" s="3">
        <f>IFERROR(ROUND(VLOOKUP($A611,est_vols!$A:$U,7,FALSE),0),"")</f>
        <v>439</v>
      </c>
      <c r="AR611" s="3">
        <f>IFERROR(ROUND(VLOOKUP($A611,est_vols!$A:$U,8,FALSE),0),"")</f>
        <v>401</v>
      </c>
      <c r="AS611" s="9">
        <f>IFERROR(ROUND(VLOOKUP($A611,est_vols!$A:$U,9,FALSE),0),"")</f>
        <v>60</v>
      </c>
      <c r="AT611" s="3">
        <f t="shared" si="254"/>
        <v>-1491</v>
      </c>
      <c r="AU611" s="3">
        <f t="shared" si="255"/>
        <v>-428</v>
      </c>
      <c r="AV611" s="3">
        <f t="shared" si="256"/>
        <v>-480</v>
      </c>
      <c r="AW611" s="3">
        <f t="shared" si="257"/>
        <v>-333</v>
      </c>
      <c r="AX611" s="3">
        <f t="shared" si="258"/>
        <v>-207.5</v>
      </c>
      <c r="AY611" s="9">
        <f t="shared" si="259"/>
        <v>-43.5</v>
      </c>
      <c r="AZ611" s="3">
        <f t="shared" si="260"/>
        <v>2223081</v>
      </c>
      <c r="BA611" s="3">
        <f t="shared" si="261"/>
        <v>183184</v>
      </c>
      <c r="BB611" s="3">
        <f t="shared" si="262"/>
        <v>230400</v>
      </c>
      <c r="BC611" s="3">
        <f t="shared" si="263"/>
        <v>110889</v>
      </c>
      <c r="BD611" s="3">
        <f t="shared" si="264"/>
        <v>43056.25</v>
      </c>
      <c r="BE611" s="9">
        <f t="shared" si="265"/>
        <v>1892.25</v>
      </c>
      <c r="BF611" s="51">
        <f t="shared" si="266"/>
        <v>-0.45374315276932442</v>
      </c>
      <c r="BG611" s="51">
        <f t="shared" si="267"/>
        <v>-0.72665534804753817</v>
      </c>
      <c r="BH611" s="51">
        <f t="shared" si="268"/>
        <v>-0.3957131079967024</v>
      </c>
      <c r="BI611" s="51">
        <f t="shared" si="269"/>
        <v>-0.43134715025906734</v>
      </c>
      <c r="BJ611" s="51">
        <f t="shared" si="270"/>
        <v>-0.34100246507806081</v>
      </c>
      <c r="BK611" s="52">
        <f t="shared" si="271"/>
        <v>-0.42028985507246375</v>
      </c>
    </row>
    <row r="612" spans="1:63" x14ac:dyDescent="0.25">
      <c r="A612">
        <v>644</v>
      </c>
      <c r="B612" t="s">
        <v>75</v>
      </c>
      <c r="C612" t="s">
        <v>214</v>
      </c>
      <c r="D612" t="str">
        <f t="shared" si="252"/>
        <v>SILVER AVE between THOMAS and TOPEKA</v>
      </c>
      <c r="E612" t="s">
        <v>351</v>
      </c>
      <c r="F612" t="s">
        <v>601</v>
      </c>
      <c r="G612" t="s">
        <v>604</v>
      </c>
      <c r="H612" t="s">
        <v>40</v>
      </c>
      <c r="I612" t="s">
        <v>621</v>
      </c>
      <c r="J612" s="11" t="s">
        <v>1178</v>
      </c>
      <c r="K612">
        <v>20743</v>
      </c>
      <c r="L612" s="11">
        <v>20741</v>
      </c>
      <c r="M612">
        <f>IFERROR(ROUND(VLOOKUP($A612,est_vols!$A:$U,2,FALSE),0),"")</f>
        <v>3</v>
      </c>
      <c r="N612">
        <f>IFERROR(ROUND(VLOOKUP($A612,est_vols!$A:$U,3,FALSE),0),"")</f>
        <v>12</v>
      </c>
      <c r="O612" t="str">
        <f>VLOOKUP(M612,'AT FT Lookup'!$A$3:$D$8,4,FALSE)</f>
        <v>Urb</v>
      </c>
      <c r="P612" s="11" t="str">
        <f>VLOOKUP(N612,'AT FT Lookup'!$A$12:$C$26,3,FALSE)</f>
        <v>Art</v>
      </c>
      <c r="Q612">
        <f t="shared" si="272"/>
        <v>1</v>
      </c>
      <c r="R612">
        <f t="shared" si="273"/>
        <v>0</v>
      </c>
      <c r="S612">
        <f t="shared" si="274"/>
        <v>0</v>
      </c>
      <c r="T612">
        <f t="shared" si="275"/>
        <v>0</v>
      </c>
      <c r="U612" s="11" t="str">
        <f t="shared" si="253"/>
        <v>Under 10k</v>
      </c>
      <c r="V612" s="3">
        <v>3617.5</v>
      </c>
      <c r="W612" s="3">
        <v>729</v>
      </c>
      <c r="X612" s="3">
        <v>1265.5</v>
      </c>
      <c r="Y612" s="3">
        <v>724.5</v>
      </c>
      <c r="Z612" s="3">
        <v>787.5</v>
      </c>
      <c r="AA612" s="9">
        <v>111</v>
      </c>
      <c r="AN612" s="3">
        <f>IFERROR(ROUND(VLOOKUP($A612,est_vols!$A:$U,4,FALSE),0),"")</f>
        <v>1694</v>
      </c>
      <c r="AO612" s="3">
        <f>IFERROR(ROUND(VLOOKUP($A612,est_vols!$A:$U,5,FALSE),0),"")</f>
        <v>408</v>
      </c>
      <c r="AP612" s="3">
        <f>IFERROR(ROUND(VLOOKUP($A612,est_vols!$A:$U,6,FALSE),0),"")</f>
        <v>709</v>
      </c>
      <c r="AQ612" s="3">
        <f>IFERROR(ROUND(VLOOKUP($A612,est_vols!$A:$U,7,FALSE),0),"")</f>
        <v>226</v>
      </c>
      <c r="AR612" s="3">
        <f>IFERROR(ROUND(VLOOKUP($A612,est_vols!$A:$U,8,FALSE),0),"")</f>
        <v>279</v>
      </c>
      <c r="AS612" s="9">
        <f>IFERROR(ROUND(VLOOKUP($A612,est_vols!$A:$U,9,FALSE),0),"")</f>
        <v>72</v>
      </c>
      <c r="AT612" s="3">
        <f t="shared" si="254"/>
        <v>-1923.5</v>
      </c>
      <c r="AU612" s="3">
        <f t="shared" si="255"/>
        <v>-321</v>
      </c>
      <c r="AV612" s="3">
        <f t="shared" si="256"/>
        <v>-556.5</v>
      </c>
      <c r="AW612" s="3">
        <f t="shared" si="257"/>
        <v>-498.5</v>
      </c>
      <c r="AX612" s="3">
        <f t="shared" si="258"/>
        <v>-508.5</v>
      </c>
      <c r="AY612" s="9">
        <f t="shared" si="259"/>
        <v>-39</v>
      </c>
      <c r="AZ612" s="3">
        <f t="shared" si="260"/>
        <v>3699852.25</v>
      </c>
      <c r="BA612" s="3">
        <f t="shared" si="261"/>
        <v>103041</v>
      </c>
      <c r="BB612" s="3">
        <f t="shared" si="262"/>
        <v>309692.25</v>
      </c>
      <c r="BC612" s="3">
        <f t="shared" si="263"/>
        <v>248502.25</v>
      </c>
      <c r="BD612" s="3">
        <f t="shared" si="264"/>
        <v>258572.25</v>
      </c>
      <c r="BE612" s="9">
        <f t="shared" si="265"/>
        <v>1521</v>
      </c>
      <c r="BF612" s="51">
        <f t="shared" si="266"/>
        <v>-0.53172080165860403</v>
      </c>
      <c r="BG612" s="51">
        <f t="shared" si="267"/>
        <v>-0.44032921810699588</v>
      </c>
      <c r="BH612" s="51">
        <f t="shared" si="268"/>
        <v>-0.43974713551955746</v>
      </c>
      <c r="BI612" s="51">
        <f t="shared" si="269"/>
        <v>-0.68806073153899239</v>
      </c>
      <c r="BJ612" s="51">
        <f t="shared" si="270"/>
        <v>-0.64571428571428569</v>
      </c>
      <c r="BK612" s="52">
        <f t="shared" si="271"/>
        <v>-0.35135135135135137</v>
      </c>
    </row>
    <row r="613" spans="1:63" x14ac:dyDescent="0.25">
      <c r="A613">
        <v>645</v>
      </c>
      <c r="B613" t="s">
        <v>75</v>
      </c>
      <c r="C613" t="s">
        <v>214</v>
      </c>
      <c r="D613" t="str">
        <f t="shared" si="252"/>
        <v>SILVER AVE between THOMAS and TOPEKA</v>
      </c>
      <c r="E613" t="s">
        <v>351</v>
      </c>
      <c r="F613" t="s">
        <v>601</v>
      </c>
      <c r="G613" t="s">
        <v>604</v>
      </c>
      <c r="H613" t="s">
        <v>42</v>
      </c>
      <c r="I613" t="s">
        <v>621</v>
      </c>
      <c r="J613" s="11" t="s">
        <v>1179</v>
      </c>
      <c r="K613">
        <v>20741</v>
      </c>
      <c r="L613" s="11">
        <v>20743</v>
      </c>
      <c r="M613">
        <f>IFERROR(ROUND(VLOOKUP($A613,est_vols!$A:$U,2,FALSE),0),"")</f>
        <v>3</v>
      </c>
      <c r="N613">
        <f>IFERROR(ROUND(VLOOKUP($A613,est_vols!$A:$U,3,FALSE),0),"")</f>
        <v>12</v>
      </c>
      <c r="O613" t="str">
        <f>VLOOKUP(M613,'AT FT Lookup'!$A$3:$D$8,4,FALSE)</f>
        <v>Urb</v>
      </c>
      <c r="P613" s="11" t="str">
        <f>VLOOKUP(N613,'AT FT Lookup'!$A$12:$C$26,3,FALSE)</f>
        <v>Art</v>
      </c>
      <c r="Q613">
        <f t="shared" si="272"/>
        <v>1</v>
      </c>
      <c r="R613">
        <f t="shared" si="273"/>
        <v>0</v>
      </c>
      <c r="S613">
        <f t="shared" si="274"/>
        <v>0</v>
      </c>
      <c r="T613">
        <f t="shared" si="275"/>
        <v>0</v>
      </c>
      <c r="U613" s="11" t="str">
        <f t="shared" si="253"/>
        <v>Under 10k</v>
      </c>
      <c r="V613" s="3">
        <v>2744.5</v>
      </c>
      <c r="W613" s="3">
        <v>485</v>
      </c>
      <c r="X613" s="3">
        <v>1010.5</v>
      </c>
      <c r="Y613" s="3">
        <v>659.5</v>
      </c>
      <c r="Z613" s="3">
        <v>508.5</v>
      </c>
      <c r="AA613" s="9">
        <v>81</v>
      </c>
      <c r="AN613" s="3">
        <f>IFERROR(ROUND(VLOOKUP($A613,est_vols!$A:$U,4,FALSE),0),"")</f>
        <v>1523</v>
      </c>
      <c r="AO613" s="3">
        <f>IFERROR(ROUND(VLOOKUP($A613,est_vols!$A:$U,5,FALSE),0),"")</f>
        <v>147</v>
      </c>
      <c r="AP613" s="3">
        <f>IFERROR(ROUND(VLOOKUP($A613,est_vols!$A:$U,6,FALSE),0),"")</f>
        <v>590</v>
      </c>
      <c r="AQ613" s="3">
        <f>IFERROR(ROUND(VLOOKUP($A613,est_vols!$A:$U,7,FALSE),0),"")</f>
        <v>389</v>
      </c>
      <c r="AR613" s="3">
        <f>IFERROR(ROUND(VLOOKUP($A613,est_vols!$A:$U,8,FALSE),0),"")</f>
        <v>354</v>
      </c>
      <c r="AS613" s="9">
        <f>IFERROR(ROUND(VLOOKUP($A613,est_vols!$A:$U,9,FALSE),0),"")</f>
        <v>42</v>
      </c>
      <c r="AT613" s="3">
        <f t="shared" si="254"/>
        <v>-1221.5</v>
      </c>
      <c r="AU613" s="3">
        <f t="shared" si="255"/>
        <v>-338</v>
      </c>
      <c r="AV613" s="3">
        <f t="shared" si="256"/>
        <v>-420.5</v>
      </c>
      <c r="AW613" s="3">
        <f t="shared" si="257"/>
        <v>-270.5</v>
      </c>
      <c r="AX613" s="3">
        <f t="shared" si="258"/>
        <v>-154.5</v>
      </c>
      <c r="AY613" s="9">
        <f t="shared" si="259"/>
        <v>-39</v>
      </c>
      <c r="AZ613" s="3">
        <f t="shared" si="260"/>
        <v>1492062.25</v>
      </c>
      <c r="BA613" s="3">
        <f t="shared" si="261"/>
        <v>114244</v>
      </c>
      <c r="BB613" s="3">
        <f t="shared" si="262"/>
        <v>176820.25</v>
      </c>
      <c r="BC613" s="3">
        <f t="shared" si="263"/>
        <v>73170.25</v>
      </c>
      <c r="BD613" s="3">
        <f t="shared" si="264"/>
        <v>23870.25</v>
      </c>
      <c r="BE613" s="9">
        <f t="shared" si="265"/>
        <v>1521</v>
      </c>
      <c r="BF613" s="51">
        <f t="shared" si="266"/>
        <v>-0.44507196210603023</v>
      </c>
      <c r="BG613" s="51">
        <f t="shared" si="267"/>
        <v>-0.69690721649484533</v>
      </c>
      <c r="BH613" s="51">
        <f t="shared" si="268"/>
        <v>-0.41613062840178128</v>
      </c>
      <c r="BI613" s="51">
        <f t="shared" si="269"/>
        <v>-0.41015921152388174</v>
      </c>
      <c r="BJ613" s="51">
        <f t="shared" si="270"/>
        <v>-0.30383480825958703</v>
      </c>
      <c r="BK613" s="52">
        <f t="shared" si="271"/>
        <v>-0.48148148148148145</v>
      </c>
    </row>
    <row r="614" spans="1:63" x14ac:dyDescent="0.25">
      <c r="A614">
        <v>646</v>
      </c>
      <c r="B614" t="s">
        <v>75</v>
      </c>
      <c r="C614" t="s">
        <v>214</v>
      </c>
      <c r="D614" t="str">
        <f t="shared" si="252"/>
        <v>STEINER ST between CALIFORNIA and PINE</v>
      </c>
      <c r="E614" t="s">
        <v>352</v>
      </c>
      <c r="F614" t="s">
        <v>378</v>
      </c>
      <c r="G614" t="s">
        <v>436</v>
      </c>
      <c r="H614" t="s">
        <v>36</v>
      </c>
      <c r="I614" t="s">
        <v>621</v>
      </c>
      <c r="J614" s="11" t="s">
        <v>1180</v>
      </c>
      <c r="K614">
        <v>26631</v>
      </c>
      <c r="L614" s="11">
        <v>26633</v>
      </c>
      <c r="M614">
        <f>IFERROR(ROUND(VLOOKUP($A614,est_vols!$A:$U,2,FALSE),0),"")</f>
        <v>1</v>
      </c>
      <c r="N614">
        <f>IFERROR(ROUND(VLOOKUP($A614,est_vols!$A:$U,3,FALSE),0),"")</f>
        <v>11</v>
      </c>
      <c r="O614" t="str">
        <f>VLOOKUP(M614,'AT FT Lookup'!$A$3:$D$8,4,FALSE)</f>
        <v>Core/CBD</v>
      </c>
      <c r="P614" s="11" t="str">
        <f>VLOOKUP(N614,'AT FT Lookup'!$A$12:$C$26,3,FALSE)</f>
        <v>Loc</v>
      </c>
      <c r="Q614">
        <f t="shared" si="272"/>
        <v>1</v>
      </c>
      <c r="R614">
        <f t="shared" si="273"/>
        <v>0</v>
      </c>
      <c r="S614">
        <f t="shared" si="274"/>
        <v>0</v>
      </c>
      <c r="T614">
        <f t="shared" si="275"/>
        <v>0</v>
      </c>
      <c r="U614" s="11" t="str">
        <f t="shared" si="253"/>
        <v>Under 10k</v>
      </c>
      <c r="V614" s="3">
        <v>3367</v>
      </c>
      <c r="W614" s="3">
        <v>499</v>
      </c>
      <c r="X614" s="3">
        <v>1430</v>
      </c>
      <c r="Y614" s="3">
        <v>663</v>
      </c>
      <c r="Z614" s="3">
        <v>719</v>
      </c>
      <c r="AA614" s="9">
        <v>56</v>
      </c>
      <c r="AN614" s="3">
        <f>IFERROR(ROUND(VLOOKUP($A614,est_vols!$A:$U,4,FALSE),0),"")</f>
        <v>2006</v>
      </c>
      <c r="AO614" s="3">
        <f>IFERROR(ROUND(VLOOKUP($A614,est_vols!$A:$U,5,FALSE),0),"")</f>
        <v>274</v>
      </c>
      <c r="AP614" s="3">
        <f>IFERROR(ROUND(VLOOKUP($A614,est_vols!$A:$U,6,FALSE),0),"")</f>
        <v>730</v>
      </c>
      <c r="AQ614" s="3">
        <f>IFERROR(ROUND(VLOOKUP($A614,est_vols!$A:$U,7,FALSE),0),"")</f>
        <v>468</v>
      </c>
      <c r="AR614" s="3">
        <f>IFERROR(ROUND(VLOOKUP($A614,est_vols!$A:$U,8,FALSE),0),"")</f>
        <v>472</v>
      </c>
      <c r="AS614" s="9">
        <f>IFERROR(ROUND(VLOOKUP($A614,est_vols!$A:$U,9,FALSE),0),"")</f>
        <v>62</v>
      </c>
      <c r="AT614" s="3">
        <f t="shared" si="254"/>
        <v>-1361</v>
      </c>
      <c r="AU614" s="3">
        <f t="shared" si="255"/>
        <v>-225</v>
      </c>
      <c r="AV614" s="3">
        <f t="shared" si="256"/>
        <v>-700</v>
      </c>
      <c r="AW614" s="3">
        <f t="shared" si="257"/>
        <v>-195</v>
      </c>
      <c r="AX614" s="3">
        <f t="shared" si="258"/>
        <v>-247</v>
      </c>
      <c r="AY614" s="9">
        <f t="shared" si="259"/>
        <v>6</v>
      </c>
      <c r="AZ614" s="3">
        <f t="shared" si="260"/>
        <v>1852321</v>
      </c>
      <c r="BA614" s="3">
        <f t="shared" si="261"/>
        <v>50625</v>
      </c>
      <c r="BB614" s="3">
        <f t="shared" si="262"/>
        <v>490000</v>
      </c>
      <c r="BC614" s="3">
        <f t="shared" si="263"/>
        <v>38025</v>
      </c>
      <c r="BD614" s="3">
        <f t="shared" si="264"/>
        <v>61009</v>
      </c>
      <c r="BE614" s="9">
        <f t="shared" si="265"/>
        <v>36</v>
      </c>
      <c r="BF614" s="51">
        <f t="shared" si="266"/>
        <v>-0.40421740421740421</v>
      </c>
      <c r="BG614" s="51">
        <f t="shared" si="267"/>
        <v>-0.45090180360721444</v>
      </c>
      <c r="BH614" s="51">
        <f t="shared" si="268"/>
        <v>-0.48951048951048953</v>
      </c>
      <c r="BI614" s="51">
        <f t="shared" si="269"/>
        <v>-0.29411764705882354</v>
      </c>
      <c r="BJ614" s="51">
        <f t="shared" si="270"/>
        <v>-0.34353268428372741</v>
      </c>
      <c r="BK614" s="52">
        <f t="shared" si="271"/>
        <v>0.10714285714285714</v>
      </c>
    </row>
    <row r="615" spans="1:63" x14ac:dyDescent="0.25">
      <c r="A615">
        <v>647</v>
      </c>
      <c r="B615" t="s">
        <v>75</v>
      </c>
      <c r="C615" t="s">
        <v>214</v>
      </c>
      <c r="D615" t="str">
        <f t="shared" si="252"/>
        <v>STEINER ST between CALIFORNIA and PINE</v>
      </c>
      <c r="E615" t="s">
        <v>352</v>
      </c>
      <c r="F615" t="s">
        <v>378</v>
      </c>
      <c r="G615" t="s">
        <v>436</v>
      </c>
      <c r="H615" t="s">
        <v>38</v>
      </c>
      <c r="I615" t="s">
        <v>621</v>
      </c>
      <c r="J615" s="11" t="s">
        <v>1181</v>
      </c>
      <c r="K615">
        <v>26633</v>
      </c>
      <c r="L615" s="11">
        <v>26631</v>
      </c>
      <c r="M615">
        <f>IFERROR(ROUND(VLOOKUP($A615,est_vols!$A:$U,2,FALSE),0),"")</f>
        <v>1</v>
      </c>
      <c r="N615">
        <f>IFERROR(ROUND(VLOOKUP($A615,est_vols!$A:$U,3,FALSE),0),"")</f>
        <v>11</v>
      </c>
      <c r="O615" t="str">
        <f>VLOOKUP(M615,'AT FT Lookup'!$A$3:$D$8,4,FALSE)</f>
        <v>Core/CBD</v>
      </c>
      <c r="P615" s="11" t="str">
        <f>VLOOKUP(N615,'AT FT Lookup'!$A$12:$C$26,3,FALSE)</f>
        <v>Loc</v>
      </c>
      <c r="Q615">
        <f t="shared" si="272"/>
        <v>1</v>
      </c>
      <c r="R615">
        <f t="shared" si="273"/>
        <v>0</v>
      </c>
      <c r="S615">
        <f t="shared" si="274"/>
        <v>0</v>
      </c>
      <c r="T615">
        <f t="shared" si="275"/>
        <v>0</v>
      </c>
      <c r="U615" s="11" t="str">
        <f t="shared" si="253"/>
        <v>Under 10k</v>
      </c>
      <c r="V615" s="3">
        <v>4799</v>
      </c>
      <c r="W615" s="3">
        <v>560</v>
      </c>
      <c r="X615" s="3">
        <v>1906</v>
      </c>
      <c r="Y615" s="3">
        <v>1122</v>
      </c>
      <c r="Z615" s="3">
        <v>1141</v>
      </c>
      <c r="AA615" s="9">
        <v>70</v>
      </c>
      <c r="AN615" s="3">
        <f>IFERROR(ROUND(VLOOKUP($A615,est_vols!$A:$U,4,FALSE),0),"")</f>
        <v>2610</v>
      </c>
      <c r="AO615" s="3">
        <f>IFERROR(ROUND(VLOOKUP($A615,est_vols!$A:$U,5,FALSE),0),"")</f>
        <v>711</v>
      </c>
      <c r="AP615" s="3">
        <f>IFERROR(ROUND(VLOOKUP($A615,est_vols!$A:$U,6,FALSE),0),"")</f>
        <v>786</v>
      </c>
      <c r="AQ615" s="3">
        <f>IFERROR(ROUND(VLOOKUP($A615,est_vols!$A:$U,7,FALSE),0),"")</f>
        <v>380</v>
      </c>
      <c r="AR615" s="3">
        <f>IFERROR(ROUND(VLOOKUP($A615,est_vols!$A:$U,8,FALSE),0),"")</f>
        <v>351</v>
      </c>
      <c r="AS615" s="9">
        <f>IFERROR(ROUND(VLOOKUP($A615,est_vols!$A:$U,9,FALSE),0),"")</f>
        <v>383</v>
      </c>
      <c r="AT615" s="3">
        <f t="shared" si="254"/>
        <v>-2189</v>
      </c>
      <c r="AU615" s="3">
        <f t="shared" si="255"/>
        <v>151</v>
      </c>
      <c r="AV615" s="3">
        <f t="shared" si="256"/>
        <v>-1120</v>
      </c>
      <c r="AW615" s="3">
        <f t="shared" si="257"/>
        <v>-742</v>
      </c>
      <c r="AX615" s="3">
        <f t="shared" si="258"/>
        <v>-790</v>
      </c>
      <c r="AY615" s="9">
        <f t="shared" si="259"/>
        <v>313</v>
      </c>
      <c r="AZ615" s="3">
        <f t="shared" si="260"/>
        <v>4791721</v>
      </c>
      <c r="BA615" s="3">
        <f t="shared" si="261"/>
        <v>22801</v>
      </c>
      <c r="BB615" s="3">
        <f t="shared" si="262"/>
        <v>1254400</v>
      </c>
      <c r="BC615" s="3">
        <f t="shared" si="263"/>
        <v>550564</v>
      </c>
      <c r="BD615" s="3">
        <f t="shared" si="264"/>
        <v>624100</v>
      </c>
      <c r="BE615" s="9">
        <f t="shared" si="265"/>
        <v>97969</v>
      </c>
      <c r="BF615" s="51">
        <f t="shared" si="266"/>
        <v>-0.45613669514482186</v>
      </c>
      <c r="BG615" s="51">
        <f t="shared" si="267"/>
        <v>0.26964285714285713</v>
      </c>
      <c r="BH615" s="51">
        <f t="shared" si="268"/>
        <v>-0.5876180482686254</v>
      </c>
      <c r="BI615" s="51">
        <f t="shared" si="269"/>
        <v>-0.66131907308377902</v>
      </c>
      <c r="BJ615" s="51">
        <f t="shared" si="270"/>
        <v>-0.69237510955302362</v>
      </c>
      <c r="BK615" s="52">
        <f t="shared" si="271"/>
        <v>4.4714285714285715</v>
      </c>
    </row>
    <row r="616" spans="1:63" x14ac:dyDescent="0.25">
      <c r="A616">
        <v>648</v>
      </c>
      <c r="B616" t="s">
        <v>75</v>
      </c>
      <c r="C616" t="s">
        <v>214</v>
      </c>
      <c r="D616" t="str">
        <f t="shared" si="252"/>
        <v>STEINER ST between CLAY and WASHINGTON</v>
      </c>
      <c r="E616" t="s">
        <v>352</v>
      </c>
      <c r="F616" t="s">
        <v>469</v>
      </c>
      <c r="G616" t="s">
        <v>470</v>
      </c>
      <c r="H616" t="s">
        <v>36</v>
      </c>
      <c r="I616" t="s">
        <v>621</v>
      </c>
      <c r="J616" s="11" t="s">
        <v>1182</v>
      </c>
      <c r="K616">
        <v>26636</v>
      </c>
      <c r="L616" s="11">
        <v>26668</v>
      </c>
      <c r="M616">
        <f>IFERROR(ROUND(VLOOKUP($A616,est_vols!$A:$U,2,FALSE),0),"")</f>
        <v>1</v>
      </c>
      <c r="N616">
        <f>IFERROR(ROUND(VLOOKUP($A616,est_vols!$A:$U,3,FALSE),0),"")</f>
        <v>11</v>
      </c>
      <c r="O616" t="str">
        <f>VLOOKUP(M616,'AT FT Lookup'!$A$3:$D$8,4,FALSE)</f>
        <v>Core/CBD</v>
      </c>
      <c r="P616" s="11" t="str">
        <f>VLOOKUP(N616,'AT FT Lookup'!$A$12:$C$26,3,FALSE)</f>
        <v>Loc</v>
      </c>
      <c r="Q616">
        <f t="shared" si="272"/>
        <v>1</v>
      </c>
      <c r="R616">
        <f t="shared" si="273"/>
        <v>0</v>
      </c>
      <c r="S616">
        <f t="shared" si="274"/>
        <v>0</v>
      </c>
      <c r="T616">
        <f t="shared" si="275"/>
        <v>0</v>
      </c>
      <c r="U616" s="11" t="str">
        <f t="shared" si="253"/>
        <v>Under 10k</v>
      </c>
      <c r="V616" s="3">
        <v>3445</v>
      </c>
      <c r="W616" s="3">
        <v>589</v>
      </c>
      <c r="X616" s="3">
        <v>1474</v>
      </c>
      <c r="Y616" s="3">
        <v>753</v>
      </c>
      <c r="Z616" s="3">
        <v>575</v>
      </c>
      <c r="AA616" s="9">
        <v>54</v>
      </c>
      <c r="AN616" s="3">
        <f>IFERROR(ROUND(VLOOKUP($A616,est_vols!$A:$U,4,FALSE),0),"")</f>
        <v>2372</v>
      </c>
      <c r="AO616" s="3">
        <f>IFERROR(ROUND(VLOOKUP($A616,est_vols!$A:$U,5,FALSE),0),"")</f>
        <v>314</v>
      </c>
      <c r="AP616" s="3">
        <f>IFERROR(ROUND(VLOOKUP($A616,est_vols!$A:$U,6,FALSE),0),"")</f>
        <v>919</v>
      </c>
      <c r="AQ616" s="3">
        <f>IFERROR(ROUND(VLOOKUP($A616,est_vols!$A:$U,7,FALSE),0),"")</f>
        <v>612</v>
      </c>
      <c r="AR616" s="3">
        <f>IFERROR(ROUND(VLOOKUP($A616,est_vols!$A:$U,8,FALSE),0),"")</f>
        <v>468</v>
      </c>
      <c r="AS616" s="9">
        <f>IFERROR(ROUND(VLOOKUP($A616,est_vols!$A:$U,9,FALSE),0),"")</f>
        <v>59</v>
      </c>
      <c r="AT616" s="3">
        <f t="shared" si="254"/>
        <v>-1073</v>
      </c>
      <c r="AU616" s="3">
        <f t="shared" si="255"/>
        <v>-275</v>
      </c>
      <c r="AV616" s="3">
        <f t="shared" si="256"/>
        <v>-555</v>
      </c>
      <c r="AW616" s="3">
        <f t="shared" si="257"/>
        <v>-141</v>
      </c>
      <c r="AX616" s="3">
        <f t="shared" si="258"/>
        <v>-107</v>
      </c>
      <c r="AY616" s="9">
        <f t="shared" si="259"/>
        <v>5</v>
      </c>
      <c r="AZ616" s="3">
        <f t="shared" si="260"/>
        <v>1151329</v>
      </c>
      <c r="BA616" s="3">
        <f t="shared" si="261"/>
        <v>75625</v>
      </c>
      <c r="BB616" s="3">
        <f t="shared" si="262"/>
        <v>308025</v>
      </c>
      <c r="BC616" s="3">
        <f t="shared" si="263"/>
        <v>19881</v>
      </c>
      <c r="BD616" s="3">
        <f t="shared" si="264"/>
        <v>11449</v>
      </c>
      <c r="BE616" s="9">
        <f t="shared" si="265"/>
        <v>25</v>
      </c>
      <c r="BF616" s="51">
        <f t="shared" si="266"/>
        <v>-0.31146589259796809</v>
      </c>
      <c r="BG616" s="51">
        <f t="shared" si="267"/>
        <v>-0.46689303904923601</v>
      </c>
      <c r="BH616" s="51">
        <f t="shared" si="268"/>
        <v>-0.37652645861601086</v>
      </c>
      <c r="BI616" s="51">
        <f t="shared" si="269"/>
        <v>-0.18725099601593626</v>
      </c>
      <c r="BJ616" s="51">
        <f t="shared" si="270"/>
        <v>-0.18608695652173912</v>
      </c>
      <c r="BK616" s="52">
        <f t="shared" si="271"/>
        <v>9.2592592592592587E-2</v>
      </c>
    </row>
    <row r="617" spans="1:63" x14ac:dyDescent="0.25">
      <c r="A617">
        <v>649</v>
      </c>
      <c r="B617" t="s">
        <v>75</v>
      </c>
      <c r="C617" t="s">
        <v>214</v>
      </c>
      <c r="D617" t="str">
        <f t="shared" si="252"/>
        <v>STEINER ST between CLAY and WASHINGTON</v>
      </c>
      <c r="E617" t="s">
        <v>352</v>
      </c>
      <c r="F617" t="s">
        <v>469</v>
      </c>
      <c r="G617" t="s">
        <v>470</v>
      </c>
      <c r="H617" t="s">
        <v>38</v>
      </c>
      <c r="I617" t="s">
        <v>621</v>
      </c>
      <c r="J617" s="11" t="s">
        <v>1183</v>
      </c>
      <c r="K617">
        <v>26668</v>
      </c>
      <c r="L617" s="11">
        <v>26636</v>
      </c>
      <c r="M617">
        <f>IFERROR(ROUND(VLOOKUP($A617,est_vols!$A:$U,2,FALSE),0),"")</f>
        <v>1</v>
      </c>
      <c r="N617">
        <f>IFERROR(ROUND(VLOOKUP($A617,est_vols!$A:$U,3,FALSE),0),"")</f>
        <v>11</v>
      </c>
      <c r="O617" t="str">
        <f>VLOOKUP(M617,'AT FT Lookup'!$A$3:$D$8,4,FALSE)</f>
        <v>Core/CBD</v>
      </c>
      <c r="P617" s="11" t="str">
        <f>VLOOKUP(N617,'AT FT Lookup'!$A$12:$C$26,3,FALSE)</f>
        <v>Loc</v>
      </c>
      <c r="Q617">
        <f t="shared" si="272"/>
        <v>1</v>
      </c>
      <c r="R617">
        <f t="shared" si="273"/>
        <v>0</v>
      </c>
      <c r="S617">
        <f t="shared" si="274"/>
        <v>0</v>
      </c>
      <c r="T617">
        <f t="shared" si="275"/>
        <v>0</v>
      </c>
      <c r="U617" s="11" t="str">
        <f t="shared" si="253"/>
        <v>Under 10k</v>
      </c>
      <c r="V617" s="3">
        <v>3800</v>
      </c>
      <c r="W617" s="3">
        <v>654</v>
      </c>
      <c r="X617" s="3">
        <v>1502</v>
      </c>
      <c r="Y617" s="3">
        <v>855</v>
      </c>
      <c r="Z617" s="3">
        <v>729</v>
      </c>
      <c r="AA617" s="9">
        <v>60</v>
      </c>
      <c r="AN617" s="3">
        <f>IFERROR(ROUND(VLOOKUP($A617,est_vols!$A:$U,4,FALSE),0),"")</f>
        <v>2810</v>
      </c>
      <c r="AO617" s="3">
        <f>IFERROR(ROUND(VLOOKUP($A617,est_vols!$A:$U,5,FALSE),0),"")</f>
        <v>652</v>
      </c>
      <c r="AP617" s="3">
        <f>IFERROR(ROUND(VLOOKUP($A617,est_vols!$A:$U,6,FALSE),0),"")</f>
        <v>1145</v>
      </c>
      <c r="AQ617" s="3">
        <f>IFERROR(ROUND(VLOOKUP($A617,est_vols!$A:$U,7,FALSE),0),"")</f>
        <v>605</v>
      </c>
      <c r="AR617" s="3">
        <f>IFERROR(ROUND(VLOOKUP($A617,est_vols!$A:$U,8,FALSE),0),"")</f>
        <v>342</v>
      </c>
      <c r="AS617" s="9">
        <f>IFERROR(ROUND(VLOOKUP($A617,est_vols!$A:$U,9,FALSE),0),"")</f>
        <v>67</v>
      </c>
      <c r="AT617" s="3">
        <f t="shared" si="254"/>
        <v>-990</v>
      </c>
      <c r="AU617" s="3">
        <f t="shared" si="255"/>
        <v>-2</v>
      </c>
      <c r="AV617" s="3">
        <f t="shared" si="256"/>
        <v>-357</v>
      </c>
      <c r="AW617" s="3">
        <f t="shared" si="257"/>
        <v>-250</v>
      </c>
      <c r="AX617" s="3">
        <f t="shared" si="258"/>
        <v>-387</v>
      </c>
      <c r="AY617" s="9">
        <f t="shared" si="259"/>
        <v>7</v>
      </c>
      <c r="AZ617" s="3">
        <f t="shared" si="260"/>
        <v>980100</v>
      </c>
      <c r="BA617" s="3">
        <f t="shared" si="261"/>
        <v>4</v>
      </c>
      <c r="BB617" s="3">
        <f t="shared" si="262"/>
        <v>127449</v>
      </c>
      <c r="BC617" s="3">
        <f t="shared" si="263"/>
        <v>62500</v>
      </c>
      <c r="BD617" s="3">
        <f t="shared" si="264"/>
        <v>149769</v>
      </c>
      <c r="BE617" s="9">
        <f t="shared" si="265"/>
        <v>49</v>
      </c>
      <c r="BF617" s="51">
        <f t="shared" si="266"/>
        <v>-0.26052631578947366</v>
      </c>
      <c r="BG617" s="51">
        <f t="shared" si="267"/>
        <v>-3.0581039755351682E-3</v>
      </c>
      <c r="BH617" s="51">
        <f t="shared" si="268"/>
        <v>-0.23768308921438083</v>
      </c>
      <c r="BI617" s="51">
        <f t="shared" si="269"/>
        <v>-0.29239766081871343</v>
      </c>
      <c r="BJ617" s="51">
        <f t="shared" si="270"/>
        <v>-0.53086419753086422</v>
      </c>
      <c r="BK617" s="52">
        <f t="shared" si="271"/>
        <v>0.11666666666666667</v>
      </c>
    </row>
    <row r="618" spans="1:63" x14ac:dyDescent="0.25">
      <c r="A618">
        <v>650</v>
      </c>
      <c r="B618" t="s">
        <v>75</v>
      </c>
      <c r="C618" t="s">
        <v>214</v>
      </c>
      <c r="D618" t="str">
        <f t="shared" si="252"/>
        <v>STEINER ST between DUBOCE and HERMANN</v>
      </c>
      <c r="E618" t="s">
        <v>352</v>
      </c>
      <c r="F618" t="s">
        <v>605</v>
      </c>
      <c r="G618" t="s">
        <v>606</v>
      </c>
      <c r="H618" t="s">
        <v>36</v>
      </c>
      <c r="I618" t="s">
        <v>621</v>
      </c>
      <c r="J618" s="11" t="s">
        <v>1184</v>
      </c>
      <c r="K618">
        <v>25987</v>
      </c>
      <c r="L618" s="11">
        <v>25989</v>
      </c>
      <c r="M618">
        <f>IFERROR(ROUND(VLOOKUP($A618,est_vols!$A:$U,2,FALSE),0),"")</f>
        <v>1</v>
      </c>
      <c r="N618">
        <f>IFERROR(ROUND(VLOOKUP($A618,est_vols!$A:$U,3,FALSE),0),"")</f>
        <v>11</v>
      </c>
      <c r="O618" t="str">
        <f>VLOOKUP(M618,'AT FT Lookup'!$A$3:$D$8,4,FALSE)</f>
        <v>Core/CBD</v>
      </c>
      <c r="P618" s="11" t="str">
        <f>VLOOKUP(N618,'AT FT Lookup'!$A$12:$C$26,3,FALSE)</f>
        <v>Loc</v>
      </c>
      <c r="Q618">
        <f t="shared" si="272"/>
        <v>1</v>
      </c>
      <c r="R618">
        <f t="shared" si="273"/>
        <v>0</v>
      </c>
      <c r="S618">
        <f t="shared" si="274"/>
        <v>0</v>
      </c>
      <c r="T618">
        <f t="shared" si="275"/>
        <v>0</v>
      </c>
      <c r="U618" s="11" t="str">
        <f t="shared" si="253"/>
        <v>Under 10k</v>
      </c>
      <c r="V618" s="3">
        <v>4074</v>
      </c>
      <c r="W618" s="3">
        <v>680</v>
      </c>
      <c r="X618" s="3">
        <v>1518</v>
      </c>
      <c r="Y618" s="3">
        <v>871</v>
      </c>
      <c r="Z618" s="3">
        <v>948</v>
      </c>
      <c r="AA618" s="9">
        <v>57</v>
      </c>
      <c r="AN618" s="3">
        <f>IFERROR(ROUND(VLOOKUP($A618,est_vols!$A:$U,4,FALSE),0),"")</f>
        <v>3239</v>
      </c>
      <c r="AO618" s="3">
        <f>IFERROR(ROUND(VLOOKUP($A618,est_vols!$A:$U,5,FALSE),0),"")</f>
        <v>759</v>
      </c>
      <c r="AP618" s="3">
        <f>IFERROR(ROUND(VLOOKUP($A618,est_vols!$A:$U,6,FALSE),0),"")</f>
        <v>1411</v>
      </c>
      <c r="AQ618" s="3">
        <f>IFERROR(ROUND(VLOOKUP($A618,est_vols!$A:$U,7,FALSE),0),"")</f>
        <v>626</v>
      </c>
      <c r="AR618" s="3">
        <f>IFERROR(ROUND(VLOOKUP($A618,est_vols!$A:$U,8,FALSE),0),"")</f>
        <v>425</v>
      </c>
      <c r="AS618" s="9">
        <f>IFERROR(ROUND(VLOOKUP($A618,est_vols!$A:$U,9,FALSE),0),"")</f>
        <v>18</v>
      </c>
      <c r="AT618" s="3">
        <f t="shared" si="254"/>
        <v>-835</v>
      </c>
      <c r="AU618" s="3">
        <f t="shared" si="255"/>
        <v>79</v>
      </c>
      <c r="AV618" s="3">
        <f t="shared" si="256"/>
        <v>-107</v>
      </c>
      <c r="AW618" s="3">
        <f t="shared" si="257"/>
        <v>-245</v>
      </c>
      <c r="AX618" s="3">
        <f t="shared" si="258"/>
        <v>-523</v>
      </c>
      <c r="AY618" s="9">
        <f t="shared" si="259"/>
        <v>-39</v>
      </c>
      <c r="AZ618" s="3">
        <f t="shared" si="260"/>
        <v>697225</v>
      </c>
      <c r="BA618" s="3">
        <f t="shared" si="261"/>
        <v>6241</v>
      </c>
      <c r="BB618" s="3">
        <f t="shared" si="262"/>
        <v>11449</v>
      </c>
      <c r="BC618" s="3">
        <f t="shared" si="263"/>
        <v>60025</v>
      </c>
      <c r="BD618" s="3">
        <f t="shared" si="264"/>
        <v>273529</v>
      </c>
      <c r="BE618" s="9">
        <f t="shared" si="265"/>
        <v>1521</v>
      </c>
      <c r="BF618" s="51">
        <f t="shared" si="266"/>
        <v>-0.20495827196858124</v>
      </c>
      <c r="BG618" s="51">
        <f t="shared" si="267"/>
        <v>0.1161764705882353</v>
      </c>
      <c r="BH618" s="51">
        <f t="shared" si="268"/>
        <v>-7.0487483530961792E-2</v>
      </c>
      <c r="BI618" s="51">
        <f t="shared" si="269"/>
        <v>-0.28128587830080365</v>
      </c>
      <c r="BJ618" s="51">
        <f t="shared" si="270"/>
        <v>-0.55168776371308015</v>
      </c>
      <c r="BK618" s="52">
        <f t="shared" si="271"/>
        <v>-0.68421052631578949</v>
      </c>
    </row>
    <row r="619" spans="1:63" x14ac:dyDescent="0.25">
      <c r="A619">
        <v>651</v>
      </c>
      <c r="B619" t="s">
        <v>75</v>
      </c>
      <c r="C619" t="s">
        <v>214</v>
      </c>
      <c r="D619" t="str">
        <f t="shared" si="252"/>
        <v>STEINER ST between DUBOCE and HERMANN</v>
      </c>
      <c r="E619" t="s">
        <v>352</v>
      </c>
      <c r="F619" t="s">
        <v>605</v>
      </c>
      <c r="G619" t="s">
        <v>606</v>
      </c>
      <c r="H619" t="s">
        <v>38</v>
      </c>
      <c r="I619" t="s">
        <v>621</v>
      </c>
      <c r="J619" s="11" t="s">
        <v>1185</v>
      </c>
      <c r="K619">
        <v>25989</v>
      </c>
      <c r="L619" s="11">
        <v>25987</v>
      </c>
      <c r="M619">
        <f>IFERROR(ROUND(VLOOKUP($A619,est_vols!$A:$U,2,FALSE),0),"")</f>
        <v>1</v>
      </c>
      <c r="N619">
        <f>IFERROR(ROUND(VLOOKUP($A619,est_vols!$A:$U,3,FALSE),0),"")</f>
        <v>11</v>
      </c>
      <c r="O619" t="str">
        <f>VLOOKUP(M619,'AT FT Lookup'!$A$3:$D$8,4,FALSE)</f>
        <v>Core/CBD</v>
      </c>
      <c r="P619" s="11" t="str">
        <f>VLOOKUP(N619,'AT FT Lookup'!$A$12:$C$26,3,FALSE)</f>
        <v>Loc</v>
      </c>
      <c r="Q619">
        <f t="shared" si="272"/>
        <v>1</v>
      </c>
      <c r="R619">
        <f t="shared" si="273"/>
        <v>0</v>
      </c>
      <c r="S619">
        <f t="shared" si="274"/>
        <v>0</v>
      </c>
      <c r="T619">
        <f t="shared" si="275"/>
        <v>0</v>
      </c>
      <c r="U619" s="11" t="str">
        <f t="shared" si="253"/>
        <v>Under 10k</v>
      </c>
      <c r="V619" s="3">
        <v>3639</v>
      </c>
      <c r="W619" s="3">
        <v>481</v>
      </c>
      <c r="X619" s="3">
        <v>1376</v>
      </c>
      <c r="Y619" s="3">
        <v>961</v>
      </c>
      <c r="Z619" s="3">
        <v>777</v>
      </c>
      <c r="AA619" s="9">
        <v>44</v>
      </c>
      <c r="AN619" s="3">
        <f>IFERROR(ROUND(VLOOKUP($A619,est_vols!$A:$U,4,FALSE),0),"")</f>
        <v>1810</v>
      </c>
      <c r="AO619" s="3">
        <f>IFERROR(ROUND(VLOOKUP($A619,est_vols!$A:$U,5,FALSE),0),"")</f>
        <v>127</v>
      </c>
      <c r="AP619" s="3">
        <f>IFERROR(ROUND(VLOOKUP($A619,est_vols!$A:$U,6,FALSE),0),"")</f>
        <v>813</v>
      </c>
      <c r="AQ619" s="3">
        <f>IFERROR(ROUND(VLOOKUP($A619,est_vols!$A:$U,7,FALSE),0),"")</f>
        <v>622</v>
      </c>
      <c r="AR619" s="3">
        <f>IFERROR(ROUND(VLOOKUP($A619,est_vols!$A:$U,8,FALSE),0),"")</f>
        <v>245</v>
      </c>
      <c r="AS619" s="9">
        <f>IFERROR(ROUND(VLOOKUP($A619,est_vols!$A:$U,9,FALSE),0),"")</f>
        <v>4</v>
      </c>
      <c r="AT619" s="3">
        <f t="shared" si="254"/>
        <v>-1829</v>
      </c>
      <c r="AU619" s="3">
        <f t="shared" si="255"/>
        <v>-354</v>
      </c>
      <c r="AV619" s="3">
        <f t="shared" si="256"/>
        <v>-563</v>
      </c>
      <c r="AW619" s="3">
        <f t="shared" si="257"/>
        <v>-339</v>
      </c>
      <c r="AX619" s="3">
        <f t="shared" si="258"/>
        <v>-532</v>
      </c>
      <c r="AY619" s="9">
        <f t="shared" si="259"/>
        <v>-40</v>
      </c>
      <c r="AZ619" s="3">
        <f t="shared" si="260"/>
        <v>3345241</v>
      </c>
      <c r="BA619" s="3">
        <f t="shared" si="261"/>
        <v>125316</v>
      </c>
      <c r="BB619" s="3">
        <f t="shared" si="262"/>
        <v>316969</v>
      </c>
      <c r="BC619" s="3">
        <f t="shared" si="263"/>
        <v>114921</v>
      </c>
      <c r="BD619" s="3">
        <f t="shared" si="264"/>
        <v>283024</v>
      </c>
      <c r="BE619" s="9">
        <f t="shared" si="265"/>
        <v>1600</v>
      </c>
      <c r="BF619" s="51">
        <f t="shared" si="266"/>
        <v>-0.50261060730970042</v>
      </c>
      <c r="BG619" s="51">
        <f t="shared" si="267"/>
        <v>-0.73596673596673601</v>
      </c>
      <c r="BH619" s="51">
        <f t="shared" si="268"/>
        <v>-0.40915697674418605</v>
      </c>
      <c r="BI619" s="51">
        <f t="shared" si="269"/>
        <v>-0.35275754422476585</v>
      </c>
      <c r="BJ619" s="51">
        <f t="shared" si="270"/>
        <v>-0.68468468468468469</v>
      </c>
      <c r="BK619" s="52">
        <f t="shared" si="271"/>
        <v>-0.90909090909090906</v>
      </c>
    </row>
    <row r="620" spans="1:63" x14ac:dyDescent="0.25">
      <c r="A620">
        <v>652</v>
      </c>
      <c r="B620" t="s">
        <v>75</v>
      </c>
      <c r="C620" t="s">
        <v>214</v>
      </c>
      <c r="D620" t="str">
        <f t="shared" si="252"/>
        <v>STEINER ST between FILBERT and PIXLEY</v>
      </c>
      <c r="E620" t="s">
        <v>352</v>
      </c>
      <c r="F620" t="s">
        <v>450</v>
      </c>
      <c r="G620" t="s">
        <v>607</v>
      </c>
      <c r="H620" t="s">
        <v>36</v>
      </c>
      <c r="I620" t="s">
        <v>621</v>
      </c>
      <c r="J620" s="11" t="s">
        <v>1186</v>
      </c>
      <c r="K620">
        <v>26683</v>
      </c>
      <c r="L620" s="11">
        <v>26766</v>
      </c>
      <c r="M620">
        <f>IFERROR(ROUND(VLOOKUP($A620,est_vols!$A:$U,2,FALSE),0),"")</f>
        <v>2</v>
      </c>
      <c r="N620">
        <f>IFERROR(ROUND(VLOOKUP($A620,est_vols!$A:$U,3,FALSE),0),"")</f>
        <v>11</v>
      </c>
      <c r="O620" t="str">
        <f>VLOOKUP(M620,'AT FT Lookup'!$A$3:$D$8,4,FALSE)</f>
        <v>UrbBiz</v>
      </c>
      <c r="P620" s="11" t="str">
        <f>VLOOKUP(N620,'AT FT Lookup'!$A$12:$C$26,3,FALSE)</f>
        <v>Loc</v>
      </c>
      <c r="Q620">
        <f t="shared" si="272"/>
        <v>1</v>
      </c>
      <c r="R620">
        <f t="shared" si="273"/>
        <v>0</v>
      </c>
      <c r="S620">
        <f t="shared" si="274"/>
        <v>0</v>
      </c>
      <c r="T620">
        <f t="shared" si="275"/>
        <v>0</v>
      </c>
      <c r="U620" s="11" t="str">
        <f t="shared" si="253"/>
        <v>Under 10k</v>
      </c>
      <c r="V620" s="3">
        <v>2153</v>
      </c>
      <c r="W620" s="3">
        <v>381</v>
      </c>
      <c r="X620" s="3">
        <v>839</v>
      </c>
      <c r="Y620" s="3">
        <v>429</v>
      </c>
      <c r="Z620" s="3">
        <v>455</v>
      </c>
      <c r="AA620" s="9">
        <v>49</v>
      </c>
      <c r="AN620" s="3">
        <f>IFERROR(ROUND(VLOOKUP($A620,est_vols!$A:$U,4,FALSE),0),"")</f>
        <v>404</v>
      </c>
      <c r="AO620" s="3">
        <f>IFERROR(ROUND(VLOOKUP($A620,est_vols!$A:$U,5,FALSE),0),"")</f>
        <v>26</v>
      </c>
      <c r="AP620" s="3">
        <f>IFERROR(ROUND(VLOOKUP($A620,est_vols!$A:$U,6,FALSE),0),"")</f>
        <v>206</v>
      </c>
      <c r="AQ620" s="3">
        <f>IFERROR(ROUND(VLOOKUP($A620,est_vols!$A:$U,7,FALSE),0),"")</f>
        <v>102</v>
      </c>
      <c r="AR620" s="3">
        <f>IFERROR(ROUND(VLOOKUP($A620,est_vols!$A:$U,8,FALSE),0),"")</f>
        <v>67</v>
      </c>
      <c r="AS620" s="9">
        <f>IFERROR(ROUND(VLOOKUP($A620,est_vols!$A:$U,9,FALSE),0),"")</f>
        <v>4</v>
      </c>
      <c r="AT620" s="3">
        <f t="shared" si="254"/>
        <v>-1749</v>
      </c>
      <c r="AU620" s="3">
        <f t="shared" si="255"/>
        <v>-355</v>
      </c>
      <c r="AV620" s="3">
        <f t="shared" si="256"/>
        <v>-633</v>
      </c>
      <c r="AW620" s="3">
        <f t="shared" si="257"/>
        <v>-327</v>
      </c>
      <c r="AX620" s="3">
        <f t="shared" si="258"/>
        <v>-388</v>
      </c>
      <c r="AY620" s="9">
        <f t="shared" si="259"/>
        <v>-45</v>
      </c>
      <c r="AZ620" s="3">
        <f t="shared" si="260"/>
        <v>3059001</v>
      </c>
      <c r="BA620" s="3">
        <f t="shared" si="261"/>
        <v>126025</v>
      </c>
      <c r="BB620" s="3">
        <f t="shared" si="262"/>
        <v>400689</v>
      </c>
      <c r="BC620" s="3">
        <f t="shared" si="263"/>
        <v>106929</v>
      </c>
      <c r="BD620" s="3">
        <f t="shared" si="264"/>
        <v>150544</v>
      </c>
      <c r="BE620" s="9">
        <f t="shared" si="265"/>
        <v>2025</v>
      </c>
      <c r="BF620" s="51">
        <f t="shared" si="266"/>
        <v>-0.81235485369252203</v>
      </c>
      <c r="BG620" s="51">
        <f t="shared" si="267"/>
        <v>-0.93175853018372701</v>
      </c>
      <c r="BH620" s="51">
        <f t="shared" si="268"/>
        <v>-0.7544696066746126</v>
      </c>
      <c r="BI620" s="51">
        <f t="shared" si="269"/>
        <v>-0.76223776223776218</v>
      </c>
      <c r="BJ620" s="51">
        <f t="shared" si="270"/>
        <v>-0.85274725274725272</v>
      </c>
      <c r="BK620" s="52">
        <f t="shared" si="271"/>
        <v>-0.91836734693877553</v>
      </c>
    </row>
    <row r="621" spans="1:63" x14ac:dyDescent="0.25">
      <c r="A621">
        <v>653</v>
      </c>
      <c r="B621" t="s">
        <v>75</v>
      </c>
      <c r="C621" t="s">
        <v>214</v>
      </c>
      <c r="D621" t="str">
        <f t="shared" si="252"/>
        <v>STEINER ST between FILBERT and PIXLEY</v>
      </c>
      <c r="E621" t="s">
        <v>352</v>
      </c>
      <c r="F621" t="s">
        <v>450</v>
      </c>
      <c r="G621" t="s">
        <v>607</v>
      </c>
      <c r="H621" t="s">
        <v>38</v>
      </c>
      <c r="I621" t="s">
        <v>621</v>
      </c>
      <c r="J621" s="11" t="s">
        <v>1187</v>
      </c>
      <c r="K621">
        <v>26766</v>
      </c>
      <c r="L621" s="11">
        <v>26683</v>
      </c>
      <c r="M621">
        <f>IFERROR(ROUND(VLOOKUP($A621,est_vols!$A:$U,2,FALSE),0),"")</f>
        <v>2</v>
      </c>
      <c r="N621">
        <f>IFERROR(ROUND(VLOOKUP($A621,est_vols!$A:$U,3,FALSE),0),"")</f>
        <v>11</v>
      </c>
      <c r="O621" t="str">
        <f>VLOOKUP(M621,'AT FT Lookup'!$A$3:$D$8,4,FALSE)</f>
        <v>UrbBiz</v>
      </c>
      <c r="P621" s="11" t="str">
        <f>VLOOKUP(N621,'AT FT Lookup'!$A$12:$C$26,3,FALSE)</f>
        <v>Loc</v>
      </c>
      <c r="Q621">
        <f t="shared" si="272"/>
        <v>1</v>
      </c>
      <c r="R621">
        <f t="shared" si="273"/>
        <v>0</v>
      </c>
      <c r="S621">
        <f t="shared" si="274"/>
        <v>0</v>
      </c>
      <c r="T621">
        <f t="shared" si="275"/>
        <v>0</v>
      </c>
      <c r="U621" s="11" t="str">
        <f t="shared" si="253"/>
        <v>Under 10k</v>
      </c>
      <c r="V621" s="3">
        <v>2255</v>
      </c>
      <c r="W621" s="3">
        <v>319</v>
      </c>
      <c r="X621" s="3">
        <v>964</v>
      </c>
      <c r="Y621" s="3">
        <v>500</v>
      </c>
      <c r="Z621" s="3">
        <v>434</v>
      </c>
      <c r="AA621" s="9">
        <v>38</v>
      </c>
      <c r="AN621" s="3">
        <f>IFERROR(ROUND(VLOOKUP($A621,est_vols!$A:$U,4,FALSE),0),"")</f>
        <v>786</v>
      </c>
      <c r="AO621" s="3">
        <f>IFERROR(ROUND(VLOOKUP($A621,est_vols!$A:$U,5,FALSE),0),"")</f>
        <v>329</v>
      </c>
      <c r="AP621" s="3">
        <f>IFERROR(ROUND(VLOOKUP($A621,est_vols!$A:$U,6,FALSE),0),"")</f>
        <v>246</v>
      </c>
      <c r="AQ621" s="3">
        <f>IFERROR(ROUND(VLOOKUP($A621,est_vols!$A:$U,7,FALSE),0),"")</f>
        <v>150</v>
      </c>
      <c r="AR621" s="3">
        <f>IFERROR(ROUND(VLOOKUP($A621,est_vols!$A:$U,8,FALSE),0),"")</f>
        <v>44</v>
      </c>
      <c r="AS621" s="9">
        <f>IFERROR(ROUND(VLOOKUP($A621,est_vols!$A:$U,9,FALSE),0),"")</f>
        <v>17</v>
      </c>
      <c r="AT621" s="3">
        <f t="shared" si="254"/>
        <v>-1469</v>
      </c>
      <c r="AU621" s="3">
        <f t="shared" si="255"/>
        <v>10</v>
      </c>
      <c r="AV621" s="3">
        <f t="shared" si="256"/>
        <v>-718</v>
      </c>
      <c r="AW621" s="3">
        <f t="shared" si="257"/>
        <v>-350</v>
      </c>
      <c r="AX621" s="3">
        <f t="shared" si="258"/>
        <v>-390</v>
      </c>
      <c r="AY621" s="9">
        <f t="shared" si="259"/>
        <v>-21</v>
      </c>
      <c r="AZ621" s="3">
        <f t="shared" si="260"/>
        <v>2157961</v>
      </c>
      <c r="BA621" s="3">
        <f t="shared" si="261"/>
        <v>100</v>
      </c>
      <c r="BB621" s="3">
        <f t="shared" si="262"/>
        <v>515524</v>
      </c>
      <c r="BC621" s="3">
        <f t="shared" si="263"/>
        <v>122500</v>
      </c>
      <c r="BD621" s="3">
        <f t="shared" si="264"/>
        <v>152100</v>
      </c>
      <c r="BE621" s="9">
        <f t="shared" si="265"/>
        <v>441</v>
      </c>
      <c r="BF621" s="51">
        <f t="shared" si="266"/>
        <v>-0.65144124168514417</v>
      </c>
      <c r="BG621" s="51">
        <f t="shared" si="267"/>
        <v>3.1347962382445138E-2</v>
      </c>
      <c r="BH621" s="51">
        <f t="shared" si="268"/>
        <v>-0.74481327800829877</v>
      </c>
      <c r="BI621" s="51">
        <f t="shared" si="269"/>
        <v>-0.7</v>
      </c>
      <c r="BJ621" s="51">
        <f t="shared" si="270"/>
        <v>-0.89861751152073732</v>
      </c>
      <c r="BK621" s="52">
        <f t="shared" si="271"/>
        <v>-0.55263157894736847</v>
      </c>
    </row>
    <row r="622" spans="1:63" x14ac:dyDescent="0.25">
      <c r="A622">
        <v>654</v>
      </c>
      <c r="B622" t="s">
        <v>75</v>
      </c>
      <c r="C622" t="s">
        <v>214</v>
      </c>
      <c r="D622" t="str">
        <f t="shared" si="252"/>
        <v>STEINER ST between GEARY and OFARRELL</v>
      </c>
      <c r="E622" t="s">
        <v>352</v>
      </c>
      <c r="F622" t="s">
        <v>377</v>
      </c>
      <c r="G622" t="s">
        <v>596</v>
      </c>
      <c r="H622" t="s">
        <v>36</v>
      </c>
      <c r="I622" t="s">
        <v>621</v>
      </c>
      <c r="J622" s="11" t="s">
        <v>1188</v>
      </c>
      <c r="K622">
        <v>26595</v>
      </c>
      <c r="L622" s="11">
        <v>26594</v>
      </c>
      <c r="M622">
        <f>IFERROR(ROUND(VLOOKUP($A622,est_vols!$A:$U,2,FALSE),0),"")</f>
        <v>1</v>
      </c>
      <c r="N622">
        <f>IFERROR(ROUND(VLOOKUP($A622,est_vols!$A:$U,3,FALSE),0),"")</f>
        <v>4</v>
      </c>
      <c r="O622" t="str">
        <f>VLOOKUP(M622,'AT FT Lookup'!$A$3:$D$8,4,FALSE)</f>
        <v>Core/CBD</v>
      </c>
      <c r="P622" s="11" t="str">
        <f>VLOOKUP(N622,'AT FT Lookup'!$A$12:$C$26,3,FALSE)</f>
        <v>Col</v>
      </c>
      <c r="Q622">
        <f t="shared" si="272"/>
        <v>1</v>
      </c>
      <c r="R622">
        <f t="shared" si="273"/>
        <v>0</v>
      </c>
      <c r="S622">
        <f t="shared" si="274"/>
        <v>0</v>
      </c>
      <c r="T622">
        <f t="shared" si="275"/>
        <v>0</v>
      </c>
      <c r="U622" s="11" t="str">
        <f t="shared" si="253"/>
        <v>Under 10k</v>
      </c>
      <c r="V622" s="3">
        <v>3687</v>
      </c>
      <c r="W622" s="3">
        <v>618</v>
      </c>
      <c r="X622" s="3">
        <v>1544</v>
      </c>
      <c r="Y622" s="3">
        <v>709</v>
      </c>
      <c r="Z622" s="3">
        <v>749</v>
      </c>
      <c r="AA622" s="9">
        <v>67</v>
      </c>
      <c r="AN622" s="3">
        <f>IFERROR(ROUND(VLOOKUP($A622,est_vols!$A:$U,4,FALSE),0),"")</f>
        <v>2210</v>
      </c>
      <c r="AO622" s="3">
        <f>IFERROR(ROUND(VLOOKUP($A622,est_vols!$A:$U,5,FALSE),0),"")</f>
        <v>346</v>
      </c>
      <c r="AP622" s="3">
        <f>IFERROR(ROUND(VLOOKUP($A622,est_vols!$A:$U,6,FALSE),0),"")</f>
        <v>920</v>
      </c>
      <c r="AQ622" s="3">
        <f>IFERROR(ROUND(VLOOKUP($A622,est_vols!$A:$U,7,FALSE),0),"")</f>
        <v>604</v>
      </c>
      <c r="AR622" s="3">
        <f>IFERROR(ROUND(VLOOKUP($A622,est_vols!$A:$U,8,FALSE),0),"")</f>
        <v>315</v>
      </c>
      <c r="AS622" s="9">
        <f>IFERROR(ROUND(VLOOKUP($A622,est_vols!$A:$U,9,FALSE),0),"")</f>
        <v>25</v>
      </c>
      <c r="AT622" s="3">
        <f t="shared" si="254"/>
        <v>-1477</v>
      </c>
      <c r="AU622" s="3">
        <f t="shared" si="255"/>
        <v>-272</v>
      </c>
      <c r="AV622" s="3">
        <f t="shared" si="256"/>
        <v>-624</v>
      </c>
      <c r="AW622" s="3">
        <f t="shared" si="257"/>
        <v>-105</v>
      </c>
      <c r="AX622" s="3">
        <f t="shared" si="258"/>
        <v>-434</v>
      </c>
      <c r="AY622" s="9">
        <f t="shared" si="259"/>
        <v>-42</v>
      </c>
      <c r="AZ622" s="3">
        <f t="shared" si="260"/>
        <v>2181529</v>
      </c>
      <c r="BA622" s="3">
        <f t="shared" si="261"/>
        <v>73984</v>
      </c>
      <c r="BB622" s="3">
        <f t="shared" si="262"/>
        <v>389376</v>
      </c>
      <c r="BC622" s="3">
        <f t="shared" si="263"/>
        <v>11025</v>
      </c>
      <c r="BD622" s="3">
        <f t="shared" si="264"/>
        <v>188356</v>
      </c>
      <c r="BE622" s="9">
        <f t="shared" si="265"/>
        <v>1764</v>
      </c>
      <c r="BF622" s="51">
        <f t="shared" si="266"/>
        <v>-0.40059669107675616</v>
      </c>
      <c r="BG622" s="51">
        <f t="shared" si="267"/>
        <v>-0.44012944983818769</v>
      </c>
      <c r="BH622" s="51">
        <f t="shared" si="268"/>
        <v>-0.40414507772020725</v>
      </c>
      <c r="BI622" s="51">
        <f t="shared" si="269"/>
        <v>-0.14809590973201692</v>
      </c>
      <c r="BJ622" s="51">
        <f t="shared" si="270"/>
        <v>-0.57943925233644855</v>
      </c>
      <c r="BK622" s="52">
        <f t="shared" si="271"/>
        <v>-0.62686567164179108</v>
      </c>
    </row>
    <row r="623" spans="1:63" x14ac:dyDescent="0.25">
      <c r="A623">
        <v>655</v>
      </c>
      <c r="B623" t="s">
        <v>75</v>
      </c>
      <c r="C623" t="s">
        <v>214</v>
      </c>
      <c r="D623" t="str">
        <f t="shared" si="252"/>
        <v>STEINER ST between GEARY and OFARRELL</v>
      </c>
      <c r="E623" t="s">
        <v>352</v>
      </c>
      <c r="F623" t="s">
        <v>377</v>
      </c>
      <c r="G623" t="s">
        <v>596</v>
      </c>
      <c r="H623" t="s">
        <v>38</v>
      </c>
      <c r="I623" t="s">
        <v>621</v>
      </c>
      <c r="J623" s="11" t="s">
        <v>1189</v>
      </c>
      <c r="K623">
        <v>26594</v>
      </c>
      <c r="L623" s="11">
        <v>26595</v>
      </c>
      <c r="M623">
        <f>IFERROR(ROUND(VLOOKUP($A623,est_vols!$A:$U,2,FALSE),0),"")</f>
        <v>1</v>
      </c>
      <c r="N623">
        <f>IFERROR(ROUND(VLOOKUP($A623,est_vols!$A:$U,3,FALSE),0),"")</f>
        <v>4</v>
      </c>
      <c r="O623" t="str">
        <f>VLOOKUP(M623,'AT FT Lookup'!$A$3:$D$8,4,FALSE)</f>
        <v>Core/CBD</v>
      </c>
      <c r="P623" s="11" t="str">
        <f>VLOOKUP(N623,'AT FT Lookup'!$A$12:$C$26,3,FALSE)</f>
        <v>Col</v>
      </c>
      <c r="Q623">
        <f t="shared" si="272"/>
        <v>1</v>
      </c>
      <c r="R623">
        <f t="shared" si="273"/>
        <v>0</v>
      </c>
      <c r="S623">
        <f t="shared" si="274"/>
        <v>0</v>
      </c>
      <c r="T623">
        <f t="shared" si="275"/>
        <v>0</v>
      </c>
      <c r="U623" s="11" t="str">
        <f t="shared" si="253"/>
        <v>Under 10k</v>
      </c>
      <c r="V623" s="3">
        <v>3447</v>
      </c>
      <c r="W623" s="3">
        <v>523</v>
      </c>
      <c r="X623" s="3">
        <v>1384</v>
      </c>
      <c r="Y623" s="3">
        <v>869</v>
      </c>
      <c r="Z623" s="3">
        <v>627</v>
      </c>
      <c r="AA623" s="9">
        <v>44</v>
      </c>
      <c r="AN623" s="3">
        <f>IFERROR(ROUND(VLOOKUP($A623,est_vols!$A:$U,4,FALSE),0),"")</f>
        <v>1359</v>
      </c>
      <c r="AO623" s="3">
        <f>IFERROR(ROUND(VLOOKUP($A623,est_vols!$A:$U,5,FALSE),0),"")</f>
        <v>178</v>
      </c>
      <c r="AP623" s="3">
        <f>IFERROR(ROUND(VLOOKUP($A623,est_vols!$A:$U,6,FALSE),0),"")</f>
        <v>536</v>
      </c>
      <c r="AQ623" s="3">
        <f>IFERROR(ROUND(VLOOKUP($A623,est_vols!$A:$U,7,FALSE),0),"")</f>
        <v>386</v>
      </c>
      <c r="AR623" s="3">
        <f>IFERROR(ROUND(VLOOKUP($A623,est_vols!$A:$U,8,FALSE),0),"")</f>
        <v>218</v>
      </c>
      <c r="AS623" s="9">
        <f>IFERROR(ROUND(VLOOKUP($A623,est_vols!$A:$U,9,FALSE),0),"")</f>
        <v>40</v>
      </c>
      <c r="AT623" s="3">
        <f t="shared" si="254"/>
        <v>-2088</v>
      </c>
      <c r="AU623" s="3">
        <f t="shared" si="255"/>
        <v>-345</v>
      </c>
      <c r="AV623" s="3">
        <f t="shared" si="256"/>
        <v>-848</v>
      </c>
      <c r="AW623" s="3">
        <f t="shared" si="257"/>
        <v>-483</v>
      </c>
      <c r="AX623" s="3">
        <f t="shared" si="258"/>
        <v>-409</v>
      </c>
      <c r="AY623" s="9">
        <f t="shared" si="259"/>
        <v>-4</v>
      </c>
      <c r="AZ623" s="3">
        <f t="shared" si="260"/>
        <v>4359744</v>
      </c>
      <c r="BA623" s="3">
        <f t="shared" si="261"/>
        <v>119025</v>
      </c>
      <c r="BB623" s="3">
        <f t="shared" si="262"/>
        <v>719104</v>
      </c>
      <c r="BC623" s="3">
        <f t="shared" si="263"/>
        <v>233289</v>
      </c>
      <c r="BD623" s="3">
        <f t="shared" si="264"/>
        <v>167281</v>
      </c>
      <c r="BE623" s="9">
        <f t="shared" si="265"/>
        <v>16</v>
      </c>
      <c r="BF623" s="51">
        <f t="shared" si="266"/>
        <v>-0.60574412532637079</v>
      </c>
      <c r="BG623" s="51">
        <f t="shared" si="267"/>
        <v>-0.65965583173996178</v>
      </c>
      <c r="BH623" s="51">
        <f t="shared" si="268"/>
        <v>-0.61271676300578037</v>
      </c>
      <c r="BI623" s="51">
        <f t="shared" si="269"/>
        <v>-0.5558112773302647</v>
      </c>
      <c r="BJ623" s="51">
        <f t="shared" si="270"/>
        <v>-0.65231259968102073</v>
      </c>
      <c r="BK623" s="52">
        <f t="shared" si="271"/>
        <v>-9.0909090909090912E-2</v>
      </c>
    </row>
    <row r="624" spans="1:63" x14ac:dyDescent="0.25">
      <c r="A624">
        <v>656</v>
      </c>
      <c r="B624" t="s">
        <v>75</v>
      </c>
      <c r="C624" t="s">
        <v>214</v>
      </c>
      <c r="D624" t="str">
        <f t="shared" si="252"/>
        <v>STEINER ST between GOLDEN GATE and TURK</v>
      </c>
      <c r="E624" t="s">
        <v>352</v>
      </c>
      <c r="F624" t="s">
        <v>608</v>
      </c>
      <c r="G624" t="s">
        <v>449</v>
      </c>
      <c r="H624" t="s">
        <v>36</v>
      </c>
      <c r="I624" t="s">
        <v>621</v>
      </c>
      <c r="J624" s="11" t="s">
        <v>1190</v>
      </c>
      <c r="K624">
        <v>26045</v>
      </c>
      <c r="L624" s="11">
        <v>26048</v>
      </c>
      <c r="M624">
        <f>IFERROR(ROUND(VLOOKUP($A624,est_vols!$A:$U,2,FALSE),0),"")</f>
        <v>1</v>
      </c>
      <c r="N624">
        <f>IFERROR(ROUND(VLOOKUP($A624,est_vols!$A:$U,3,FALSE),0),"")</f>
        <v>11</v>
      </c>
      <c r="O624" t="str">
        <f>VLOOKUP(M624,'AT FT Lookup'!$A$3:$D$8,4,FALSE)</f>
        <v>Core/CBD</v>
      </c>
      <c r="P624" s="11" t="str">
        <f>VLOOKUP(N624,'AT FT Lookup'!$A$12:$C$26,3,FALSE)</f>
        <v>Loc</v>
      </c>
      <c r="Q624">
        <f t="shared" si="272"/>
        <v>1</v>
      </c>
      <c r="R624">
        <f t="shared" si="273"/>
        <v>0</v>
      </c>
      <c r="S624">
        <f t="shared" si="274"/>
        <v>0</v>
      </c>
      <c r="T624">
        <f t="shared" si="275"/>
        <v>0</v>
      </c>
      <c r="U624" s="11" t="str">
        <f t="shared" si="253"/>
        <v>Under 10k</v>
      </c>
      <c r="V624" s="3">
        <v>3141</v>
      </c>
      <c r="W624" s="3">
        <v>545</v>
      </c>
      <c r="X624" s="3">
        <v>1326</v>
      </c>
      <c r="Y624" s="3">
        <v>594</v>
      </c>
      <c r="Z624" s="3">
        <v>617</v>
      </c>
      <c r="AA624" s="9">
        <v>59</v>
      </c>
      <c r="AN624" s="3">
        <f>IFERROR(ROUND(VLOOKUP($A624,est_vols!$A:$U,4,FALSE),0),"")</f>
        <v>1118</v>
      </c>
      <c r="AO624" s="3">
        <f>IFERROR(ROUND(VLOOKUP($A624,est_vols!$A:$U,5,FALSE),0),"")</f>
        <v>262</v>
      </c>
      <c r="AP624" s="3">
        <f>IFERROR(ROUND(VLOOKUP($A624,est_vols!$A:$U,6,FALSE),0),"")</f>
        <v>556</v>
      </c>
      <c r="AQ624" s="3">
        <f>IFERROR(ROUND(VLOOKUP($A624,est_vols!$A:$U,7,FALSE),0),"")</f>
        <v>260</v>
      </c>
      <c r="AR624" s="3">
        <f>IFERROR(ROUND(VLOOKUP($A624,est_vols!$A:$U,8,FALSE),0),"")</f>
        <v>39</v>
      </c>
      <c r="AS624" s="9">
        <f>IFERROR(ROUND(VLOOKUP($A624,est_vols!$A:$U,9,FALSE),0),"")</f>
        <v>0</v>
      </c>
      <c r="AT624" s="3">
        <f t="shared" si="254"/>
        <v>-2023</v>
      </c>
      <c r="AU624" s="3">
        <f t="shared" si="255"/>
        <v>-283</v>
      </c>
      <c r="AV624" s="3">
        <f t="shared" si="256"/>
        <v>-770</v>
      </c>
      <c r="AW624" s="3">
        <f t="shared" si="257"/>
        <v>-334</v>
      </c>
      <c r="AX624" s="3">
        <f t="shared" si="258"/>
        <v>-578</v>
      </c>
      <c r="AY624" s="9">
        <f t="shared" si="259"/>
        <v>-59</v>
      </c>
      <c r="AZ624" s="3">
        <f t="shared" si="260"/>
        <v>4092529</v>
      </c>
      <c r="BA624" s="3">
        <f t="shared" si="261"/>
        <v>80089</v>
      </c>
      <c r="BB624" s="3">
        <f t="shared" si="262"/>
        <v>592900</v>
      </c>
      <c r="BC624" s="3">
        <f t="shared" si="263"/>
        <v>111556</v>
      </c>
      <c r="BD624" s="3">
        <f t="shared" si="264"/>
        <v>334084</v>
      </c>
      <c r="BE624" s="9">
        <f t="shared" si="265"/>
        <v>3481</v>
      </c>
      <c r="BF624" s="51">
        <f t="shared" si="266"/>
        <v>-0.6440624005093919</v>
      </c>
      <c r="BG624" s="51">
        <f t="shared" si="267"/>
        <v>-0.51926605504587153</v>
      </c>
      <c r="BH624" s="51">
        <f t="shared" si="268"/>
        <v>-0.58069381598793368</v>
      </c>
      <c r="BI624" s="51">
        <f t="shared" si="269"/>
        <v>-0.56228956228956228</v>
      </c>
      <c r="BJ624" s="51">
        <f t="shared" si="270"/>
        <v>-0.93679092382495943</v>
      </c>
      <c r="BK624" s="52">
        <f t="shared" si="271"/>
        <v>-1</v>
      </c>
    </row>
    <row r="625" spans="1:63" x14ac:dyDescent="0.25">
      <c r="A625">
        <v>657</v>
      </c>
      <c r="B625" t="s">
        <v>75</v>
      </c>
      <c r="C625" t="s">
        <v>214</v>
      </c>
      <c r="D625" t="str">
        <f t="shared" si="252"/>
        <v>STEINER ST between GOLDEN GATE and TURK</v>
      </c>
      <c r="E625" t="s">
        <v>352</v>
      </c>
      <c r="F625" t="s">
        <v>608</v>
      </c>
      <c r="G625" t="s">
        <v>449</v>
      </c>
      <c r="H625" t="s">
        <v>38</v>
      </c>
      <c r="I625" t="s">
        <v>621</v>
      </c>
      <c r="J625" s="11" t="s">
        <v>1191</v>
      </c>
      <c r="K625">
        <v>26048</v>
      </c>
      <c r="L625" s="11">
        <v>26045</v>
      </c>
      <c r="M625">
        <f>IFERROR(ROUND(VLOOKUP($A625,est_vols!$A:$U,2,FALSE),0),"")</f>
        <v>1</v>
      </c>
      <c r="N625">
        <f>IFERROR(ROUND(VLOOKUP($A625,est_vols!$A:$U,3,FALSE),0),"")</f>
        <v>11</v>
      </c>
      <c r="O625" t="str">
        <f>VLOOKUP(M625,'AT FT Lookup'!$A$3:$D$8,4,FALSE)</f>
        <v>Core/CBD</v>
      </c>
      <c r="P625" s="11" t="str">
        <f>VLOOKUP(N625,'AT FT Lookup'!$A$12:$C$26,3,FALSE)</f>
        <v>Loc</v>
      </c>
      <c r="Q625">
        <f t="shared" si="272"/>
        <v>1</v>
      </c>
      <c r="R625">
        <f t="shared" si="273"/>
        <v>0</v>
      </c>
      <c r="S625">
        <f t="shared" si="274"/>
        <v>0</v>
      </c>
      <c r="T625">
        <f t="shared" si="275"/>
        <v>0</v>
      </c>
      <c r="U625" s="11" t="str">
        <f t="shared" si="253"/>
        <v>Under 10k</v>
      </c>
      <c r="V625" s="3">
        <v>3645</v>
      </c>
      <c r="W625" s="3">
        <v>507</v>
      </c>
      <c r="X625" s="3">
        <v>1389</v>
      </c>
      <c r="Y625" s="3">
        <v>934</v>
      </c>
      <c r="Z625" s="3">
        <v>776</v>
      </c>
      <c r="AA625" s="9">
        <v>39</v>
      </c>
      <c r="AN625" s="3">
        <f>IFERROR(ROUND(VLOOKUP($A625,est_vols!$A:$U,4,FALSE),0),"")</f>
        <v>898</v>
      </c>
      <c r="AO625" s="3">
        <f>IFERROR(ROUND(VLOOKUP($A625,est_vols!$A:$U,5,FALSE),0),"")</f>
        <v>74</v>
      </c>
      <c r="AP625" s="3">
        <f>IFERROR(ROUND(VLOOKUP($A625,est_vols!$A:$U,6,FALSE),0),"")</f>
        <v>419</v>
      </c>
      <c r="AQ625" s="3">
        <f>IFERROR(ROUND(VLOOKUP($A625,est_vols!$A:$U,7,FALSE),0),"")</f>
        <v>299</v>
      </c>
      <c r="AR625" s="3">
        <f>IFERROR(ROUND(VLOOKUP($A625,est_vols!$A:$U,8,FALSE),0),"")</f>
        <v>104</v>
      </c>
      <c r="AS625" s="9">
        <f>IFERROR(ROUND(VLOOKUP($A625,est_vols!$A:$U,9,FALSE),0),"")</f>
        <v>3</v>
      </c>
      <c r="AT625" s="3">
        <f t="shared" si="254"/>
        <v>-2747</v>
      </c>
      <c r="AU625" s="3">
        <f t="shared" si="255"/>
        <v>-433</v>
      </c>
      <c r="AV625" s="3">
        <f t="shared" si="256"/>
        <v>-970</v>
      </c>
      <c r="AW625" s="3">
        <f t="shared" si="257"/>
        <v>-635</v>
      </c>
      <c r="AX625" s="3">
        <f t="shared" si="258"/>
        <v>-672</v>
      </c>
      <c r="AY625" s="9">
        <f t="shared" si="259"/>
        <v>-36</v>
      </c>
      <c r="AZ625" s="3">
        <f t="shared" si="260"/>
        <v>7546009</v>
      </c>
      <c r="BA625" s="3">
        <f t="shared" si="261"/>
        <v>187489</v>
      </c>
      <c r="BB625" s="3">
        <f t="shared" si="262"/>
        <v>940900</v>
      </c>
      <c r="BC625" s="3">
        <f t="shared" si="263"/>
        <v>403225</v>
      </c>
      <c r="BD625" s="3">
        <f t="shared" si="264"/>
        <v>451584</v>
      </c>
      <c r="BE625" s="9">
        <f t="shared" si="265"/>
        <v>1296</v>
      </c>
      <c r="BF625" s="51">
        <f t="shared" si="266"/>
        <v>-0.75363511659807958</v>
      </c>
      <c r="BG625" s="51">
        <f t="shared" si="267"/>
        <v>-0.854043392504931</v>
      </c>
      <c r="BH625" s="51">
        <f t="shared" si="268"/>
        <v>-0.69834413246940241</v>
      </c>
      <c r="BI625" s="51">
        <f t="shared" si="269"/>
        <v>-0.67987152034261245</v>
      </c>
      <c r="BJ625" s="51">
        <f t="shared" si="270"/>
        <v>-0.865979381443299</v>
      </c>
      <c r="BK625" s="52">
        <f t="shared" si="271"/>
        <v>-0.92307692307692313</v>
      </c>
    </row>
    <row r="626" spans="1:63" x14ac:dyDescent="0.25">
      <c r="A626">
        <v>658</v>
      </c>
      <c r="B626" t="s">
        <v>75</v>
      </c>
      <c r="C626" t="s">
        <v>214</v>
      </c>
      <c r="D626" t="str">
        <f t="shared" si="252"/>
        <v>SUTTER ST between LAGUNA and OCTAVIA</v>
      </c>
      <c r="E626" t="s">
        <v>353</v>
      </c>
      <c r="F626" t="s">
        <v>522</v>
      </c>
      <c r="G626" t="s">
        <v>523</v>
      </c>
      <c r="H626" t="s">
        <v>40</v>
      </c>
      <c r="I626" t="s">
        <v>621</v>
      </c>
      <c r="J626" s="11" t="s">
        <v>1192</v>
      </c>
      <c r="K626">
        <v>26519</v>
      </c>
      <c r="L626" s="11">
        <v>26520</v>
      </c>
      <c r="M626">
        <f>IFERROR(ROUND(VLOOKUP($A626,est_vols!$A:$U,2,FALSE),0),"")</f>
        <v>1</v>
      </c>
      <c r="N626">
        <f>IFERROR(ROUND(VLOOKUP($A626,est_vols!$A:$U,3,FALSE),0),"")</f>
        <v>4</v>
      </c>
      <c r="O626" t="str">
        <f>VLOOKUP(M626,'AT FT Lookup'!$A$3:$D$8,4,FALSE)</f>
        <v>Core/CBD</v>
      </c>
      <c r="P626" s="11" t="str">
        <f>VLOOKUP(N626,'AT FT Lookup'!$A$12:$C$26,3,FALSE)</f>
        <v>Col</v>
      </c>
      <c r="Q626">
        <f t="shared" si="272"/>
        <v>1</v>
      </c>
      <c r="R626">
        <f t="shared" si="273"/>
        <v>0</v>
      </c>
      <c r="S626">
        <f t="shared" si="274"/>
        <v>0</v>
      </c>
      <c r="T626">
        <f t="shared" si="275"/>
        <v>0</v>
      </c>
      <c r="U626" s="11" t="str">
        <f t="shared" si="253"/>
        <v>Under 10k</v>
      </c>
      <c r="V626" s="3">
        <v>1402</v>
      </c>
      <c r="W626" s="3">
        <v>208</v>
      </c>
      <c r="X626" s="3">
        <v>610</v>
      </c>
      <c r="Y626" s="3">
        <v>250</v>
      </c>
      <c r="Z626" s="3">
        <v>316</v>
      </c>
      <c r="AA626" s="9">
        <v>18</v>
      </c>
      <c r="AN626" s="3">
        <f>IFERROR(ROUND(VLOOKUP($A626,est_vols!$A:$U,4,FALSE),0),"")</f>
        <v>192</v>
      </c>
      <c r="AO626" s="3">
        <f>IFERROR(ROUND(VLOOKUP($A626,est_vols!$A:$U,5,FALSE),0),"")</f>
        <v>176</v>
      </c>
      <c r="AP626" s="3">
        <f>IFERROR(ROUND(VLOOKUP($A626,est_vols!$A:$U,6,FALSE),0),"")</f>
        <v>16</v>
      </c>
      <c r="AQ626" s="3">
        <f>IFERROR(ROUND(VLOOKUP($A626,est_vols!$A:$U,7,FALSE),0),"")</f>
        <v>0</v>
      </c>
      <c r="AR626" s="3">
        <f>IFERROR(ROUND(VLOOKUP($A626,est_vols!$A:$U,8,FALSE),0),"")</f>
        <v>0</v>
      </c>
      <c r="AS626" s="9">
        <f>IFERROR(ROUND(VLOOKUP($A626,est_vols!$A:$U,9,FALSE),0),"")</f>
        <v>0</v>
      </c>
      <c r="AT626" s="3">
        <f t="shared" si="254"/>
        <v>-1210</v>
      </c>
      <c r="AU626" s="3">
        <f t="shared" si="255"/>
        <v>-32</v>
      </c>
      <c r="AV626" s="3">
        <f t="shared" si="256"/>
        <v>-594</v>
      </c>
      <c r="AW626" s="3">
        <f t="shared" si="257"/>
        <v>-250</v>
      </c>
      <c r="AX626" s="3">
        <f t="shared" si="258"/>
        <v>-316</v>
      </c>
      <c r="AY626" s="9">
        <f t="shared" si="259"/>
        <v>-18</v>
      </c>
      <c r="AZ626" s="3">
        <f t="shared" si="260"/>
        <v>1464100</v>
      </c>
      <c r="BA626" s="3">
        <f t="shared" si="261"/>
        <v>1024</v>
      </c>
      <c r="BB626" s="3">
        <f t="shared" si="262"/>
        <v>352836</v>
      </c>
      <c r="BC626" s="3">
        <f t="shared" si="263"/>
        <v>62500</v>
      </c>
      <c r="BD626" s="3">
        <f t="shared" si="264"/>
        <v>99856</v>
      </c>
      <c r="BE626" s="9">
        <f t="shared" si="265"/>
        <v>324</v>
      </c>
      <c r="BF626" s="51">
        <f t="shared" si="266"/>
        <v>-0.86305278174037092</v>
      </c>
      <c r="BG626" s="51">
        <f t="shared" si="267"/>
        <v>-0.15384615384615385</v>
      </c>
      <c r="BH626" s="51">
        <f t="shared" si="268"/>
        <v>-0.97377049180327868</v>
      </c>
      <c r="BI626" s="51">
        <f t="shared" si="269"/>
        <v>-1</v>
      </c>
      <c r="BJ626" s="51">
        <f t="shared" si="270"/>
        <v>-1</v>
      </c>
      <c r="BK626" s="52">
        <f t="shared" si="271"/>
        <v>-1</v>
      </c>
    </row>
    <row r="627" spans="1:63" x14ac:dyDescent="0.25">
      <c r="A627">
        <v>659</v>
      </c>
      <c r="B627" t="s">
        <v>75</v>
      </c>
      <c r="C627" t="s">
        <v>214</v>
      </c>
      <c r="D627" t="str">
        <f t="shared" si="252"/>
        <v>SUTTER ST between LAGUNA and OCTAVIA</v>
      </c>
      <c r="E627" t="s">
        <v>353</v>
      </c>
      <c r="F627" t="s">
        <v>522</v>
      </c>
      <c r="G627" t="s">
        <v>523</v>
      </c>
      <c r="H627" t="s">
        <v>42</v>
      </c>
      <c r="I627" t="s">
        <v>621</v>
      </c>
      <c r="J627" s="11" t="s">
        <v>1193</v>
      </c>
      <c r="K627">
        <v>26520</v>
      </c>
      <c r="L627" s="11">
        <v>26519</v>
      </c>
      <c r="M627">
        <f>IFERROR(ROUND(VLOOKUP($A627,est_vols!$A:$U,2,FALSE),0),"")</f>
        <v>1</v>
      </c>
      <c r="N627">
        <f>IFERROR(ROUND(VLOOKUP($A627,est_vols!$A:$U,3,FALSE),0),"")</f>
        <v>4</v>
      </c>
      <c r="O627" t="str">
        <f>VLOOKUP(M627,'AT FT Lookup'!$A$3:$D$8,4,FALSE)</f>
        <v>Core/CBD</v>
      </c>
      <c r="P627" s="11" t="str">
        <f>VLOOKUP(N627,'AT FT Lookup'!$A$12:$C$26,3,FALSE)</f>
        <v>Col</v>
      </c>
      <c r="Q627">
        <f t="shared" si="272"/>
        <v>1</v>
      </c>
      <c r="R627">
        <f t="shared" si="273"/>
        <v>0</v>
      </c>
      <c r="S627">
        <f t="shared" si="274"/>
        <v>0</v>
      </c>
      <c r="T627">
        <f t="shared" si="275"/>
        <v>0</v>
      </c>
      <c r="U627" s="11" t="str">
        <f t="shared" si="253"/>
        <v>Under 10k</v>
      </c>
      <c r="V627" s="3">
        <v>3702</v>
      </c>
      <c r="W627" s="3">
        <v>374</v>
      </c>
      <c r="X627" s="3">
        <v>1524</v>
      </c>
      <c r="Y627" s="3">
        <v>945</v>
      </c>
      <c r="Z627" s="3">
        <v>783</v>
      </c>
      <c r="AA627" s="9">
        <v>76</v>
      </c>
      <c r="AN627" s="3">
        <f>IFERROR(ROUND(VLOOKUP($A627,est_vols!$A:$U,4,FALSE),0),"")</f>
        <v>552</v>
      </c>
      <c r="AO627" s="3">
        <f>IFERROR(ROUND(VLOOKUP($A627,est_vols!$A:$U,5,FALSE),0),"")</f>
        <v>53</v>
      </c>
      <c r="AP627" s="3">
        <f>IFERROR(ROUND(VLOOKUP($A627,est_vols!$A:$U,6,FALSE),0),"")</f>
        <v>145</v>
      </c>
      <c r="AQ627" s="3">
        <f>IFERROR(ROUND(VLOOKUP($A627,est_vols!$A:$U,7,FALSE),0),"")</f>
        <v>303</v>
      </c>
      <c r="AR627" s="3">
        <f>IFERROR(ROUND(VLOOKUP($A627,est_vols!$A:$U,8,FALSE),0),"")</f>
        <v>35</v>
      </c>
      <c r="AS627" s="9">
        <f>IFERROR(ROUND(VLOOKUP($A627,est_vols!$A:$U,9,FALSE),0),"")</f>
        <v>15</v>
      </c>
      <c r="AT627" s="3">
        <f t="shared" si="254"/>
        <v>-3150</v>
      </c>
      <c r="AU627" s="3">
        <f t="shared" si="255"/>
        <v>-321</v>
      </c>
      <c r="AV627" s="3">
        <f t="shared" si="256"/>
        <v>-1379</v>
      </c>
      <c r="AW627" s="3">
        <f t="shared" si="257"/>
        <v>-642</v>
      </c>
      <c r="AX627" s="3">
        <f t="shared" si="258"/>
        <v>-748</v>
      </c>
      <c r="AY627" s="9">
        <f t="shared" si="259"/>
        <v>-61</v>
      </c>
      <c r="AZ627" s="3">
        <f t="shared" si="260"/>
        <v>9922500</v>
      </c>
      <c r="BA627" s="3">
        <f t="shared" si="261"/>
        <v>103041</v>
      </c>
      <c r="BB627" s="3">
        <f t="shared" si="262"/>
        <v>1901641</v>
      </c>
      <c r="BC627" s="3">
        <f t="shared" si="263"/>
        <v>412164</v>
      </c>
      <c r="BD627" s="3">
        <f t="shared" si="264"/>
        <v>559504</v>
      </c>
      <c r="BE627" s="9">
        <f t="shared" si="265"/>
        <v>3721</v>
      </c>
      <c r="BF627" s="51">
        <f t="shared" si="266"/>
        <v>-0.85089141004862234</v>
      </c>
      <c r="BG627" s="51">
        <f t="shared" si="267"/>
        <v>-0.85828877005347592</v>
      </c>
      <c r="BH627" s="51">
        <f t="shared" si="268"/>
        <v>-0.90485564304461941</v>
      </c>
      <c r="BI627" s="51">
        <f t="shared" si="269"/>
        <v>-0.67936507936507939</v>
      </c>
      <c r="BJ627" s="51">
        <f t="shared" si="270"/>
        <v>-0.95530012771392081</v>
      </c>
      <c r="BK627" s="52">
        <f t="shared" si="271"/>
        <v>-0.80263157894736847</v>
      </c>
    </row>
    <row r="628" spans="1:63" x14ac:dyDescent="0.25">
      <c r="A628">
        <v>660</v>
      </c>
      <c r="B628" t="s">
        <v>75</v>
      </c>
      <c r="C628" t="s">
        <v>214</v>
      </c>
      <c r="D628" t="str">
        <f t="shared" si="252"/>
        <v>TARAVAL ST between CORTES and DEWEY</v>
      </c>
      <c r="E628" t="s">
        <v>354</v>
      </c>
      <c r="F628" t="s">
        <v>609</v>
      </c>
      <c r="G628" t="s">
        <v>610</v>
      </c>
      <c r="H628" t="s">
        <v>40</v>
      </c>
      <c r="I628" t="s">
        <v>621</v>
      </c>
      <c r="J628" s="11" t="s">
        <v>1194</v>
      </c>
      <c r="K628">
        <v>22971</v>
      </c>
      <c r="L628" s="11">
        <v>22967</v>
      </c>
      <c r="M628">
        <f>IFERROR(ROUND(VLOOKUP($A628,est_vols!$A:$U,2,FALSE),0),"")</f>
        <v>3</v>
      </c>
      <c r="N628">
        <f>IFERROR(ROUND(VLOOKUP($A628,est_vols!$A:$U,3,FALSE),0),"")</f>
        <v>12</v>
      </c>
      <c r="O628" t="str">
        <f>VLOOKUP(M628,'AT FT Lookup'!$A$3:$D$8,4,FALSE)</f>
        <v>Urb</v>
      </c>
      <c r="P628" s="11" t="str">
        <f>VLOOKUP(N628,'AT FT Lookup'!$A$12:$C$26,3,FALSE)</f>
        <v>Art</v>
      </c>
      <c r="Q628">
        <f t="shared" si="272"/>
        <v>1</v>
      </c>
      <c r="R628">
        <f t="shared" si="273"/>
        <v>0</v>
      </c>
      <c r="S628">
        <f t="shared" si="274"/>
        <v>0</v>
      </c>
      <c r="T628">
        <f t="shared" si="275"/>
        <v>0</v>
      </c>
      <c r="U628" s="11" t="str">
        <f t="shared" si="253"/>
        <v>Under 10k</v>
      </c>
      <c r="V628" s="3">
        <v>4686.5</v>
      </c>
      <c r="W628" s="3">
        <v>836.5</v>
      </c>
      <c r="X628" s="3">
        <v>1791</v>
      </c>
      <c r="Y628" s="3">
        <v>1150</v>
      </c>
      <c r="Z628" s="3">
        <v>820.5</v>
      </c>
      <c r="AA628" s="9">
        <v>88.5</v>
      </c>
      <c r="AN628" s="3">
        <f>IFERROR(ROUND(VLOOKUP($A628,est_vols!$A:$U,4,FALSE),0),"")</f>
        <v>4182</v>
      </c>
      <c r="AO628" s="3">
        <f>IFERROR(ROUND(VLOOKUP($A628,est_vols!$A:$U,5,FALSE),0),"")</f>
        <v>783</v>
      </c>
      <c r="AP628" s="3">
        <f>IFERROR(ROUND(VLOOKUP($A628,est_vols!$A:$U,6,FALSE),0),"")</f>
        <v>1681</v>
      </c>
      <c r="AQ628" s="3">
        <f>IFERROR(ROUND(VLOOKUP($A628,est_vols!$A:$U,7,FALSE),0),"")</f>
        <v>811</v>
      </c>
      <c r="AR628" s="3">
        <f>IFERROR(ROUND(VLOOKUP($A628,est_vols!$A:$U,8,FALSE),0),"")</f>
        <v>823</v>
      </c>
      <c r="AS628" s="9">
        <f>IFERROR(ROUND(VLOOKUP($A628,est_vols!$A:$U,9,FALSE),0),"")</f>
        <v>85</v>
      </c>
      <c r="AT628" s="3">
        <f t="shared" si="254"/>
        <v>-504.5</v>
      </c>
      <c r="AU628" s="3">
        <f t="shared" si="255"/>
        <v>-53.5</v>
      </c>
      <c r="AV628" s="3">
        <f t="shared" si="256"/>
        <v>-110</v>
      </c>
      <c r="AW628" s="3">
        <f t="shared" si="257"/>
        <v>-339</v>
      </c>
      <c r="AX628" s="3">
        <f t="shared" si="258"/>
        <v>2.5</v>
      </c>
      <c r="AY628" s="9">
        <f t="shared" si="259"/>
        <v>-3.5</v>
      </c>
      <c r="AZ628" s="3">
        <f t="shared" si="260"/>
        <v>254520.25</v>
      </c>
      <c r="BA628" s="3">
        <f t="shared" si="261"/>
        <v>2862.25</v>
      </c>
      <c r="BB628" s="3">
        <f t="shared" si="262"/>
        <v>12100</v>
      </c>
      <c r="BC628" s="3">
        <f t="shared" si="263"/>
        <v>114921</v>
      </c>
      <c r="BD628" s="3">
        <f t="shared" si="264"/>
        <v>6.25</v>
      </c>
      <c r="BE628" s="9">
        <f t="shared" si="265"/>
        <v>12.25</v>
      </c>
      <c r="BF628" s="51">
        <f t="shared" si="266"/>
        <v>-0.10764963192147659</v>
      </c>
      <c r="BG628" s="51">
        <f t="shared" si="267"/>
        <v>-6.3956963538553499E-2</v>
      </c>
      <c r="BH628" s="51">
        <f t="shared" si="268"/>
        <v>-6.1418202121719709E-2</v>
      </c>
      <c r="BI628" s="51">
        <f t="shared" si="269"/>
        <v>-0.29478260869565215</v>
      </c>
      <c r="BJ628" s="51">
        <f t="shared" si="270"/>
        <v>3.0469226081657527E-3</v>
      </c>
      <c r="BK628" s="52">
        <f t="shared" si="271"/>
        <v>-3.954802259887006E-2</v>
      </c>
    </row>
    <row r="629" spans="1:63" x14ac:dyDescent="0.25">
      <c r="A629">
        <v>661</v>
      </c>
      <c r="B629" t="s">
        <v>75</v>
      </c>
      <c r="C629" t="s">
        <v>214</v>
      </c>
      <c r="D629" t="str">
        <f t="shared" si="252"/>
        <v>TARAVAL ST between CORTES and DEWEY</v>
      </c>
      <c r="E629" t="s">
        <v>354</v>
      </c>
      <c r="F629" t="s">
        <v>609</v>
      </c>
      <c r="G629" t="s">
        <v>610</v>
      </c>
      <c r="H629" t="s">
        <v>40</v>
      </c>
      <c r="I629" t="s">
        <v>621</v>
      </c>
      <c r="J629" s="11" t="s">
        <v>1195</v>
      </c>
      <c r="K629">
        <v>22967</v>
      </c>
      <c r="L629" s="11">
        <v>22965</v>
      </c>
      <c r="M629">
        <f>IFERROR(ROUND(VLOOKUP($A629,est_vols!$A:$U,2,FALSE),0),"")</f>
        <v>3</v>
      </c>
      <c r="N629">
        <f>IFERROR(ROUND(VLOOKUP($A629,est_vols!$A:$U,3,FALSE),0),"")</f>
        <v>12</v>
      </c>
      <c r="O629" t="str">
        <f>VLOOKUP(M629,'AT FT Lookup'!$A$3:$D$8,4,FALSE)</f>
        <v>Urb</v>
      </c>
      <c r="P629" s="11" t="str">
        <f>VLOOKUP(N629,'AT FT Lookup'!$A$12:$C$26,3,FALSE)</f>
        <v>Art</v>
      </c>
      <c r="Q629">
        <f t="shared" si="272"/>
        <v>1</v>
      </c>
      <c r="R629">
        <f t="shared" si="273"/>
        <v>0</v>
      </c>
      <c r="S629">
        <f t="shared" si="274"/>
        <v>0</v>
      </c>
      <c r="T629">
        <f t="shared" si="275"/>
        <v>0</v>
      </c>
      <c r="U629" s="11" t="str">
        <f t="shared" si="253"/>
        <v>Under 10k</v>
      </c>
      <c r="V629" s="3">
        <v>4686.5</v>
      </c>
      <c r="W629" s="3">
        <v>836.5</v>
      </c>
      <c r="X629" s="3">
        <v>1791</v>
      </c>
      <c r="Y629" s="3">
        <v>1150</v>
      </c>
      <c r="Z629" s="3">
        <v>820.5</v>
      </c>
      <c r="AA629" s="9">
        <v>88.5</v>
      </c>
      <c r="AN629" s="3">
        <f>IFERROR(ROUND(VLOOKUP($A629,est_vols!$A:$U,4,FALSE),0),"")</f>
        <v>4050</v>
      </c>
      <c r="AO629" s="3">
        <f>IFERROR(ROUND(VLOOKUP($A629,est_vols!$A:$U,5,FALSE),0),"")</f>
        <v>767</v>
      </c>
      <c r="AP629" s="3">
        <f>IFERROR(ROUND(VLOOKUP($A629,est_vols!$A:$U,6,FALSE),0),"")</f>
        <v>1637</v>
      </c>
      <c r="AQ629" s="3">
        <f>IFERROR(ROUND(VLOOKUP($A629,est_vols!$A:$U,7,FALSE),0),"")</f>
        <v>777</v>
      </c>
      <c r="AR629" s="3">
        <f>IFERROR(ROUND(VLOOKUP($A629,est_vols!$A:$U,8,FALSE),0),"")</f>
        <v>790</v>
      </c>
      <c r="AS629" s="9">
        <f>IFERROR(ROUND(VLOOKUP($A629,est_vols!$A:$U,9,FALSE),0),"")</f>
        <v>80</v>
      </c>
      <c r="AT629" s="3">
        <f t="shared" si="254"/>
        <v>-636.5</v>
      </c>
      <c r="AU629" s="3">
        <f t="shared" si="255"/>
        <v>-69.5</v>
      </c>
      <c r="AV629" s="3">
        <f t="shared" si="256"/>
        <v>-154</v>
      </c>
      <c r="AW629" s="3">
        <f t="shared" si="257"/>
        <v>-373</v>
      </c>
      <c r="AX629" s="3">
        <f t="shared" si="258"/>
        <v>-30.5</v>
      </c>
      <c r="AY629" s="9">
        <f t="shared" si="259"/>
        <v>-8.5</v>
      </c>
      <c r="AZ629" s="3">
        <f t="shared" si="260"/>
        <v>405132.25</v>
      </c>
      <c r="BA629" s="3">
        <f t="shared" si="261"/>
        <v>4830.25</v>
      </c>
      <c r="BB629" s="3">
        <f t="shared" si="262"/>
        <v>23716</v>
      </c>
      <c r="BC629" s="3">
        <f t="shared" si="263"/>
        <v>139129</v>
      </c>
      <c r="BD629" s="3">
        <f t="shared" si="264"/>
        <v>930.25</v>
      </c>
      <c r="BE629" s="9">
        <f t="shared" si="265"/>
        <v>72.25</v>
      </c>
      <c r="BF629" s="51">
        <f t="shared" si="266"/>
        <v>-0.13581564067000959</v>
      </c>
      <c r="BG629" s="51">
        <f t="shared" si="267"/>
        <v>-8.3084279736999403E-2</v>
      </c>
      <c r="BH629" s="51">
        <f t="shared" si="268"/>
        <v>-8.598548297040759E-2</v>
      </c>
      <c r="BI629" s="51">
        <f t="shared" si="269"/>
        <v>-0.3243478260869565</v>
      </c>
      <c r="BJ629" s="51">
        <f t="shared" si="270"/>
        <v>-3.7172455819622183E-2</v>
      </c>
      <c r="BK629" s="52">
        <f t="shared" si="271"/>
        <v>-9.6045197740112997E-2</v>
      </c>
    </row>
    <row r="630" spans="1:63" x14ac:dyDescent="0.25">
      <c r="A630">
        <v>662</v>
      </c>
      <c r="B630" t="s">
        <v>75</v>
      </c>
      <c r="C630" t="s">
        <v>214</v>
      </c>
      <c r="D630" t="str">
        <f t="shared" si="252"/>
        <v>TARAVAL ST between CORTES and DEWEY</v>
      </c>
      <c r="E630" t="s">
        <v>354</v>
      </c>
      <c r="F630" t="s">
        <v>609</v>
      </c>
      <c r="G630" t="s">
        <v>610</v>
      </c>
      <c r="H630" t="s">
        <v>40</v>
      </c>
      <c r="I630" t="s">
        <v>621</v>
      </c>
      <c r="J630" s="11" t="s">
        <v>1196</v>
      </c>
      <c r="K630">
        <v>22965</v>
      </c>
      <c r="L630" s="11">
        <v>22882</v>
      </c>
      <c r="M630">
        <f>IFERROR(ROUND(VLOOKUP($A630,est_vols!$A:$U,2,FALSE),0),"")</f>
        <v>3</v>
      </c>
      <c r="N630">
        <f>IFERROR(ROUND(VLOOKUP($A630,est_vols!$A:$U,3,FALSE),0),"")</f>
        <v>12</v>
      </c>
      <c r="O630" t="str">
        <f>VLOOKUP(M630,'AT FT Lookup'!$A$3:$D$8,4,FALSE)</f>
        <v>Urb</v>
      </c>
      <c r="P630" s="11" t="str">
        <f>VLOOKUP(N630,'AT FT Lookup'!$A$12:$C$26,3,FALSE)</f>
        <v>Art</v>
      </c>
      <c r="Q630">
        <f t="shared" si="272"/>
        <v>1</v>
      </c>
      <c r="R630">
        <f t="shared" si="273"/>
        <v>0</v>
      </c>
      <c r="S630">
        <f t="shared" si="274"/>
        <v>0</v>
      </c>
      <c r="T630">
        <f t="shared" si="275"/>
        <v>0</v>
      </c>
      <c r="U630" s="11" t="str">
        <f t="shared" si="253"/>
        <v>Under 10k</v>
      </c>
      <c r="V630" s="3">
        <v>4686.5</v>
      </c>
      <c r="W630" s="3">
        <v>836.5</v>
      </c>
      <c r="X630" s="3">
        <v>1791</v>
      </c>
      <c r="Y630" s="3">
        <v>1150</v>
      </c>
      <c r="Z630" s="3">
        <v>820.5</v>
      </c>
      <c r="AA630" s="9">
        <v>88.5</v>
      </c>
      <c r="AN630" s="3">
        <f>IFERROR(ROUND(VLOOKUP($A630,est_vols!$A:$U,4,FALSE),0),"")</f>
        <v>3768</v>
      </c>
      <c r="AO630" s="3">
        <f>IFERROR(ROUND(VLOOKUP($A630,est_vols!$A:$U,5,FALSE),0),"")</f>
        <v>740</v>
      </c>
      <c r="AP630" s="3">
        <f>IFERROR(ROUND(VLOOKUP($A630,est_vols!$A:$U,6,FALSE),0),"")</f>
        <v>1488</v>
      </c>
      <c r="AQ630" s="3">
        <f>IFERROR(ROUND(VLOOKUP($A630,est_vols!$A:$U,7,FALSE),0),"")</f>
        <v>757</v>
      </c>
      <c r="AR630" s="3">
        <f>IFERROR(ROUND(VLOOKUP($A630,est_vols!$A:$U,8,FALSE),0),"")</f>
        <v>714</v>
      </c>
      <c r="AS630" s="9">
        <f>IFERROR(ROUND(VLOOKUP($A630,est_vols!$A:$U,9,FALSE),0),"")</f>
        <v>69</v>
      </c>
      <c r="AT630" s="3">
        <f t="shared" si="254"/>
        <v>-918.5</v>
      </c>
      <c r="AU630" s="3">
        <f t="shared" si="255"/>
        <v>-96.5</v>
      </c>
      <c r="AV630" s="3">
        <f t="shared" si="256"/>
        <v>-303</v>
      </c>
      <c r="AW630" s="3">
        <f t="shared" si="257"/>
        <v>-393</v>
      </c>
      <c r="AX630" s="3">
        <f t="shared" si="258"/>
        <v>-106.5</v>
      </c>
      <c r="AY630" s="9">
        <f t="shared" si="259"/>
        <v>-19.5</v>
      </c>
      <c r="AZ630" s="3">
        <f t="shared" si="260"/>
        <v>843642.25</v>
      </c>
      <c r="BA630" s="3">
        <f t="shared" si="261"/>
        <v>9312.25</v>
      </c>
      <c r="BB630" s="3">
        <f t="shared" si="262"/>
        <v>91809</v>
      </c>
      <c r="BC630" s="3">
        <f t="shared" si="263"/>
        <v>154449</v>
      </c>
      <c r="BD630" s="3">
        <f t="shared" si="264"/>
        <v>11342.25</v>
      </c>
      <c r="BE630" s="9">
        <f t="shared" si="265"/>
        <v>380.25</v>
      </c>
      <c r="BF630" s="51">
        <f t="shared" si="266"/>
        <v>-0.19598847754187559</v>
      </c>
      <c r="BG630" s="51">
        <f t="shared" si="267"/>
        <v>-0.11536162582187687</v>
      </c>
      <c r="BH630" s="51">
        <f t="shared" si="268"/>
        <v>-0.16917922948073702</v>
      </c>
      <c r="BI630" s="51">
        <f t="shared" si="269"/>
        <v>-0.3417391304347826</v>
      </c>
      <c r="BJ630" s="51">
        <f t="shared" si="270"/>
        <v>-0.12979890310786105</v>
      </c>
      <c r="BK630" s="52">
        <f t="shared" si="271"/>
        <v>-0.22033898305084745</v>
      </c>
    </row>
    <row r="631" spans="1:63" x14ac:dyDescent="0.25">
      <c r="A631">
        <v>663</v>
      </c>
      <c r="B631" t="s">
        <v>75</v>
      </c>
      <c r="C631" t="s">
        <v>214</v>
      </c>
      <c r="D631" t="str">
        <f t="shared" si="252"/>
        <v>TARAVAL ST between CORTES and DEWEY</v>
      </c>
      <c r="E631" t="s">
        <v>354</v>
      </c>
      <c r="F631" t="s">
        <v>609</v>
      </c>
      <c r="G631" t="s">
        <v>610</v>
      </c>
      <c r="H631" t="s">
        <v>42</v>
      </c>
      <c r="I631" t="s">
        <v>621</v>
      </c>
      <c r="J631" s="11" t="s">
        <v>1197</v>
      </c>
      <c r="K631">
        <v>22882</v>
      </c>
      <c r="L631" s="11">
        <v>22965</v>
      </c>
      <c r="M631">
        <f>IFERROR(ROUND(VLOOKUP($A631,est_vols!$A:$U,2,FALSE),0),"")</f>
        <v>3</v>
      </c>
      <c r="N631">
        <f>IFERROR(ROUND(VLOOKUP($A631,est_vols!$A:$U,3,FALSE),0),"")</f>
        <v>12</v>
      </c>
      <c r="O631" t="str">
        <f>VLOOKUP(M631,'AT FT Lookup'!$A$3:$D$8,4,FALSE)</f>
        <v>Urb</v>
      </c>
      <c r="P631" s="11" t="str">
        <f>VLOOKUP(N631,'AT FT Lookup'!$A$12:$C$26,3,FALSE)</f>
        <v>Art</v>
      </c>
      <c r="Q631">
        <f t="shared" si="272"/>
        <v>1</v>
      </c>
      <c r="R631">
        <f t="shared" si="273"/>
        <v>0</v>
      </c>
      <c r="S631">
        <f t="shared" si="274"/>
        <v>0</v>
      </c>
      <c r="T631">
        <f t="shared" si="275"/>
        <v>0</v>
      </c>
      <c r="U631" s="11" t="str">
        <f t="shared" si="253"/>
        <v>Under 10k</v>
      </c>
      <c r="V631" s="3">
        <v>5134.5</v>
      </c>
      <c r="W631" s="3">
        <v>784</v>
      </c>
      <c r="X631" s="3">
        <v>1893.5</v>
      </c>
      <c r="Y631" s="3">
        <v>1321</v>
      </c>
      <c r="Z631" s="3">
        <v>1087</v>
      </c>
      <c r="AA631" s="9">
        <v>49</v>
      </c>
      <c r="AN631" s="3">
        <f>IFERROR(ROUND(VLOOKUP($A631,est_vols!$A:$U,4,FALSE),0),"")</f>
        <v>3549</v>
      </c>
      <c r="AO631" s="3">
        <f>IFERROR(ROUND(VLOOKUP($A631,est_vols!$A:$U,5,FALSE),0),"")</f>
        <v>456</v>
      </c>
      <c r="AP631" s="3">
        <f>IFERROR(ROUND(VLOOKUP($A631,est_vols!$A:$U,6,FALSE),0),"")</f>
        <v>1435</v>
      </c>
      <c r="AQ631" s="3">
        <f>IFERROR(ROUND(VLOOKUP($A631,est_vols!$A:$U,7,FALSE),0),"")</f>
        <v>884</v>
      </c>
      <c r="AR631" s="3">
        <f>IFERROR(ROUND(VLOOKUP($A631,est_vols!$A:$U,8,FALSE),0),"")</f>
        <v>722</v>
      </c>
      <c r="AS631" s="9">
        <f>IFERROR(ROUND(VLOOKUP($A631,est_vols!$A:$U,9,FALSE),0),"")</f>
        <v>52</v>
      </c>
      <c r="AT631" s="3">
        <f t="shared" si="254"/>
        <v>-1585.5</v>
      </c>
      <c r="AU631" s="3">
        <f t="shared" si="255"/>
        <v>-328</v>
      </c>
      <c r="AV631" s="3">
        <f t="shared" si="256"/>
        <v>-458.5</v>
      </c>
      <c r="AW631" s="3">
        <f t="shared" si="257"/>
        <v>-437</v>
      </c>
      <c r="AX631" s="3">
        <f t="shared" si="258"/>
        <v>-365</v>
      </c>
      <c r="AY631" s="9">
        <f t="shared" si="259"/>
        <v>3</v>
      </c>
      <c r="AZ631" s="3">
        <f t="shared" si="260"/>
        <v>2513810.25</v>
      </c>
      <c r="BA631" s="3">
        <f t="shared" si="261"/>
        <v>107584</v>
      </c>
      <c r="BB631" s="3">
        <f t="shared" si="262"/>
        <v>210222.25</v>
      </c>
      <c r="BC631" s="3">
        <f t="shared" si="263"/>
        <v>190969</v>
      </c>
      <c r="BD631" s="3">
        <f t="shared" si="264"/>
        <v>133225</v>
      </c>
      <c r="BE631" s="9">
        <f t="shared" si="265"/>
        <v>9</v>
      </c>
      <c r="BF631" s="51">
        <f t="shared" si="266"/>
        <v>-0.30879345603271985</v>
      </c>
      <c r="BG631" s="51">
        <f t="shared" si="267"/>
        <v>-0.41836734693877553</v>
      </c>
      <c r="BH631" s="51">
        <f t="shared" si="268"/>
        <v>-0.24214417744916822</v>
      </c>
      <c r="BI631" s="51">
        <f t="shared" si="269"/>
        <v>-0.33080999242997727</v>
      </c>
      <c r="BJ631" s="51">
        <f t="shared" si="270"/>
        <v>-0.33578656853725852</v>
      </c>
      <c r="BK631" s="52">
        <f t="shared" si="271"/>
        <v>6.1224489795918366E-2</v>
      </c>
    </row>
    <row r="632" spans="1:63" x14ac:dyDescent="0.25">
      <c r="A632">
        <v>664</v>
      </c>
      <c r="B632" t="s">
        <v>75</v>
      </c>
      <c r="C632" t="s">
        <v>214</v>
      </c>
      <c r="D632" t="str">
        <f t="shared" si="252"/>
        <v>TARAVAL ST between CORTES and DEWEY</v>
      </c>
      <c r="E632" t="s">
        <v>354</v>
      </c>
      <c r="F632" t="s">
        <v>609</v>
      </c>
      <c r="G632" t="s">
        <v>610</v>
      </c>
      <c r="H632" t="s">
        <v>42</v>
      </c>
      <c r="I632" t="s">
        <v>621</v>
      </c>
      <c r="J632" s="11" t="s">
        <v>1198</v>
      </c>
      <c r="K632">
        <v>22965</v>
      </c>
      <c r="L632" s="11">
        <v>22967</v>
      </c>
      <c r="M632">
        <f>IFERROR(ROUND(VLOOKUP($A632,est_vols!$A:$U,2,FALSE),0),"")</f>
        <v>3</v>
      </c>
      <c r="N632">
        <f>IFERROR(ROUND(VLOOKUP($A632,est_vols!$A:$U,3,FALSE),0),"")</f>
        <v>12</v>
      </c>
      <c r="O632" t="str">
        <f>VLOOKUP(M632,'AT FT Lookup'!$A$3:$D$8,4,FALSE)</f>
        <v>Urb</v>
      </c>
      <c r="P632" s="11" t="str">
        <f>VLOOKUP(N632,'AT FT Lookup'!$A$12:$C$26,3,FALSE)</f>
        <v>Art</v>
      </c>
      <c r="Q632">
        <f t="shared" si="272"/>
        <v>1</v>
      </c>
      <c r="R632">
        <f t="shared" si="273"/>
        <v>0</v>
      </c>
      <c r="S632">
        <f t="shared" si="274"/>
        <v>0</v>
      </c>
      <c r="T632">
        <f t="shared" si="275"/>
        <v>0</v>
      </c>
      <c r="U632" s="11" t="str">
        <f t="shared" si="253"/>
        <v>Under 10k</v>
      </c>
      <c r="V632" s="3">
        <v>5134.5</v>
      </c>
      <c r="W632" s="3">
        <v>784</v>
      </c>
      <c r="X632" s="3">
        <v>1893.5</v>
      </c>
      <c r="Y632" s="3">
        <v>1321</v>
      </c>
      <c r="Z632" s="3">
        <v>1087</v>
      </c>
      <c r="AA632" s="9">
        <v>49</v>
      </c>
      <c r="AN632" s="3">
        <f>IFERROR(ROUND(VLOOKUP($A632,est_vols!$A:$U,4,FALSE),0),"")</f>
        <v>3887</v>
      </c>
      <c r="AO632" s="3">
        <f>IFERROR(ROUND(VLOOKUP($A632,est_vols!$A:$U,5,FALSE),0),"")</f>
        <v>490</v>
      </c>
      <c r="AP632" s="3">
        <f>IFERROR(ROUND(VLOOKUP($A632,est_vols!$A:$U,6,FALSE),0),"")</f>
        <v>1579</v>
      </c>
      <c r="AQ632" s="3">
        <f>IFERROR(ROUND(VLOOKUP($A632,est_vols!$A:$U,7,FALSE),0),"")</f>
        <v>948</v>
      </c>
      <c r="AR632" s="3">
        <f>IFERROR(ROUND(VLOOKUP($A632,est_vols!$A:$U,8,FALSE),0),"")</f>
        <v>813</v>
      </c>
      <c r="AS632" s="9">
        <f>IFERROR(ROUND(VLOOKUP($A632,est_vols!$A:$U,9,FALSE),0),"")</f>
        <v>57</v>
      </c>
      <c r="AT632" s="3">
        <f t="shared" si="254"/>
        <v>-1247.5</v>
      </c>
      <c r="AU632" s="3">
        <f t="shared" si="255"/>
        <v>-294</v>
      </c>
      <c r="AV632" s="3">
        <f t="shared" si="256"/>
        <v>-314.5</v>
      </c>
      <c r="AW632" s="3">
        <f t="shared" si="257"/>
        <v>-373</v>
      </c>
      <c r="AX632" s="3">
        <f t="shared" si="258"/>
        <v>-274</v>
      </c>
      <c r="AY632" s="9">
        <f t="shared" si="259"/>
        <v>8</v>
      </c>
      <c r="AZ632" s="3">
        <f t="shared" si="260"/>
        <v>1556256.25</v>
      </c>
      <c r="BA632" s="3">
        <f t="shared" si="261"/>
        <v>86436</v>
      </c>
      <c r="BB632" s="3">
        <f t="shared" si="262"/>
        <v>98910.25</v>
      </c>
      <c r="BC632" s="3">
        <f t="shared" si="263"/>
        <v>139129</v>
      </c>
      <c r="BD632" s="3">
        <f t="shared" si="264"/>
        <v>75076</v>
      </c>
      <c r="BE632" s="9">
        <f t="shared" si="265"/>
        <v>64</v>
      </c>
      <c r="BF632" s="51">
        <f t="shared" si="266"/>
        <v>-0.24296426136916935</v>
      </c>
      <c r="BG632" s="51">
        <f t="shared" si="267"/>
        <v>-0.375</v>
      </c>
      <c r="BH632" s="51">
        <f t="shared" si="268"/>
        <v>-0.16609453393187221</v>
      </c>
      <c r="BI632" s="51">
        <f t="shared" si="269"/>
        <v>-0.28236184708554124</v>
      </c>
      <c r="BJ632" s="51">
        <f t="shared" si="270"/>
        <v>-0.25206991720331184</v>
      </c>
      <c r="BK632" s="52">
        <f t="shared" si="271"/>
        <v>0.16326530612244897</v>
      </c>
    </row>
    <row r="633" spans="1:63" x14ac:dyDescent="0.25">
      <c r="A633">
        <v>665</v>
      </c>
      <c r="B633" t="s">
        <v>75</v>
      </c>
      <c r="C633" t="s">
        <v>214</v>
      </c>
      <c r="D633" t="str">
        <f t="shared" si="252"/>
        <v>TARAVAL ST between CORTES and DEWEY</v>
      </c>
      <c r="E633" t="s">
        <v>354</v>
      </c>
      <c r="F633" t="s">
        <v>609</v>
      </c>
      <c r="G633" t="s">
        <v>610</v>
      </c>
      <c r="H633" t="s">
        <v>42</v>
      </c>
      <c r="I633" t="s">
        <v>621</v>
      </c>
      <c r="J633" s="11" t="s">
        <v>1199</v>
      </c>
      <c r="K633">
        <v>22967</v>
      </c>
      <c r="L633" s="11">
        <v>22971</v>
      </c>
      <c r="M633">
        <f>IFERROR(ROUND(VLOOKUP($A633,est_vols!$A:$U,2,FALSE),0),"")</f>
        <v>3</v>
      </c>
      <c r="N633">
        <f>IFERROR(ROUND(VLOOKUP($A633,est_vols!$A:$U,3,FALSE),0),"")</f>
        <v>12</v>
      </c>
      <c r="O633" t="str">
        <f>VLOOKUP(M633,'AT FT Lookup'!$A$3:$D$8,4,FALSE)</f>
        <v>Urb</v>
      </c>
      <c r="P633" s="11" t="str">
        <f>VLOOKUP(N633,'AT FT Lookup'!$A$12:$C$26,3,FALSE)</f>
        <v>Art</v>
      </c>
      <c r="Q633">
        <f t="shared" si="272"/>
        <v>1</v>
      </c>
      <c r="R633">
        <f t="shared" si="273"/>
        <v>0</v>
      </c>
      <c r="S633">
        <f t="shared" si="274"/>
        <v>0</v>
      </c>
      <c r="T633">
        <f t="shared" si="275"/>
        <v>0</v>
      </c>
      <c r="U633" s="11" t="str">
        <f t="shared" si="253"/>
        <v>Under 10k</v>
      </c>
      <c r="V633" s="3">
        <v>5134.5</v>
      </c>
      <c r="W633" s="3">
        <v>784</v>
      </c>
      <c r="X633" s="3">
        <v>1893.5</v>
      </c>
      <c r="Y633" s="3">
        <v>1321</v>
      </c>
      <c r="Z633" s="3">
        <v>1087</v>
      </c>
      <c r="AA633" s="9">
        <v>49</v>
      </c>
      <c r="AN633" s="3">
        <f>IFERROR(ROUND(VLOOKUP($A633,est_vols!$A:$U,4,FALSE),0),"")</f>
        <v>4096</v>
      </c>
      <c r="AO633" s="3">
        <f>IFERROR(ROUND(VLOOKUP($A633,est_vols!$A:$U,5,FALSE),0),"")</f>
        <v>505</v>
      </c>
      <c r="AP633" s="3">
        <f>IFERROR(ROUND(VLOOKUP($A633,est_vols!$A:$U,6,FALSE),0),"")</f>
        <v>1641</v>
      </c>
      <c r="AQ633" s="3">
        <f>IFERROR(ROUND(VLOOKUP($A633,est_vols!$A:$U,7,FALSE),0),"")</f>
        <v>991</v>
      </c>
      <c r="AR633" s="3">
        <f>IFERROR(ROUND(VLOOKUP($A633,est_vols!$A:$U,8,FALSE),0),"")</f>
        <v>893</v>
      </c>
      <c r="AS633" s="9">
        <f>IFERROR(ROUND(VLOOKUP($A633,est_vols!$A:$U,9,FALSE),0),"")</f>
        <v>66</v>
      </c>
      <c r="AT633" s="3">
        <f t="shared" si="254"/>
        <v>-1038.5</v>
      </c>
      <c r="AU633" s="3">
        <f t="shared" si="255"/>
        <v>-279</v>
      </c>
      <c r="AV633" s="3">
        <f t="shared" si="256"/>
        <v>-252.5</v>
      </c>
      <c r="AW633" s="3">
        <f t="shared" si="257"/>
        <v>-330</v>
      </c>
      <c r="AX633" s="3">
        <f t="shared" si="258"/>
        <v>-194</v>
      </c>
      <c r="AY633" s="9">
        <f t="shared" si="259"/>
        <v>17</v>
      </c>
      <c r="AZ633" s="3">
        <f t="shared" si="260"/>
        <v>1078482.25</v>
      </c>
      <c r="BA633" s="3">
        <f t="shared" si="261"/>
        <v>77841</v>
      </c>
      <c r="BB633" s="3">
        <f t="shared" si="262"/>
        <v>63756.25</v>
      </c>
      <c r="BC633" s="3">
        <f t="shared" si="263"/>
        <v>108900</v>
      </c>
      <c r="BD633" s="3">
        <f t="shared" si="264"/>
        <v>37636</v>
      </c>
      <c r="BE633" s="9">
        <f t="shared" si="265"/>
        <v>289</v>
      </c>
      <c r="BF633" s="51">
        <f t="shared" si="266"/>
        <v>-0.2022592267991041</v>
      </c>
      <c r="BG633" s="51">
        <f t="shared" si="267"/>
        <v>-0.35586734693877553</v>
      </c>
      <c r="BH633" s="51">
        <f t="shared" si="268"/>
        <v>-0.13335093741748086</v>
      </c>
      <c r="BI633" s="51">
        <f t="shared" si="269"/>
        <v>-0.24981074943224829</v>
      </c>
      <c r="BJ633" s="51">
        <f t="shared" si="270"/>
        <v>-0.17847286108555657</v>
      </c>
      <c r="BK633" s="52">
        <f t="shared" si="271"/>
        <v>0.34693877551020408</v>
      </c>
    </row>
    <row r="634" spans="1:63" x14ac:dyDescent="0.25">
      <c r="A634">
        <v>666</v>
      </c>
      <c r="B634" t="s">
        <v>75</v>
      </c>
      <c r="C634" t="s">
        <v>214</v>
      </c>
      <c r="D634" t="str">
        <f t="shared" si="252"/>
        <v>ULLOA ST between 40TH and 41ST</v>
      </c>
      <c r="E634" t="s">
        <v>355</v>
      </c>
      <c r="F634" t="s">
        <v>611</v>
      </c>
      <c r="G634" t="s">
        <v>429</v>
      </c>
      <c r="H634" t="s">
        <v>40</v>
      </c>
      <c r="I634" t="s">
        <v>621</v>
      </c>
      <c r="J634" s="11" t="s">
        <v>1200</v>
      </c>
      <c r="K634">
        <v>23442</v>
      </c>
      <c r="L634" s="11">
        <v>23438</v>
      </c>
      <c r="M634">
        <f>IFERROR(ROUND(VLOOKUP($A634,est_vols!$A:$U,2,FALSE),0),"")</f>
        <v>3</v>
      </c>
      <c r="N634">
        <f>IFERROR(ROUND(VLOOKUP($A634,est_vols!$A:$U,3,FALSE),0),"")</f>
        <v>11</v>
      </c>
      <c r="O634" t="str">
        <f>VLOOKUP(M634,'AT FT Lookup'!$A$3:$D$8,4,FALSE)</f>
        <v>Urb</v>
      </c>
      <c r="P634" s="11" t="str">
        <f>VLOOKUP(N634,'AT FT Lookup'!$A$12:$C$26,3,FALSE)</f>
        <v>Loc</v>
      </c>
      <c r="Q634">
        <f t="shared" si="272"/>
        <v>1</v>
      </c>
      <c r="R634">
        <f t="shared" si="273"/>
        <v>0</v>
      </c>
      <c r="S634">
        <f t="shared" si="274"/>
        <v>0</v>
      </c>
      <c r="T634">
        <f t="shared" si="275"/>
        <v>0</v>
      </c>
      <c r="U634" s="11" t="str">
        <f t="shared" si="253"/>
        <v>Under 10k</v>
      </c>
      <c r="V634" s="3">
        <v>1084.5</v>
      </c>
      <c r="W634" s="3">
        <v>208.5</v>
      </c>
      <c r="X634" s="3">
        <v>450.5</v>
      </c>
      <c r="Y634" s="3">
        <v>229</v>
      </c>
      <c r="Z634" s="3">
        <v>181</v>
      </c>
      <c r="AA634" s="9">
        <v>15.5</v>
      </c>
      <c r="AN634" s="3">
        <f>IFERROR(ROUND(VLOOKUP($A634,est_vols!$A:$U,4,FALSE),0),"")</f>
        <v>41</v>
      </c>
      <c r="AO634" s="3">
        <f>IFERROR(ROUND(VLOOKUP($A634,est_vols!$A:$U,5,FALSE),0),"")</f>
        <v>6</v>
      </c>
      <c r="AP634" s="3">
        <f>IFERROR(ROUND(VLOOKUP($A634,est_vols!$A:$U,6,FALSE),0),"")</f>
        <v>19</v>
      </c>
      <c r="AQ634" s="3">
        <f>IFERROR(ROUND(VLOOKUP($A634,est_vols!$A:$U,7,FALSE),0),"")</f>
        <v>7</v>
      </c>
      <c r="AR634" s="3">
        <f>IFERROR(ROUND(VLOOKUP($A634,est_vols!$A:$U,8,FALSE),0),"")</f>
        <v>8</v>
      </c>
      <c r="AS634" s="9">
        <f>IFERROR(ROUND(VLOOKUP($A634,est_vols!$A:$U,9,FALSE),0),"")</f>
        <v>1</v>
      </c>
      <c r="AT634" s="3">
        <f t="shared" si="254"/>
        <v>-1043.5</v>
      </c>
      <c r="AU634" s="3">
        <f t="shared" si="255"/>
        <v>-202.5</v>
      </c>
      <c r="AV634" s="3">
        <f t="shared" si="256"/>
        <v>-431.5</v>
      </c>
      <c r="AW634" s="3">
        <f t="shared" si="257"/>
        <v>-222</v>
      </c>
      <c r="AX634" s="3">
        <f t="shared" si="258"/>
        <v>-173</v>
      </c>
      <c r="AY634" s="9">
        <f t="shared" si="259"/>
        <v>-14.5</v>
      </c>
      <c r="AZ634" s="3">
        <f t="shared" si="260"/>
        <v>1088892.25</v>
      </c>
      <c r="BA634" s="3">
        <f t="shared" si="261"/>
        <v>41006.25</v>
      </c>
      <c r="BB634" s="3">
        <f t="shared" si="262"/>
        <v>186192.25</v>
      </c>
      <c r="BC634" s="3">
        <f t="shared" si="263"/>
        <v>49284</v>
      </c>
      <c r="BD634" s="3">
        <f t="shared" si="264"/>
        <v>29929</v>
      </c>
      <c r="BE634" s="9">
        <f t="shared" si="265"/>
        <v>210.25</v>
      </c>
      <c r="BF634" s="51">
        <f t="shared" si="266"/>
        <v>-0.96219455970493317</v>
      </c>
      <c r="BG634" s="51">
        <f t="shared" si="267"/>
        <v>-0.97122302158273377</v>
      </c>
      <c r="BH634" s="51">
        <f t="shared" si="268"/>
        <v>-0.95782463928967809</v>
      </c>
      <c r="BI634" s="51">
        <f t="shared" si="269"/>
        <v>-0.96943231441048039</v>
      </c>
      <c r="BJ634" s="51">
        <f t="shared" si="270"/>
        <v>-0.95580110497237569</v>
      </c>
      <c r="BK634" s="52">
        <f t="shared" si="271"/>
        <v>-0.93548387096774188</v>
      </c>
    </row>
    <row r="635" spans="1:63" x14ac:dyDescent="0.25">
      <c r="A635">
        <v>667</v>
      </c>
      <c r="B635" t="s">
        <v>75</v>
      </c>
      <c r="C635" t="s">
        <v>214</v>
      </c>
      <c r="D635" t="str">
        <f t="shared" si="252"/>
        <v>ULLOA ST between 40TH and 41ST</v>
      </c>
      <c r="E635" t="s">
        <v>355</v>
      </c>
      <c r="F635" t="s">
        <v>611</v>
      </c>
      <c r="G635" t="s">
        <v>429</v>
      </c>
      <c r="H635" t="s">
        <v>42</v>
      </c>
      <c r="I635" t="s">
        <v>621</v>
      </c>
      <c r="J635" s="11" t="s">
        <v>1201</v>
      </c>
      <c r="K635">
        <v>23438</v>
      </c>
      <c r="L635" s="11">
        <v>23442</v>
      </c>
      <c r="M635">
        <f>IFERROR(ROUND(VLOOKUP($A635,est_vols!$A:$U,2,FALSE),0),"")</f>
        <v>3</v>
      </c>
      <c r="N635">
        <f>IFERROR(ROUND(VLOOKUP($A635,est_vols!$A:$U,3,FALSE),0),"")</f>
        <v>11</v>
      </c>
      <c r="O635" t="str">
        <f>VLOOKUP(M635,'AT FT Lookup'!$A$3:$D$8,4,FALSE)</f>
        <v>Urb</v>
      </c>
      <c r="P635" s="11" t="str">
        <f>VLOOKUP(N635,'AT FT Lookup'!$A$12:$C$26,3,FALSE)</f>
        <v>Loc</v>
      </c>
      <c r="Q635">
        <f t="shared" si="272"/>
        <v>1</v>
      </c>
      <c r="R635">
        <f t="shared" si="273"/>
        <v>0</v>
      </c>
      <c r="S635">
        <f t="shared" si="274"/>
        <v>0</v>
      </c>
      <c r="T635">
        <f t="shared" si="275"/>
        <v>0</v>
      </c>
      <c r="U635" s="11" t="str">
        <f t="shared" si="253"/>
        <v>Under 10k</v>
      </c>
      <c r="V635" s="3">
        <v>919.5</v>
      </c>
      <c r="W635" s="3">
        <v>80</v>
      </c>
      <c r="X635" s="3">
        <v>368</v>
      </c>
      <c r="Y635" s="3">
        <v>267.5</v>
      </c>
      <c r="Z635" s="3">
        <v>200</v>
      </c>
      <c r="AA635" s="9">
        <v>4</v>
      </c>
      <c r="AN635" s="3">
        <f>IFERROR(ROUND(VLOOKUP($A635,est_vols!$A:$U,4,FALSE),0),"")</f>
        <v>39</v>
      </c>
      <c r="AO635" s="3">
        <f>IFERROR(ROUND(VLOOKUP($A635,est_vols!$A:$U,5,FALSE),0),"")</f>
        <v>4</v>
      </c>
      <c r="AP635" s="3">
        <f>IFERROR(ROUND(VLOOKUP($A635,est_vols!$A:$U,6,FALSE),0),"")</f>
        <v>19</v>
      </c>
      <c r="AQ635" s="3">
        <f>IFERROR(ROUND(VLOOKUP($A635,est_vols!$A:$U,7,FALSE),0),"")</f>
        <v>9</v>
      </c>
      <c r="AR635" s="3">
        <f>IFERROR(ROUND(VLOOKUP($A635,est_vols!$A:$U,8,FALSE),0),"")</f>
        <v>8</v>
      </c>
      <c r="AS635" s="9">
        <f>IFERROR(ROUND(VLOOKUP($A635,est_vols!$A:$U,9,FALSE),0),"")</f>
        <v>1</v>
      </c>
      <c r="AT635" s="3">
        <f t="shared" si="254"/>
        <v>-880.5</v>
      </c>
      <c r="AU635" s="3">
        <f t="shared" si="255"/>
        <v>-76</v>
      </c>
      <c r="AV635" s="3">
        <f t="shared" si="256"/>
        <v>-349</v>
      </c>
      <c r="AW635" s="3">
        <f t="shared" si="257"/>
        <v>-258.5</v>
      </c>
      <c r="AX635" s="3">
        <f t="shared" si="258"/>
        <v>-192</v>
      </c>
      <c r="AY635" s="9">
        <f t="shared" si="259"/>
        <v>-3</v>
      </c>
      <c r="AZ635" s="3">
        <f t="shared" si="260"/>
        <v>775280.25</v>
      </c>
      <c r="BA635" s="3">
        <f t="shared" si="261"/>
        <v>5776</v>
      </c>
      <c r="BB635" s="3">
        <f t="shared" si="262"/>
        <v>121801</v>
      </c>
      <c r="BC635" s="3">
        <f t="shared" si="263"/>
        <v>66822.25</v>
      </c>
      <c r="BD635" s="3">
        <f t="shared" si="264"/>
        <v>36864</v>
      </c>
      <c r="BE635" s="9">
        <f t="shared" si="265"/>
        <v>9</v>
      </c>
      <c r="BF635" s="51">
        <f t="shared" si="266"/>
        <v>-0.95758564437194127</v>
      </c>
      <c r="BG635" s="51">
        <f t="shared" si="267"/>
        <v>-0.95</v>
      </c>
      <c r="BH635" s="51">
        <f t="shared" si="268"/>
        <v>-0.94836956521739135</v>
      </c>
      <c r="BI635" s="51">
        <f t="shared" si="269"/>
        <v>-0.96635514018691593</v>
      </c>
      <c r="BJ635" s="51">
        <f t="shared" si="270"/>
        <v>-0.96</v>
      </c>
      <c r="BK635" s="52">
        <f t="shared" si="271"/>
        <v>-0.75</v>
      </c>
    </row>
    <row r="636" spans="1:63" x14ac:dyDescent="0.25">
      <c r="A636">
        <v>668</v>
      </c>
      <c r="B636" t="s">
        <v>75</v>
      </c>
      <c r="C636" t="s">
        <v>214</v>
      </c>
      <c r="D636" t="str">
        <f t="shared" si="252"/>
        <v>UPLAND DR between NORTH GATE and MANOR</v>
      </c>
      <c r="E636" t="s">
        <v>356</v>
      </c>
      <c r="F636" t="s">
        <v>612</v>
      </c>
      <c r="G636" t="s">
        <v>613</v>
      </c>
      <c r="H636" t="s">
        <v>40</v>
      </c>
      <c r="I636" t="s">
        <v>621</v>
      </c>
      <c r="J636" s="11" t="s">
        <v>1202</v>
      </c>
      <c r="K636">
        <v>22688</v>
      </c>
      <c r="L636" s="11">
        <v>22686</v>
      </c>
      <c r="M636">
        <f>IFERROR(ROUND(VLOOKUP($A636,est_vols!$A:$U,2,FALSE),0),"")</f>
        <v>3</v>
      </c>
      <c r="N636">
        <f>IFERROR(ROUND(VLOOKUP($A636,est_vols!$A:$U,3,FALSE),0),"")</f>
        <v>11</v>
      </c>
      <c r="O636" t="str">
        <f>VLOOKUP(M636,'AT FT Lookup'!$A$3:$D$8,4,FALSE)</f>
        <v>Urb</v>
      </c>
      <c r="P636" s="11" t="str">
        <f>VLOOKUP(N636,'AT FT Lookup'!$A$12:$C$26,3,FALSE)</f>
        <v>Loc</v>
      </c>
      <c r="Q636">
        <f t="shared" si="272"/>
        <v>1</v>
      </c>
      <c r="R636">
        <f t="shared" si="273"/>
        <v>0</v>
      </c>
      <c r="S636">
        <f t="shared" si="274"/>
        <v>0</v>
      </c>
      <c r="T636">
        <f t="shared" si="275"/>
        <v>0</v>
      </c>
      <c r="U636" s="11" t="str">
        <f t="shared" si="253"/>
        <v>Under 10k</v>
      </c>
      <c r="V636" s="3">
        <v>556</v>
      </c>
      <c r="W636" s="3">
        <v>135</v>
      </c>
      <c r="X636" s="3">
        <v>183.5</v>
      </c>
      <c r="Y636" s="3">
        <v>163.5</v>
      </c>
      <c r="Z636" s="3">
        <v>70.5</v>
      </c>
      <c r="AA636" s="9">
        <v>3.5</v>
      </c>
      <c r="AN636" s="3">
        <f>IFERROR(ROUND(VLOOKUP($A636,est_vols!$A:$U,4,FALSE),0),"")</f>
        <v>107</v>
      </c>
      <c r="AO636" s="3">
        <f>IFERROR(ROUND(VLOOKUP($A636,est_vols!$A:$U,5,FALSE),0),"")</f>
        <v>12</v>
      </c>
      <c r="AP636" s="3">
        <f>IFERROR(ROUND(VLOOKUP($A636,est_vols!$A:$U,6,FALSE),0),"")</f>
        <v>43</v>
      </c>
      <c r="AQ636" s="3">
        <f>IFERROR(ROUND(VLOOKUP($A636,est_vols!$A:$U,7,FALSE),0),"")</f>
        <v>33</v>
      </c>
      <c r="AR636" s="3">
        <f>IFERROR(ROUND(VLOOKUP($A636,est_vols!$A:$U,8,FALSE),0),"")</f>
        <v>18</v>
      </c>
      <c r="AS636" s="9">
        <f>IFERROR(ROUND(VLOOKUP($A636,est_vols!$A:$U,9,FALSE),0),"")</f>
        <v>1</v>
      </c>
      <c r="AT636" s="3">
        <f t="shared" si="254"/>
        <v>-449</v>
      </c>
      <c r="AU636" s="3">
        <f t="shared" si="255"/>
        <v>-123</v>
      </c>
      <c r="AV636" s="3">
        <f t="shared" si="256"/>
        <v>-140.5</v>
      </c>
      <c r="AW636" s="3">
        <f t="shared" si="257"/>
        <v>-130.5</v>
      </c>
      <c r="AX636" s="3">
        <f t="shared" si="258"/>
        <v>-52.5</v>
      </c>
      <c r="AY636" s="9">
        <f t="shared" si="259"/>
        <v>-2.5</v>
      </c>
      <c r="AZ636" s="3">
        <f t="shared" si="260"/>
        <v>201601</v>
      </c>
      <c r="BA636" s="3">
        <f t="shared" si="261"/>
        <v>15129</v>
      </c>
      <c r="BB636" s="3">
        <f t="shared" si="262"/>
        <v>19740.25</v>
      </c>
      <c r="BC636" s="3">
        <f t="shared" si="263"/>
        <v>17030.25</v>
      </c>
      <c r="BD636" s="3">
        <f t="shared" si="264"/>
        <v>2756.25</v>
      </c>
      <c r="BE636" s="9">
        <f t="shared" si="265"/>
        <v>6.25</v>
      </c>
      <c r="BF636" s="51">
        <f t="shared" si="266"/>
        <v>-0.80755395683453235</v>
      </c>
      <c r="BG636" s="51">
        <f t="shared" si="267"/>
        <v>-0.91111111111111109</v>
      </c>
      <c r="BH636" s="51">
        <f t="shared" si="268"/>
        <v>-0.76566757493188009</v>
      </c>
      <c r="BI636" s="51">
        <f t="shared" si="269"/>
        <v>-0.79816513761467889</v>
      </c>
      <c r="BJ636" s="51">
        <f t="shared" si="270"/>
        <v>-0.74468085106382975</v>
      </c>
      <c r="BK636" s="52">
        <f t="shared" si="271"/>
        <v>-0.7142857142857143</v>
      </c>
    </row>
    <row r="637" spans="1:63" x14ac:dyDescent="0.25">
      <c r="A637">
        <v>669</v>
      </c>
      <c r="B637" t="s">
        <v>75</v>
      </c>
      <c r="C637" t="s">
        <v>214</v>
      </c>
      <c r="D637" t="str">
        <f t="shared" si="252"/>
        <v>UPLAND DR between NORTH GATE and MANOR</v>
      </c>
      <c r="E637" t="s">
        <v>356</v>
      </c>
      <c r="F637" t="s">
        <v>612</v>
      </c>
      <c r="G637" t="s">
        <v>613</v>
      </c>
      <c r="H637" t="s">
        <v>42</v>
      </c>
      <c r="I637" t="s">
        <v>621</v>
      </c>
      <c r="J637" s="11" t="s">
        <v>1203</v>
      </c>
      <c r="K637">
        <v>22686</v>
      </c>
      <c r="L637" s="11">
        <v>22688</v>
      </c>
      <c r="M637">
        <f>IFERROR(ROUND(VLOOKUP($A637,est_vols!$A:$U,2,FALSE),0),"")</f>
        <v>3</v>
      </c>
      <c r="N637">
        <f>IFERROR(ROUND(VLOOKUP($A637,est_vols!$A:$U,3,FALSE),0),"")</f>
        <v>11</v>
      </c>
      <c r="O637" t="str">
        <f>VLOOKUP(M637,'AT FT Lookup'!$A$3:$D$8,4,FALSE)</f>
        <v>Urb</v>
      </c>
      <c r="P637" s="11" t="str">
        <f>VLOOKUP(N637,'AT FT Lookup'!$A$12:$C$26,3,FALSE)</f>
        <v>Loc</v>
      </c>
      <c r="Q637">
        <f t="shared" si="272"/>
        <v>1</v>
      </c>
      <c r="R637">
        <f t="shared" si="273"/>
        <v>0</v>
      </c>
      <c r="S637">
        <f t="shared" si="274"/>
        <v>0</v>
      </c>
      <c r="T637">
        <f t="shared" si="275"/>
        <v>0</v>
      </c>
      <c r="U637" s="11" t="str">
        <f t="shared" si="253"/>
        <v>Under 10k</v>
      </c>
      <c r="V637" s="3">
        <v>894.5</v>
      </c>
      <c r="W637" s="3">
        <v>201</v>
      </c>
      <c r="X637" s="3">
        <v>325.5</v>
      </c>
      <c r="Y637" s="3">
        <v>233</v>
      </c>
      <c r="Z637" s="3">
        <v>130.5</v>
      </c>
      <c r="AA637" s="9">
        <v>4.5</v>
      </c>
      <c r="AN637" s="3">
        <f>IFERROR(ROUND(VLOOKUP($A637,est_vols!$A:$U,4,FALSE),0),"")</f>
        <v>290</v>
      </c>
      <c r="AO637" s="3">
        <f>IFERROR(ROUND(VLOOKUP($A637,est_vols!$A:$U,5,FALSE),0),"")</f>
        <v>56</v>
      </c>
      <c r="AP637" s="3">
        <f>IFERROR(ROUND(VLOOKUP($A637,est_vols!$A:$U,6,FALSE),0),"")</f>
        <v>101</v>
      </c>
      <c r="AQ637" s="3">
        <f>IFERROR(ROUND(VLOOKUP($A637,est_vols!$A:$U,7,FALSE),0),"")</f>
        <v>39</v>
      </c>
      <c r="AR637" s="3">
        <f>IFERROR(ROUND(VLOOKUP($A637,est_vols!$A:$U,8,FALSE),0),"")</f>
        <v>85</v>
      </c>
      <c r="AS637" s="9">
        <f>IFERROR(ROUND(VLOOKUP($A637,est_vols!$A:$U,9,FALSE),0),"")</f>
        <v>9</v>
      </c>
      <c r="AT637" s="3">
        <f t="shared" si="254"/>
        <v>-604.5</v>
      </c>
      <c r="AU637" s="3">
        <f t="shared" si="255"/>
        <v>-145</v>
      </c>
      <c r="AV637" s="3">
        <f t="shared" si="256"/>
        <v>-224.5</v>
      </c>
      <c r="AW637" s="3">
        <f t="shared" si="257"/>
        <v>-194</v>
      </c>
      <c r="AX637" s="3">
        <f t="shared" si="258"/>
        <v>-45.5</v>
      </c>
      <c r="AY637" s="9">
        <f t="shared" si="259"/>
        <v>4.5</v>
      </c>
      <c r="AZ637" s="3">
        <f t="shared" si="260"/>
        <v>365420.25</v>
      </c>
      <c r="BA637" s="3">
        <f t="shared" si="261"/>
        <v>21025</v>
      </c>
      <c r="BB637" s="3">
        <f t="shared" si="262"/>
        <v>50400.25</v>
      </c>
      <c r="BC637" s="3">
        <f t="shared" si="263"/>
        <v>37636</v>
      </c>
      <c r="BD637" s="3">
        <f t="shared" si="264"/>
        <v>2070.25</v>
      </c>
      <c r="BE637" s="9">
        <f t="shared" si="265"/>
        <v>20.25</v>
      </c>
      <c r="BF637" s="51">
        <f t="shared" si="266"/>
        <v>-0.6757965343767468</v>
      </c>
      <c r="BG637" s="51">
        <f t="shared" si="267"/>
        <v>-0.72139303482587069</v>
      </c>
      <c r="BH637" s="51">
        <f t="shared" si="268"/>
        <v>-0.68970814132104452</v>
      </c>
      <c r="BI637" s="51">
        <f t="shared" si="269"/>
        <v>-0.83261802575107291</v>
      </c>
      <c r="BJ637" s="51">
        <f t="shared" si="270"/>
        <v>-0.34865900383141762</v>
      </c>
      <c r="BK637" s="52">
        <f t="shared" si="271"/>
        <v>1</v>
      </c>
    </row>
    <row r="638" spans="1:63" x14ac:dyDescent="0.25">
      <c r="A638">
        <v>670</v>
      </c>
      <c r="B638" t="s">
        <v>75</v>
      </c>
      <c r="C638" t="s">
        <v>214</v>
      </c>
      <c r="D638" t="str">
        <f t="shared" si="252"/>
        <v>VERMONT ST between 18TH and MARIPOSA</v>
      </c>
      <c r="E638" t="s">
        <v>357</v>
      </c>
      <c r="F638" t="s">
        <v>501</v>
      </c>
      <c r="G638" t="s">
        <v>577</v>
      </c>
      <c r="H638" t="s">
        <v>36</v>
      </c>
      <c r="I638" t="s">
        <v>621</v>
      </c>
      <c r="J638" s="11" t="s">
        <v>1204</v>
      </c>
      <c r="K638">
        <v>23767</v>
      </c>
      <c r="L638" s="11">
        <v>23777</v>
      </c>
      <c r="M638">
        <f>IFERROR(ROUND(VLOOKUP($A638,est_vols!$A:$U,2,FALSE),0),"")</f>
        <v>2</v>
      </c>
      <c r="N638">
        <f>IFERROR(ROUND(VLOOKUP($A638,est_vols!$A:$U,3,FALSE),0),"")</f>
        <v>11</v>
      </c>
      <c r="O638" t="str">
        <f>VLOOKUP(M638,'AT FT Lookup'!$A$3:$D$8,4,FALSE)</f>
        <v>UrbBiz</v>
      </c>
      <c r="P638" s="11" t="str">
        <f>VLOOKUP(N638,'AT FT Lookup'!$A$12:$C$26,3,FALSE)</f>
        <v>Loc</v>
      </c>
      <c r="Q638">
        <f t="shared" si="272"/>
        <v>1</v>
      </c>
      <c r="R638">
        <f t="shared" si="273"/>
        <v>0</v>
      </c>
      <c r="S638">
        <f t="shared" si="274"/>
        <v>0</v>
      </c>
      <c r="T638">
        <f t="shared" si="275"/>
        <v>0</v>
      </c>
      <c r="U638" s="11" t="str">
        <f t="shared" si="253"/>
        <v>Under 10k</v>
      </c>
      <c r="V638" s="3">
        <v>1623</v>
      </c>
      <c r="W638" s="3">
        <v>290</v>
      </c>
      <c r="X638" s="3">
        <v>553</v>
      </c>
      <c r="Y638" s="3">
        <v>425</v>
      </c>
      <c r="Z638" s="3">
        <v>333</v>
      </c>
      <c r="AA638" s="9">
        <v>22</v>
      </c>
      <c r="AN638" s="3">
        <f>IFERROR(ROUND(VLOOKUP($A638,est_vols!$A:$U,4,FALSE),0),"")</f>
        <v>669</v>
      </c>
      <c r="AO638" s="3">
        <f>IFERROR(ROUND(VLOOKUP($A638,est_vols!$A:$U,5,FALSE),0),"")</f>
        <v>129</v>
      </c>
      <c r="AP638" s="3">
        <f>IFERROR(ROUND(VLOOKUP($A638,est_vols!$A:$U,6,FALSE),0),"")</f>
        <v>263</v>
      </c>
      <c r="AQ638" s="3">
        <f>IFERROR(ROUND(VLOOKUP($A638,est_vols!$A:$U,7,FALSE),0),"")</f>
        <v>117</v>
      </c>
      <c r="AR638" s="3">
        <f>IFERROR(ROUND(VLOOKUP($A638,est_vols!$A:$U,8,FALSE),0),"")</f>
        <v>147</v>
      </c>
      <c r="AS638" s="9">
        <f>IFERROR(ROUND(VLOOKUP($A638,est_vols!$A:$U,9,FALSE),0),"")</f>
        <v>14</v>
      </c>
      <c r="AT638" s="3">
        <f t="shared" si="254"/>
        <v>-954</v>
      </c>
      <c r="AU638" s="3">
        <f t="shared" si="255"/>
        <v>-161</v>
      </c>
      <c r="AV638" s="3">
        <f t="shared" si="256"/>
        <v>-290</v>
      </c>
      <c r="AW638" s="3">
        <f t="shared" si="257"/>
        <v>-308</v>
      </c>
      <c r="AX638" s="3">
        <f t="shared" si="258"/>
        <v>-186</v>
      </c>
      <c r="AY638" s="9">
        <f t="shared" si="259"/>
        <v>-8</v>
      </c>
      <c r="AZ638" s="3">
        <f t="shared" si="260"/>
        <v>910116</v>
      </c>
      <c r="BA638" s="3">
        <f t="shared" si="261"/>
        <v>25921</v>
      </c>
      <c r="BB638" s="3">
        <f t="shared" si="262"/>
        <v>84100</v>
      </c>
      <c r="BC638" s="3">
        <f t="shared" si="263"/>
        <v>94864</v>
      </c>
      <c r="BD638" s="3">
        <f t="shared" si="264"/>
        <v>34596</v>
      </c>
      <c r="BE638" s="9">
        <f t="shared" si="265"/>
        <v>64</v>
      </c>
      <c r="BF638" s="51">
        <f t="shared" si="266"/>
        <v>-0.5878003696857671</v>
      </c>
      <c r="BG638" s="51">
        <f t="shared" si="267"/>
        <v>-0.55517241379310345</v>
      </c>
      <c r="BH638" s="51">
        <f t="shared" si="268"/>
        <v>-0.5244122965641953</v>
      </c>
      <c r="BI638" s="51">
        <f t="shared" si="269"/>
        <v>-0.7247058823529412</v>
      </c>
      <c r="BJ638" s="51">
        <f t="shared" si="270"/>
        <v>-0.55855855855855852</v>
      </c>
      <c r="BK638" s="52">
        <f t="shared" si="271"/>
        <v>-0.36363636363636365</v>
      </c>
    </row>
    <row r="639" spans="1:63" x14ac:dyDescent="0.25">
      <c r="A639">
        <v>671</v>
      </c>
      <c r="B639" t="s">
        <v>75</v>
      </c>
      <c r="C639" t="s">
        <v>214</v>
      </c>
      <c r="D639" t="str">
        <f t="shared" ref="D639:D661" si="276">CONCATENATE(E639," between ",F639," and ",G639)</f>
        <v>VERMONT ST between 18TH and MARIPOSA</v>
      </c>
      <c r="E639" t="s">
        <v>357</v>
      </c>
      <c r="F639" t="s">
        <v>501</v>
      </c>
      <c r="G639" t="s">
        <v>577</v>
      </c>
      <c r="H639" t="s">
        <v>38</v>
      </c>
      <c r="I639" t="s">
        <v>621</v>
      </c>
      <c r="J639" s="11" t="s">
        <v>1205</v>
      </c>
      <c r="K639">
        <v>23777</v>
      </c>
      <c r="L639" s="11">
        <v>23767</v>
      </c>
      <c r="M639">
        <f>IFERROR(ROUND(VLOOKUP($A639,est_vols!$A:$U,2,FALSE),0),"")</f>
        <v>2</v>
      </c>
      <c r="N639">
        <f>IFERROR(ROUND(VLOOKUP($A639,est_vols!$A:$U,3,FALSE),0),"")</f>
        <v>11</v>
      </c>
      <c r="O639" t="str">
        <f>VLOOKUP(M639,'AT FT Lookup'!$A$3:$D$8,4,FALSE)</f>
        <v>UrbBiz</v>
      </c>
      <c r="P639" s="11" t="str">
        <f>VLOOKUP(N639,'AT FT Lookup'!$A$12:$C$26,3,FALSE)</f>
        <v>Loc</v>
      </c>
      <c r="Q639">
        <f t="shared" si="272"/>
        <v>1</v>
      </c>
      <c r="R639">
        <f t="shared" si="273"/>
        <v>0</v>
      </c>
      <c r="S639">
        <f t="shared" si="274"/>
        <v>0</v>
      </c>
      <c r="T639">
        <f t="shared" si="275"/>
        <v>0</v>
      </c>
      <c r="U639" s="11" t="str">
        <f>IF(Q639=1,"Under 10k",IF(R639=1,"10-20k",IF(S639=1,"20-50k",IF(T639=1,"Over 50k","NA"))))</f>
        <v>Under 10k</v>
      </c>
      <c r="V639" s="3">
        <v>424</v>
      </c>
      <c r="W639" s="3">
        <v>50</v>
      </c>
      <c r="X639" s="3">
        <v>195</v>
      </c>
      <c r="Y639" s="3">
        <v>64</v>
      </c>
      <c r="Z639" s="3">
        <v>104</v>
      </c>
      <c r="AA639" s="9">
        <v>11</v>
      </c>
      <c r="AN639" s="3">
        <f>IFERROR(ROUND(VLOOKUP($A639,est_vols!$A:$U,4,FALSE),0),"")</f>
        <v>494</v>
      </c>
      <c r="AO639" s="3">
        <f>IFERROR(ROUND(VLOOKUP($A639,est_vols!$A:$U,5,FALSE),0),"")</f>
        <v>54</v>
      </c>
      <c r="AP639" s="3">
        <f>IFERROR(ROUND(VLOOKUP($A639,est_vols!$A:$U,6,FALSE),0),"")</f>
        <v>170</v>
      </c>
      <c r="AQ639" s="3">
        <f>IFERROR(ROUND(VLOOKUP($A639,est_vols!$A:$U,7,FALSE),0),"")</f>
        <v>74</v>
      </c>
      <c r="AR639" s="3">
        <f>IFERROR(ROUND(VLOOKUP($A639,est_vols!$A:$U,8,FALSE),0),"")</f>
        <v>162</v>
      </c>
      <c r="AS639" s="9">
        <f>IFERROR(ROUND(VLOOKUP($A639,est_vols!$A:$U,9,FALSE),0),"")</f>
        <v>36</v>
      </c>
      <c r="AT639" s="3">
        <f t="shared" si="254"/>
        <v>70</v>
      </c>
      <c r="AU639" s="3">
        <f t="shared" si="255"/>
        <v>4</v>
      </c>
      <c r="AV639" s="3">
        <f t="shared" si="256"/>
        <v>-25</v>
      </c>
      <c r="AW639" s="3">
        <f t="shared" si="257"/>
        <v>10</v>
      </c>
      <c r="AX639" s="3">
        <f t="shared" si="258"/>
        <v>58</v>
      </c>
      <c r="AY639" s="9">
        <f t="shared" si="259"/>
        <v>25</v>
      </c>
      <c r="AZ639" s="3">
        <f t="shared" si="260"/>
        <v>4900</v>
      </c>
      <c r="BA639" s="3">
        <f t="shared" si="261"/>
        <v>16</v>
      </c>
      <c r="BB639" s="3">
        <f t="shared" si="262"/>
        <v>625</v>
      </c>
      <c r="BC639" s="3">
        <f t="shared" si="263"/>
        <v>100</v>
      </c>
      <c r="BD639" s="3">
        <f t="shared" si="264"/>
        <v>3364</v>
      </c>
      <c r="BE639" s="9">
        <f t="shared" si="265"/>
        <v>625</v>
      </c>
      <c r="BF639" s="51">
        <f t="shared" si="266"/>
        <v>0.1650943396226415</v>
      </c>
      <c r="BG639" s="51">
        <f t="shared" si="267"/>
        <v>0.08</v>
      </c>
      <c r="BH639" s="51">
        <f t="shared" si="268"/>
        <v>-0.12820512820512819</v>
      </c>
      <c r="BI639" s="51">
        <f t="shared" si="269"/>
        <v>0.15625</v>
      </c>
      <c r="BJ639" s="51">
        <f t="shared" si="270"/>
        <v>0.55769230769230771</v>
      </c>
      <c r="BK639" s="52">
        <f t="shared" si="271"/>
        <v>2.2727272727272729</v>
      </c>
    </row>
    <row r="640" spans="1:63" x14ac:dyDescent="0.25">
      <c r="A640">
        <v>672</v>
      </c>
      <c r="B640" t="s">
        <v>75</v>
      </c>
      <c r="C640" t="s">
        <v>214</v>
      </c>
      <c r="D640" t="str">
        <f t="shared" si="276"/>
        <v>VICENTE ST between 37TH and 38TH</v>
      </c>
      <c r="E640" t="s">
        <v>358</v>
      </c>
      <c r="F640" t="s">
        <v>546</v>
      </c>
      <c r="G640" t="s">
        <v>547</v>
      </c>
      <c r="H640" t="s">
        <v>40</v>
      </c>
      <c r="I640" t="s">
        <v>621</v>
      </c>
      <c r="J640" s="11" t="s">
        <v>1206</v>
      </c>
      <c r="K640">
        <v>23381</v>
      </c>
      <c r="L640" s="11">
        <v>23379</v>
      </c>
      <c r="M640">
        <f>IFERROR(ROUND(VLOOKUP($A640,est_vols!$A:$U,2,FALSE),0),"")</f>
        <v>3</v>
      </c>
      <c r="N640">
        <f>IFERROR(ROUND(VLOOKUP($A640,est_vols!$A:$U,3,FALSE),0),"")</f>
        <v>11</v>
      </c>
      <c r="O640" t="str">
        <f>VLOOKUP(M640,'AT FT Lookup'!$A$3:$D$8,4,FALSE)</f>
        <v>Urb</v>
      </c>
      <c r="P640" s="11" t="str">
        <f>VLOOKUP(N640,'AT FT Lookup'!$A$12:$C$26,3,FALSE)</f>
        <v>Loc</v>
      </c>
      <c r="Q640">
        <f t="shared" si="272"/>
        <v>1</v>
      </c>
      <c r="R640">
        <f t="shared" si="273"/>
        <v>0</v>
      </c>
      <c r="S640">
        <f t="shared" si="274"/>
        <v>0</v>
      </c>
      <c r="T640">
        <f t="shared" si="275"/>
        <v>0</v>
      </c>
      <c r="U640" s="11" t="str">
        <f t="shared" ref="U640:U661" si="277">IF(Q640=1,"Under 10k",IF(R640=1,"10-20k",IF(S640=1,"20-50k",IF(T640=1,"Over 50k","NA"))))</f>
        <v>Under 10k</v>
      </c>
      <c r="V640" s="3">
        <v>2502.5</v>
      </c>
      <c r="W640" s="3">
        <v>464</v>
      </c>
      <c r="X640" s="3">
        <v>972</v>
      </c>
      <c r="Y640" s="3">
        <v>668.5</v>
      </c>
      <c r="Z640" s="3">
        <v>356</v>
      </c>
      <c r="AA640" s="9">
        <v>42</v>
      </c>
      <c r="AN640" s="3">
        <f>IFERROR(ROUND(VLOOKUP($A640,est_vols!$A:$U,4,FALSE),0),"")</f>
        <v>1073</v>
      </c>
      <c r="AO640" s="3">
        <f>IFERROR(ROUND(VLOOKUP($A640,est_vols!$A:$U,5,FALSE),0),"")</f>
        <v>198</v>
      </c>
      <c r="AP640" s="3">
        <f>IFERROR(ROUND(VLOOKUP($A640,est_vols!$A:$U,6,FALSE),0),"")</f>
        <v>461</v>
      </c>
      <c r="AQ640" s="3">
        <f>IFERROR(ROUND(VLOOKUP($A640,est_vols!$A:$U,7,FALSE),0),"")</f>
        <v>195</v>
      </c>
      <c r="AR640" s="3">
        <f>IFERROR(ROUND(VLOOKUP($A640,est_vols!$A:$U,8,FALSE),0),"")</f>
        <v>195</v>
      </c>
      <c r="AS640" s="9">
        <f>IFERROR(ROUND(VLOOKUP($A640,est_vols!$A:$U,9,FALSE),0),"")</f>
        <v>24</v>
      </c>
      <c r="AT640" s="3">
        <f t="shared" si="254"/>
        <v>-1429.5</v>
      </c>
      <c r="AU640" s="3">
        <f t="shared" si="255"/>
        <v>-266</v>
      </c>
      <c r="AV640" s="3">
        <f t="shared" si="256"/>
        <v>-511</v>
      </c>
      <c r="AW640" s="3">
        <f t="shared" si="257"/>
        <v>-473.5</v>
      </c>
      <c r="AX640" s="3">
        <f t="shared" si="258"/>
        <v>-161</v>
      </c>
      <c r="AY640" s="9">
        <f t="shared" si="259"/>
        <v>-18</v>
      </c>
      <c r="AZ640" s="3">
        <f t="shared" si="260"/>
        <v>2043470.25</v>
      </c>
      <c r="BA640" s="3">
        <f t="shared" si="261"/>
        <v>70756</v>
      </c>
      <c r="BB640" s="3">
        <f t="shared" si="262"/>
        <v>261121</v>
      </c>
      <c r="BC640" s="3">
        <f t="shared" si="263"/>
        <v>224202.25</v>
      </c>
      <c r="BD640" s="3">
        <f t="shared" si="264"/>
        <v>25921</v>
      </c>
      <c r="BE640" s="9">
        <f t="shared" si="265"/>
        <v>324</v>
      </c>
      <c r="BF640" s="51">
        <f t="shared" si="266"/>
        <v>-0.57122877122877125</v>
      </c>
      <c r="BG640" s="51">
        <f t="shared" si="267"/>
        <v>-0.57327586206896552</v>
      </c>
      <c r="BH640" s="51">
        <f t="shared" si="268"/>
        <v>-0.52572016460905346</v>
      </c>
      <c r="BI640" s="51">
        <f t="shared" si="269"/>
        <v>-0.70830216903515331</v>
      </c>
      <c r="BJ640" s="51">
        <f t="shared" si="270"/>
        <v>-0.45224719101123595</v>
      </c>
      <c r="BK640" s="52">
        <f t="shared" si="271"/>
        <v>-0.42857142857142855</v>
      </c>
    </row>
    <row r="641" spans="1:63" x14ac:dyDescent="0.25">
      <c r="A641">
        <v>673</v>
      </c>
      <c r="B641" t="s">
        <v>75</v>
      </c>
      <c r="C641" t="s">
        <v>214</v>
      </c>
      <c r="D641" t="str">
        <f t="shared" si="276"/>
        <v>VICENTE ST between 37TH and 38TH</v>
      </c>
      <c r="E641" t="s">
        <v>358</v>
      </c>
      <c r="F641" t="s">
        <v>546</v>
      </c>
      <c r="G641" t="s">
        <v>547</v>
      </c>
      <c r="H641" t="s">
        <v>42</v>
      </c>
      <c r="I641" t="s">
        <v>621</v>
      </c>
      <c r="J641" s="11" t="s">
        <v>1207</v>
      </c>
      <c r="K641">
        <v>23379</v>
      </c>
      <c r="L641" s="11">
        <v>23381</v>
      </c>
      <c r="M641">
        <f>IFERROR(ROUND(VLOOKUP($A641,est_vols!$A:$U,2,FALSE),0),"")</f>
        <v>3</v>
      </c>
      <c r="N641">
        <f>IFERROR(ROUND(VLOOKUP($A641,est_vols!$A:$U,3,FALSE),0),"")</f>
        <v>11</v>
      </c>
      <c r="O641" t="str">
        <f>VLOOKUP(M641,'AT FT Lookup'!$A$3:$D$8,4,FALSE)</f>
        <v>Urb</v>
      </c>
      <c r="P641" s="11" t="str">
        <f>VLOOKUP(N641,'AT FT Lookup'!$A$12:$C$26,3,FALSE)</f>
        <v>Loc</v>
      </c>
      <c r="Q641">
        <f t="shared" si="272"/>
        <v>1</v>
      </c>
      <c r="R641">
        <f t="shared" si="273"/>
        <v>0</v>
      </c>
      <c r="S641">
        <f t="shared" si="274"/>
        <v>0</v>
      </c>
      <c r="T641">
        <f t="shared" si="275"/>
        <v>0</v>
      </c>
      <c r="U641" s="11" t="str">
        <f t="shared" si="277"/>
        <v>Under 10k</v>
      </c>
      <c r="V641" s="3">
        <v>1885.5</v>
      </c>
      <c r="W641" s="3">
        <v>232</v>
      </c>
      <c r="X641" s="3">
        <v>742.5</v>
      </c>
      <c r="Y641" s="3">
        <v>552</v>
      </c>
      <c r="Z641" s="3">
        <v>349.5</v>
      </c>
      <c r="AA641" s="9">
        <v>9.5</v>
      </c>
      <c r="AN641" s="3">
        <f>IFERROR(ROUND(VLOOKUP($A641,est_vols!$A:$U,4,FALSE),0),"")</f>
        <v>867</v>
      </c>
      <c r="AO641" s="3">
        <f>IFERROR(ROUND(VLOOKUP($A641,est_vols!$A:$U,5,FALSE),0),"")</f>
        <v>108</v>
      </c>
      <c r="AP641" s="3">
        <f>IFERROR(ROUND(VLOOKUP($A641,est_vols!$A:$U,6,FALSE),0),"")</f>
        <v>356</v>
      </c>
      <c r="AQ641" s="3">
        <f>IFERROR(ROUND(VLOOKUP($A641,est_vols!$A:$U,7,FALSE),0),"")</f>
        <v>192</v>
      </c>
      <c r="AR641" s="3">
        <f>IFERROR(ROUND(VLOOKUP($A641,est_vols!$A:$U,8,FALSE),0),"")</f>
        <v>200</v>
      </c>
      <c r="AS641" s="9">
        <f>IFERROR(ROUND(VLOOKUP($A641,est_vols!$A:$U,9,FALSE),0),"")</f>
        <v>11</v>
      </c>
      <c r="AT641" s="3">
        <f t="shared" si="254"/>
        <v>-1018.5</v>
      </c>
      <c r="AU641" s="3">
        <f t="shared" si="255"/>
        <v>-124</v>
      </c>
      <c r="AV641" s="3">
        <f t="shared" si="256"/>
        <v>-386.5</v>
      </c>
      <c r="AW641" s="3">
        <f t="shared" si="257"/>
        <v>-360</v>
      </c>
      <c r="AX641" s="3">
        <f t="shared" si="258"/>
        <v>-149.5</v>
      </c>
      <c r="AY641" s="9">
        <f t="shared" si="259"/>
        <v>1.5</v>
      </c>
      <c r="AZ641" s="3">
        <f t="shared" si="260"/>
        <v>1037342.25</v>
      </c>
      <c r="BA641" s="3">
        <f t="shared" si="261"/>
        <v>15376</v>
      </c>
      <c r="BB641" s="3">
        <f t="shared" si="262"/>
        <v>149382.25</v>
      </c>
      <c r="BC641" s="3">
        <f t="shared" si="263"/>
        <v>129600</v>
      </c>
      <c r="BD641" s="3">
        <f t="shared" si="264"/>
        <v>22350.25</v>
      </c>
      <c r="BE641" s="9">
        <f t="shared" si="265"/>
        <v>2.25</v>
      </c>
      <c r="BF641" s="51">
        <f t="shared" si="266"/>
        <v>-0.54017501988862371</v>
      </c>
      <c r="BG641" s="51">
        <f t="shared" si="267"/>
        <v>-0.53448275862068961</v>
      </c>
      <c r="BH641" s="51">
        <f t="shared" si="268"/>
        <v>-0.52053872053872052</v>
      </c>
      <c r="BI641" s="51">
        <f t="shared" si="269"/>
        <v>-0.65217391304347827</v>
      </c>
      <c r="BJ641" s="51">
        <f t="shared" si="270"/>
        <v>-0.42775393419170243</v>
      </c>
      <c r="BK641" s="52">
        <f t="shared" si="271"/>
        <v>0.15789473684210525</v>
      </c>
    </row>
    <row r="642" spans="1:63" x14ac:dyDescent="0.25">
      <c r="A642">
        <v>674</v>
      </c>
      <c r="B642" t="s">
        <v>75</v>
      </c>
      <c r="C642" t="s">
        <v>214</v>
      </c>
      <c r="D642" t="str">
        <f t="shared" si="276"/>
        <v>WALLER ST between CLAYTON and DOWNEY</v>
      </c>
      <c r="E642" t="s">
        <v>359</v>
      </c>
      <c r="F642" t="s">
        <v>485</v>
      </c>
      <c r="G642" t="s">
        <v>614</v>
      </c>
      <c r="H642" t="s">
        <v>40</v>
      </c>
      <c r="I642" t="s">
        <v>621</v>
      </c>
      <c r="J642" s="11" t="s">
        <v>1208</v>
      </c>
      <c r="K642">
        <v>26407</v>
      </c>
      <c r="L642" s="11">
        <v>26405</v>
      </c>
      <c r="M642">
        <f>IFERROR(ROUND(VLOOKUP($A642,est_vols!$A:$U,2,FALSE),0),"")</f>
        <v>2</v>
      </c>
      <c r="N642">
        <f>IFERROR(ROUND(VLOOKUP($A642,est_vols!$A:$U,3,FALSE),0),"")</f>
        <v>4</v>
      </c>
      <c r="O642" t="str">
        <f>VLOOKUP(M642,'AT FT Lookup'!$A$3:$D$8,4,FALSE)</f>
        <v>UrbBiz</v>
      </c>
      <c r="P642" s="11" t="str">
        <f>VLOOKUP(N642,'AT FT Lookup'!$A$12:$C$26,3,FALSE)</f>
        <v>Col</v>
      </c>
      <c r="Q642">
        <f t="shared" si="272"/>
        <v>1</v>
      </c>
      <c r="R642">
        <f t="shared" si="273"/>
        <v>0</v>
      </c>
      <c r="S642">
        <f t="shared" si="274"/>
        <v>0</v>
      </c>
      <c r="T642">
        <f t="shared" si="275"/>
        <v>0</v>
      </c>
      <c r="U642" s="11" t="str">
        <f t="shared" si="277"/>
        <v>Under 10k</v>
      </c>
      <c r="V642" s="3">
        <v>1493</v>
      </c>
      <c r="W642" s="3">
        <v>313</v>
      </c>
      <c r="X642" s="3">
        <v>599</v>
      </c>
      <c r="Y642" s="3">
        <v>326</v>
      </c>
      <c r="Z642" s="3">
        <v>245</v>
      </c>
      <c r="AA642" s="9">
        <v>10</v>
      </c>
      <c r="AN642" s="3">
        <f>IFERROR(ROUND(VLOOKUP($A642,est_vols!$A:$U,4,FALSE),0),"")</f>
        <v>53</v>
      </c>
      <c r="AO642" s="3">
        <f>IFERROR(ROUND(VLOOKUP($A642,est_vols!$A:$U,5,FALSE),0),"")</f>
        <v>24</v>
      </c>
      <c r="AP642" s="3">
        <f>IFERROR(ROUND(VLOOKUP($A642,est_vols!$A:$U,6,FALSE),0),"")</f>
        <v>14</v>
      </c>
      <c r="AQ642" s="3">
        <f>IFERROR(ROUND(VLOOKUP($A642,est_vols!$A:$U,7,FALSE),0),"")</f>
        <v>6</v>
      </c>
      <c r="AR642" s="3">
        <f>IFERROR(ROUND(VLOOKUP($A642,est_vols!$A:$U,8,FALSE),0),"")</f>
        <v>8</v>
      </c>
      <c r="AS642" s="9">
        <f>IFERROR(ROUND(VLOOKUP($A642,est_vols!$A:$U,9,FALSE),0),"")</f>
        <v>0</v>
      </c>
      <c r="AT642" s="3">
        <f t="shared" si="254"/>
        <v>-1440</v>
      </c>
      <c r="AU642" s="3">
        <f t="shared" si="255"/>
        <v>-289</v>
      </c>
      <c r="AV642" s="3">
        <f t="shared" si="256"/>
        <v>-585</v>
      </c>
      <c r="AW642" s="3">
        <f t="shared" si="257"/>
        <v>-320</v>
      </c>
      <c r="AX642" s="3">
        <f t="shared" si="258"/>
        <v>-237</v>
      </c>
      <c r="AY642" s="9">
        <f t="shared" si="259"/>
        <v>-10</v>
      </c>
      <c r="AZ642" s="3">
        <f t="shared" si="260"/>
        <v>2073600</v>
      </c>
      <c r="BA642" s="3">
        <f t="shared" si="261"/>
        <v>83521</v>
      </c>
      <c r="BB642" s="3">
        <f t="shared" si="262"/>
        <v>342225</v>
      </c>
      <c r="BC642" s="3">
        <f t="shared" si="263"/>
        <v>102400</v>
      </c>
      <c r="BD642" s="3">
        <f t="shared" si="264"/>
        <v>56169</v>
      </c>
      <c r="BE642" s="9">
        <f t="shared" si="265"/>
        <v>100</v>
      </c>
      <c r="BF642" s="51">
        <f t="shared" si="266"/>
        <v>-0.9645010046885466</v>
      </c>
      <c r="BG642" s="51">
        <f t="shared" si="267"/>
        <v>-0.92332268370607029</v>
      </c>
      <c r="BH642" s="51">
        <f t="shared" si="268"/>
        <v>-0.97662771285475791</v>
      </c>
      <c r="BI642" s="51">
        <f t="shared" si="269"/>
        <v>-0.98159509202453987</v>
      </c>
      <c r="BJ642" s="51">
        <f t="shared" si="270"/>
        <v>-0.96734693877551026</v>
      </c>
      <c r="BK642" s="52">
        <f t="shared" si="271"/>
        <v>-1</v>
      </c>
    </row>
    <row r="643" spans="1:63" x14ac:dyDescent="0.25">
      <c r="A643">
        <v>675</v>
      </c>
      <c r="B643" t="s">
        <v>75</v>
      </c>
      <c r="C643" t="s">
        <v>214</v>
      </c>
      <c r="D643" t="str">
        <f t="shared" si="276"/>
        <v>WALLER ST between CLAYTON and DOWNEY</v>
      </c>
      <c r="E643" t="s">
        <v>359</v>
      </c>
      <c r="F643" t="s">
        <v>485</v>
      </c>
      <c r="G643" t="s">
        <v>614</v>
      </c>
      <c r="H643" t="s">
        <v>42</v>
      </c>
      <c r="I643" t="s">
        <v>621</v>
      </c>
      <c r="J643" s="11" t="s">
        <v>1209</v>
      </c>
      <c r="K643">
        <v>26405</v>
      </c>
      <c r="L643" s="11">
        <v>26407</v>
      </c>
      <c r="M643">
        <f>IFERROR(ROUND(VLOOKUP($A643,est_vols!$A:$U,2,FALSE),0),"")</f>
        <v>2</v>
      </c>
      <c r="N643">
        <f>IFERROR(ROUND(VLOOKUP($A643,est_vols!$A:$U,3,FALSE),0),"")</f>
        <v>4</v>
      </c>
      <c r="O643" t="str">
        <f>VLOOKUP(M643,'AT FT Lookup'!$A$3:$D$8,4,FALSE)</f>
        <v>UrbBiz</v>
      </c>
      <c r="P643" s="11" t="str">
        <f>VLOOKUP(N643,'AT FT Lookup'!$A$12:$C$26,3,FALSE)</f>
        <v>Col</v>
      </c>
      <c r="Q643">
        <f t="shared" si="272"/>
        <v>1</v>
      </c>
      <c r="R643">
        <f t="shared" si="273"/>
        <v>0</v>
      </c>
      <c r="S643">
        <f t="shared" si="274"/>
        <v>0</v>
      </c>
      <c r="T643">
        <f t="shared" si="275"/>
        <v>0</v>
      </c>
      <c r="U643" s="11" t="str">
        <f t="shared" si="277"/>
        <v>Under 10k</v>
      </c>
      <c r="V643" s="3">
        <v>3222</v>
      </c>
      <c r="W643" s="3">
        <v>416</v>
      </c>
      <c r="X643" s="3">
        <v>1102</v>
      </c>
      <c r="Y643" s="3">
        <v>919</v>
      </c>
      <c r="Z643" s="3">
        <v>752</v>
      </c>
      <c r="AA643" s="9">
        <v>33</v>
      </c>
      <c r="AN643" s="3">
        <f>IFERROR(ROUND(VLOOKUP($A643,est_vols!$A:$U,4,FALSE),0),"")</f>
        <v>409</v>
      </c>
      <c r="AO643" s="3">
        <f>IFERROR(ROUND(VLOOKUP($A643,est_vols!$A:$U,5,FALSE),0),"")</f>
        <v>38</v>
      </c>
      <c r="AP643" s="3">
        <f>IFERROR(ROUND(VLOOKUP($A643,est_vols!$A:$U,6,FALSE),0),"")</f>
        <v>102</v>
      </c>
      <c r="AQ643" s="3">
        <f>IFERROR(ROUND(VLOOKUP($A643,est_vols!$A:$U,7,FALSE),0),"")</f>
        <v>169</v>
      </c>
      <c r="AR643" s="3">
        <f>IFERROR(ROUND(VLOOKUP($A643,est_vols!$A:$U,8,FALSE),0),"")</f>
        <v>70</v>
      </c>
      <c r="AS643" s="9">
        <f>IFERROR(ROUND(VLOOKUP($A643,est_vols!$A:$U,9,FALSE),0),"")</f>
        <v>30</v>
      </c>
      <c r="AT643" s="3">
        <f t="shared" si="254"/>
        <v>-2813</v>
      </c>
      <c r="AU643" s="3">
        <f t="shared" si="255"/>
        <v>-378</v>
      </c>
      <c r="AV643" s="3">
        <f t="shared" si="256"/>
        <v>-1000</v>
      </c>
      <c r="AW643" s="3">
        <f t="shared" si="257"/>
        <v>-750</v>
      </c>
      <c r="AX643" s="3">
        <f t="shared" si="258"/>
        <v>-682</v>
      </c>
      <c r="AY643" s="9">
        <f t="shared" si="259"/>
        <v>-3</v>
      </c>
      <c r="AZ643" s="3">
        <f t="shared" si="260"/>
        <v>7912969</v>
      </c>
      <c r="BA643" s="3">
        <f t="shared" si="261"/>
        <v>142884</v>
      </c>
      <c r="BB643" s="3">
        <f t="shared" si="262"/>
        <v>1000000</v>
      </c>
      <c r="BC643" s="3">
        <f t="shared" si="263"/>
        <v>562500</v>
      </c>
      <c r="BD643" s="3">
        <f t="shared" si="264"/>
        <v>465124</v>
      </c>
      <c r="BE643" s="9">
        <f t="shared" si="265"/>
        <v>9</v>
      </c>
      <c r="BF643" s="51">
        <f t="shared" si="266"/>
        <v>-0.87306021104903786</v>
      </c>
      <c r="BG643" s="51">
        <f t="shared" si="267"/>
        <v>-0.90865384615384615</v>
      </c>
      <c r="BH643" s="51">
        <f t="shared" si="268"/>
        <v>-0.90744101633393826</v>
      </c>
      <c r="BI643" s="51">
        <f t="shared" si="269"/>
        <v>-0.81610446137105552</v>
      </c>
      <c r="BJ643" s="51">
        <f t="shared" si="270"/>
        <v>-0.90691489361702127</v>
      </c>
      <c r="BK643" s="52">
        <f t="shared" si="271"/>
        <v>-9.0909090909090912E-2</v>
      </c>
    </row>
    <row r="644" spans="1:63" x14ac:dyDescent="0.25">
      <c r="A644">
        <v>676</v>
      </c>
      <c r="B644" t="s">
        <v>75</v>
      </c>
      <c r="C644" t="s">
        <v>214</v>
      </c>
      <c r="D644" t="str">
        <f t="shared" si="276"/>
        <v>WAWONA ST between 14TH and 15TH</v>
      </c>
      <c r="E644" t="s">
        <v>360</v>
      </c>
      <c r="F644" t="s">
        <v>615</v>
      </c>
      <c r="G644" t="s">
        <v>616</v>
      </c>
      <c r="H644" t="s">
        <v>40</v>
      </c>
      <c r="I644" t="s">
        <v>621</v>
      </c>
      <c r="J644" s="11" t="s">
        <v>1210</v>
      </c>
      <c r="K644">
        <v>22952</v>
      </c>
      <c r="L644" s="11">
        <v>22951</v>
      </c>
      <c r="M644">
        <f>IFERROR(ROUND(VLOOKUP($A644,est_vols!$A:$U,2,FALSE),0),"")</f>
        <v>3</v>
      </c>
      <c r="N644">
        <f>IFERROR(ROUND(VLOOKUP($A644,est_vols!$A:$U,3,FALSE),0),"")</f>
        <v>11</v>
      </c>
      <c r="O644" t="str">
        <f>VLOOKUP(M644,'AT FT Lookup'!$A$3:$D$8,4,FALSE)</f>
        <v>Urb</v>
      </c>
      <c r="P644" s="11" t="str">
        <f>VLOOKUP(N644,'AT FT Lookup'!$A$12:$C$26,3,FALSE)</f>
        <v>Loc</v>
      </c>
      <c r="Q644">
        <f t="shared" si="272"/>
        <v>1</v>
      </c>
      <c r="R644">
        <f t="shared" si="273"/>
        <v>0</v>
      </c>
      <c r="S644">
        <f t="shared" si="274"/>
        <v>0</v>
      </c>
      <c r="T644">
        <f t="shared" si="275"/>
        <v>0</v>
      </c>
      <c r="U644" s="11" t="str">
        <f t="shared" si="277"/>
        <v>Under 10k</v>
      </c>
      <c r="V644" s="3">
        <v>1077</v>
      </c>
      <c r="W644" s="3">
        <v>171.5</v>
      </c>
      <c r="X644" s="3">
        <v>409</v>
      </c>
      <c r="Y644" s="3">
        <v>327</v>
      </c>
      <c r="Z644" s="3">
        <v>163.5</v>
      </c>
      <c r="AA644" s="9">
        <v>6</v>
      </c>
      <c r="AN644" s="3">
        <f>IFERROR(ROUND(VLOOKUP($A644,est_vols!$A:$U,4,FALSE),0),"")</f>
        <v>542</v>
      </c>
      <c r="AO644" s="3">
        <f>IFERROR(ROUND(VLOOKUP($A644,est_vols!$A:$U,5,FALSE),0),"")</f>
        <v>107</v>
      </c>
      <c r="AP644" s="3">
        <f>IFERROR(ROUND(VLOOKUP($A644,est_vols!$A:$U,6,FALSE),0),"")</f>
        <v>213</v>
      </c>
      <c r="AQ644" s="3">
        <f>IFERROR(ROUND(VLOOKUP($A644,est_vols!$A:$U,7,FALSE),0),"")</f>
        <v>107</v>
      </c>
      <c r="AR644" s="3">
        <f>IFERROR(ROUND(VLOOKUP($A644,est_vols!$A:$U,8,FALSE),0),"")</f>
        <v>99</v>
      </c>
      <c r="AS644" s="9">
        <f>IFERROR(ROUND(VLOOKUP($A644,est_vols!$A:$U,9,FALSE),0),"")</f>
        <v>16</v>
      </c>
      <c r="AT644" s="3">
        <f t="shared" ref="AT644:AT661" si="278">AN644-V644</f>
        <v>-535</v>
      </c>
      <c r="AU644" s="3">
        <f t="shared" ref="AU644:AU661" si="279">AO644-W644</f>
        <v>-64.5</v>
      </c>
      <c r="AV644" s="3">
        <f t="shared" ref="AV644:AV661" si="280">AP644-X644</f>
        <v>-196</v>
      </c>
      <c r="AW644" s="3">
        <f t="shared" ref="AW644:AW661" si="281">AQ644-Y644</f>
        <v>-220</v>
      </c>
      <c r="AX644" s="3">
        <f t="shared" ref="AX644:AX661" si="282">AR644-Z644</f>
        <v>-64.5</v>
      </c>
      <c r="AY644" s="9">
        <f t="shared" ref="AY644:AY661" si="283">AS644-AA644</f>
        <v>10</v>
      </c>
      <c r="AZ644" s="3">
        <f t="shared" ref="AZ644:AZ661" si="284">AT644^2</f>
        <v>286225</v>
      </c>
      <c r="BA644" s="3">
        <f t="shared" ref="BA644:BA661" si="285">AU644^2</f>
        <v>4160.25</v>
      </c>
      <c r="BB644" s="3">
        <f t="shared" ref="BB644:BB661" si="286">AV644^2</f>
        <v>38416</v>
      </c>
      <c r="BC644" s="3">
        <f t="shared" ref="BC644:BC661" si="287">AW644^2</f>
        <v>48400</v>
      </c>
      <c r="BD644" s="3">
        <f t="shared" ref="BD644:BD661" si="288">AX644^2</f>
        <v>4160.25</v>
      </c>
      <c r="BE644" s="9">
        <f t="shared" ref="BE644:BE661" si="289">AY644^2</f>
        <v>100</v>
      </c>
      <c r="BF644" s="51">
        <f t="shared" si="266"/>
        <v>-0.49675023212627667</v>
      </c>
      <c r="BG644" s="51">
        <f t="shared" si="267"/>
        <v>-0.37609329446064138</v>
      </c>
      <c r="BH644" s="51">
        <f t="shared" si="268"/>
        <v>-0.47921760391198043</v>
      </c>
      <c r="BI644" s="51">
        <f t="shared" si="269"/>
        <v>-0.672782874617737</v>
      </c>
      <c r="BJ644" s="51">
        <f t="shared" si="270"/>
        <v>-0.39449541284403672</v>
      </c>
      <c r="BK644" s="52">
        <f t="shared" si="271"/>
        <v>1.6666666666666667</v>
      </c>
    </row>
    <row r="645" spans="1:63" x14ac:dyDescent="0.25">
      <c r="A645">
        <v>677</v>
      </c>
      <c r="B645" t="s">
        <v>75</v>
      </c>
      <c r="C645" t="s">
        <v>214</v>
      </c>
      <c r="D645" t="str">
        <f t="shared" si="276"/>
        <v>WAWONA ST between 14TH and 15TH</v>
      </c>
      <c r="E645" t="s">
        <v>360</v>
      </c>
      <c r="F645" t="s">
        <v>615</v>
      </c>
      <c r="G645" t="s">
        <v>616</v>
      </c>
      <c r="H645" t="s">
        <v>40</v>
      </c>
      <c r="I645" t="s">
        <v>621</v>
      </c>
      <c r="J645" s="11" t="s">
        <v>1211</v>
      </c>
      <c r="K645">
        <v>22951</v>
      </c>
      <c r="L645" s="11">
        <v>22944</v>
      </c>
      <c r="M645">
        <f>IFERROR(ROUND(VLOOKUP($A645,est_vols!$A:$U,2,FALSE),0),"")</f>
        <v>3</v>
      </c>
      <c r="N645">
        <f>IFERROR(ROUND(VLOOKUP($A645,est_vols!$A:$U,3,FALSE),0),"")</f>
        <v>11</v>
      </c>
      <c r="O645" t="str">
        <f>VLOOKUP(M645,'AT FT Lookup'!$A$3:$D$8,4,FALSE)</f>
        <v>Urb</v>
      </c>
      <c r="P645" s="11" t="str">
        <f>VLOOKUP(N645,'AT FT Lookup'!$A$12:$C$26,3,FALSE)</f>
        <v>Loc</v>
      </c>
      <c r="Q645">
        <f t="shared" si="272"/>
        <v>1</v>
      </c>
      <c r="R645">
        <f t="shared" si="273"/>
        <v>0</v>
      </c>
      <c r="S645">
        <f t="shared" si="274"/>
        <v>0</v>
      </c>
      <c r="T645">
        <f t="shared" si="275"/>
        <v>0</v>
      </c>
      <c r="U645" s="11" t="str">
        <f t="shared" si="277"/>
        <v>Under 10k</v>
      </c>
      <c r="V645" s="3">
        <v>1077</v>
      </c>
      <c r="W645" s="3">
        <v>171.5</v>
      </c>
      <c r="X645" s="3">
        <v>409</v>
      </c>
      <c r="Y645" s="3">
        <v>327</v>
      </c>
      <c r="Z645" s="3">
        <v>163.5</v>
      </c>
      <c r="AA645" s="9">
        <v>6</v>
      </c>
      <c r="AN645" s="3">
        <f>IFERROR(ROUND(VLOOKUP($A645,est_vols!$A:$U,4,FALSE),0),"")</f>
        <v>542</v>
      </c>
      <c r="AO645" s="3">
        <f>IFERROR(ROUND(VLOOKUP($A645,est_vols!$A:$U,5,FALSE),0),"")</f>
        <v>107</v>
      </c>
      <c r="AP645" s="3">
        <f>IFERROR(ROUND(VLOOKUP($A645,est_vols!$A:$U,6,FALSE),0),"")</f>
        <v>213</v>
      </c>
      <c r="AQ645" s="3">
        <f>IFERROR(ROUND(VLOOKUP($A645,est_vols!$A:$U,7,FALSE),0),"")</f>
        <v>107</v>
      </c>
      <c r="AR645" s="3">
        <f>IFERROR(ROUND(VLOOKUP($A645,est_vols!$A:$U,8,FALSE),0),"")</f>
        <v>99</v>
      </c>
      <c r="AS645" s="9">
        <f>IFERROR(ROUND(VLOOKUP($A645,est_vols!$A:$U,9,FALSE),0),"")</f>
        <v>16</v>
      </c>
      <c r="AT645" s="3">
        <f t="shared" si="278"/>
        <v>-535</v>
      </c>
      <c r="AU645" s="3">
        <f t="shared" si="279"/>
        <v>-64.5</v>
      </c>
      <c r="AV645" s="3">
        <f t="shared" si="280"/>
        <v>-196</v>
      </c>
      <c r="AW645" s="3">
        <f t="shared" si="281"/>
        <v>-220</v>
      </c>
      <c r="AX645" s="3">
        <f t="shared" si="282"/>
        <v>-64.5</v>
      </c>
      <c r="AY645" s="9">
        <f t="shared" si="283"/>
        <v>10</v>
      </c>
      <c r="AZ645" s="3">
        <f t="shared" si="284"/>
        <v>286225</v>
      </c>
      <c r="BA645" s="3">
        <f t="shared" si="285"/>
        <v>4160.25</v>
      </c>
      <c r="BB645" s="3">
        <f t="shared" si="286"/>
        <v>38416</v>
      </c>
      <c r="BC645" s="3">
        <f t="shared" si="287"/>
        <v>48400</v>
      </c>
      <c r="BD645" s="3">
        <f t="shared" si="288"/>
        <v>4160.25</v>
      </c>
      <c r="BE645" s="9">
        <f t="shared" si="289"/>
        <v>100</v>
      </c>
      <c r="BF645" s="51">
        <f t="shared" si="266"/>
        <v>-0.49675023212627667</v>
      </c>
      <c r="BG645" s="51">
        <f t="shared" si="267"/>
        <v>-0.37609329446064138</v>
      </c>
      <c r="BH645" s="51">
        <f t="shared" si="268"/>
        <v>-0.47921760391198043</v>
      </c>
      <c r="BI645" s="51">
        <f t="shared" si="269"/>
        <v>-0.672782874617737</v>
      </c>
      <c r="BJ645" s="51">
        <f t="shared" si="270"/>
        <v>-0.39449541284403672</v>
      </c>
      <c r="BK645" s="52">
        <f t="shared" si="271"/>
        <v>1.6666666666666667</v>
      </c>
    </row>
    <row r="646" spans="1:63" x14ac:dyDescent="0.25">
      <c r="A646">
        <v>678</v>
      </c>
      <c r="B646" t="s">
        <v>75</v>
      </c>
      <c r="C646" t="s">
        <v>214</v>
      </c>
      <c r="D646" t="str">
        <f t="shared" si="276"/>
        <v>WAWONA ST between 14TH and 15TH</v>
      </c>
      <c r="E646" t="s">
        <v>360</v>
      </c>
      <c r="F646" t="s">
        <v>615</v>
      </c>
      <c r="G646" t="s">
        <v>616</v>
      </c>
      <c r="H646" t="s">
        <v>42</v>
      </c>
      <c r="I646" t="s">
        <v>621</v>
      </c>
      <c r="J646" s="11" t="s">
        <v>1212</v>
      </c>
      <c r="K646">
        <v>22944</v>
      </c>
      <c r="L646" s="11">
        <v>22951</v>
      </c>
      <c r="M646">
        <f>IFERROR(ROUND(VLOOKUP($A646,est_vols!$A:$U,2,FALSE),0),"")</f>
        <v>3</v>
      </c>
      <c r="N646">
        <f>IFERROR(ROUND(VLOOKUP($A646,est_vols!$A:$U,3,FALSE),0),"")</f>
        <v>11</v>
      </c>
      <c r="O646" t="str">
        <f>VLOOKUP(M646,'AT FT Lookup'!$A$3:$D$8,4,FALSE)</f>
        <v>Urb</v>
      </c>
      <c r="P646" s="11" t="str">
        <f>VLOOKUP(N646,'AT FT Lookup'!$A$12:$C$26,3,FALSE)</f>
        <v>Loc</v>
      </c>
      <c r="Q646">
        <f t="shared" si="272"/>
        <v>1</v>
      </c>
      <c r="R646">
        <f t="shared" si="273"/>
        <v>0</v>
      </c>
      <c r="S646">
        <f t="shared" si="274"/>
        <v>0</v>
      </c>
      <c r="T646">
        <f t="shared" si="275"/>
        <v>0</v>
      </c>
      <c r="U646" s="11" t="str">
        <f t="shared" si="277"/>
        <v>Under 10k</v>
      </c>
      <c r="V646" s="3">
        <v>937.5</v>
      </c>
      <c r="W646" s="3">
        <v>212.5</v>
      </c>
      <c r="X646" s="3">
        <v>334.5</v>
      </c>
      <c r="Y646" s="3">
        <v>272.5</v>
      </c>
      <c r="Z646" s="3">
        <v>111.5</v>
      </c>
      <c r="AA646" s="9">
        <v>6.5</v>
      </c>
      <c r="AN646" s="3">
        <f>IFERROR(ROUND(VLOOKUP($A646,est_vols!$A:$U,4,FALSE),0),"")</f>
        <v>290</v>
      </c>
      <c r="AO646" s="3">
        <f>IFERROR(ROUND(VLOOKUP($A646,est_vols!$A:$U,5,FALSE),0),"")</f>
        <v>34</v>
      </c>
      <c r="AP646" s="3">
        <f>IFERROR(ROUND(VLOOKUP($A646,est_vols!$A:$U,6,FALSE),0),"")</f>
        <v>124</v>
      </c>
      <c r="AQ646" s="3">
        <f>IFERROR(ROUND(VLOOKUP($A646,est_vols!$A:$U,7,FALSE),0),"")</f>
        <v>128</v>
      </c>
      <c r="AR646" s="3">
        <f>IFERROR(ROUND(VLOOKUP($A646,est_vols!$A:$U,8,FALSE),0),"")</f>
        <v>3</v>
      </c>
      <c r="AS646" s="9">
        <f>IFERROR(ROUND(VLOOKUP($A646,est_vols!$A:$U,9,FALSE),0),"")</f>
        <v>0</v>
      </c>
      <c r="AT646" s="3">
        <f t="shared" si="278"/>
        <v>-647.5</v>
      </c>
      <c r="AU646" s="3">
        <f t="shared" si="279"/>
        <v>-178.5</v>
      </c>
      <c r="AV646" s="3">
        <f t="shared" si="280"/>
        <v>-210.5</v>
      </c>
      <c r="AW646" s="3">
        <f t="shared" si="281"/>
        <v>-144.5</v>
      </c>
      <c r="AX646" s="3">
        <f t="shared" si="282"/>
        <v>-108.5</v>
      </c>
      <c r="AY646" s="9">
        <f t="shared" si="283"/>
        <v>-6.5</v>
      </c>
      <c r="AZ646" s="3">
        <f t="shared" si="284"/>
        <v>419256.25</v>
      </c>
      <c r="BA646" s="3">
        <f t="shared" si="285"/>
        <v>31862.25</v>
      </c>
      <c r="BB646" s="3">
        <f t="shared" si="286"/>
        <v>44310.25</v>
      </c>
      <c r="BC646" s="3">
        <f t="shared" si="287"/>
        <v>20880.25</v>
      </c>
      <c r="BD646" s="3">
        <f t="shared" si="288"/>
        <v>11772.25</v>
      </c>
      <c r="BE646" s="9">
        <f t="shared" si="289"/>
        <v>42.25</v>
      </c>
      <c r="BF646" s="51">
        <f t="shared" si="266"/>
        <v>-0.69066666666666665</v>
      </c>
      <c r="BG646" s="51">
        <f t="shared" si="267"/>
        <v>-0.84</v>
      </c>
      <c r="BH646" s="51">
        <f t="shared" si="268"/>
        <v>-0.62929745889387145</v>
      </c>
      <c r="BI646" s="51">
        <f t="shared" si="269"/>
        <v>-0.53027522935779814</v>
      </c>
      <c r="BJ646" s="51">
        <f t="shared" si="270"/>
        <v>-0.97309417040358748</v>
      </c>
      <c r="BK646" s="52">
        <f t="shared" si="271"/>
        <v>-1</v>
      </c>
    </row>
    <row r="647" spans="1:63" x14ac:dyDescent="0.25">
      <c r="A647">
        <v>679</v>
      </c>
      <c r="B647" t="s">
        <v>75</v>
      </c>
      <c r="C647" t="s">
        <v>214</v>
      </c>
      <c r="D647" t="str">
        <f t="shared" si="276"/>
        <v>WAWONA ST between 14TH and 15TH</v>
      </c>
      <c r="E647" t="s">
        <v>360</v>
      </c>
      <c r="F647" t="s">
        <v>615</v>
      </c>
      <c r="G647" t="s">
        <v>616</v>
      </c>
      <c r="H647" t="s">
        <v>42</v>
      </c>
      <c r="I647" t="s">
        <v>621</v>
      </c>
      <c r="J647" s="11" t="s">
        <v>1213</v>
      </c>
      <c r="K647">
        <v>22951</v>
      </c>
      <c r="L647" s="11">
        <v>22952</v>
      </c>
      <c r="M647">
        <f>IFERROR(ROUND(VLOOKUP($A647,est_vols!$A:$U,2,FALSE),0),"")</f>
        <v>3</v>
      </c>
      <c r="N647">
        <f>IFERROR(ROUND(VLOOKUP($A647,est_vols!$A:$U,3,FALSE),0),"")</f>
        <v>11</v>
      </c>
      <c r="O647" t="str">
        <f>VLOOKUP(M647,'AT FT Lookup'!$A$3:$D$8,4,FALSE)</f>
        <v>Urb</v>
      </c>
      <c r="P647" s="11" t="str">
        <f>VLOOKUP(N647,'AT FT Lookup'!$A$12:$C$26,3,FALSE)</f>
        <v>Loc</v>
      </c>
      <c r="Q647">
        <f t="shared" si="272"/>
        <v>1</v>
      </c>
      <c r="R647">
        <f t="shared" si="273"/>
        <v>0</v>
      </c>
      <c r="S647">
        <f t="shared" si="274"/>
        <v>0</v>
      </c>
      <c r="T647">
        <f t="shared" si="275"/>
        <v>0</v>
      </c>
      <c r="U647" s="11" t="str">
        <f t="shared" si="277"/>
        <v>Under 10k</v>
      </c>
      <c r="V647" s="3">
        <v>937.5</v>
      </c>
      <c r="W647" s="3">
        <v>212.5</v>
      </c>
      <c r="X647" s="3">
        <v>334.5</v>
      </c>
      <c r="Y647" s="3">
        <v>272.5</v>
      </c>
      <c r="Z647" s="3">
        <v>111.5</v>
      </c>
      <c r="AA647" s="9">
        <v>6.5</v>
      </c>
      <c r="AN647" s="3">
        <f>IFERROR(ROUND(VLOOKUP($A647,est_vols!$A:$U,4,FALSE),0),"")</f>
        <v>290</v>
      </c>
      <c r="AO647" s="3">
        <f>IFERROR(ROUND(VLOOKUP($A647,est_vols!$A:$U,5,FALSE),0),"")</f>
        <v>34</v>
      </c>
      <c r="AP647" s="3">
        <f>IFERROR(ROUND(VLOOKUP($A647,est_vols!$A:$U,6,FALSE),0),"")</f>
        <v>124</v>
      </c>
      <c r="AQ647" s="3">
        <f>IFERROR(ROUND(VLOOKUP($A647,est_vols!$A:$U,7,FALSE),0),"")</f>
        <v>128</v>
      </c>
      <c r="AR647" s="3">
        <f>IFERROR(ROUND(VLOOKUP($A647,est_vols!$A:$U,8,FALSE),0),"")</f>
        <v>3</v>
      </c>
      <c r="AS647" s="9">
        <f>IFERROR(ROUND(VLOOKUP($A647,est_vols!$A:$U,9,FALSE),0),"")</f>
        <v>0</v>
      </c>
      <c r="AT647" s="3">
        <f t="shared" si="278"/>
        <v>-647.5</v>
      </c>
      <c r="AU647" s="3">
        <f t="shared" si="279"/>
        <v>-178.5</v>
      </c>
      <c r="AV647" s="3">
        <f t="shared" si="280"/>
        <v>-210.5</v>
      </c>
      <c r="AW647" s="3">
        <f t="shared" si="281"/>
        <v>-144.5</v>
      </c>
      <c r="AX647" s="3">
        <f t="shared" si="282"/>
        <v>-108.5</v>
      </c>
      <c r="AY647" s="9">
        <f t="shared" si="283"/>
        <v>-6.5</v>
      </c>
      <c r="AZ647" s="3">
        <f t="shared" si="284"/>
        <v>419256.25</v>
      </c>
      <c r="BA647" s="3">
        <f t="shared" si="285"/>
        <v>31862.25</v>
      </c>
      <c r="BB647" s="3">
        <f t="shared" si="286"/>
        <v>44310.25</v>
      </c>
      <c r="BC647" s="3">
        <f t="shared" si="287"/>
        <v>20880.25</v>
      </c>
      <c r="BD647" s="3">
        <f t="shared" si="288"/>
        <v>11772.25</v>
      </c>
      <c r="BE647" s="9">
        <f t="shared" si="289"/>
        <v>42.25</v>
      </c>
      <c r="BF647" s="51">
        <f t="shared" si="266"/>
        <v>-0.69066666666666665</v>
      </c>
      <c r="BG647" s="51">
        <f t="shared" si="267"/>
        <v>-0.84</v>
      </c>
      <c r="BH647" s="51">
        <f t="shared" si="268"/>
        <v>-0.62929745889387145</v>
      </c>
      <c r="BI647" s="51">
        <f t="shared" si="269"/>
        <v>-0.53027522935779814</v>
      </c>
      <c r="BJ647" s="51">
        <f t="shared" si="270"/>
        <v>-0.97309417040358748</v>
      </c>
      <c r="BK647" s="52">
        <f t="shared" si="271"/>
        <v>-1</v>
      </c>
    </row>
    <row r="648" spans="1:63" x14ac:dyDescent="0.25">
      <c r="A648">
        <v>680</v>
      </c>
      <c r="B648" t="s">
        <v>75</v>
      </c>
      <c r="C648" t="s">
        <v>214</v>
      </c>
      <c r="D648" t="str">
        <f t="shared" si="276"/>
        <v>WAWONA ST between 15TH and 18TH</v>
      </c>
      <c r="E648" t="s">
        <v>360</v>
      </c>
      <c r="F648" t="s">
        <v>616</v>
      </c>
      <c r="G648" t="s">
        <v>501</v>
      </c>
      <c r="H648" t="s">
        <v>40</v>
      </c>
      <c r="I648" t="s">
        <v>621</v>
      </c>
      <c r="J648" s="11" t="s">
        <v>1214</v>
      </c>
      <c r="K648">
        <v>23157</v>
      </c>
      <c r="L648" s="11">
        <v>23153</v>
      </c>
      <c r="M648">
        <f>IFERROR(ROUND(VLOOKUP($A648,est_vols!$A:$U,2,FALSE),0),"")</f>
        <v>3</v>
      </c>
      <c r="N648">
        <f>IFERROR(ROUND(VLOOKUP($A648,est_vols!$A:$U,3,FALSE),0),"")</f>
        <v>11</v>
      </c>
      <c r="O648" t="str">
        <f>VLOOKUP(M648,'AT FT Lookup'!$A$3:$D$8,4,FALSE)</f>
        <v>Urb</v>
      </c>
      <c r="P648" s="11" t="str">
        <f>VLOOKUP(N648,'AT FT Lookup'!$A$12:$C$26,3,FALSE)</f>
        <v>Loc</v>
      </c>
      <c r="Q648">
        <f t="shared" si="272"/>
        <v>1</v>
      </c>
      <c r="R648">
        <f t="shared" si="273"/>
        <v>0</v>
      </c>
      <c r="S648">
        <f t="shared" si="274"/>
        <v>0</v>
      </c>
      <c r="T648">
        <f t="shared" si="275"/>
        <v>0</v>
      </c>
      <c r="U648" s="11" t="str">
        <f t="shared" si="277"/>
        <v>Under 10k</v>
      </c>
      <c r="V648" s="3">
        <v>622</v>
      </c>
      <c r="W648" s="3">
        <v>118</v>
      </c>
      <c r="X648" s="3">
        <v>230</v>
      </c>
      <c r="Y648" s="3">
        <v>162</v>
      </c>
      <c r="Z648" s="3">
        <v>102</v>
      </c>
      <c r="AA648" s="9">
        <v>10</v>
      </c>
      <c r="AN648" s="3">
        <f>IFERROR(ROUND(VLOOKUP($A648,est_vols!$A:$U,4,FALSE),0),"")</f>
        <v>0</v>
      </c>
      <c r="AO648" s="3">
        <f>IFERROR(ROUND(VLOOKUP($A648,est_vols!$A:$U,5,FALSE),0),"")</f>
        <v>0</v>
      </c>
      <c r="AP648" s="3">
        <f>IFERROR(ROUND(VLOOKUP($A648,est_vols!$A:$U,6,FALSE),0),"")</f>
        <v>0</v>
      </c>
      <c r="AQ648" s="3">
        <f>IFERROR(ROUND(VLOOKUP($A648,est_vols!$A:$U,7,FALSE),0),"")</f>
        <v>0</v>
      </c>
      <c r="AR648" s="3">
        <f>IFERROR(ROUND(VLOOKUP($A648,est_vols!$A:$U,8,FALSE),0),"")</f>
        <v>0</v>
      </c>
      <c r="AS648" s="9">
        <f>IFERROR(ROUND(VLOOKUP($A648,est_vols!$A:$U,9,FALSE),0),"")</f>
        <v>0</v>
      </c>
      <c r="AT648" s="3">
        <f t="shared" si="278"/>
        <v>-622</v>
      </c>
      <c r="AU648" s="3">
        <f t="shared" si="279"/>
        <v>-118</v>
      </c>
      <c r="AV648" s="3">
        <f t="shared" si="280"/>
        <v>-230</v>
      </c>
      <c r="AW648" s="3">
        <f t="shared" si="281"/>
        <v>-162</v>
      </c>
      <c r="AX648" s="3">
        <f t="shared" si="282"/>
        <v>-102</v>
      </c>
      <c r="AY648" s="9">
        <f t="shared" si="283"/>
        <v>-10</v>
      </c>
      <c r="AZ648" s="3">
        <f t="shared" si="284"/>
        <v>386884</v>
      </c>
      <c r="BA648" s="3">
        <f t="shared" si="285"/>
        <v>13924</v>
      </c>
      <c r="BB648" s="3">
        <f t="shared" si="286"/>
        <v>52900</v>
      </c>
      <c r="BC648" s="3">
        <f t="shared" si="287"/>
        <v>26244</v>
      </c>
      <c r="BD648" s="3">
        <f t="shared" si="288"/>
        <v>10404</v>
      </c>
      <c r="BE648" s="9">
        <f t="shared" si="289"/>
        <v>100</v>
      </c>
      <c r="BF648" s="51">
        <f t="shared" si="266"/>
        <v>-1</v>
      </c>
      <c r="BG648" s="51">
        <f t="shared" si="267"/>
        <v>-1</v>
      </c>
      <c r="BH648" s="51">
        <f t="shared" si="268"/>
        <v>-1</v>
      </c>
      <c r="BI648" s="51">
        <f t="shared" si="269"/>
        <v>-1</v>
      </c>
      <c r="BJ648" s="51">
        <f t="shared" si="270"/>
        <v>-1</v>
      </c>
      <c r="BK648" s="52">
        <f t="shared" si="271"/>
        <v>-1</v>
      </c>
    </row>
    <row r="649" spans="1:63" x14ac:dyDescent="0.25">
      <c r="A649">
        <v>681</v>
      </c>
      <c r="B649" t="s">
        <v>75</v>
      </c>
      <c r="C649" t="s">
        <v>214</v>
      </c>
      <c r="D649" t="str">
        <f t="shared" si="276"/>
        <v>WAWONA ST between 15TH and 18TH</v>
      </c>
      <c r="E649" t="s">
        <v>360</v>
      </c>
      <c r="F649" t="s">
        <v>616</v>
      </c>
      <c r="G649" t="s">
        <v>501</v>
      </c>
      <c r="H649" t="s">
        <v>40</v>
      </c>
      <c r="I649" t="s">
        <v>621</v>
      </c>
      <c r="J649" s="11" t="s">
        <v>1215</v>
      </c>
      <c r="K649">
        <v>23153</v>
      </c>
      <c r="L649" s="11">
        <v>23151</v>
      </c>
      <c r="M649">
        <f>IFERROR(ROUND(VLOOKUP($A649,est_vols!$A:$U,2,FALSE),0),"")</f>
        <v>3</v>
      </c>
      <c r="N649">
        <f>IFERROR(ROUND(VLOOKUP($A649,est_vols!$A:$U,3,FALSE),0),"")</f>
        <v>11</v>
      </c>
      <c r="O649" t="str">
        <f>VLOOKUP(M649,'AT FT Lookup'!$A$3:$D$8,4,FALSE)</f>
        <v>Urb</v>
      </c>
      <c r="P649" s="11" t="str">
        <f>VLOOKUP(N649,'AT FT Lookup'!$A$12:$C$26,3,FALSE)</f>
        <v>Loc</v>
      </c>
      <c r="Q649">
        <f t="shared" si="272"/>
        <v>1</v>
      </c>
      <c r="R649">
        <f t="shared" si="273"/>
        <v>0</v>
      </c>
      <c r="S649">
        <f t="shared" si="274"/>
        <v>0</v>
      </c>
      <c r="T649">
        <f t="shared" si="275"/>
        <v>0</v>
      </c>
      <c r="U649" s="11" t="str">
        <f t="shared" si="277"/>
        <v>Under 10k</v>
      </c>
      <c r="V649" s="3">
        <v>622</v>
      </c>
      <c r="W649" s="3">
        <v>118</v>
      </c>
      <c r="X649" s="3">
        <v>230</v>
      </c>
      <c r="Y649" s="3">
        <v>162</v>
      </c>
      <c r="Z649" s="3">
        <v>102</v>
      </c>
      <c r="AA649" s="9">
        <v>10</v>
      </c>
      <c r="AN649" s="3">
        <f>IFERROR(ROUND(VLOOKUP($A649,est_vols!$A:$U,4,FALSE),0),"")</f>
        <v>0</v>
      </c>
      <c r="AO649" s="3">
        <f>IFERROR(ROUND(VLOOKUP($A649,est_vols!$A:$U,5,FALSE),0),"")</f>
        <v>0</v>
      </c>
      <c r="AP649" s="3">
        <f>IFERROR(ROUND(VLOOKUP($A649,est_vols!$A:$U,6,FALSE),0),"")</f>
        <v>0</v>
      </c>
      <c r="AQ649" s="3">
        <f>IFERROR(ROUND(VLOOKUP($A649,est_vols!$A:$U,7,FALSE),0),"")</f>
        <v>0</v>
      </c>
      <c r="AR649" s="3">
        <f>IFERROR(ROUND(VLOOKUP($A649,est_vols!$A:$U,8,FALSE),0),"")</f>
        <v>0</v>
      </c>
      <c r="AS649" s="9">
        <f>IFERROR(ROUND(VLOOKUP($A649,est_vols!$A:$U,9,FALSE),0),"")</f>
        <v>0</v>
      </c>
      <c r="AT649" s="3">
        <f t="shared" si="278"/>
        <v>-622</v>
      </c>
      <c r="AU649" s="3">
        <f t="shared" si="279"/>
        <v>-118</v>
      </c>
      <c r="AV649" s="3">
        <f t="shared" si="280"/>
        <v>-230</v>
      </c>
      <c r="AW649" s="3">
        <f t="shared" si="281"/>
        <v>-162</v>
      </c>
      <c r="AX649" s="3">
        <f t="shared" si="282"/>
        <v>-102</v>
      </c>
      <c r="AY649" s="9">
        <f t="shared" si="283"/>
        <v>-10</v>
      </c>
      <c r="AZ649" s="3">
        <f t="shared" si="284"/>
        <v>386884</v>
      </c>
      <c r="BA649" s="3">
        <f t="shared" si="285"/>
        <v>13924</v>
      </c>
      <c r="BB649" s="3">
        <f t="shared" si="286"/>
        <v>52900</v>
      </c>
      <c r="BC649" s="3">
        <f t="shared" si="287"/>
        <v>26244</v>
      </c>
      <c r="BD649" s="3">
        <f t="shared" si="288"/>
        <v>10404</v>
      </c>
      <c r="BE649" s="9">
        <f t="shared" si="289"/>
        <v>100</v>
      </c>
      <c r="BF649" s="51">
        <f t="shared" si="266"/>
        <v>-1</v>
      </c>
      <c r="BG649" s="51">
        <f t="shared" si="267"/>
        <v>-1</v>
      </c>
      <c r="BH649" s="51">
        <f t="shared" si="268"/>
        <v>-1</v>
      </c>
      <c r="BI649" s="51">
        <f t="shared" si="269"/>
        <v>-1</v>
      </c>
      <c r="BJ649" s="51">
        <f t="shared" si="270"/>
        <v>-1</v>
      </c>
      <c r="BK649" s="52">
        <f t="shared" si="271"/>
        <v>-1</v>
      </c>
    </row>
    <row r="650" spans="1:63" x14ac:dyDescent="0.25">
      <c r="A650">
        <v>682</v>
      </c>
      <c r="B650" t="s">
        <v>75</v>
      </c>
      <c r="C650" t="s">
        <v>214</v>
      </c>
      <c r="D650" t="str">
        <f t="shared" si="276"/>
        <v>WAWONA ST between 15TH and 18TH</v>
      </c>
      <c r="E650" t="s">
        <v>360</v>
      </c>
      <c r="F650" t="s">
        <v>616</v>
      </c>
      <c r="G650" t="s">
        <v>501</v>
      </c>
      <c r="H650" t="s">
        <v>40</v>
      </c>
      <c r="I650" t="s">
        <v>621</v>
      </c>
      <c r="J650" s="11" t="s">
        <v>1216</v>
      </c>
      <c r="K650">
        <v>23151</v>
      </c>
      <c r="L650" s="11">
        <v>22952</v>
      </c>
      <c r="M650">
        <f>IFERROR(ROUND(VLOOKUP($A650,est_vols!$A:$U,2,FALSE),0),"")</f>
        <v>3</v>
      </c>
      <c r="N650">
        <f>IFERROR(ROUND(VLOOKUP($A650,est_vols!$A:$U,3,FALSE),0),"")</f>
        <v>11</v>
      </c>
      <c r="O650" t="str">
        <f>VLOOKUP(M650,'AT FT Lookup'!$A$3:$D$8,4,FALSE)</f>
        <v>Urb</v>
      </c>
      <c r="P650" s="11" t="str">
        <f>VLOOKUP(N650,'AT FT Lookup'!$A$12:$C$26,3,FALSE)</f>
        <v>Loc</v>
      </c>
      <c r="Q650">
        <f t="shared" si="272"/>
        <v>1</v>
      </c>
      <c r="R650">
        <f t="shared" si="273"/>
        <v>0</v>
      </c>
      <c r="S650">
        <f t="shared" si="274"/>
        <v>0</v>
      </c>
      <c r="T650">
        <f t="shared" si="275"/>
        <v>0</v>
      </c>
      <c r="U650" s="11" t="str">
        <f t="shared" si="277"/>
        <v>Under 10k</v>
      </c>
      <c r="V650" s="3">
        <v>622</v>
      </c>
      <c r="W650" s="3">
        <v>118</v>
      </c>
      <c r="X650" s="3">
        <v>230</v>
      </c>
      <c r="Y650" s="3">
        <v>162</v>
      </c>
      <c r="Z650" s="3">
        <v>102</v>
      </c>
      <c r="AA650" s="9">
        <v>10</v>
      </c>
      <c r="AN650" s="3">
        <f>IFERROR(ROUND(VLOOKUP($A650,est_vols!$A:$U,4,FALSE),0),"")</f>
        <v>1125</v>
      </c>
      <c r="AO650" s="3">
        <f>IFERROR(ROUND(VLOOKUP($A650,est_vols!$A:$U,5,FALSE),0),"")</f>
        <v>198</v>
      </c>
      <c r="AP650" s="3">
        <f>IFERROR(ROUND(VLOOKUP($A650,est_vols!$A:$U,6,FALSE),0),"")</f>
        <v>449</v>
      </c>
      <c r="AQ650" s="3">
        <f>IFERROR(ROUND(VLOOKUP($A650,est_vols!$A:$U,7,FALSE),0),"")</f>
        <v>222</v>
      </c>
      <c r="AR650" s="3">
        <f>IFERROR(ROUND(VLOOKUP($A650,est_vols!$A:$U,8,FALSE),0),"")</f>
        <v>224</v>
      </c>
      <c r="AS650" s="9">
        <f>IFERROR(ROUND(VLOOKUP($A650,est_vols!$A:$U,9,FALSE),0),"")</f>
        <v>31</v>
      </c>
      <c r="AT650" s="3">
        <f t="shared" si="278"/>
        <v>503</v>
      </c>
      <c r="AU650" s="3">
        <f t="shared" si="279"/>
        <v>80</v>
      </c>
      <c r="AV650" s="3">
        <f t="shared" si="280"/>
        <v>219</v>
      </c>
      <c r="AW650" s="3">
        <f t="shared" si="281"/>
        <v>60</v>
      </c>
      <c r="AX650" s="3">
        <f t="shared" si="282"/>
        <v>122</v>
      </c>
      <c r="AY650" s="9">
        <f t="shared" si="283"/>
        <v>21</v>
      </c>
      <c r="AZ650" s="3">
        <f t="shared" si="284"/>
        <v>253009</v>
      </c>
      <c r="BA650" s="3">
        <f t="shared" si="285"/>
        <v>6400</v>
      </c>
      <c r="BB650" s="3">
        <f t="shared" si="286"/>
        <v>47961</v>
      </c>
      <c r="BC650" s="3">
        <f t="shared" si="287"/>
        <v>3600</v>
      </c>
      <c r="BD650" s="3">
        <f t="shared" si="288"/>
        <v>14884</v>
      </c>
      <c r="BE650" s="9">
        <f t="shared" si="289"/>
        <v>441</v>
      </c>
      <c r="BF650" s="51">
        <f t="shared" si="266"/>
        <v>0.8086816720257235</v>
      </c>
      <c r="BG650" s="51">
        <f t="shared" si="267"/>
        <v>0.67796610169491522</v>
      </c>
      <c r="BH650" s="51">
        <f t="shared" si="268"/>
        <v>0.95217391304347831</v>
      </c>
      <c r="BI650" s="51">
        <f t="shared" si="269"/>
        <v>0.37037037037037035</v>
      </c>
      <c r="BJ650" s="51">
        <f t="shared" si="270"/>
        <v>1.196078431372549</v>
      </c>
      <c r="BK650" s="52">
        <f t="shared" si="271"/>
        <v>2.1</v>
      </c>
    </row>
    <row r="651" spans="1:63" x14ac:dyDescent="0.25">
      <c r="A651">
        <v>683</v>
      </c>
      <c r="B651" t="s">
        <v>75</v>
      </c>
      <c r="C651" t="s">
        <v>214</v>
      </c>
      <c r="D651" t="str">
        <f t="shared" si="276"/>
        <v>WAWONA ST between 15TH and 18TH</v>
      </c>
      <c r="E651" t="s">
        <v>360</v>
      </c>
      <c r="F651" t="s">
        <v>616</v>
      </c>
      <c r="G651" t="s">
        <v>501</v>
      </c>
      <c r="H651" t="s">
        <v>42</v>
      </c>
      <c r="I651" t="s">
        <v>621</v>
      </c>
      <c r="J651" s="11" t="s">
        <v>1217</v>
      </c>
      <c r="K651">
        <v>22952</v>
      </c>
      <c r="L651" s="11">
        <v>23151</v>
      </c>
      <c r="M651">
        <f>IFERROR(ROUND(VLOOKUP($A651,est_vols!$A:$U,2,FALSE),0),"")</f>
        <v>3</v>
      </c>
      <c r="N651">
        <f>IFERROR(ROUND(VLOOKUP($A651,est_vols!$A:$U,3,FALSE),0),"")</f>
        <v>11</v>
      </c>
      <c r="O651" t="str">
        <f>VLOOKUP(M651,'AT FT Lookup'!$A$3:$D$8,4,FALSE)</f>
        <v>Urb</v>
      </c>
      <c r="P651" s="11" t="str">
        <f>VLOOKUP(N651,'AT FT Lookup'!$A$12:$C$26,3,FALSE)</f>
        <v>Loc</v>
      </c>
      <c r="Q651">
        <f t="shared" si="272"/>
        <v>1</v>
      </c>
      <c r="R651">
        <f t="shared" si="273"/>
        <v>0</v>
      </c>
      <c r="S651">
        <f t="shared" si="274"/>
        <v>0</v>
      </c>
      <c r="T651">
        <f t="shared" si="275"/>
        <v>0</v>
      </c>
      <c r="U651" s="11" t="str">
        <f t="shared" si="277"/>
        <v>Under 10k</v>
      </c>
      <c r="V651" s="3">
        <v>1399</v>
      </c>
      <c r="W651" s="3">
        <v>191</v>
      </c>
      <c r="X651" s="3">
        <v>478</v>
      </c>
      <c r="Y651" s="3">
        <v>389</v>
      </c>
      <c r="Z651" s="3">
        <v>330</v>
      </c>
      <c r="AA651" s="9">
        <v>11</v>
      </c>
      <c r="AN651" s="3">
        <f>IFERROR(ROUND(VLOOKUP($A651,est_vols!$A:$U,4,FALSE),0),"")</f>
        <v>1101</v>
      </c>
      <c r="AO651" s="3">
        <f>IFERROR(ROUND(VLOOKUP($A651,est_vols!$A:$U,5,FALSE),0),"")</f>
        <v>153</v>
      </c>
      <c r="AP651" s="3">
        <f>IFERROR(ROUND(VLOOKUP($A651,est_vols!$A:$U,6,FALSE),0),"")</f>
        <v>426</v>
      </c>
      <c r="AQ651" s="3">
        <f>IFERROR(ROUND(VLOOKUP($A651,est_vols!$A:$U,7,FALSE),0),"")</f>
        <v>264</v>
      </c>
      <c r="AR651" s="3">
        <f>IFERROR(ROUND(VLOOKUP($A651,est_vols!$A:$U,8,FALSE),0),"")</f>
        <v>238</v>
      </c>
      <c r="AS651" s="9">
        <f>IFERROR(ROUND(VLOOKUP($A651,est_vols!$A:$U,9,FALSE),0),"")</f>
        <v>19</v>
      </c>
      <c r="AT651" s="3">
        <f t="shared" si="278"/>
        <v>-298</v>
      </c>
      <c r="AU651" s="3">
        <f t="shared" si="279"/>
        <v>-38</v>
      </c>
      <c r="AV651" s="3">
        <f t="shared" si="280"/>
        <v>-52</v>
      </c>
      <c r="AW651" s="3">
        <f t="shared" si="281"/>
        <v>-125</v>
      </c>
      <c r="AX651" s="3">
        <f t="shared" si="282"/>
        <v>-92</v>
      </c>
      <c r="AY651" s="9">
        <f t="shared" si="283"/>
        <v>8</v>
      </c>
      <c r="AZ651" s="3">
        <f t="shared" si="284"/>
        <v>88804</v>
      </c>
      <c r="BA651" s="3">
        <f t="shared" si="285"/>
        <v>1444</v>
      </c>
      <c r="BB651" s="3">
        <f t="shared" si="286"/>
        <v>2704</v>
      </c>
      <c r="BC651" s="3">
        <f t="shared" si="287"/>
        <v>15625</v>
      </c>
      <c r="BD651" s="3">
        <f t="shared" si="288"/>
        <v>8464</v>
      </c>
      <c r="BE651" s="9">
        <f t="shared" si="289"/>
        <v>64</v>
      </c>
      <c r="BF651" s="51">
        <f t="shared" si="266"/>
        <v>-0.21300929235167976</v>
      </c>
      <c r="BG651" s="51">
        <f t="shared" si="267"/>
        <v>-0.19895287958115182</v>
      </c>
      <c r="BH651" s="51">
        <f t="shared" si="268"/>
        <v>-0.10878661087866109</v>
      </c>
      <c r="BI651" s="51">
        <f t="shared" si="269"/>
        <v>-0.32133676092544988</v>
      </c>
      <c r="BJ651" s="51">
        <f t="shared" si="270"/>
        <v>-0.27878787878787881</v>
      </c>
      <c r="BK651" s="52">
        <f t="shared" si="271"/>
        <v>0.72727272727272729</v>
      </c>
    </row>
    <row r="652" spans="1:63" x14ac:dyDescent="0.25">
      <c r="A652">
        <v>684</v>
      </c>
      <c r="B652" t="s">
        <v>75</v>
      </c>
      <c r="C652" t="s">
        <v>214</v>
      </c>
      <c r="D652" t="str">
        <f t="shared" si="276"/>
        <v>WAWONA ST between 15TH and 18TH</v>
      </c>
      <c r="E652" t="s">
        <v>360</v>
      </c>
      <c r="F652" t="s">
        <v>616</v>
      </c>
      <c r="G652" t="s">
        <v>501</v>
      </c>
      <c r="H652" t="s">
        <v>42</v>
      </c>
      <c r="I652" t="s">
        <v>621</v>
      </c>
      <c r="J652" s="11" t="s">
        <v>1218</v>
      </c>
      <c r="K652">
        <v>23151</v>
      </c>
      <c r="L652" s="11">
        <v>23153</v>
      </c>
      <c r="M652">
        <f>IFERROR(ROUND(VLOOKUP($A652,est_vols!$A:$U,2,FALSE),0),"")</f>
        <v>3</v>
      </c>
      <c r="N652">
        <f>IFERROR(ROUND(VLOOKUP($A652,est_vols!$A:$U,3,FALSE),0),"")</f>
        <v>11</v>
      </c>
      <c r="O652" t="str">
        <f>VLOOKUP(M652,'AT FT Lookup'!$A$3:$D$8,4,FALSE)</f>
        <v>Urb</v>
      </c>
      <c r="P652" s="11" t="str">
        <f>VLOOKUP(N652,'AT FT Lookup'!$A$12:$C$26,3,FALSE)</f>
        <v>Loc</v>
      </c>
      <c r="Q652">
        <f t="shared" si="272"/>
        <v>1</v>
      </c>
      <c r="R652">
        <f t="shared" si="273"/>
        <v>0</v>
      </c>
      <c r="S652">
        <f t="shared" si="274"/>
        <v>0</v>
      </c>
      <c r="T652">
        <f t="shared" si="275"/>
        <v>0</v>
      </c>
      <c r="U652" s="11" t="str">
        <f t="shared" si="277"/>
        <v>Under 10k</v>
      </c>
      <c r="V652" s="3">
        <v>1399</v>
      </c>
      <c r="W652" s="3">
        <v>191</v>
      </c>
      <c r="X652" s="3">
        <v>478</v>
      </c>
      <c r="Y652" s="3">
        <v>389</v>
      </c>
      <c r="Z652" s="3">
        <v>330</v>
      </c>
      <c r="AA652" s="9">
        <v>11</v>
      </c>
      <c r="AN652" s="3">
        <f>IFERROR(ROUND(VLOOKUP($A652,est_vols!$A:$U,4,FALSE),0),"")</f>
        <v>0</v>
      </c>
      <c r="AO652" s="3">
        <f>IFERROR(ROUND(VLOOKUP($A652,est_vols!$A:$U,5,FALSE),0),"")</f>
        <v>0</v>
      </c>
      <c r="AP652" s="3">
        <f>IFERROR(ROUND(VLOOKUP($A652,est_vols!$A:$U,6,FALSE),0),"")</f>
        <v>0</v>
      </c>
      <c r="AQ652" s="3">
        <f>IFERROR(ROUND(VLOOKUP($A652,est_vols!$A:$U,7,FALSE),0),"")</f>
        <v>0</v>
      </c>
      <c r="AR652" s="3">
        <f>IFERROR(ROUND(VLOOKUP($A652,est_vols!$A:$U,8,FALSE),0),"")</f>
        <v>0</v>
      </c>
      <c r="AS652" s="9">
        <f>IFERROR(ROUND(VLOOKUP($A652,est_vols!$A:$U,9,FALSE),0),"")</f>
        <v>0</v>
      </c>
      <c r="AT652" s="3">
        <f t="shared" si="278"/>
        <v>-1399</v>
      </c>
      <c r="AU652" s="3">
        <f t="shared" si="279"/>
        <v>-191</v>
      </c>
      <c r="AV652" s="3">
        <f t="shared" si="280"/>
        <v>-478</v>
      </c>
      <c r="AW652" s="3">
        <f t="shared" si="281"/>
        <v>-389</v>
      </c>
      <c r="AX652" s="3">
        <f t="shared" si="282"/>
        <v>-330</v>
      </c>
      <c r="AY652" s="9">
        <f t="shared" si="283"/>
        <v>-11</v>
      </c>
      <c r="AZ652" s="3">
        <f t="shared" si="284"/>
        <v>1957201</v>
      </c>
      <c r="BA652" s="3">
        <f t="shared" si="285"/>
        <v>36481</v>
      </c>
      <c r="BB652" s="3">
        <f t="shared" si="286"/>
        <v>228484</v>
      </c>
      <c r="BC652" s="3">
        <f t="shared" si="287"/>
        <v>151321</v>
      </c>
      <c r="BD652" s="3">
        <f t="shared" si="288"/>
        <v>108900</v>
      </c>
      <c r="BE652" s="9">
        <f t="shared" si="289"/>
        <v>121</v>
      </c>
      <c r="BF652" s="51">
        <f t="shared" si="266"/>
        <v>-1</v>
      </c>
      <c r="BG652" s="51">
        <f t="shared" si="267"/>
        <v>-1</v>
      </c>
      <c r="BH652" s="51">
        <f t="shared" si="268"/>
        <v>-1</v>
      </c>
      <c r="BI652" s="51">
        <f t="shared" si="269"/>
        <v>-1</v>
      </c>
      <c r="BJ652" s="51">
        <f t="shared" si="270"/>
        <v>-1</v>
      </c>
      <c r="BK652" s="52">
        <f t="shared" si="271"/>
        <v>-1</v>
      </c>
    </row>
    <row r="653" spans="1:63" x14ac:dyDescent="0.25">
      <c r="A653">
        <v>685</v>
      </c>
      <c r="B653" t="s">
        <v>75</v>
      </c>
      <c r="C653" t="s">
        <v>214</v>
      </c>
      <c r="D653" t="str">
        <f t="shared" si="276"/>
        <v>WAWONA ST between 15TH and 18TH</v>
      </c>
      <c r="E653" t="s">
        <v>360</v>
      </c>
      <c r="F653" t="s">
        <v>616</v>
      </c>
      <c r="G653" t="s">
        <v>501</v>
      </c>
      <c r="H653" t="s">
        <v>42</v>
      </c>
      <c r="I653" t="s">
        <v>621</v>
      </c>
      <c r="J653" s="11" t="s">
        <v>1219</v>
      </c>
      <c r="K653">
        <v>23153</v>
      </c>
      <c r="L653" s="11">
        <v>23157</v>
      </c>
      <c r="M653">
        <f>IFERROR(ROUND(VLOOKUP($A653,est_vols!$A:$U,2,FALSE),0),"")</f>
        <v>3</v>
      </c>
      <c r="N653">
        <f>IFERROR(ROUND(VLOOKUP($A653,est_vols!$A:$U,3,FALSE),0),"")</f>
        <v>11</v>
      </c>
      <c r="O653" t="str">
        <f>VLOOKUP(M653,'AT FT Lookup'!$A$3:$D$8,4,FALSE)</f>
        <v>Urb</v>
      </c>
      <c r="P653" s="11" t="str">
        <f>VLOOKUP(N653,'AT FT Lookup'!$A$12:$C$26,3,FALSE)</f>
        <v>Loc</v>
      </c>
      <c r="Q653">
        <f t="shared" si="272"/>
        <v>1</v>
      </c>
      <c r="R653">
        <f t="shared" si="273"/>
        <v>0</v>
      </c>
      <c r="S653">
        <f t="shared" si="274"/>
        <v>0</v>
      </c>
      <c r="T653">
        <f t="shared" si="275"/>
        <v>0</v>
      </c>
      <c r="U653" s="11" t="str">
        <f t="shared" si="277"/>
        <v>Under 10k</v>
      </c>
      <c r="V653" s="3">
        <v>1399</v>
      </c>
      <c r="W653" s="3">
        <v>191</v>
      </c>
      <c r="X653" s="3">
        <v>478</v>
      </c>
      <c r="Y653" s="3">
        <v>389</v>
      </c>
      <c r="Z653" s="3">
        <v>330</v>
      </c>
      <c r="AA653" s="9">
        <v>11</v>
      </c>
      <c r="AN653" s="3">
        <f>IFERROR(ROUND(VLOOKUP($A653,est_vols!$A:$U,4,FALSE),0),"")</f>
        <v>0</v>
      </c>
      <c r="AO653" s="3">
        <f>IFERROR(ROUND(VLOOKUP($A653,est_vols!$A:$U,5,FALSE),0),"")</f>
        <v>0</v>
      </c>
      <c r="AP653" s="3">
        <f>IFERROR(ROUND(VLOOKUP($A653,est_vols!$A:$U,6,FALSE),0),"")</f>
        <v>0</v>
      </c>
      <c r="AQ653" s="3">
        <f>IFERROR(ROUND(VLOOKUP($A653,est_vols!$A:$U,7,FALSE),0),"")</f>
        <v>0</v>
      </c>
      <c r="AR653" s="3">
        <f>IFERROR(ROUND(VLOOKUP($A653,est_vols!$A:$U,8,FALSE),0),"")</f>
        <v>0</v>
      </c>
      <c r="AS653" s="9">
        <f>IFERROR(ROUND(VLOOKUP($A653,est_vols!$A:$U,9,FALSE),0),"")</f>
        <v>0</v>
      </c>
      <c r="AT653" s="3">
        <f t="shared" si="278"/>
        <v>-1399</v>
      </c>
      <c r="AU653" s="3">
        <f t="shared" si="279"/>
        <v>-191</v>
      </c>
      <c r="AV653" s="3">
        <f t="shared" si="280"/>
        <v>-478</v>
      </c>
      <c r="AW653" s="3">
        <f t="shared" si="281"/>
        <v>-389</v>
      </c>
      <c r="AX653" s="3">
        <f t="shared" si="282"/>
        <v>-330</v>
      </c>
      <c r="AY653" s="9">
        <f t="shared" si="283"/>
        <v>-11</v>
      </c>
      <c r="AZ653" s="3">
        <f t="shared" si="284"/>
        <v>1957201</v>
      </c>
      <c r="BA653" s="3">
        <f t="shared" si="285"/>
        <v>36481</v>
      </c>
      <c r="BB653" s="3">
        <f t="shared" si="286"/>
        <v>228484</v>
      </c>
      <c r="BC653" s="3">
        <f t="shared" si="287"/>
        <v>151321</v>
      </c>
      <c r="BD653" s="3">
        <f t="shared" si="288"/>
        <v>108900</v>
      </c>
      <c r="BE653" s="9">
        <f t="shared" si="289"/>
        <v>121</v>
      </c>
      <c r="BF653" s="51">
        <f t="shared" si="266"/>
        <v>-1</v>
      </c>
      <c r="BG653" s="51">
        <f t="shared" si="267"/>
        <v>-1</v>
      </c>
      <c r="BH653" s="51">
        <f t="shared" si="268"/>
        <v>-1</v>
      </c>
      <c r="BI653" s="51">
        <f t="shared" si="269"/>
        <v>-1</v>
      </c>
      <c r="BJ653" s="51">
        <f t="shared" si="270"/>
        <v>-1</v>
      </c>
      <c r="BK653" s="52">
        <f t="shared" si="271"/>
        <v>-1</v>
      </c>
    </row>
    <row r="654" spans="1:63" x14ac:dyDescent="0.25">
      <c r="A654">
        <v>686</v>
      </c>
      <c r="B654" t="s">
        <v>75</v>
      </c>
      <c r="C654" t="s">
        <v>214</v>
      </c>
      <c r="D654" t="str">
        <f t="shared" si="276"/>
        <v>WAWONA ST between 35TH and 36TH</v>
      </c>
      <c r="E654" t="s">
        <v>360</v>
      </c>
      <c r="F654" t="s">
        <v>617</v>
      </c>
      <c r="G654" t="s">
        <v>618</v>
      </c>
      <c r="H654" t="s">
        <v>40</v>
      </c>
      <c r="I654" t="s">
        <v>621</v>
      </c>
      <c r="J654" s="11" t="s">
        <v>1220</v>
      </c>
      <c r="K654">
        <v>23364</v>
      </c>
      <c r="L654" s="11">
        <v>23363</v>
      </c>
      <c r="M654">
        <f>IFERROR(ROUND(VLOOKUP($A654,est_vols!$A:$U,2,FALSE),0),"")</f>
        <v>3</v>
      </c>
      <c r="N654">
        <f>IFERROR(ROUND(VLOOKUP($A654,est_vols!$A:$U,3,FALSE),0),"")</f>
        <v>11</v>
      </c>
      <c r="O654" t="str">
        <f>VLOOKUP(M654,'AT FT Lookup'!$A$3:$D$8,4,FALSE)</f>
        <v>Urb</v>
      </c>
      <c r="P654" s="11" t="str">
        <f>VLOOKUP(N654,'AT FT Lookup'!$A$12:$C$26,3,FALSE)</f>
        <v>Loc</v>
      </c>
      <c r="Q654">
        <f t="shared" si="272"/>
        <v>1</v>
      </c>
      <c r="R654">
        <f t="shared" si="273"/>
        <v>0</v>
      </c>
      <c r="S654">
        <f t="shared" si="274"/>
        <v>0</v>
      </c>
      <c r="T654">
        <f t="shared" si="275"/>
        <v>0</v>
      </c>
      <c r="U654" s="11" t="str">
        <f t="shared" si="277"/>
        <v>Under 10k</v>
      </c>
      <c r="V654" s="3">
        <v>848</v>
      </c>
      <c r="W654" s="3">
        <v>90</v>
      </c>
      <c r="X654" s="3">
        <v>305</v>
      </c>
      <c r="Y654" s="3">
        <v>225</v>
      </c>
      <c r="Z654" s="3">
        <v>217</v>
      </c>
      <c r="AA654" s="9">
        <v>11</v>
      </c>
      <c r="AN654" s="3">
        <f>IFERROR(ROUND(VLOOKUP($A654,est_vols!$A:$U,4,FALSE),0),"")</f>
        <v>300</v>
      </c>
      <c r="AO654" s="3">
        <f>IFERROR(ROUND(VLOOKUP($A654,est_vols!$A:$U,5,FALSE),0),"")</f>
        <v>59</v>
      </c>
      <c r="AP654" s="3">
        <f>IFERROR(ROUND(VLOOKUP($A654,est_vols!$A:$U,6,FALSE),0),"")</f>
        <v>130</v>
      </c>
      <c r="AQ654" s="3">
        <f>IFERROR(ROUND(VLOOKUP($A654,est_vols!$A:$U,7,FALSE),0),"")</f>
        <v>55</v>
      </c>
      <c r="AR654" s="3">
        <f>IFERROR(ROUND(VLOOKUP($A654,est_vols!$A:$U,8,FALSE),0),"")</f>
        <v>47</v>
      </c>
      <c r="AS654" s="9">
        <f>IFERROR(ROUND(VLOOKUP($A654,est_vols!$A:$U,9,FALSE),0),"")</f>
        <v>8</v>
      </c>
      <c r="AT654" s="3">
        <f t="shared" si="278"/>
        <v>-548</v>
      </c>
      <c r="AU654" s="3">
        <f t="shared" si="279"/>
        <v>-31</v>
      </c>
      <c r="AV654" s="3">
        <f t="shared" si="280"/>
        <v>-175</v>
      </c>
      <c r="AW654" s="3">
        <f t="shared" si="281"/>
        <v>-170</v>
      </c>
      <c r="AX654" s="3">
        <f t="shared" si="282"/>
        <v>-170</v>
      </c>
      <c r="AY654" s="9">
        <f t="shared" si="283"/>
        <v>-3</v>
      </c>
      <c r="AZ654" s="3">
        <f t="shared" si="284"/>
        <v>300304</v>
      </c>
      <c r="BA654" s="3">
        <f t="shared" si="285"/>
        <v>961</v>
      </c>
      <c r="BB654" s="3">
        <f t="shared" si="286"/>
        <v>30625</v>
      </c>
      <c r="BC654" s="3">
        <f t="shared" si="287"/>
        <v>28900</v>
      </c>
      <c r="BD654" s="3">
        <f t="shared" si="288"/>
        <v>28900</v>
      </c>
      <c r="BE654" s="9">
        <f t="shared" si="289"/>
        <v>9</v>
      </c>
      <c r="BF654" s="51">
        <f t="shared" si="266"/>
        <v>-0.64622641509433965</v>
      </c>
      <c r="BG654" s="51">
        <f t="shared" si="267"/>
        <v>-0.34444444444444444</v>
      </c>
      <c r="BH654" s="51">
        <f t="shared" si="268"/>
        <v>-0.57377049180327866</v>
      </c>
      <c r="BI654" s="51">
        <f t="shared" si="269"/>
        <v>-0.75555555555555554</v>
      </c>
      <c r="BJ654" s="51">
        <f t="shared" si="270"/>
        <v>-0.78341013824884798</v>
      </c>
      <c r="BK654" s="52">
        <f t="shared" si="271"/>
        <v>-0.27272727272727271</v>
      </c>
    </row>
    <row r="655" spans="1:63" x14ac:dyDescent="0.25">
      <c r="A655">
        <v>687</v>
      </c>
      <c r="B655" t="s">
        <v>75</v>
      </c>
      <c r="C655" t="s">
        <v>214</v>
      </c>
      <c r="D655" t="str">
        <f t="shared" si="276"/>
        <v>WAWONA ST between 35TH and 36TH</v>
      </c>
      <c r="E655" t="s">
        <v>360</v>
      </c>
      <c r="F655" t="s">
        <v>617</v>
      </c>
      <c r="G655" t="s">
        <v>618</v>
      </c>
      <c r="H655" t="s">
        <v>42</v>
      </c>
      <c r="I655" t="s">
        <v>621</v>
      </c>
      <c r="J655" s="11" t="s">
        <v>1221</v>
      </c>
      <c r="K655">
        <v>23363</v>
      </c>
      <c r="L655" s="11">
        <v>23364</v>
      </c>
      <c r="M655">
        <f>IFERROR(ROUND(VLOOKUP($A655,est_vols!$A:$U,2,FALSE),0),"")</f>
        <v>3</v>
      </c>
      <c r="N655">
        <f>IFERROR(ROUND(VLOOKUP($A655,est_vols!$A:$U,3,FALSE),0),"")</f>
        <v>11</v>
      </c>
      <c r="O655" t="str">
        <f>VLOOKUP(M655,'AT FT Lookup'!$A$3:$D$8,4,FALSE)</f>
        <v>Urb</v>
      </c>
      <c r="P655" s="11" t="str">
        <f>VLOOKUP(N655,'AT FT Lookup'!$A$12:$C$26,3,FALSE)</f>
        <v>Loc</v>
      </c>
      <c r="Q655">
        <f t="shared" si="272"/>
        <v>1</v>
      </c>
      <c r="R655">
        <f t="shared" si="273"/>
        <v>0</v>
      </c>
      <c r="S655">
        <f t="shared" si="274"/>
        <v>0</v>
      </c>
      <c r="T655">
        <f t="shared" si="275"/>
        <v>0</v>
      </c>
      <c r="U655" s="11" t="str">
        <f t="shared" si="277"/>
        <v>Under 10k</v>
      </c>
      <c r="V655" s="3">
        <v>424</v>
      </c>
      <c r="W655" s="3">
        <v>111</v>
      </c>
      <c r="X655" s="3">
        <v>156</v>
      </c>
      <c r="Y655" s="3">
        <v>81</v>
      </c>
      <c r="Z655" s="3">
        <v>64</v>
      </c>
      <c r="AA655" s="9">
        <v>12</v>
      </c>
      <c r="AN655" s="3">
        <f>IFERROR(ROUND(VLOOKUP($A655,est_vols!$A:$U,4,FALSE),0),"")</f>
        <v>195</v>
      </c>
      <c r="AO655" s="3">
        <f>IFERROR(ROUND(VLOOKUP($A655,est_vols!$A:$U,5,FALSE),0),"")</f>
        <v>21</v>
      </c>
      <c r="AP655" s="3">
        <f>IFERROR(ROUND(VLOOKUP($A655,est_vols!$A:$U,6,FALSE),0),"")</f>
        <v>85</v>
      </c>
      <c r="AQ655" s="3">
        <f>IFERROR(ROUND(VLOOKUP($A655,est_vols!$A:$U,7,FALSE),0),"")</f>
        <v>38</v>
      </c>
      <c r="AR655" s="3">
        <f>IFERROR(ROUND(VLOOKUP($A655,est_vols!$A:$U,8,FALSE),0),"")</f>
        <v>47</v>
      </c>
      <c r="AS655" s="9">
        <f>IFERROR(ROUND(VLOOKUP($A655,est_vols!$A:$U,9,FALSE),0),"")</f>
        <v>3</v>
      </c>
      <c r="AT655" s="3">
        <f t="shared" si="278"/>
        <v>-229</v>
      </c>
      <c r="AU655" s="3">
        <f t="shared" si="279"/>
        <v>-90</v>
      </c>
      <c r="AV655" s="3">
        <f t="shared" si="280"/>
        <v>-71</v>
      </c>
      <c r="AW655" s="3">
        <f t="shared" si="281"/>
        <v>-43</v>
      </c>
      <c r="AX655" s="3">
        <f t="shared" si="282"/>
        <v>-17</v>
      </c>
      <c r="AY655" s="9">
        <f t="shared" si="283"/>
        <v>-9</v>
      </c>
      <c r="AZ655" s="3">
        <f t="shared" si="284"/>
        <v>52441</v>
      </c>
      <c r="BA655" s="3">
        <f t="shared" si="285"/>
        <v>8100</v>
      </c>
      <c r="BB655" s="3">
        <f t="shared" si="286"/>
        <v>5041</v>
      </c>
      <c r="BC655" s="3">
        <f t="shared" si="287"/>
        <v>1849</v>
      </c>
      <c r="BD655" s="3">
        <f t="shared" si="288"/>
        <v>289</v>
      </c>
      <c r="BE655" s="9">
        <f t="shared" si="289"/>
        <v>81</v>
      </c>
      <c r="BF655" s="51">
        <f t="shared" ref="BF655:BF661" si="290">AT655/V655</f>
        <v>-0.54009433962264153</v>
      </c>
      <c r="BG655" s="51">
        <f t="shared" ref="BG655:BG661" si="291">AU655/W655</f>
        <v>-0.81081081081081086</v>
      </c>
      <c r="BH655" s="51">
        <f t="shared" ref="BH655:BH661" si="292">AV655/X655</f>
        <v>-0.45512820512820512</v>
      </c>
      <c r="BI655" s="51">
        <f t="shared" ref="BI655:BI661" si="293">AW655/Y655</f>
        <v>-0.53086419753086422</v>
      </c>
      <c r="BJ655" s="51">
        <f t="shared" ref="BJ655:BJ661" si="294">AX655/Z655</f>
        <v>-0.265625</v>
      </c>
      <c r="BK655" s="52">
        <f t="shared" ref="BK655:BK661" si="295">AY655/AA655</f>
        <v>-0.75</v>
      </c>
    </row>
    <row r="656" spans="1:63" x14ac:dyDescent="0.25">
      <c r="A656">
        <v>688</v>
      </c>
      <c r="B656" t="s">
        <v>75</v>
      </c>
      <c r="C656" t="s">
        <v>214</v>
      </c>
      <c r="D656" t="str">
        <f t="shared" si="276"/>
        <v>WEST PACIFIC AVE between ARGUELLO and PRESIDIO</v>
      </c>
      <c r="E656" t="s">
        <v>361</v>
      </c>
      <c r="F656" t="s">
        <v>517</v>
      </c>
      <c r="G656" t="s">
        <v>474</v>
      </c>
      <c r="H656" t="s">
        <v>40</v>
      </c>
      <c r="I656" t="s">
        <v>621</v>
      </c>
      <c r="J656" s="11" t="s">
        <v>1222</v>
      </c>
      <c r="K656">
        <v>51475</v>
      </c>
      <c r="L656" s="11">
        <v>51192</v>
      </c>
      <c r="M656">
        <f>IFERROR(ROUND(VLOOKUP($A656,est_vols!$A:$U,2,FALSE),0),"")</f>
        <v>3</v>
      </c>
      <c r="N656">
        <f>IFERROR(ROUND(VLOOKUP($A656,est_vols!$A:$U,3,FALSE),0),"")</f>
        <v>11</v>
      </c>
      <c r="O656" t="str">
        <f>VLOOKUP(M656,'AT FT Lookup'!$A$3:$D$8,4,FALSE)</f>
        <v>Urb</v>
      </c>
      <c r="P656" s="11" t="str">
        <f>VLOOKUP(N656,'AT FT Lookup'!$A$12:$C$26,3,FALSE)</f>
        <v>Loc</v>
      </c>
      <c r="Q656">
        <f t="shared" si="272"/>
        <v>1</v>
      </c>
      <c r="R656">
        <f t="shared" si="273"/>
        <v>0</v>
      </c>
      <c r="S656">
        <f t="shared" si="274"/>
        <v>0</v>
      </c>
      <c r="T656">
        <f t="shared" si="275"/>
        <v>0</v>
      </c>
      <c r="U656" s="11" t="str">
        <f t="shared" si="277"/>
        <v>Under 10k</v>
      </c>
      <c r="V656" s="3">
        <v>902</v>
      </c>
      <c r="W656" s="3">
        <v>185</v>
      </c>
      <c r="X656" s="3">
        <v>366</v>
      </c>
      <c r="Y656" s="3">
        <v>247</v>
      </c>
      <c r="Z656" s="3">
        <v>96</v>
      </c>
      <c r="AA656" s="9">
        <v>8</v>
      </c>
      <c r="AN656" s="3">
        <f>IFERROR(ROUND(VLOOKUP($A656,est_vols!$A:$U,4,FALSE),0),"")</f>
        <v>7</v>
      </c>
      <c r="AO656" s="3">
        <f>IFERROR(ROUND(VLOOKUP($A656,est_vols!$A:$U,5,FALSE),0),"")</f>
        <v>2</v>
      </c>
      <c r="AP656" s="3">
        <f>IFERROR(ROUND(VLOOKUP($A656,est_vols!$A:$U,6,FALSE),0),"")</f>
        <v>2</v>
      </c>
      <c r="AQ656" s="3">
        <f>IFERROR(ROUND(VLOOKUP($A656,est_vols!$A:$U,7,FALSE),0),"")</f>
        <v>3</v>
      </c>
      <c r="AR656" s="3">
        <f>IFERROR(ROUND(VLOOKUP($A656,est_vols!$A:$U,8,FALSE),0),"")</f>
        <v>0</v>
      </c>
      <c r="AS656" s="9">
        <f>IFERROR(ROUND(VLOOKUP($A656,est_vols!$A:$U,9,FALSE),0),"")</f>
        <v>0</v>
      </c>
      <c r="AT656" s="3">
        <f t="shared" si="278"/>
        <v>-895</v>
      </c>
      <c r="AU656" s="3">
        <f t="shared" si="279"/>
        <v>-183</v>
      </c>
      <c r="AV656" s="3">
        <f t="shared" si="280"/>
        <v>-364</v>
      </c>
      <c r="AW656" s="3">
        <f t="shared" si="281"/>
        <v>-244</v>
      </c>
      <c r="AX656" s="3">
        <f t="shared" si="282"/>
        <v>-96</v>
      </c>
      <c r="AY656" s="9">
        <f t="shared" si="283"/>
        <v>-8</v>
      </c>
      <c r="AZ656" s="3">
        <f t="shared" si="284"/>
        <v>801025</v>
      </c>
      <c r="BA656" s="3">
        <f t="shared" si="285"/>
        <v>33489</v>
      </c>
      <c r="BB656" s="3">
        <f t="shared" si="286"/>
        <v>132496</v>
      </c>
      <c r="BC656" s="3">
        <f t="shared" si="287"/>
        <v>59536</v>
      </c>
      <c r="BD656" s="3">
        <f t="shared" si="288"/>
        <v>9216</v>
      </c>
      <c r="BE656" s="9">
        <f t="shared" si="289"/>
        <v>64</v>
      </c>
      <c r="BF656" s="51">
        <f t="shared" si="290"/>
        <v>-0.9922394678492239</v>
      </c>
      <c r="BG656" s="51">
        <f t="shared" si="291"/>
        <v>-0.98918918918918919</v>
      </c>
      <c r="BH656" s="51">
        <f t="shared" si="292"/>
        <v>-0.99453551912568305</v>
      </c>
      <c r="BI656" s="51">
        <f t="shared" si="293"/>
        <v>-0.98785425101214575</v>
      </c>
      <c r="BJ656" s="51">
        <f t="shared" si="294"/>
        <v>-1</v>
      </c>
      <c r="BK656" s="52">
        <f t="shared" si="295"/>
        <v>-1</v>
      </c>
    </row>
    <row r="657" spans="1:63" x14ac:dyDescent="0.25">
      <c r="A657">
        <v>689</v>
      </c>
      <c r="B657" t="s">
        <v>75</v>
      </c>
      <c r="C657" t="s">
        <v>214</v>
      </c>
      <c r="D657" t="str">
        <f t="shared" si="276"/>
        <v>WEST PACIFIC AVE between ARGUELLO and PRESIDIO</v>
      </c>
      <c r="E657" t="s">
        <v>361</v>
      </c>
      <c r="F657" t="s">
        <v>517</v>
      </c>
      <c r="G657" t="s">
        <v>474</v>
      </c>
      <c r="H657" t="s">
        <v>42</v>
      </c>
      <c r="I657" t="s">
        <v>621</v>
      </c>
      <c r="J657" s="11" t="s">
        <v>1223</v>
      </c>
      <c r="K657">
        <v>51192</v>
      </c>
      <c r="L657" s="11">
        <v>51475</v>
      </c>
      <c r="M657">
        <f>IFERROR(ROUND(VLOOKUP($A657,est_vols!$A:$U,2,FALSE),0),"")</f>
        <v>3</v>
      </c>
      <c r="N657">
        <f>IFERROR(ROUND(VLOOKUP($A657,est_vols!$A:$U,3,FALSE),0),"")</f>
        <v>11</v>
      </c>
      <c r="O657" t="str">
        <f>VLOOKUP(M657,'AT FT Lookup'!$A$3:$D$8,4,FALSE)</f>
        <v>Urb</v>
      </c>
      <c r="P657" s="11" t="str">
        <f>VLOOKUP(N657,'AT FT Lookup'!$A$12:$C$26,3,FALSE)</f>
        <v>Loc</v>
      </c>
      <c r="Q657">
        <f t="shared" si="272"/>
        <v>1</v>
      </c>
      <c r="R657">
        <f t="shared" si="273"/>
        <v>0</v>
      </c>
      <c r="S657">
        <f t="shared" si="274"/>
        <v>0</v>
      </c>
      <c r="T657">
        <f t="shared" si="275"/>
        <v>0</v>
      </c>
      <c r="U657" s="11" t="str">
        <f t="shared" si="277"/>
        <v>Under 10k</v>
      </c>
      <c r="V657" s="3">
        <v>1027</v>
      </c>
      <c r="W657" s="3">
        <v>139</v>
      </c>
      <c r="X657" s="3">
        <v>450</v>
      </c>
      <c r="Y657" s="3">
        <v>296</v>
      </c>
      <c r="Z657" s="3">
        <v>138</v>
      </c>
      <c r="AA657" s="9">
        <v>4</v>
      </c>
      <c r="AN657" s="3">
        <f>IFERROR(ROUND(VLOOKUP($A657,est_vols!$A:$U,4,FALSE),0),"")</f>
        <v>17</v>
      </c>
      <c r="AO657" s="3">
        <f>IFERROR(ROUND(VLOOKUP($A657,est_vols!$A:$U,5,FALSE),0),"")</f>
        <v>1</v>
      </c>
      <c r="AP657" s="3">
        <f>IFERROR(ROUND(VLOOKUP($A657,est_vols!$A:$U,6,FALSE),0),"")</f>
        <v>4</v>
      </c>
      <c r="AQ657" s="3">
        <f>IFERROR(ROUND(VLOOKUP($A657,est_vols!$A:$U,7,FALSE),0),"")</f>
        <v>13</v>
      </c>
      <c r="AR657" s="3">
        <f>IFERROR(ROUND(VLOOKUP($A657,est_vols!$A:$U,8,FALSE),0),"")</f>
        <v>0</v>
      </c>
      <c r="AS657" s="9">
        <f>IFERROR(ROUND(VLOOKUP($A657,est_vols!$A:$U,9,FALSE),0),"")</f>
        <v>0</v>
      </c>
      <c r="AT657" s="3">
        <f t="shared" si="278"/>
        <v>-1010</v>
      </c>
      <c r="AU657" s="3">
        <f t="shared" si="279"/>
        <v>-138</v>
      </c>
      <c r="AV657" s="3">
        <f t="shared" si="280"/>
        <v>-446</v>
      </c>
      <c r="AW657" s="3">
        <f t="shared" si="281"/>
        <v>-283</v>
      </c>
      <c r="AX657" s="3">
        <f t="shared" si="282"/>
        <v>-138</v>
      </c>
      <c r="AY657" s="9">
        <f t="shared" si="283"/>
        <v>-4</v>
      </c>
      <c r="AZ657" s="3">
        <f t="shared" si="284"/>
        <v>1020100</v>
      </c>
      <c r="BA657" s="3">
        <f t="shared" si="285"/>
        <v>19044</v>
      </c>
      <c r="BB657" s="3">
        <f t="shared" si="286"/>
        <v>198916</v>
      </c>
      <c r="BC657" s="3">
        <f t="shared" si="287"/>
        <v>80089</v>
      </c>
      <c r="BD657" s="3">
        <f t="shared" si="288"/>
        <v>19044</v>
      </c>
      <c r="BE657" s="9">
        <f t="shared" si="289"/>
        <v>16</v>
      </c>
      <c r="BF657" s="51">
        <f t="shared" si="290"/>
        <v>-0.9834469328140214</v>
      </c>
      <c r="BG657" s="51">
        <f t="shared" si="291"/>
        <v>-0.9928057553956835</v>
      </c>
      <c r="BH657" s="51">
        <f t="shared" si="292"/>
        <v>-0.99111111111111116</v>
      </c>
      <c r="BI657" s="51">
        <f t="shared" si="293"/>
        <v>-0.95608108108108103</v>
      </c>
      <c r="BJ657" s="51">
        <f t="shared" si="294"/>
        <v>-1</v>
      </c>
      <c r="BK657" s="52">
        <f t="shared" si="295"/>
        <v>-1</v>
      </c>
    </row>
    <row r="658" spans="1:63" x14ac:dyDescent="0.25">
      <c r="A658">
        <v>690</v>
      </c>
      <c r="B658" t="s">
        <v>75</v>
      </c>
      <c r="C658" t="s">
        <v>214</v>
      </c>
      <c r="D658" t="str">
        <f t="shared" si="276"/>
        <v>YERBA BUENA AVE between SANTA CLARA and SANTA PAULA</v>
      </c>
      <c r="E658" t="s">
        <v>362</v>
      </c>
      <c r="F658" t="s">
        <v>619</v>
      </c>
      <c r="G658" t="s">
        <v>620</v>
      </c>
      <c r="H658" t="s">
        <v>40</v>
      </c>
      <c r="I658" t="s">
        <v>621</v>
      </c>
      <c r="J658" s="11" t="s">
        <v>1224</v>
      </c>
      <c r="K658">
        <v>22916</v>
      </c>
      <c r="L658" s="11">
        <v>22821</v>
      </c>
      <c r="M658">
        <f>IFERROR(ROUND(VLOOKUP($A658,est_vols!$A:$U,2,FALSE),0),"")</f>
        <v>3</v>
      </c>
      <c r="N658">
        <f>IFERROR(ROUND(VLOOKUP($A658,est_vols!$A:$U,3,FALSE),0),"")</f>
        <v>4</v>
      </c>
      <c r="O658" t="str">
        <f>VLOOKUP(M658,'AT FT Lookup'!$A$3:$D$8,4,FALSE)</f>
        <v>Urb</v>
      </c>
      <c r="P658" s="11" t="str">
        <f>VLOOKUP(N658,'AT FT Lookup'!$A$12:$C$26,3,FALSE)</f>
        <v>Col</v>
      </c>
      <c r="Q658">
        <f t="shared" si="272"/>
        <v>1</v>
      </c>
      <c r="R658">
        <f t="shared" si="273"/>
        <v>0</v>
      </c>
      <c r="S658">
        <f t="shared" si="274"/>
        <v>0</v>
      </c>
      <c r="T658">
        <f t="shared" si="275"/>
        <v>0</v>
      </c>
      <c r="U658" s="11" t="str">
        <f t="shared" si="277"/>
        <v>Under 10k</v>
      </c>
      <c r="V658" s="3">
        <v>1488</v>
      </c>
      <c r="W658" s="3">
        <v>287</v>
      </c>
      <c r="X658" s="3">
        <v>549</v>
      </c>
      <c r="Y658" s="3">
        <v>358</v>
      </c>
      <c r="Z658" s="3">
        <v>266</v>
      </c>
      <c r="AA658" s="9">
        <v>28</v>
      </c>
      <c r="AN658" s="3">
        <f>IFERROR(ROUND(VLOOKUP($A658,est_vols!$A:$U,4,FALSE),0),"")</f>
        <v>5533</v>
      </c>
      <c r="AO658" s="3">
        <f>IFERROR(ROUND(VLOOKUP($A658,est_vols!$A:$U,5,FALSE),0),"")</f>
        <v>1016</v>
      </c>
      <c r="AP658" s="3">
        <f>IFERROR(ROUND(VLOOKUP($A658,est_vols!$A:$U,6,FALSE),0),"")</f>
        <v>2305</v>
      </c>
      <c r="AQ658" s="3">
        <f>IFERROR(ROUND(VLOOKUP($A658,est_vols!$A:$U,7,FALSE),0),"")</f>
        <v>1134</v>
      </c>
      <c r="AR658" s="3">
        <f>IFERROR(ROUND(VLOOKUP($A658,est_vols!$A:$U,8,FALSE),0),"")</f>
        <v>1013</v>
      </c>
      <c r="AS658" s="9">
        <f>IFERROR(ROUND(VLOOKUP($A658,est_vols!$A:$U,9,FALSE),0),"")</f>
        <v>65</v>
      </c>
      <c r="AT658" s="3">
        <f t="shared" si="278"/>
        <v>4045</v>
      </c>
      <c r="AU658" s="3">
        <f t="shared" si="279"/>
        <v>729</v>
      </c>
      <c r="AV658" s="3">
        <f t="shared" si="280"/>
        <v>1756</v>
      </c>
      <c r="AW658" s="3">
        <f t="shared" si="281"/>
        <v>776</v>
      </c>
      <c r="AX658" s="3">
        <f t="shared" si="282"/>
        <v>747</v>
      </c>
      <c r="AY658" s="9">
        <f t="shared" si="283"/>
        <v>37</v>
      </c>
      <c r="AZ658" s="3">
        <f t="shared" si="284"/>
        <v>16362025</v>
      </c>
      <c r="BA658" s="3">
        <f t="shared" si="285"/>
        <v>531441</v>
      </c>
      <c r="BB658" s="3">
        <f t="shared" si="286"/>
        <v>3083536</v>
      </c>
      <c r="BC658" s="3">
        <f t="shared" si="287"/>
        <v>602176</v>
      </c>
      <c r="BD658" s="3">
        <f t="shared" si="288"/>
        <v>558009</v>
      </c>
      <c r="BE658" s="9">
        <f t="shared" si="289"/>
        <v>1369</v>
      </c>
      <c r="BF658" s="51">
        <f t="shared" si="290"/>
        <v>2.7184139784946235</v>
      </c>
      <c r="BG658" s="51">
        <f t="shared" si="291"/>
        <v>2.5400696864111496</v>
      </c>
      <c r="BH658" s="51">
        <f t="shared" si="292"/>
        <v>3.1985428051001823</v>
      </c>
      <c r="BI658" s="51">
        <f t="shared" si="293"/>
        <v>2.1675977653631286</v>
      </c>
      <c r="BJ658" s="51">
        <f t="shared" si="294"/>
        <v>2.8082706766917291</v>
      </c>
      <c r="BK658" s="52">
        <f t="shared" si="295"/>
        <v>1.3214285714285714</v>
      </c>
    </row>
    <row r="659" spans="1:63" x14ac:dyDescent="0.25">
      <c r="A659">
        <v>691</v>
      </c>
      <c r="B659" t="s">
        <v>75</v>
      </c>
      <c r="C659" t="s">
        <v>214</v>
      </c>
      <c r="D659" t="str">
        <f t="shared" si="276"/>
        <v>YERBA BUENA AVE between SANTA CLARA and SANTA PAULA</v>
      </c>
      <c r="E659" t="s">
        <v>362</v>
      </c>
      <c r="F659" t="s">
        <v>619</v>
      </c>
      <c r="G659" t="s">
        <v>620</v>
      </c>
      <c r="H659" t="s">
        <v>42</v>
      </c>
      <c r="I659" t="s">
        <v>621</v>
      </c>
      <c r="J659" s="11" t="s">
        <v>1225</v>
      </c>
      <c r="K659">
        <v>22821</v>
      </c>
      <c r="L659" s="11">
        <v>22916</v>
      </c>
      <c r="M659">
        <f>IFERROR(ROUND(VLOOKUP($A659,est_vols!$A:$U,2,FALSE),0),"")</f>
        <v>3</v>
      </c>
      <c r="N659">
        <f>IFERROR(ROUND(VLOOKUP($A659,est_vols!$A:$U,3,FALSE),0),"")</f>
        <v>4</v>
      </c>
      <c r="O659" t="str">
        <f>VLOOKUP(M659,'AT FT Lookup'!$A$3:$D$8,4,FALSE)</f>
        <v>Urb</v>
      </c>
      <c r="P659" s="11" t="str">
        <f>VLOOKUP(N659,'AT FT Lookup'!$A$12:$C$26,3,FALSE)</f>
        <v>Col</v>
      </c>
      <c r="Q659">
        <f t="shared" si="272"/>
        <v>1</v>
      </c>
      <c r="R659">
        <f t="shared" si="273"/>
        <v>0</v>
      </c>
      <c r="S659">
        <f t="shared" si="274"/>
        <v>0</v>
      </c>
      <c r="T659">
        <f t="shared" si="275"/>
        <v>0</v>
      </c>
      <c r="U659" s="11" t="str">
        <f t="shared" si="277"/>
        <v>Under 10k</v>
      </c>
      <c r="V659" s="3">
        <v>1840</v>
      </c>
      <c r="W659" s="3">
        <v>387</v>
      </c>
      <c r="X659" s="3">
        <v>695</v>
      </c>
      <c r="Y659" s="3">
        <v>429</v>
      </c>
      <c r="Z659" s="3">
        <v>308</v>
      </c>
      <c r="AA659" s="9">
        <v>21</v>
      </c>
      <c r="AN659" s="3">
        <f>IFERROR(ROUND(VLOOKUP($A659,est_vols!$A:$U,4,FALSE),0),"")</f>
        <v>6083</v>
      </c>
      <c r="AO659" s="3">
        <f>IFERROR(ROUND(VLOOKUP($A659,est_vols!$A:$U,5,FALSE),0),"")</f>
        <v>868</v>
      </c>
      <c r="AP659" s="3">
        <f>IFERROR(ROUND(VLOOKUP($A659,est_vols!$A:$U,6,FALSE),0),"")</f>
        <v>2406</v>
      </c>
      <c r="AQ659" s="3">
        <f>IFERROR(ROUND(VLOOKUP($A659,est_vols!$A:$U,7,FALSE),0),"")</f>
        <v>1255</v>
      </c>
      <c r="AR659" s="3">
        <f>IFERROR(ROUND(VLOOKUP($A659,est_vols!$A:$U,8,FALSE),0),"")</f>
        <v>1426</v>
      </c>
      <c r="AS659" s="9">
        <f>IFERROR(ROUND(VLOOKUP($A659,est_vols!$A:$U,9,FALSE),0),"")</f>
        <v>127</v>
      </c>
      <c r="AT659" s="3">
        <f t="shared" si="278"/>
        <v>4243</v>
      </c>
      <c r="AU659" s="3">
        <f t="shared" si="279"/>
        <v>481</v>
      </c>
      <c r="AV659" s="3">
        <f t="shared" si="280"/>
        <v>1711</v>
      </c>
      <c r="AW659" s="3">
        <f t="shared" si="281"/>
        <v>826</v>
      </c>
      <c r="AX659" s="3">
        <f t="shared" si="282"/>
        <v>1118</v>
      </c>
      <c r="AY659" s="9">
        <f t="shared" si="283"/>
        <v>106</v>
      </c>
      <c r="AZ659" s="3">
        <f t="shared" si="284"/>
        <v>18003049</v>
      </c>
      <c r="BA659" s="3">
        <f t="shared" si="285"/>
        <v>231361</v>
      </c>
      <c r="BB659" s="3">
        <f t="shared" si="286"/>
        <v>2927521</v>
      </c>
      <c r="BC659" s="3">
        <f t="shared" si="287"/>
        <v>682276</v>
      </c>
      <c r="BD659" s="3">
        <f t="shared" si="288"/>
        <v>1249924</v>
      </c>
      <c r="BE659" s="9">
        <f t="shared" si="289"/>
        <v>11236</v>
      </c>
      <c r="BF659" s="51">
        <f t="shared" si="290"/>
        <v>2.3059782608695651</v>
      </c>
      <c r="BG659" s="51">
        <f t="shared" si="291"/>
        <v>1.2428940568475453</v>
      </c>
      <c r="BH659" s="51">
        <f t="shared" si="292"/>
        <v>2.4618705035971225</v>
      </c>
      <c r="BI659" s="51">
        <f t="shared" si="293"/>
        <v>1.9254079254079255</v>
      </c>
      <c r="BJ659" s="51">
        <f t="shared" si="294"/>
        <v>3.6298701298701297</v>
      </c>
      <c r="BK659" s="52">
        <f t="shared" si="295"/>
        <v>5.0476190476190474</v>
      </c>
    </row>
    <row r="660" spans="1:63" x14ac:dyDescent="0.25">
      <c r="A660">
        <v>692</v>
      </c>
      <c r="B660" t="s">
        <v>75</v>
      </c>
      <c r="C660" t="s">
        <v>214</v>
      </c>
      <c r="D660" t="str">
        <f t="shared" si="276"/>
        <v>YORBA ST between 35TH and 36TH</v>
      </c>
      <c r="E660" t="s">
        <v>363</v>
      </c>
      <c r="F660" t="s">
        <v>617</v>
      </c>
      <c r="G660" t="s">
        <v>618</v>
      </c>
      <c r="H660" t="s">
        <v>40</v>
      </c>
      <c r="I660" t="s">
        <v>621</v>
      </c>
      <c r="J660" s="11" t="s">
        <v>1226</v>
      </c>
      <c r="K660">
        <v>23361</v>
      </c>
      <c r="L660" s="11">
        <v>23357</v>
      </c>
      <c r="M660">
        <f>IFERROR(ROUND(VLOOKUP($A660,est_vols!$A:$U,2,FALSE),0),"")</f>
        <v>3</v>
      </c>
      <c r="N660">
        <f>IFERROR(ROUND(VLOOKUP($A660,est_vols!$A:$U,3,FALSE),0),"")</f>
        <v>11</v>
      </c>
      <c r="O660" t="str">
        <f>VLOOKUP(M660,'AT FT Lookup'!$A$3:$D$8,4,FALSE)</f>
        <v>Urb</v>
      </c>
      <c r="P660" s="11" t="str">
        <f>VLOOKUP(N660,'AT FT Lookup'!$A$12:$C$26,3,FALSE)</f>
        <v>Loc</v>
      </c>
      <c r="Q660">
        <f t="shared" si="272"/>
        <v>1</v>
      </c>
      <c r="R660">
        <f t="shared" si="273"/>
        <v>0</v>
      </c>
      <c r="S660">
        <f t="shared" si="274"/>
        <v>0</v>
      </c>
      <c r="T660">
        <f t="shared" si="275"/>
        <v>0</v>
      </c>
      <c r="U660" s="11" t="str">
        <f t="shared" si="277"/>
        <v>Under 10k</v>
      </c>
      <c r="V660" s="3">
        <v>231</v>
      </c>
      <c r="W660" s="3">
        <v>27</v>
      </c>
      <c r="X660" s="3">
        <v>81</v>
      </c>
      <c r="Y660" s="3">
        <v>68</v>
      </c>
      <c r="Z660" s="3">
        <v>50</v>
      </c>
      <c r="AA660" s="9">
        <v>5</v>
      </c>
      <c r="AN660" s="3">
        <f>IFERROR(ROUND(VLOOKUP($A660,est_vols!$A:$U,4,FALSE),0),"")</f>
        <v>0</v>
      </c>
      <c r="AO660" s="3">
        <f>IFERROR(ROUND(VLOOKUP($A660,est_vols!$A:$U,5,FALSE),0),"")</f>
        <v>0</v>
      </c>
      <c r="AP660" s="3">
        <f>IFERROR(ROUND(VLOOKUP($A660,est_vols!$A:$U,6,FALSE),0),"")</f>
        <v>0</v>
      </c>
      <c r="AQ660" s="3">
        <f>IFERROR(ROUND(VLOOKUP($A660,est_vols!$A:$U,7,FALSE),0),"")</f>
        <v>0</v>
      </c>
      <c r="AR660" s="3">
        <f>IFERROR(ROUND(VLOOKUP($A660,est_vols!$A:$U,8,FALSE),0),"")</f>
        <v>0</v>
      </c>
      <c r="AS660" s="9">
        <f>IFERROR(ROUND(VLOOKUP($A660,est_vols!$A:$U,9,FALSE),0),"")</f>
        <v>0</v>
      </c>
      <c r="AT660" s="3">
        <f t="shared" si="278"/>
        <v>-231</v>
      </c>
      <c r="AU660" s="3">
        <f t="shared" si="279"/>
        <v>-27</v>
      </c>
      <c r="AV660" s="3">
        <f t="shared" si="280"/>
        <v>-81</v>
      </c>
      <c r="AW660" s="3">
        <f t="shared" si="281"/>
        <v>-68</v>
      </c>
      <c r="AX660" s="3">
        <f t="shared" si="282"/>
        <v>-50</v>
      </c>
      <c r="AY660" s="9">
        <f t="shared" si="283"/>
        <v>-5</v>
      </c>
      <c r="AZ660" s="3">
        <f t="shared" si="284"/>
        <v>53361</v>
      </c>
      <c r="BA660" s="3">
        <f t="shared" si="285"/>
        <v>729</v>
      </c>
      <c r="BB660" s="3">
        <f t="shared" si="286"/>
        <v>6561</v>
      </c>
      <c r="BC660" s="3">
        <f t="shared" si="287"/>
        <v>4624</v>
      </c>
      <c r="BD660" s="3">
        <f t="shared" si="288"/>
        <v>2500</v>
      </c>
      <c r="BE660" s="9">
        <f t="shared" si="289"/>
        <v>25</v>
      </c>
      <c r="BF660" s="51">
        <f t="shared" si="290"/>
        <v>-1</v>
      </c>
      <c r="BG660" s="51">
        <f t="shared" si="291"/>
        <v>-1</v>
      </c>
      <c r="BH660" s="51">
        <f t="shared" si="292"/>
        <v>-1</v>
      </c>
      <c r="BI660" s="51">
        <f t="shared" si="293"/>
        <v>-1</v>
      </c>
      <c r="BJ660" s="51">
        <f t="shared" si="294"/>
        <v>-1</v>
      </c>
      <c r="BK660" s="52">
        <f t="shared" si="295"/>
        <v>-1</v>
      </c>
    </row>
    <row r="661" spans="1:63" x14ac:dyDescent="0.25">
      <c r="A661">
        <v>693</v>
      </c>
      <c r="B661" t="s">
        <v>75</v>
      </c>
      <c r="C661" t="s">
        <v>214</v>
      </c>
      <c r="D661" t="str">
        <f t="shared" si="276"/>
        <v>YORBA ST between 35TH and 36TH</v>
      </c>
      <c r="E661" t="s">
        <v>363</v>
      </c>
      <c r="F661" t="s">
        <v>617</v>
      </c>
      <c r="G661" t="s">
        <v>618</v>
      </c>
      <c r="H661" t="s">
        <v>42</v>
      </c>
      <c r="I661" t="s">
        <v>621</v>
      </c>
      <c r="J661" s="11" t="s">
        <v>1227</v>
      </c>
      <c r="K661">
        <v>23357</v>
      </c>
      <c r="L661" s="11">
        <v>23361</v>
      </c>
      <c r="M661">
        <f>IFERROR(ROUND(VLOOKUP($A661,est_vols!$A:$U,2,FALSE),0),"")</f>
        <v>3</v>
      </c>
      <c r="N661">
        <f>IFERROR(ROUND(VLOOKUP($A661,est_vols!$A:$U,3,FALSE),0),"")</f>
        <v>11</v>
      </c>
      <c r="O661" t="str">
        <f>VLOOKUP(M661,'AT FT Lookup'!$A$3:$D$8,4,FALSE)</f>
        <v>Urb</v>
      </c>
      <c r="P661" s="11" t="str">
        <f>VLOOKUP(N661,'AT FT Lookup'!$A$12:$C$26,3,FALSE)</f>
        <v>Loc</v>
      </c>
      <c r="Q661">
        <f t="shared" si="272"/>
        <v>1</v>
      </c>
      <c r="R661">
        <f t="shared" si="273"/>
        <v>0</v>
      </c>
      <c r="S661">
        <f t="shared" si="274"/>
        <v>0</v>
      </c>
      <c r="T661">
        <f t="shared" si="275"/>
        <v>0</v>
      </c>
      <c r="U661" s="11" t="str">
        <f t="shared" si="277"/>
        <v>Under 10k</v>
      </c>
      <c r="V661" s="3">
        <v>119</v>
      </c>
      <c r="W661" s="3">
        <v>21</v>
      </c>
      <c r="X661" s="3">
        <v>53</v>
      </c>
      <c r="Y661" s="3">
        <v>18</v>
      </c>
      <c r="Z661" s="3">
        <v>25</v>
      </c>
      <c r="AA661" s="9">
        <v>2</v>
      </c>
      <c r="AN661" s="3">
        <f>IFERROR(ROUND(VLOOKUP($A661,est_vols!$A:$U,4,FALSE),0),"")</f>
        <v>0</v>
      </c>
      <c r="AO661" s="3">
        <f>IFERROR(ROUND(VLOOKUP($A661,est_vols!$A:$U,5,FALSE),0),"")</f>
        <v>0</v>
      </c>
      <c r="AP661" s="3">
        <f>IFERROR(ROUND(VLOOKUP($A661,est_vols!$A:$U,6,FALSE),0),"")</f>
        <v>0</v>
      </c>
      <c r="AQ661" s="3">
        <f>IFERROR(ROUND(VLOOKUP($A661,est_vols!$A:$U,7,FALSE),0),"")</f>
        <v>0</v>
      </c>
      <c r="AR661" s="3">
        <f>IFERROR(ROUND(VLOOKUP($A661,est_vols!$A:$U,8,FALSE),0),"")</f>
        <v>0</v>
      </c>
      <c r="AS661" s="9">
        <f>IFERROR(ROUND(VLOOKUP($A661,est_vols!$A:$U,9,FALSE),0),"")</f>
        <v>0</v>
      </c>
      <c r="AT661" s="3">
        <f t="shared" si="278"/>
        <v>-119</v>
      </c>
      <c r="AU661" s="3">
        <f t="shared" si="279"/>
        <v>-21</v>
      </c>
      <c r="AV661" s="3">
        <f t="shared" si="280"/>
        <v>-53</v>
      </c>
      <c r="AW661" s="3">
        <f t="shared" si="281"/>
        <v>-18</v>
      </c>
      <c r="AX661" s="3">
        <f t="shared" si="282"/>
        <v>-25</v>
      </c>
      <c r="AY661" s="9">
        <f t="shared" si="283"/>
        <v>-2</v>
      </c>
      <c r="AZ661" s="3">
        <f t="shared" si="284"/>
        <v>14161</v>
      </c>
      <c r="BA661" s="3">
        <f t="shared" si="285"/>
        <v>441</v>
      </c>
      <c r="BB661" s="3">
        <f t="shared" si="286"/>
        <v>2809</v>
      </c>
      <c r="BC661" s="3">
        <f t="shared" si="287"/>
        <v>324</v>
      </c>
      <c r="BD661" s="3">
        <f t="shared" si="288"/>
        <v>625</v>
      </c>
      <c r="BE661" s="9">
        <f t="shared" si="289"/>
        <v>4</v>
      </c>
      <c r="BF661" s="51">
        <f t="shared" si="290"/>
        <v>-1</v>
      </c>
      <c r="BG661" s="51">
        <f t="shared" si="291"/>
        <v>-1</v>
      </c>
      <c r="BH661" s="51">
        <f t="shared" si="292"/>
        <v>-1</v>
      </c>
      <c r="BI661" s="51">
        <f t="shared" si="293"/>
        <v>-1</v>
      </c>
      <c r="BJ661" s="51">
        <f t="shared" si="294"/>
        <v>-1</v>
      </c>
      <c r="BK661" s="52">
        <f t="shared" si="295"/>
        <v>-1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A962-0319-45AC-86AB-7949C836A165}">
  <dimension ref="A1:BE695"/>
  <sheetViews>
    <sheetView workbookViewId="0"/>
  </sheetViews>
  <sheetFormatPr defaultRowHeight="15" x14ac:dyDescent="0.25"/>
  <cols>
    <col min="1" max="1" width="4" bestFit="1" customWidth="1"/>
    <col min="2" max="2" width="13.7109375" bestFit="1" customWidth="1"/>
    <col min="3" max="3" width="15.7109375" bestFit="1" customWidth="1"/>
    <col min="4" max="4" width="18.85546875" customWidth="1"/>
    <col min="5" max="5" width="10.7109375" customWidth="1"/>
    <col min="6" max="6" width="9.42578125" customWidth="1"/>
    <col min="7" max="7" width="8.28515625" customWidth="1"/>
    <col min="8" max="8" width="3.28515625" bestFit="1" customWidth="1"/>
    <col min="9" max="9" width="6.7109375" bestFit="1" customWidth="1"/>
    <col min="10" max="10" width="9.28515625" style="11" bestFit="1" customWidth="1"/>
    <col min="11" max="11" width="7" bestFit="1" customWidth="1"/>
    <col min="12" max="12" width="7" style="11" bestFit="1" customWidth="1"/>
    <col min="13" max="13" width="3.28515625" bestFit="1" customWidth="1"/>
    <col min="14" max="14" width="3" bestFit="1" customWidth="1"/>
    <col min="15" max="15" width="9.140625" bestFit="1" customWidth="1"/>
    <col min="16" max="16" width="9.7109375" style="11" bestFit="1" customWidth="1"/>
    <col min="17" max="17" width="5" bestFit="1" customWidth="1"/>
    <col min="18" max="19" width="6.7109375" bestFit="1" customWidth="1"/>
    <col min="20" max="20" width="6" bestFit="1" customWidth="1"/>
    <col min="21" max="21" width="6.5703125" style="11" bestFit="1" customWidth="1"/>
    <col min="22" max="22" width="7.42578125" style="3" bestFit="1" customWidth="1"/>
    <col min="23" max="26" width="6.42578125" style="3" bestFit="1" customWidth="1"/>
    <col min="27" max="27" width="6.42578125" style="9" bestFit="1" customWidth="1"/>
    <col min="28" max="28" width="5.140625" style="3" hidden="1" customWidth="1"/>
    <col min="29" max="30" width="4" style="3" hidden="1" customWidth="1"/>
    <col min="31" max="31" width="3.85546875" style="3" hidden="1" customWidth="1"/>
    <col min="32" max="32" width="3.28515625" style="3" hidden="1" customWidth="1"/>
    <col min="33" max="33" width="3.28515625" style="9" hidden="1" customWidth="1"/>
    <col min="34" max="34" width="7.42578125" style="3" hidden="1" customWidth="1"/>
    <col min="35" max="38" width="6.42578125" style="3" hidden="1" customWidth="1"/>
    <col min="39" max="39" width="5.42578125" style="9" hidden="1" customWidth="1"/>
    <col min="40" max="40" width="7.42578125" bestFit="1" customWidth="1"/>
    <col min="41" max="44" width="6.42578125" bestFit="1" customWidth="1"/>
    <col min="45" max="45" width="6.42578125" style="11" bestFit="1" customWidth="1"/>
    <col min="46" max="46" width="7.140625" bestFit="1" customWidth="1"/>
    <col min="47" max="47" width="6.42578125" bestFit="1" customWidth="1"/>
    <col min="48" max="48" width="7.140625" bestFit="1" customWidth="1"/>
    <col min="49" max="49" width="6.42578125" bestFit="1" customWidth="1"/>
    <col min="50" max="50" width="7.140625" bestFit="1" customWidth="1"/>
    <col min="51" max="51" width="6.140625" style="11" bestFit="1" customWidth="1"/>
    <col min="52" max="52" width="12.28515625" bestFit="1" customWidth="1"/>
    <col min="53" max="56" width="10.85546875" bestFit="1" customWidth="1"/>
    <col min="57" max="57" width="8.85546875" bestFit="1" customWidth="1"/>
  </cols>
  <sheetData>
    <row r="1" spans="1:57" s="1" customFormat="1" x14ac:dyDescent="0.25">
      <c r="J1" s="8"/>
      <c r="K1" s="6" t="s">
        <v>47</v>
      </c>
      <c r="L1" s="7"/>
      <c r="M1" s="6" t="s">
        <v>1250</v>
      </c>
      <c r="N1" s="6"/>
      <c r="O1" s="6"/>
      <c r="P1" s="7"/>
      <c r="Q1" s="6" t="s">
        <v>1254</v>
      </c>
      <c r="R1" s="6"/>
      <c r="S1" s="6"/>
      <c r="T1" s="6"/>
      <c r="U1" s="7"/>
      <c r="V1" s="6" t="s">
        <v>1251</v>
      </c>
      <c r="W1" s="6"/>
      <c r="X1" s="6"/>
      <c r="Y1" s="6"/>
      <c r="Z1" s="6"/>
      <c r="AA1" s="7"/>
      <c r="AB1" s="6" t="s">
        <v>1252</v>
      </c>
      <c r="AC1" s="6"/>
      <c r="AD1" s="6"/>
      <c r="AE1" s="6"/>
      <c r="AF1" s="6"/>
      <c r="AG1" s="7"/>
      <c r="AH1" s="6" t="s">
        <v>1253</v>
      </c>
      <c r="AI1" s="6"/>
      <c r="AJ1" s="6"/>
      <c r="AK1" s="6"/>
      <c r="AL1" s="6"/>
      <c r="AM1" s="7"/>
      <c r="AN1" s="6" t="s">
        <v>1249</v>
      </c>
      <c r="AO1" s="6"/>
      <c r="AP1" s="6"/>
      <c r="AQ1" s="6"/>
      <c r="AR1" s="6"/>
      <c r="AS1" s="7"/>
      <c r="AT1" s="6" t="s">
        <v>1260</v>
      </c>
      <c r="AU1" s="6"/>
      <c r="AV1" s="6"/>
      <c r="AW1" s="6"/>
      <c r="AX1" s="6"/>
      <c r="AY1" s="7"/>
      <c r="AZ1" s="6" t="s">
        <v>1261</v>
      </c>
      <c r="BA1" s="6"/>
      <c r="BB1" s="6"/>
      <c r="BC1" s="6"/>
      <c r="BD1" s="6"/>
      <c r="BE1" s="6"/>
    </row>
    <row r="2" spans="1:57" s="1" customFormat="1" x14ac:dyDescent="0.25">
      <c r="A2" s="1" t="s">
        <v>148</v>
      </c>
      <c r="B2" s="1" t="s">
        <v>22</v>
      </c>
      <c r="C2" s="1" t="s">
        <v>164</v>
      </c>
      <c r="D2" s="1" t="s">
        <v>23</v>
      </c>
      <c r="E2" s="1" t="s">
        <v>24</v>
      </c>
      <c r="F2" s="1" t="s">
        <v>161</v>
      </c>
      <c r="G2" s="1" t="s">
        <v>162</v>
      </c>
      <c r="H2" s="1" t="s">
        <v>163</v>
      </c>
      <c r="I2" s="1" t="s">
        <v>5</v>
      </c>
      <c r="J2" s="8" t="s">
        <v>46</v>
      </c>
      <c r="K2" s="1" t="s">
        <v>48</v>
      </c>
      <c r="L2" s="8" t="s">
        <v>49</v>
      </c>
      <c r="M2" s="1" t="s">
        <v>1229</v>
      </c>
      <c r="N2" s="1" t="s">
        <v>1230</v>
      </c>
      <c r="O2" s="1" t="s">
        <v>1285</v>
      </c>
      <c r="P2" s="8" t="s">
        <v>1286</v>
      </c>
      <c r="Q2" s="1" t="s">
        <v>1255</v>
      </c>
      <c r="R2" s="1" t="s">
        <v>1256</v>
      </c>
      <c r="S2" s="1" t="s">
        <v>1257</v>
      </c>
      <c r="T2" s="1" t="s">
        <v>1258</v>
      </c>
      <c r="U2" s="8" t="s">
        <v>1259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8" t="s">
        <v>30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8" t="s">
        <v>30</v>
      </c>
      <c r="AH2" s="1" t="s">
        <v>25</v>
      </c>
      <c r="AI2" s="1" t="s">
        <v>26</v>
      </c>
      <c r="AJ2" s="1" t="s">
        <v>27</v>
      </c>
      <c r="AK2" s="1" t="s">
        <v>28</v>
      </c>
      <c r="AL2" s="1" t="s">
        <v>29</v>
      </c>
      <c r="AM2" s="8" t="s">
        <v>30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8" t="s">
        <v>30</v>
      </c>
      <c r="AT2" s="1" t="s">
        <v>25</v>
      </c>
      <c r="AU2" s="1" t="s">
        <v>26</v>
      </c>
      <c r="AV2" s="1" t="s">
        <v>27</v>
      </c>
      <c r="AW2" s="1" t="s">
        <v>28</v>
      </c>
      <c r="AX2" s="1" t="s">
        <v>29</v>
      </c>
      <c r="AY2" s="8" t="s">
        <v>30</v>
      </c>
      <c r="AZ2" s="1" t="s">
        <v>25</v>
      </c>
      <c r="BA2" s="1" t="s">
        <v>26</v>
      </c>
      <c r="BB2" s="1" t="s">
        <v>27</v>
      </c>
      <c r="BC2" s="1" t="s">
        <v>28</v>
      </c>
      <c r="BD2" s="1" t="s">
        <v>29</v>
      </c>
      <c r="BE2" s="1" t="s">
        <v>30</v>
      </c>
    </row>
    <row r="3" spans="1:57" x14ac:dyDescent="0.25">
      <c r="A3">
        <v>1</v>
      </c>
      <c r="B3" t="s">
        <v>32</v>
      </c>
      <c r="C3" t="s">
        <v>34</v>
      </c>
      <c r="D3" t="s">
        <v>37</v>
      </c>
      <c r="E3" t="s">
        <v>35</v>
      </c>
      <c r="H3" t="s">
        <v>36</v>
      </c>
      <c r="I3" t="s">
        <v>1228</v>
      </c>
      <c r="J3" s="14">
        <v>402553</v>
      </c>
      <c r="K3">
        <v>52426</v>
      </c>
      <c r="L3" s="11">
        <v>52268</v>
      </c>
      <c r="M3">
        <f>IFERROR(ROUND(VLOOKUP($A3,est_vols!$A:$U,2,FALSE),0),"")</f>
        <v>1</v>
      </c>
      <c r="N3">
        <f>IFERROR(ROUND(VLOOKUP($A3,est_vols!$A:$U,3,FALSE),0),"")</f>
        <v>3</v>
      </c>
      <c r="O3" t="str">
        <f>VLOOKUP(M3,'AT FT Lookup'!$A$3:$D$8,4,FALSE)</f>
        <v>Core/CBD</v>
      </c>
      <c r="P3" s="11" t="str">
        <f>VLOOKUP(N3,'AT FT Lookup'!$A$12:$C$26,3,FALSE)</f>
        <v>Fwy/Ramp</v>
      </c>
      <c r="Q3">
        <f>IF(V3&lt;10000,IF(V3&lt;1,0,1),0)</f>
        <v>0</v>
      </c>
      <c r="R3">
        <f>IF(V3&lt;20000,IF(V3&lt;10000,0,1),0)</f>
        <v>0</v>
      </c>
      <c r="S3">
        <f>IF(V3&lt;50000,IF(V3&lt;20000,0,1),0)</f>
        <v>0</v>
      </c>
      <c r="T3">
        <f>IF(V3&gt;=50000,1,0)</f>
        <v>0</v>
      </c>
      <c r="U3" s="11" t="str">
        <f>IF(Q3=1,"&lt;10k",IF(R3=1,"10-20k",IF(S3=1,"20-50k",IF(T3=1,"&gt;=50k","NA"))))</f>
        <v>NA</v>
      </c>
      <c r="AN3" s="3">
        <f>IFERROR(ROUND(VLOOKUP($A3,est_vols!$A:$U,4,FALSE),0),"")</f>
        <v>68246</v>
      </c>
      <c r="AO3" s="3">
        <f>IFERROR(ROUND(VLOOKUP($A3,est_vols!$A:$U,5,FALSE),0),"")</f>
        <v>5616</v>
      </c>
      <c r="AP3" s="3">
        <f>IFERROR(ROUND(VLOOKUP($A3,est_vols!$A:$U,6,FALSE),0),"")</f>
        <v>20285</v>
      </c>
      <c r="AQ3" s="3">
        <f>IFERROR(ROUND(VLOOKUP($A3,est_vols!$A:$U,7,FALSE),0),"")</f>
        <v>21636</v>
      </c>
      <c r="AR3" s="3">
        <f>IFERROR(ROUND(VLOOKUP($A3,est_vols!$A:$U,8,FALSE),0),"")</f>
        <v>19647</v>
      </c>
      <c r="AS3" s="9">
        <f>IFERROR(ROUND(VLOOKUP($A3,est_vols!$A:$U,9,FALSE),0),"")</f>
        <v>1063</v>
      </c>
      <c r="AT3" s="3" t="str">
        <f>IF(V3&gt;0,AN3-V3,"")</f>
        <v/>
      </c>
      <c r="AU3" s="3" t="str">
        <f t="shared" ref="AU3:AY18" si="0">IF(W3&gt;0,AO3-W3,"")</f>
        <v/>
      </c>
      <c r="AV3" s="3" t="str">
        <f t="shared" si="0"/>
        <v/>
      </c>
      <c r="AW3" s="3" t="str">
        <f t="shared" si="0"/>
        <v/>
      </c>
      <c r="AX3" s="3" t="str">
        <f t="shared" si="0"/>
        <v/>
      </c>
      <c r="AY3" s="9" t="str">
        <f t="shared" si="0"/>
        <v/>
      </c>
      <c r="AZ3" s="3" t="str">
        <f>IFERROR(AT3^2,"")</f>
        <v/>
      </c>
      <c r="BA3" s="3" t="str">
        <f t="shared" ref="BA3:BE18" si="1">IFERROR(AU3^2,"")</f>
        <v/>
      </c>
      <c r="BB3" s="3" t="str">
        <f t="shared" si="1"/>
        <v/>
      </c>
      <c r="BC3" s="3" t="str">
        <f t="shared" si="1"/>
        <v/>
      </c>
      <c r="BD3" s="3" t="str">
        <f t="shared" si="1"/>
        <v/>
      </c>
      <c r="BE3" s="3" t="str">
        <f t="shared" si="1"/>
        <v/>
      </c>
    </row>
    <row r="4" spans="1:57" x14ac:dyDescent="0.25">
      <c r="A4">
        <v>2</v>
      </c>
      <c r="B4" t="s">
        <v>32</v>
      </c>
      <c r="C4" t="s">
        <v>34</v>
      </c>
      <c r="D4" t="s">
        <v>37</v>
      </c>
      <c r="E4" t="s">
        <v>35</v>
      </c>
      <c r="H4" t="s">
        <v>38</v>
      </c>
      <c r="I4" t="s">
        <v>1228</v>
      </c>
      <c r="J4" s="14">
        <v>402556</v>
      </c>
      <c r="K4">
        <v>52267</v>
      </c>
      <c r="L4" s="11">
        <v>52425</v>
      </c>
      <c r="M4">
        <f>IFERROR(ROUND(VLOOKUP($A4,est_vols!$A:$U,2,FALSE),0),"")</f>
        <v>1</v>
      </c>
      <c r="N4">
        <f>IFERROR(ROUND(VLOOKUP($A4,est_vols!$A:$U,3,FALSE),0),"")</f>
        <v>3</v>
      </c>
      <c r="O4" t="str">
        <f>VLOOKUP(M4,'AT FT Lookup'!$A$3:$D$8,4,FALSE)</f>
        <v>Core/CBD</v>
      </c>
      <c r="P4" s="11" t="str">
        <f>VLOOKUP(N4,'AT FT Lookup'!$A$12:$C$26,3,FALSE)</f>
        <v>Fwy/Ramp</v>
      </c>
      <c r="Q4">
        <f t="shared" ref="Q4:Q67" si="2">IF(V4&lt;10000,IF(V4&lt;1,0,1),0)</f>
        <v>0</v>
      </c>
      <c r="R4">
        <f t="shared" ref="R4:R67" si="3">IF(V4&lt;20000,IF(V4&lt;10000,0,1),0)</f>
        <v>0</v>
      </c>
      <c r="S4">
        <f t="shared" ref="S4:S67" si="4">IF(V4&lt;50000,IF(V4&lt;20000,0,1),0)</f>
        <v>0</v>
      </c>
      <c r="T4">
        <f t="shared" ref="T4:T67" si="5">IF(V4&gt;=50000,1,0)</f>
        <v>0</v>
      </c>
      <c r="U4" s="11" t="str">
        <f t="shared" ref="U4:U67" si="6">IF(Q4=1,"&lt;10k",IF(R4=1,"10-20k",IF(S4=1,"20-50k",IF(T4=1,"&gt;=50k","NA"))))</f>
        <v>NA</v>
      </c>
      <c r="AN4" s="3">
        <f>IFERROR(ROUND(VLOOKUP($A4,est_vols!$A:$U,4,FALSE),0),"")</f>
        <v>56998</v>
      </c>
      <c r="AO4" s="3">
        <f>IFERROR(ROUND(VLOOKUP($A4,est_vols!$A:$U,5,FALSE),0),"")</f>
        <v>21761</v>
      </c>
      <c r="AP4" s="3">
        <f>IFERROR(ROUND(VLOOKUP($A4,est_vols!$A:$U,6,FALSE),0),"")</f>
        <v>16043</v>
      </c>
      <c r="AQ4" s="3">
        <f>IFERROR(ROUND(VLOOKUP($A4,est_vols!$A:$U,7,FALSE),0),"")</f>
        <v>6492</v>
      </c>
      <c r="AR4" s="3">
        <f>IFERROR(ROUND(VLOOKUP($A4,est_vols!$A:$U,8,FALSE),0),"")</f>
        <v>4864</v>
      </c>
      <c r="AS4" s="9">
        <f>IFERROR(ROUND(VLOOKUP($A4,est_vols!$A:$U,9,FALSE),0),"")</f>
        <v>7838</v>
      </c>
      <c r="AT4" s="3" t="str">
        <f t="shared" ref="AT4:AY58" si="7">IF(V4&gt;0,AN4-V4,"")</f>
        <v/>
      </c>
      <c r="AU4" s="3" t="str">
        <f t="shared" si="0"/>
        <v/>
      </c>
      <c r="AV4" s="3" t="str">
        <f t="shared" si="0"/>
        <v/>
      </c>
      <c r="AW4" s="3" t="str">
        <f t="shared" si="0"/>
        <v/>
      </c>
      <c r="AX4" s="3" t="str">
        <f t="shared" si="0"/>
        <v/>
      </c>
      <c r="AY4" s="9" t="str">
        <f t="shared" si="0"/>
        <v/>
      </c>
      <c r="AZ4" s="3" t="str">
        <f t="shared" ref="AZ4:BE58" si="8">IFERROR(AT4^2,"")</f>
        <v/>
      </c>
      <c r="BA4" s="3" t="str">
        <f t="shared" si="1"/>
        <v/>
      </c>
      <c r="BB4" s="3" t="str">
        <f t="shared" si="1"/>
        <v/>
      </c>
      <c r="BC4" s="3" t="str">
        <f t="shared" si="1"/>
        <v/>
      </c>
      <c r="BD4" s="3" t="str">
        <f t="shared" si="1"/>
        <v/>
      </c>
      <c r="BE4" s="3" t="str">
        <f t="shared" si="1"/>
        <v/>
      </c>
    </row>
    <row r="5" spans="1:57" x14ac:dyDescent="0.25">
      <c r="A5">
        <v>3</v>
      </c>
      <c r="B5" t="s">
        <v>32</v>
      </c>
      <c r="C5" t="s">
        <v>1</v>
      </c>
      <c r="D5" t="s">
        <v>41</v>
      </c>
      <c r="E5" t="s">
        <v>39</v>
      </c>
      <c r="H5" t="s">
        <v>40</v>
      </c>
      <c r="I5" t="s">
        <v>1228</v>
      </c>
      <c r="J5" s="11">
        <v>404899</v>
      </c>
      <c r="K5">
        <v>52838</v>
      </c>
      <c r="L5" s="11">
        <v>7973</v>
      </c>
      <c r="M5">
        <f>IFERROR(ROUND(VLOOKUP($A5,est_vols!$A:$U,2,FALSE),0),"")</f>
        <v>1</v>
      </c>
      <c r="N5">
        <f>IFERROR(ROUND(VLOOKUP($A5,est_vols!$A:$U,3,FALSE),0),"")</f>
        <v>2</v>
      </c>
      <c r="O5" t="str">
        <f>VLOOKUP(M5,'AT FT Lookup'!$A$3:$D$8,4,FALSE)</f>
        <v>Core/CBD</v>
      </c>
      <c r="P5" s="11" t="str">
        <f>VLOOKUP(N5,'AT FT Lookup'!$A$12:$C$26,3,FALSE)</f>
        <v>Fwy/Ramp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1</v>
      </c>
      <c r="U5" s="11" t="str">
        <f t="shared" si="6"/>
        <v>&gt;=50k</v>
      </c>
      <c r="V5" s="3">
        <v>126432.21766344878</v>
      </c>
      <c r="W5" s="3">
        <v>14538.132145285299</v>
      </c>
      <c r="X5" s="3">
        <v>41072.394524692209</v>
      </c>
      <c r="Y5" s="3">
        <v>23898.20585555616</v>
      </c>
      <c r="Z5" s="3">
        <v>43701.914178301529</v>
      </c>
      <c r="AA5" s="9">
        <v>3221.5709596135657</v>
      </c>
      <c r="AN5" s="3">
        <f>IFERROR(ROUND(VLOOKUP($A5,est_vols!$A:$U,4,FALSE),0),"")</f>
        <v>150653</v>
      </c>
      <c r="AO5" s="3">
        <f>IFERROR(ROUND(VLOOKUP($A5,est_vols!$A:$U,5,FALSE),0),"")</f>
        <v>15072</v>
      </c>
      <c r="AP5" s="3">
        <f>IFERROR(ROUND(VLOOKUP($A5,est_vols!$A:$U,6,FALSE),0),"")</f>
        <v>47828</v>
      </c>
      <c r="AQ5" s="3">
        <f>IFERROR(ROUND(VLOOKUP($A5,est_vols!$A:$U,7,FALSE),0),"")</f>
        <v>41953</v>
      </c>
      <c r="AR5" s="3">
        <f>IFERROR(ROUND(VLOOKUP($A5,est_vols!$A:$U,8,FALSE),0),"")</f>
        <v>42742</v>
      </c>
      <c r="AS5" s="9">
        <f>IFERROR(ROUND(VLOOKUP($A5,est_vols!$A:$U,9,FALSE),0),"")</f>
        <v>3058</v>
      </c>
      <c r="AT5" s="3">
        <f t="shared" si="7"/>
        <v>24220.782336551216</v>
      </c>
      <c r="AU5" s="3">
        <f t="shared" si="0"/>
        <v>533.86785471470102</v>
      </c>
      <c r="AV5" s="3">
        <f t="shared" si="0"/>
        <v>6755.6054753077915</v>
      </c>
      <c r="AW5" s="3">
        <f t="shared" si="0"/>
        <v>18054.79414444384</v>
      </c>
      <c r="AX5" s="3">
        <f t="shared" si="0"/>
        <v>-959.91417830152932</v>
      </c>
      <c r="AY5" s="9">
        <f t="shared" si="0"/>
        <v>-163.57095961356572</v>
      </c>
      <c r="AZ5" s="3">
        <f t="shared" si="8"/>
        <v>586646296.99459136</v>
      </c>
      <c r="BA5" s="3">
        <f t="shared" si="1"/>
        <v>285014.88629767712</v>
      </c>
      <c r="BB5" s="3">
        <f t="shared" si="1"/>
        <v>45638205.338008612</v>
      </c>
      <c r="BC5" s="3">
        <f t="shared" si="1"/>
        <v>325975591.59824359</v>
      </c>
      <c r="BD5" s="3">
        <f t="shared" si="1"/>
        <v>921435.22970430017</v>
      </c>
      <c r="BE5" s="3">
        <f t="shared" si="1"/>
        <v>26755.458828902749</v>
      </c>
    </row>
    <row r="6" spans="1:57" x14ac:dyDescent="0.25">
      <c r="A6">
        <v>4</v>
      </c>
      <c r="B6" t="s">
        <v>32</v>
      </c>
      <c r="C6" t="s">
        <v>1</v>
      </c>
      <c r="D6" t="s">
        <v>41</v>
      </c>
      <c r="E6" t="s">
        <v>39</v>
      </c>
      <c r="H6" t="s">
        <v>42</v>
      </c>
      <c r="I6" t="s">
        <v>1228</v>
      </c>
      <c r="J6" s="11">
        <v>404916</v>
      </c>
      <c r="K6">
        <v>7972</v>
      </c>
      <c r="L6" s="11">
        <v>52839</v>
      </c>
      <c r="M6">
        <f>IFERROR(ROUND(VLOOKUP($A6,est_vols!$A:$U,2,FALSE),0),"")</f>
        <v>1</v>
      </c>
      <c r="N6">
        <f>IFERROR(ROUND(VLOOKUP($A6,est_vols!$A:$U,3,FALSE),0),"")</f>
        <v>2</v>
      </c>
      <c r="O6" t="str">
        <f>VLOOKUP(M6,'AT FT Lookup'!$A$3:$D$8,4,FALSE)</f>
        <v>Core/CBD</v>
      </c>
      <c r="P6" s="11" t="str">
        <f>VLOOKUP(N6,'AT FT Lookup'!$A$12:$C$26,3,FALSE)</f>
        <v>Fwy/Ramp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1</v>
      </c>
      <c r="U6" s="11" t="str">
        <f t="shared" si="6"/>
        <v>&gt;=50k</v>
      </c>
      <c r="V6" s="3">
        <v>132620.64285714284</v>
      </c>
      <c r="W6" s="3">
        <v>24315.142857142855</v>
      </c>
      <c r="X6" s="3">
        <v>44166.273809523802</v>
      </c>
      <c r="Y6" s="3">
        <v>18816.547619047618</v>
      </c>
      <c r="Z6" s="3">
        <v>27077.226190476191</v>
      </c>
      <c r="AA6" s="9">
        <v>18245.4523809524</v>
      </c>
      <c r="AN6" s="3">
        <f>IFERROR(ROUND(VLOOKUP($A6,est_vols!$A:$U,4,FALSE),0),"")</f>
        <v>139483</v>
      </c>
      <c r="AO6" s="3">
        <f>IFERROR(ROUND(VLOOKUP($A6,est_vols!$A:$U,5,FALSE),0),"")</f>
        <v>35375</v>
      </c>
      <c r="AP6" s="3">
        <f>IFERROR(ROUND(VLOOKUP($A6,est_vols!$A:$U,6,FALSE),0),"")</f>
        <v>45685</v>
      </c>
      <c r="AQ6" s="3">
        <f>IFERROR(ROUND(VLOOKUP($A6,est_vols!$A:$U,7,FALSE),0),"")</f>
        <v>18837</v>
      </c>
      <c r="AR6" s="3">
        <f>IFERROR(ROUND(VLOOKUP($A6,est_vols!$A:$U,8,FALSE),0),"")</f>
        <v>19481</v>
      </c>
      <c r="AS6" s="9">
        <f>IFERROR(ROUND(VLOOKUP($A6,est_vols!$A:$U,9,FALSE),0),"")</f>
        <v>20104</v>
      </c>
      <c r="AT6" s="3">
        <f t="shared" si="7"/>
        <v>6862.3571428571595</v>
      </c>
      <c r="AU6" s="3">
        <f t="shared" si="0"/>
        <v>11059.857142857145</v>
      </c>
      <c r="AV6" s="3">
        <f t="shared" si="0"/>
        <v>1518.7261904761981</v>
      </c>
      <c r="AW6" s="3">
        <f t="shared" si="0"/>
        <v>20.452380952381645</v>
      </c>
      <c r="AX6" s="3">
        <f t="shared" si="0"/>
        <v>-7596.2261904761908</v>
      </c>
      <c r="AY6" s="9">
        <f t="shared" si="0"/>
        <v>1858.5476190476002</v>
      </c>
      <c r="AZ6" s="3">
        <f t="shared" si="8"/>
        <v>47091945.556122676</v>
      </c>
      <c r="BA6" s="3">
        <f t="shared" si="1"/>
        <v>122320440.02040821</v>
      </c>
      <c r="BB6" s="3">
        <f t="shared" si="1"/>
        <v>2306529.2416383452</v>
      </c>
      <c r="BC6" s="3">
        <f t="shared" si="1"/>
        <v>418.29988662134355</v>
      </c>
      <c r="BD6" s="3">
        <f t="shared" si="1"/>
        <v>57702652.336876422</v>
      </c>
      <c r="BE6" s="3">
        <f t="shared" si="1"/>
        <v>3454199.2522675036</v>
      </c>
    </row>
    <row r="7" spans="1:57" x14ac:dyDescent="0.25">
      <c r="A7">
        <v>5</v>
      </c>
      <c r="B7" t="s">
        <v>32</v>
      </c>
      <c r="C7" t="s">
        <v>165</v>
      </c>
      <c r="D7" t="s">
        <v>31</v>
      </c>
      <c r="E7" t="s">
        <v>35</v>
      </c>
      <c r="H7" t="s">
        <v>36</v>
      </c>
      <c r="I7" t="s">
        <v>1228</v>
      </c>
      <c r="J7" s="11">
        <v>405838</v>
      </c>
      <c r="K7">
        <v>40029</v>
      </c>
      <c r="L7" s="11">
        <v>52118</v>
      </c>
      <c r="M7">
        <f>IFERROR(ROUND(VLOOKUP($A7,est_vols!$A:$U,2,FALSE),0),"")</f>
        <v>3</v>
      </c>
      <c r="N7">
        <f>IFERROR(ROUND(VLOOKUP($A7,est_vols!$A:$U,3,FALSE),0),"")</f>
        <v>2</v>
      </c>
      <c r="O7" t="str">
        <f>VLOOKUP(M7,'AT FT Lookup'!$A$3:$D$8,4,FALSE)</f>
        <v>Urb</v>
      </c>
      <c r="P7" s="11" t="str">
        <f>VLOOKUP(N7,'AT FT Lookup'!$A$12:$C$26,3,FALSE)</f>
        <v>Fwy/Ramp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1</v>
      </c>
      <c r="U7" s="11" t="str">
        <f t="shared" si="6"/>
        <v>&gt;=50k</v>
      </c>
      <c r="V7" s="9">
        <v>114949.66666666645</v>
      </c>
      <c r="W7" s="3">
        <v>19146.333333333299</v>
      </c>
      <c r="X7" s="3">
        <v>39175.333333333299</v>
      </c>
      <c r="Y7" s="3">
        <v>20811.166666666599</v>
      </c>
      <c r="Z7" s="3">
        <v>29416.166666666599</v>
      </c>
      <c r="AA7" s="9">
        <v>6400.6666666666597</v>
      </c>
      <c r="AN7" s="3">
        <f>IFERROR(ROUND(VLOOKUP($A7,est_vols!$A:$U,4,FALSE),0),"")</f>
        <v>106869</v>
      </c>
      <c r="AO7" s="3">
        <f>IFERROR(ROUND(VLOOKUP($A7,est_vols!$A:$U,5,FALSE),0),"")</f>
        <v>21861</v>
      </c>
      <c r="AP7" s="3">
        <f>IFERROR(ROUND(VLOOKUP($A7,est_vols!$A:$U,6,FALSE),0),"")</f>
        <v>36062</v>
      </c>
      <c r="AQ7" s="3">
        <f>IFERROR(ROUND(VLOOKUP($A7,est_vols!$A:$U,7,FALSE),0),"")</f>
        <v>22280</v>
      </c>
      <c r="AR7" s="3">
        <f>IFERROR(ROUND(VLOOKUP($A7,est_vols!$A:$U,8,FALSE),0),"")</f>
        <v>21444</v>
      </c>
      <c r="AS7" s="9">
        <f>IFERROR(ROUND(VLOOKUP($A7,est_vols!$A:$U,9,FALSE),0),"")</f>
        <v>5223</v>
      </c>
      <c r="AT7" s="3">
        <f t="shared" si="7"/>
        <v>-8080.6666666664532</v>
      </c>
      <c r="AU7" s="3">
        <f t="shared" si="0"/>
        <v>2714.6666666667006</v>
      </c>
      <c r="AV7" s="3">
        <f t="shared" si="0"/>
        <v>-3113.3333333332994</v>
      </c>
      <c r="AW7" s="3">
        <f t="shared" si="0"/>
        <v>1468.8333333334012</v>
      </c>
      <c r="AX7" s="3">
        <f t="shared" si="0"/>
        <v>-7972.1666666665988</v>
      </c>
      <c r="AY7" s="9">
        <f t="shared" si="0"/>
        <v>-1177.6666666666597</v>
      </c>
      <c r="AZ7" s="3">
        <f t="shared" si="8"/>
        <v>65297173.777774327</v>
      </c>
      <c r="BA7" s="3">
        <f t="shared" si="1"/>
        <v>7369415.1111112954</v>
      </c>
      <c r="BB7" s="3">
        <f t="shared" si="1"/>
        <v>9692844.4444442336</v>
      </c>
      <c r="BC7" s="3">
        <f t="shared" si="1"/>
        <v>2157471.3611113108</v>
      </c>
      <c r="BD7" s="3">
        <f t="shared" si="1"/>
        <v>63555441.361110032</v>
      </c>
      <c r="BE7" s="3">
        <f t="shared" si="1"/>
        <v>1386898.7777777615</v>
      </c>
    </row>
    <row r="8" spans="1:57" x14ac:dyDescent="0.25">
      <c r="A8">
        <v>6</v>
      </c>
      <c r="B8" t="s">
        <v>32</v>
      </c>
      <c r="C8" t="s">
        <v>165</v>
      </c>
      <c r="D8" t="s">
        <v>31</v>
      </c>
      <c r="E8" t="s">
        <v>35</v>
      </c>
      <c r="H8" t="s">
        <v>38</v>
      </c>
      <c r="I8" t="s">
        <v>1228</v>
      </c>
      <c r="J8" s="11">
        <v>405870</v>
      </c>
      <c r="K8">
        <v>52264</v>
      </c>
      <c r="L8" s="11">
        <v>7732</v>
      </c>
      <c r="M8">
        <f>IFERROR(ROUND(VLOOKUP($A8,est_vols!$A:$U,2,FALSE),0),"")</f>
        <v>3</v>
      </c>
      <c r="N8">
        <f>IFERROR(ROUND(VLOOKUP($A8,est_vols!$A:$U,3,FALSE),0),"")</f>
        <v>2</v>
      </c>
      <c r="O8" t="str">
        <f>VLOOKUP(M8,'AT FT Lookup'!$A$3:$D$8,4,FALSE)</f>
        <v>Urb</v>
      </c>
      <c r="P8" s="11" t="str">
        <f>VLOOKUP(N8,'AT FT Lookup'!$A$12:$C$26,3,FALSE)</f>
        <v>Fwy/Ramp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1</v>
      </c>
      <c r="U8" s="11" t="str">
        <f t="shared" si="6"/>
        <v>&gt;=50k</v>
      </c>
      <c r="V8" s="3">
        <v>122190.9999999998</v>
      </c>
      <c r="W8" s="3">
        <v>21628.666666666599</v>
      </c>
      <c r="X8" s="3">
        <v>42740.333333333299</v>
      </c>
      <c r="Y8" s="3">
        <v>19603.833333333299</v>
      </c>
      <c r="Z8" s="3">
        <v>29964.166666666599</v>
      </c>
      <c r="AA8" s="9">
        <v>8254</v>
      </c>
      <c r="AN8" s="3">
        <f>IFERROR(ROUND(VLOOKUP($A8,est_vols!$A:$U,4,FALSE),0),"")</f>
        <v>98806</v>
      </c>
      <c r="AO8" s="3">
        <f>IFERROR(ROUND(VLOOKUP($A8,est_vols!$A:$U,5,FALSE),0),"")</f>
        <v>19641</v>
      </c>
      <c r="AP8" s="3">
        <f>IFERROR(ROUND(VLOOKUP($A8,est_vols!$A:$U,6,FALSE),0),"")</f>
        <v>33040</v>
      </c>
      <c r="AQ8" s="3">
        <f>IFERROR(ROUND(VLOOKUP($A8,est_vols!$A:$U,7,FALSE),0),"")</f>
        <v>19442</v>
      </c>
      <c r="AR8" s="3">
        <f>IFERROR(ROUND(VLOOKUP($A8,est_vols!$A:$U,8,FALSE),0),"")</f>
        <v>20274</v>
      </c>
      <c r="AS8" s="9">
        <f>IFERROR(ROUND(VLOOKUP($A8,est_vols!$A:$U,9,FALSE),0),"")</f>
        <v>6408</v>
      </c>
      <c r="AT8" s="3">
        <f t="shared" si="7"/>
        <v>-23384.999999999796</v>
      </c>
      <c r="AU8" s="3">
        <f t="shared" si="0"/>
        <v>-1987.6666666665988</v>
      </c>
      <c r="AV8" s="3">
        <f t="shared" si="0"/>
        <v>-9700.3333333332994</v>
      </c>
      <c r="AW8" s="3">
        <f t="shared" si="0"/>
        <v>-161.83333333329938</v>
      </c>
      <c r="AX8" s="3">
        <f t="shared" si="0"/>
        <v>-9690.1666666665988</v>
      </c>
      <c r="AY8" s="9">
        <f t="shared" si="0"/>
        <v>-1846</v>
      </c>
      <c r="AZ8" s="3">
        <f t="shared" si="8"/>
        <v>546858224.99999046</v>
      </c>
      <c r="BA8" s="3">
        <f t="shared" si="1"/>
        <v>3950818.7777775079</v>
      </c>
      <c r="BB8" s="3">
        <f t="shared" si="1"/>
        <v>94096466.77777712</v>
      </c>
      <c r="BC8" s="3">
        <f t="shared" si="1"/>
        <v>26190.027777766787</v>
      </c>
      <c r="BD8" s="3">
        <f t="shared" si="1"/>
        <v>93899330.027776465</v>
      </c>
      <c r="BE8" s="3">
        <f t="shared" si="1"/>
        <v>3407716</v>
      </c>
    </row>
    <row r="9" spans="1:57" x14ac:dyDescent="0.25">
      <c r="A9">
        <v>7</v>
      </c>
      <c r="B9" t="s">
        <v>32</v>
      </c>
      <c r="C9" t="s">
        <v>165</v>
      </c>
      <c r="D9" t="s">
        <v>31</v>
      </c>
      <c r="E9" t="s">
        <v>43</v>
      </c>
      <c r="H9" t="s">
        <v>36</v>
      </c>
      <c r="I9" t="s">
        <v>1228</v>
      </c>
      <c r="J9" s="14" t="s">
        <v>688</v>
      </c>
      <c r="K9">
        <v>33472</v>
      </c>
      <c r="L9" s="11">
        <v>33470</v>
      </c>
      <c r="M9">
        <f>IFERROR(ROUND(VLOOKUP($A9,est_vols!$A:$U,2,FALSE),0),"")</f>
        <v>3</v>
      </c>
      <c r="N9">
        <f>IFERROR(ROUND(VLOOKUP($A9,est_vols!$A:$U,3,FALSE),0),"")</f>
        <v>3</v>
      </c>
      <c r="O9" t="str">
        <f>VLOOKUP(M9,'AT FT Lookup'!$A$3:$D$8,4,FALSE)</f>
        <v>Urb</v>
      </c>
      <c r="P9" s="11" t="str">
        <f>VLOOKUP(N9,'AT FT Lookup'!$A$12:$C$26,3,FALSE)</f>
        <v>Fwy/Ramp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 s="11" t="str">
        <f t="shared" si="6"/>
        <v>NA</v>
      </c>
      <c r="AN9" s="3">
        <f>IFERROR(ROUND(VLOOKUP($A9,est_vols!$A:$U,4,FALSE),0),"")</f>
        <v>62569</v>
      </c>
      <c r="AO9" s="3">
        <f>IFERROR(ROUND(VLOOKUP($A9,est_vols!$A:$U,5,FALSE),0),"")</f>
        <v>10359</v>
      </c>
      <c r="AP9" s="3">
        <f>IFERROR(ROUND(VLOOKUP($A9,est_vols!$A:$U,6,FALSE),0),"")</f>
        <v>22041</v>
      </c>
      <c r="AQ9" s="3">
        <f>IFERROR(ROUND(VLOOKUP($A9,est_vols!$A:$U,7,FALSE),0),"")</f>
        <v>13908</v>
      </c>
      <c r="AR9" s="3">
        <f>IFERROR(ROUND(VLOOKUP($A9,est_vols!$A:$U,8,FALSE),0),"")</f>
        <v>13917</v>
      </c>
      <c r="AS9" s="9">
        <f>IFERROR(ROUND(VLOOKUP($A9,est_vols!$A:$U,9,FALSE),0),"")</f>
        <v>2344</v>
      </c>
      <c r="AT9" s="3" t="str">
        <f t="shared" si="7"/>
        <v/>
      </c>
      <c r="AU9" s="3" t="str">
        <f t="shared" si="0"/>
        <v/>
      </c>
      <c r="AV9" s="3" t="str">
        <f t="shared" si="0"/>
        <v/>
      </c>
      <c r="AW9" s="3" t="str">
        <f t="shared" si="0"/>
        <v/>
      </c>
      <c r="AX9" s="3" t="str">
        <f t="shared" si="0"/>
        <v/>
      </c>
      <c r="AY9" s="9" t="str">
        <f t="shared" si="0"/>
        <v/>
      </c>
      <c r="AZ9" s="3" t="str">
        <f t="shared" si="8"/>
        <v/>
      </c>
      <c r="BA9" s="3" t="str">
        <f t="shared" si="1"/>
        <v/>
      </c>
      <c r="BB9" s="3" t="str">
        <f t="shared" si="1"/>
        <v/>
      </c>
      <c r="BC9" s="3" t="str">
        <f t="shared" si="1"/>
        <v/>
      </c>
      <c r="BD9" s="3" t="str">
        <f t="shared" si="1"/>
        <v/>
      </c>
      <c r="BE9" s="3" t="str">
        <f t="shared" si="1"/>
        <v/>
      </c>
    </row>
    <row r="10" spans="1:57" x14ac:dyDescent="0.25">
      <c r="A10">
        <v>8</v>
      </c>
      <c r="B10" t="s">
        <v>32</v>
      </c>
      <c r="C10" t="s">
        <v>165</v>
      </c>
      <c r="D10" t="s">
        <v>31</v>
      </c>
      <c r="E10" t="s">
        <v>43</v>
      </c>
      <c r="H10" t="s">
        <v>38</v>
      </c>
      <c r="I10" t="s">
        <v>1228</v>
      </c>
      <c r="J10" s="14" t="s">
        <v>689</v>
      </c>
      <c r="K10">
        <v>33473</v>
      </c>
      <c r="L10" s="11">
        <v>33478</v>
      </c>
      <c r="M10">
        <f>IFERROR(ROUND(VLOOKUP($A10,est_vols!$A:$U,2,FALSE),0),"")</f>
        <v>3</v>
      </c>
      <c r="N10">
        <f>IFERROR(ROUND(VLOOKUP($A10,est_vols!$A:$U,3,FALSE),0),"")</f>
        <v>3</v>
      </c>
      <c r="O10" t="str">
        <f>VLOOKUP(M10,'AT FT Lookup'!$A$3:$D$8,4,FALSE)</f>
        <v>Urb</v>
      </c>
      <c r="P10" s="11" t="str">
        <f>VLOOKUP(N10,'AT FT Lookup'!$A$12:$C$26,3,FALSE)</f>
        <v>Fwy/Ramp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 s="11" t="str">
        <f t="shared" si="6"/>
        <v>NA</v>
      </c>
      <c r="AN10" s="3">
        <f>IFERROR(ROUND(VLOOKUP($A10,est_vols!$A:$U,4,FALSE),0),"")</f>
        <v>62353</v>
      </c>
      <c r="AO10" s="3">
        <f>IFERROR(ROUND(VLOOKUP($A10,est_vols!$A:$U,5,FALSE),0),"")</f>
        <v>12002</v>
      </c>
      <c r="AP10" s="3">
        <f>IFERROR(ROUND(VLOOKUP($A10,est_vols!$A:$U,6,FALSE),0),"")</f>
        <v>22203</v>
      </c>
      <c r="AQ10" s="3">
        <f>IFERROR(ROUND(VLOOKUP($A10,est_vols!$A:$U,7,FALSE),0),"")</f>
        <v>11257</v>
      </c>
      <c r="AR10" s="3">
        <f>IFERROR(ROUND(VLOOKUP($A10,est_vols!$A:$U,8,FALSE),0),"")</f>
        <v>13364</v>
      </c>
      <c r="AS10" s="9">
        <f>IFERROR(ROUND(VLOOKUP($A10,est_vols!$A:$U,9,FALSE),0),"")</f>
        <v>3528</v>
      </c>
      <c r="AT10" s="3" t="str">
        <f t="shared" si="7"/>
        <v/>
      </c>
      <c r="AU10" s="3" t="str">
        <f t="shared" si="0"/>
        <v/>
      </c>
      <c r="AV10" s="3" t="str">
        <f t="shared" si="0"/>
        <v/>
      </c>
      <c r="AW10" s="3" t="str">
        <f t="shared" si="0"/>
        <v/>
      </c>
      <c r="AX10" s="3" t="str">
        <f t="shared" si="0"/>
        <v/>
      </c>
      <c r="AY10" s="9" t="str">
        <f t="shared" si="0"/>
        <v/>
      </c>
      <c r="AZ10" s="3" t="str">
        <f t="shared" si="8"/>
        <v/>
      </c>
      <c r="BA10" s="3" t="str">
        <f t="shared" si="1"/>
        <v/>
      </c>
      <c r="BB10" s="3" t="str">
        <f t="shared" si="1"/>
        <v/>
      </c>
      <c r="BC10" s="3" t="str">
        <f t="shared" si="1"/>
        <v/>
      </c>
      <c r="BD10" s="3" t="str">
        <f t="shared" si="1"/>
        <v/>
      </c>
      <c r="BE10" s="3" t="str">
        <f t="shared" si="1"/>
        <v/>
      </c>
    </row>
    <row r="11" spans="1:57" x14ac:dyDescent="0.25">
      <c r="A11">
        <v>9</v>
      </c>
      <c r="B11" t="s">
        <v>32</v>
      </c>
      <c r="C11" t="s">
        <v>165</v>
      </c>
      <c r="D11" t="s">
        <v>31</v>
      </c>
      <c r="E11" t="s">
        <v>44</v>
      </c>
      <c r="H11" t="s">
        <v>36</v>
      </c>
      <c r="I11" t="s">
        <v>1228</v>
      </c>
      <c r="J11" s="11">
        <v>404617</v>
      </c>
      <c r="K11">
        <v>52234</v>
      </c>
      <c r="L11" s="11">
        <v>52271</v>
      </c>
      <c r="M11">
        <f>IFERROR(ROUND(VLOOKUP($A11,est_vols!$A:$U,2,FALSE),0),"")</f>
        <v>2</v>
      </c>
      <c r="N11">
        <f>IFERROR(ROUND(VLOOKUP($A11,est_vols!$A:$U,3,FALSE),0),"")</f>
        <v>2</v>
      </c>
      <c r="O11" t="str">
        <f>VLOOKUP(M11,'AT FT Lookup'!$A$3:$D$8,4,FALSE)</f>
        <v>UrbBiz</v>
      </c>
      <c r="P11" s="11" t="str">
        <f>VLOOKUP(N11,'AT FT Lookup'!$A$12:$C$26,3,FALSE)</f>
        <v>Fwy/Ramp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1</v>
      </c>
      <c r="U11" s="11" t="str">
        <f t="shared" si="6"/>
        <v>&gt;=50k</v>
      </c>
      <c r="V11" s="3">
        <v>73155.999999999724</v>
      </c>
      <c r="W11" s="3">
        <v>15427.9999999999</v>
      </c>
      <c r="X11" s="3">
        <v>24443.166666666599</v>
      </c>
      <c r="Y11" s="3">
        <v>14241.666666666601</v>
      </c>
      <c r="Z11" s="3">
        <v>15928.833333333299</v>
      </c>
      <c r="AA11" s="9">
        <v>3114.3333333333298</v>
      </c>
      <c r="AN11" s="3">
        <f>IFERROR(ROUND(VLOOKUP($A11,est_vols!$A:$U,4,FALSE),0),"")</f>
        <v>73310</v>
      </c>
      <c r="AO11" s="3">
        <f>IFERROR(ROUND(VLOOKUP($A11,est_vols!$A:$U,5,FALSE),0),"")</f>
        <v>17783</v>
      </c>
      <c r="AP11" s="3">
        <f>IFERROR(ROUND(VLOOKUP($A11,est_vols!$A:$U,6,FALSE),0),"")</f>
        <v>26977</v>
      </c>
      <c r="AQ11" s="3">
        <f>IFERROR(ROUND(VLOOKUP($A11,est_vols!$A:$U,7,FALSE),0),"")</f>
        <v>13272</v>
      </c>
      <c r="AR11" s="3">
        <f>IFERROR(ROUND(VLOOKUP($A11,est_vols!$A:$U,8,FALSE),0),"")</f>
        <v>12374</v>
      </c>
      <c r="AS11" s="9">
        <f>IFERROR(ROUND(VLOOKUP($A11,est_vols!$A:$U,9,FALSE),0),"")</f>
        <v>2904</v>
      </c>
      <c r="AT11" s="3">
        <f t="shared" si="7"/>
        <v>154.00000000027649</v>
      </c>
      <c r="AU11" s="3">
        <f t="shared" si="0"/>
        <v>2355.0000000001</v>
      </c>
      <c r="AV11" s="3">
        <f t="shared" si="0"/>
        <v>2533.8333333334012</v>
      </c>
      <c r="AW11" s="3">
        <f t="shared" si="0"/>
        <v>-969.66666666660058</v>
      </c>
      <c r="AX11" s="3">
        <f t="shared" si="0"/>
        <v>-3554.8333333332994</v>
      </c>
      <c r="AY11" s="9">
        <f t="shared" si="0"/>
        <v>-210.33333333332985</v>
      </c>
      <c r="AZ11" s="3">
        <f t="shared" si="8"/>
        <v>23716.000000085158</v>
      </c>
      <c r="BA11" s="3">
        <f t="shared" si="1"/>
        <v>5546025.0000004712</v>
      </c>
      <c r="BB11" s="3">
        <f t="shared" si="1"/>
        <v>6420311.3611114556</v>
      </c>
      <c r="BC11" s="3">
        <f t="shared" si="1"/>
        <v>940253.44444431632</v>
      </c>
      <c r="BD11" s="3">
        <f t="shared" si="1"/>
        <v>12636840.027777536</v>
      </c>
      <c r="BE11" s="3">
        <f t="shared" si="1"/>
        <v>44240.111111109647</v>
      </c>
    </row>
    <row r="12" spans="1:57" x14ac:dyDescent="0.25">
      <c r="A12">
        <v>10</v>
      </c>
      <c r="B12" t="s">
        <v>32</v>
      </c>
      <c r="C12" t="s">
        <v>165</v>
      </c>
      <c r="D12" t="s">
        <v>31</v>
      </c>
      <c r="E12" t="s">
        <v>44</v>
      </c>
      <c r="H12" t="s">
        <v>38</v>
      </c>
      <c r="I12" t="s">
        <v>1228</v>
      </c>
      <c r="J12" s="11">
        <v>404647</v>
      </c>
      <c r="K12">
        <v>52136</v>
      </c>
      <c r="L12" s="11">
        <v>52137</v>
      </c>
      <c r="M12">
        <f>IFERROR(ROUND(VLOOKUP($A12,est_vols!$A:$U,2,FALSE),0),"")</f>
        <v>2</v>
      </c>
      <c r="N12">
        <f>IFERROR(ROUND(VLOOKUP($A12,est_vols!$A:$U,3,FALSE),0),"")</f>
        <v>2</v>
      </c>
      <c r="O12" t="str">
        <f>VLOOKUP(M12,'AT FT Lookup'!$A$3:$D$8,4,FALSE)</f>
        <v>UrbBiz</v>
      </c>
      <c r="P12" s="11" t="str">
        <f>VLOOKUP(N12,'AT FT Lookup'!$A$12:$C$26,3,FALSE)</f>
        <v>Fwy/Ramp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1</v>
      </c>
      <c r="U12" s="11" t="str">
        <f t="shared" si="6"/>
        <v>&gt;=50k</v>
      </c>
      <c r="V12" s="3">
        <v>74506.333333333198</v>
      </c>
      <c r="W12" s="3">
        <v>10028</v>
      </c>
      <c r="X12" s="3">
        <v>26261.999999999902</v>
      </c>
      <c r="Y12" s="3">
        <v>18467.333333333299</v>
      </c>
      <c r="Z12" s="3">
        <v>18177</v>
      </c>
      <c r="AA12" s="9">
        <v>1572</v>
      </c>
      <c r="AN12" s="3">
        <f>IFERROR(ROUND(VLOOKUP($A12,est_vols!$A:$U,4,FALSE),0),"")</f>
        <v>75651</v>
      </c>
      <c r="AO12" s="3">
        <f>IFERROR(ROUND(VLOOKUP($A12,est_vols!$A:$U,5,FALSE),0),"")</f>
        <v>10345</v>
      </c>
      <c r="AP12" s="3">
        <f>IFERROR(ROUND(VLOOKUP($A12,est_vols!$A:$U,6,FALSE),0),"")</f>
        <v>26715</v>
      </c>
      <c r="AQ12" s="3">
        <f>IFERROR(ROUND(VLOOKUP($A12,est_vols!$A:$U,7,FALSE),0),"")</f>
        <v>18112</v>
      </c>
      <c r="AR12" s="3">
        <f>IFERROR(ROUND(VLOOKUP($A12,est_vols!$A:$U,8,FALSE),0),"")</f>
        <v>18678</v>
      </c>
      <c r="AS12" s="9">
        <f>IFERROR(ROUND(VLOOKUP($A12,est_vols!$A:$U,9,FALSE),0),"")</f>
        <v>1800</v>
      </c>
      <c r="AT12" s="3">
        <f t="shared" si="7"/>
        <v>1144.6666666668025</v>
      </c>
      <c r="AU12" s="3">
        <f t="shared" si="0"/>
        <v>317</v>
      </c>
      <c r="AV12" s="3">
        <f t="shared" si="0"/>
        <v>453.00000000009823</v>
      </c>
      <c r="AW12" s="3">
        <f t="shared" si="0"/>
        <v>-355.33333333329938</v>
      </c>
      <c r="AX12" s="3">
        <f t="shared" si="0"/>
        <v>501</v>
      </c>
      <c r="AY12" s="9">
        <f t="shared" si="0"/>
        <v>228</v>
      </c>
      <c r="AZ12" s="3">
        <f t="shared" si="8"/>
        <v>1310261.7777780888</v>
      </c>
      <c r="BA12" s="3">
        <f t="shared" si="1"/>
        <v>100489</v>
      </c>
      <c r="BB12" s="3">
        <f t="shared" si="1"/>
        <v>205209.000000089</v>
      </c>
      <c r="BC12" s="3">
        <f t="shared" si="1"/>
        <v>126261.77777775365</v>
      </c>
      <c r="BD12" s="3">
        <f t="shared" si="1"/>
        <v>251001</v>
      </c>
      <c r="BE12" s="3">
        <f t="shared" si="1"/>
        <v>51984</v>
      </c>
    </row>
    <row r="13" spans="1:57" x14ac:dyDescent="0.25">
      <c r="A13">
        <v>11</v>
      </c>
      <c r="B13" t="s">
        <v>32</v>
      </c>
      <c r="C13" t="s">
        <v>165</v>
      </c>
      <c r="D13" t="s">
        <v>31</v>
      </c>
      <c r="E13" t="s">
        <v>45</v>
      </c>
      <c r="H13" t="s">
        <v>36</v>
      </c>
      <c r="I13" t="s">
        <v>1228</v>
      </c>
      <c r="J13" s="14" t="s">
        <v>690</v>
      </c>
      <c r="K13">
        <v>51171</v>
      </c>
      <c r="L13" s="11">
        <v>7678</v>
      </c>
      <c r="M13">
        <f>IFERROR(ROUND(VLOOKUP($A13,est_vols!$A:$U,2,FALSE),0),"")</f>
        <v>3</v>
      </c>
      <c r="N13">
        <f>IFERROR(ROUND(VLOOKUP($A13,est_vols!$A:$U,3,FALSE),0),"")</f>
        <v>3</v>
      </c>
      <c r="O13" t="str">
        <f>VLOOKUP(M13,'AT FT Lookup'!$A$3:$D$8,4,FALSE)</f>
        <v>Urb</v>
      </c>
      <c r="P13" s="11" t="str">
        <f>VLOOKUP(N13,'AT FT Lookup'!$A$12:$C$26,3,FALSE)</f>
        <v>Fwy/Ramp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 s="11" t="str">
        <f t="shared" si="6"/>
        <v>NA</v>
      </c>
      <c r="AN13" s="3">
        <f>IFERROR(ROUND(VLOOKUP($A13,est_vols!$A:$U,4,FALSE),0),"")</f>
        <v>15596</v>
      </c>
      <c r="AO13" s="3">
        <f>IFERROR(ROUND(VLOOKUP($A13,est_vols!$A:$U,5,FALSE),0),"")</f>
        <v>3894</v>
      </c>
      <c r="AP13" s="3">
        <f>IFERROR(ROUND(VLOOKUP($A13,est_vols!$A:$U,6,FALSE),0),"")</f>
        <v>5656</v>
      </c>
      <c r="AQ13" s="3">
        <f>IFERROR(ROUND(VLOOKUP($A13,est_vols!$A:$U,7,FALSE),0),"")</f>
        <v>2948</v>
      </c>
      <c r="AR13" s="3">
        <f>IFERROR(ROUND(VLOOKUP($A13,est_vols!$A:$U,8,FALSE),0),"")</f>
        <v>2679</v>
      </c>
      <c r="AS13" s="9">
        <f>IFERROR(ROUND(VLOOKUP($A13,est_vols!$A:$U,9,FALSE),0),"")</f>
        <v>420</v>
      </c>
      <c r="AT13" s="3" t="str">
        <f t="shared" si="7"/>
        <v/>
      </c>
      <c r="AU13" s="3" t="str">
        <f t="shared" si="0"/>
        <v/>
      </c>
      <c r="AV13" s="3" t="str">
        <f t="shared" si="0"/>
        <v/>
      </c>
      <c r="AW13" s="3" t="str">
        <f t="shared" si="0"/>
        <v/>
      </c>
      <c r="AX13" s="3" t="str">
        <f t="shared" si="0"/>
        <v/>
      </c>
      <c r="AY13" s="9" t="str">
        <f t="shared" si="0"/>
        <v/>
      </c>
      <c r="AZ13" s="3" t="str">
        <f t="shared" si="8"/>
        <v/>
      </c>
      <c r="BA13" s="3" t="str">
        <f t="shared" si="1"/>
        <v/>
      </c>
      <c r="BB13" s="3" t="str">
        <f t="shared" si="1"/>
        <v/>
      </c>
      <c r="BC13" s="3" t="str">
        <f t="shared" si="1"/>
        <v/>
      </c>
      <c r="BD13" s="3" t="str">
        <f t="shared" si="1"/>
        <v/>
      </c>
      <c r="BE13" s="3" t="str">
        <f t="shared" si="1"/>
        <v/>
      </c>
    </row>
    <row r="14" spans="1:57" s="4" customFormat="1" x14ac:dyDescent="0.25">
      <c r="A14" s="4">
        <v>12</v>
      </c>
      <c r="B14" s="4" t="s">
        <v>32</v>
      </c>
      <c r="C14" s="4" t="s">
        <v>165</v>
      </c>
      <c r="D14" s="4" t="s">
        <v>31</v>
      </c>
      <c r="E14" s="4" t="s">
        <v>45</v>
      </c>
      <c r="H14" s="4" t="s">
        <v>38</v>
      </c>
      <c r="I14" s="4" t="s">
        <v>1228</v>
      </c>
      <c r="J14" s="15" t="s">
        <v>691</v>
      </c>
      <c r="K14" s="4">
        <v>7678</v>
      </c>
      <c r="L14" s="12">
        <v>51171</v>
      </c>
      <c r="M14" s="4">
        <f>IFERROR(ROUND(VLOOKUP($A14,est_vols!$A:$U,2,FALSE),0),"")</f>
        <v>3</v>
      </c>
      <c r="N14" s="4">
        <f>IFERROR(ROUND(VLOOKUP($A14,est_vols!$A:$U,3,FALSE),0),"")</f>
        <v>3</v>
      </c>
      <c r="O14" s="4" t="str">
        <f>VLOOKUP(M14,'AT FT Lookup'!$A$3:$D$8,4,FALSE)</f>
        <v>Urb</v>
      </c>
      <c r="P14" s="12" t="str">
        <f>VLOOKUP(N14,'AT FT Lookup'!$A$12:$C$26,3,FALSE)</f>
        <v>Fwy/Ramp</v>
      </c>
      <c r="Q14" s="4">
        <f t="shared" si="2"/>
        <v>0</v>
      </c>
      <c r="R14" s="4">
        <f t="shared" si="3"/>
        <v>0</v>
      </c>
      <c r="S14" s="4">
        <f t="shared" si="4"/>
        <v>0</v>
      </c>
      <c r="T14" s="4">
        <f t="shared" si="5"/>
        <v>0</v>
      </c>
      <c r="U14" s="12" t="str">
        <f t="shared" si="6"/>
        <v>NA</v>
      </c>
      <c r="V14" s="5"/>
      <c r="W14" s="5"/>
      <c r="X14" s="5"/>
      <c r="Y14" s="5"/>
      <c r="Z14" s="5"/>
      <c r="AA14" s="10"/>
      <c r="AB14" s="5"/>
      <c r="AC14" s="5"/>
      <c r="AD14" s="5"/>
      <c r="AE14" s="5"/>
      <c r="AF14" s="5"/>
      <c r="AG14" s="10"/>
      <c r="AH14" s="5"/>
      <c r="AI14" s="5"/>
      <c r="AJ14" s="5"/>
      <c r="AK14" s="5"/>
      <c r="AL14" s="5"/>
      <c r="AM14" s="10"/>
      <c r="AN14" s="5">
        <f>IFERROR(ROUND(VLOOKUP($A14,est_vols!$A:$U,4,FALSE),0),"")</f>
        <v>17250</v>
      </c>
      <c r="AO14" s="5">
        <f>IFERROR(ROUND(VLOOKUP($A14,est_vols!$A:$U,5,FALSE),0),"")</f>
        <v>3006</v>
      </c>
      <c r="AP14" s="5">
        <f>IFERROR(ROUND(VLOOKUP($A14,est_vols!$A:$U,6,FALSE),0),"")</f>
        <v>6375</v>
      </c>
      <c r="AQ14" s="5">
        <f>IFERROR(ROUND(VLOOKUP($A14,est_vols!$A:$U,7,FALSE),0),"")</f>
        <v>4856</v>
      </c>
      <c r="AR14" s="5">
        <f>IFERROR(ROUND(VLOOKUP($A14,est_vols!$A:$U,8,FALSE),0),"")</f>
        <v>2711</v>
      </c>
      <c r="AS14" s="10">
        <f>IFERROR(ROUND(VLOOKUP($A14,est_vols!$A:$U,9,FALSE),0),"")</f>
        <v>301</v>
      </c>
      <c r="AT14" s="5" t="str">
        <f t="shared" si="7"/>
        <v/>
      </c>
      <c r="AU14" s="5" t="str">
        <f t="shared" si="0"/>
        <v/>
      </c>
      <c r="AV14" s="5" t="str">
        <f t="shared" si="0"/>
        <v/>
      </c>
      <c r="AW14" s="5" t="str">
        <f t="shared" si="0"/>
        <v/>
      </c>
      <c r="AX14" s="5" t="str">
        <f t="shared" si="0"/>
        <v/>
      </c>
      <c r="AY14" s="10" t="str">
        <f t="shared" si="0"/>
        <v/>
      </c>
      <c r="AZ14" s="5" t="str">
        <f t="shared" si="8"/>
        <v/>
      </c>
      <c r="BA14" s="5" t="str">
        <f t="shared" si="1"/>
        <v/>
      </c>
      <c r="BB14" s="5" t="str">
        <f t="shared" si="1"/>
        <v/>
      </c>
      <c r="BC14" s="5" t="str">
        <f t="shared" si="1"/>
        <v/>
      </c>
      <c r="BD14" s="5" t="str">
        <f t="shared" si="1"/>
        <v/>
      </c>
      <c r="BE14" s="5" t="str">
        <f t="shared" si="1"/>
        <v/>
      </c>
    </row>
    <row r="15" spans="1:57" x14ac:dyDescent="0.25">
      <c r="A15">
        <v>13</v>
      </c>
      <c r="B15" t="s">
        <v>32</v>
      </c>
      <c r="C15" t="s">
        <v>685</v>
      </c>
      <c r="D15" t="s">
        <v>686</v>
      </c>
      <c r="E15" t="s">
        <v>687</v>
      </c>
      <c r="H15" t="s">
        <v>36</v>
      </c>
      <c r="I15" t="s">
        <v>1228</v>
      </c>
      <c r="J15" s="11">
        <v>416144</v>
      </c>
      <c r="K15">
        <v>27628</v>
      </c>
      <c r="L15" s="11">
        <v>52102</v>
      </c>
      <c r="M15">
        <f>IFERROR(ROUND(VLOOKUP($A15,est_vols!$A:$U,2,FALSE),0),"")</f>
        <v>3</v>
      </c>
      <c r="N15">
        <f>IFERROR(ROUND(VLOOKUP($A15,est_vols!$A:$U,3,FALSE),0),"")</f>
        <v>3</v>
      </c>
      <c r="O15" t="str">
        <f>VLOOKUP(M15,'AT FT Lookup'!$A$3:$D$8,4,FALSE)</f>
        <v>Urb</v>
      </c>
      <c r="P15" s="11" t="str">
        <f>VLOOKUP(N15,'AT FT Lookup'!$A$12:$C$26,3,FALSE)</f>
        <v>Fwy/Ramp</v>
      </c>
      <c r="Q15">
        <f t="shared" si="2"/>
        <v>0</v>
      </c>
      <c r="R15">
        <f t="shared" si="3"/>
        <v>0</v>
      </c>
      <c r="S15">
        <f t="shared" si="4"/>
        <v>1</v>
      </c>
      <c r="T15">
        <f t="shared" si="5"/>
        <v>0</v>
      </c>
      <c r="U15" s="11" t="str">
        <f t="shared" si="6"/>
        <v>20-50k</v>
      </c>
      <c r="V15" s="3">
        <v>34332.480000000003</v>
      </c>
      <c r="W15" s="3">
        <v>5352.26</v>
      </c>
      <c r="X15" s="3">
        <v>13373.825000000001</v>
      </c>
      <c r="Y15" s="3">
        <v>7193.52</v>
      </c>
      <c r="Z15" s="3">
        <v>7656.2450000000017</v>
      </c>
      <c r="AA15" s="9">
        <v>756.63</v>
      </c>
      <c r="AN15" s="3">
        <f>IFERROR(ROUND(VLOOKUP($A15,est_vols!$A:$U,4,FALSE),0),"")</f>
        <v>32845</v>
      </c>
      <c r="AO15" s="3">
        <f>IFERROR(ROUND(VLOOKUP($A15,est_vols!$A:$U,5,FALSE),0),"")</f>
        <v>4665</v>
      </c>
      <c r="AP15" s="3">
        <f>IFERROR(ROUND(VLOOKUP($A15,est_vols!$A:$U,6,FALSE),0),"")</f>
        <v>11526</v>
      </c>
      <c r="AQ15" s="3">
        <f>IFERROR(ROUND(VLOOKUP($A15,est_vols!$A:$U,7,FALSE),0),"")</f>
        <v>7592</v>
      </c>
      <c r="AR15" s="3">
        <f>IFERROR(ROUND(VLOOKUP($A15,est_vols!$A:$U,8,FALSE),0),"")</f>
        <v>8204</v>
      </c>
      <c r="AS15" s="9">
        <f>IFERROR(ROUND(VLOOKUP($A15,est_vols!$A:$U,9,FALSE),0),"")</f>
        <v>858</v>
      </c>
      <c r="AT15" s="3">
        <f t="shared" si="7"/>
        <v>-1487.4800000000032</v>
      </c>
      <c r="AU15" s="3">
        <f t="shared" si="0"/>
        <v>-687.26000000000022</v>
      </c>
      <c r="AV15" s="3">
        <f t="shared" si="0"/>
        <v>-1847.8250000000007</v>
      </c>
      <c r="AW15" s="3">
        <f t="shared" si="0"/>
        <v>398.47999999999956</v>
      </c>
      <c r="AX15" s="3">
        <f t="shared" si="0"/>
        <v>547.75499999999829</v>
      </c>
      <c r="AY15" s="9">
        <f t="shared" si="0"/>
        <v>101.37</v>
      </c>
      <c r="AZ15" s="3">
        <f t="shared" si="8"/>
        <v>2212596.7504000096</v>
      </c>
      <c r="BA15" s="3">
        <f t="shared" si="1"/>
        <v>472326.30760000029</v>
      </c>
      <c r="BB15" s="3">
        <f t="shared" si="1"/>
        <v>3414457.2306250026</v>
      </c>
      <c r="BC15" s="3">
        <f t="shared" si="1"/>
        <v>158786.31039999964</v>
      </c>
      <c r="BD15" s="3">
        <f t="shared" si="1"/>
        <v>300035.54002499813</v>
      </c>
      <c r="BE15" s="3">
        <f t="shared" si="1"/>
        <v>10275.876900000001</v>
      </c>
    </row>
    <row r="16" spans="1:57" s="4" customFormat="1" x14ac:dyDescent="0.25">
      <c r="A16" s="4">
        <v>14</v>
      </c>
      <c r="B16" s="4" t="s">
        <v>32</v>
      </c>
      <c r="C16" s="4" t="s">
        <v>685</v>
      </c>
      <c r="D16" s="4" t="s">
        <v>686</v>
      </c>
      <c r="E16" s="4" t="s">
        <v>687</v>
      </c>
      <c r="H16" s="4" t="s">
        <v>38</v>
      </c>
      <c r="I16" s="4" t="s">
        <v>1228</v>
      </c>
      <c r="J16" s="12">
        <v>416145</v>
      </c>
      <c r="K16" s="4">
        <v>52101</v>
      </c>
      <c r="L16" s="12">
        <v>27628</v>
      </c>
      <c r="M16" s="4">
        <f>IFERROR(ROUND(VLOOKUP($A16,est_vols!$A:$U,2,FALSE),0),"")</f>
        <v>3</v>
      </c>
      <c r="N16" s="4">
        <f>IFERROR(ROUND(VLOOKUP($A16,est_vols!$A:$U,3,FALSE),0),"")</f>
        <v>3</v>
      </c>
      <c r="O16" s="4" t="str">
        <f>VLOOKUP(M16,'AT FT Lookup'!$A$3:$D$8,4,FALSE)</f>
        <v>Urb</v>
      </c>
      <c r="P16" s="12" t="str">
        <f>VLOOKUP(N16,'AT FT Lookup'!$A$12:$C$26,3,FALSE)</f>
        <v>Fwy/Ramp</v>
      </c>
      <c r="Q16" s="4">
        <f t="shared" si="2"/>
        <v>0</v>
      </c>
      <c r="R16" s="4">
        <f t="shared" si="3"/>
        <v>0</v>
      </c>
      <c r="S16" s="4">
        <f t="shared" si="4"/>
        <v>1</v>
      </c>
      <c r="T16" s="4">
        <f t="shared" si="5"/>
        <v>0</v>
      </c>
      <c r="U16" s="12" t="str">
        <f t="shared" si="6"/>
        <v>20-50k</v>
      </c>
      <c r="V16" s="5">
        <v>29186.78</v>
      </c>
      <c r="W16" s="5">
        <v>6073.51</v>
      </c>
      <c r="X16" s="5">
        <v>11323.735000000001</v>
      </c>
      <c r="Y16" s="5">
        <v>6011.6350000000002</v>
      </c>
      <c r="Z16" s="5">
        <v>5007.42</v>
      </c>
      <c r="AA16" s="10">
        <v>770.48</v>
      </c>
      <c r="AB16" s="5"/>
      <c r="AC16" s="5"/>
      <c r="AD16" s="5"/>
      <c r="AE16" s="5"/>
      <c r="AF16" s="5"/>
      <c r="AG16" s="10"/>
      <c r="AH16" s="5"/>
      <c r="AI16" s="5"/>
      <c r="AJ16" s="5"/>
      <c r="AK16" s="5"/>
      <c r="AL16" s="5"/>
      <c r="AM16" s="10"/>
      <c r="AN16" s="5">
        <f>IFERROR(ROUND(VLOOKUP($A16,est_vols!$A:$U,4,FALSE),0),"")</f>
        <v>27599</v>
      </c>
      <c r="AO16" s="5">
        <f>IFERROR(ROUND(VLOOKUP($A16,est_vols!$A:$U,5,FALSE),0),"")</f>
        <v>6806</v>
      </c>
      <c r="AP16" s="5">
        <f>IFERROR(ROUND(VLOOKUP($A16,est_vols!$A:$U,6,FALSE),0),"")</f>
        <v>9134</v>
      </c>
      <c r="AQ16" s="5">
        <f>IFERROR(ROUND(VLOOKUP($A16,est_vols!$A:$U,7,FALSE),0),"")</f>
        <v>4713</v>
      </c>
      <c r="AR16" s="5">
        <f>IFERROR(ROUND(VLOOKUP($A16,est_vols!$A:$U,8,FALSE),0),"")</f>
        <v>4209</v>
      </c>
      <c r="AS16" s="10">
        <f>IFERROR(ROUND(VLOOKUP($A16,est_vols!$A:$U,9,FALSE),0),"")</f>
        <v>2738</v>
      </c>
      <c r="AT16" s="5">
        <f t="shared" si="7"/>
        <v>-1587.7799999999988</v>
      </c>
      <c r="AU16" s="5">
        <f t="shared" si="0"/>
        <v>732.48999999999978</v>
      </c>
      <c r="AV16" s="5">
        <f t="shared" si="0"/>
        <v>-2189.7350000000006</v>
      </c>
      <c r="AW16" s="5">
        <f t="shared" si="0"/>
        <v>-1298.6350000000002</v>
      </c>
      <c r="AX16" s="5">
        <f t="shared" si="0"/>
        <v>-798.42000000000007</v>
      </c>
      <c r="AY16" s="10">
        <f t="shared" si="0"/>
        <v>1967.52</v>
      </c>
      <c r="AZ16" s="5">
        <f t="shared" si="8"/>
        <v>2521045.3283999963</v>
      </c>
      <c r="BA16" s="5">
        <f t="shared" si="1"/>
        <v>536541.60009999969</v>
      </c>
      <c r="BB16" s="5">
        <f t="shared" si="1"/>
        <v>4794939.370225003</v>
      </c>
      <c r="BC16" s="5">
        <f t="shared" si="1"/>
        <v>1686452.8632250007</v>
      </c>
      <c r="BD16" s="5">
        <f t="shared" si="1"/>
        <v>637474.49640000006</v>
      </c>
      <c r="BE16" s="5">
        <f t="shared" si="1"/>
        <v>3871134.9504</v>
      </c>
    </row>
    <row r="17" spans="1:57" x14ac:dyDescent="0.25">
      <c r="A17">
        <v>15</v>
      </c>
      <c r="B17" t="s">
        <v>33</v>
      </c>
      <c r="C17" t="s">
        <v>60</v>
      </c>
      <c r="D17" t="s">
        <v>65</v>
      </c>
      <c r="E17" t="s">
        <v>50</v>
      </c>
      <c r="H17" t="s">
        <v>40</v>
      </c>
      <c r="I17" s="2" t="s">
        <v>1228</v>
      </c>
      <c r="J17" s="13">
        <v>401055</v>
      </c>
      <c r="K17" s="2">
        <v>7382</v>
      </c>
      <c r="L17" s="13">
        <v>7383</v>
      </c>
      <c r="M17">
        <f>IFERROR(ROUND(VLOOKUP($A17,est_vols!$A:$U,2,FALSE),0),"")</f>
        <v>3</v>
      </c>
      <c r="N17">
        <f>IFERROR(ROUND(VLOOKUP($A17,est_vols!$A:$U,3,FALSE),0),"")</f>
        <v>2</v>
      </c>
      <c r="O17" t="str">
        <f>VLOOKUP(M17,'AT FT Lookup'!$A$3:$D$8,4,FALSE)</f>
        <v>Urb</v>
      </c>
      <c r="P17" s="11" t="str">
        <f>VLOOKUP(N17,'AT FT Lookup'!$A$12:$C$26,3,FALSE)</f>
        <v>Fwy/Ramp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 s="11" t="str">
        <f t="shared" si="6"/>
        <v>NA</v>
      </c>
      <c r="AN17" s="3">
        <f>IFERROR(ROUND(VLOOKUP($A17,est_vols!$A:$U,4,FALSE),0),"")</f>
        <v>46977</v>
      </c>
      <c r="AO17" s="3">
        <f>IFERROR(ROUND(VLOOKUP($A17,est_vols!$A:$U,5,FALSE),0),"")</f>
        <v>5710</v>
      </c>
      <c r="AP17" s="3">
        <f>IFERROR(ROUND(VLOOKUP($A17,est_vols!$A:$U,6,FALSE),0),"")</f>
        <v>15128</v>
      </c>
      <c r="AQ17" s="3">
        <f>IFERROR(ROUND(VLOOKUP($A17,est_vols!$A:$U,7,FALSE),0),"")</f>
        <v>14301</v>
      </c>
      <c r="AR17" s="3">
        <f>IFERROR(ROUND(VLOOKUP($A17,est_vols!$A:$U,8,FALSE),0),"")</f>
        <v>10882</v>
      </c>
      <c r="AS17" s="9">
        <f>IFERROR(ROUND(VLOOKUP($A17,est_vols!$A:$U,9,FALSE),0),"")</f>
        <v>957</v>
      </c>
      <c r="AT17" s="3" t="str">
        <f t="shared" si="7"/>
        <v/>
      </c>
      <c r="AU17" s="3" t="str">
        <f t="shared" si="0"/>
        <v/>
      </c>
      <c r="AV17" s="3" t="str">
        <f t="shared" si="0"/>
        <v/>
      </c>
      <c r="AW17" s="3" t="str">
        <f t="shared" si="0"/>
        <v/>
      </c>
      <c r="AX17" s="3" t="str">
        <f t="shared" si="0"/>
        <v/>
      </c>
      <c r="AY17" s="9" t="str">
        <f t="shared" si="0"/>
        <v/>
      </c>
      <c r="AZ17" s="3" t="str">
        <f t="shared" si="8"/>
        <v/>
      </c>
      <c r="BA17" s="3" t="str">
        <f t="shared" si="1"/>
        <v/>
      </c>
      <c r="BB17" s="3" t="str">
        <f t="shared" si="1"/>
        <v/>
      </c>
      <c r="BC17" s="3" t="str">
        <f t="shared" si="1"/>
        <v/>
      </c>
      <c r="BD17" s="3" t="str">
        <f t="shared" si="1"/>
        <v/>
      </c>
      <c r="BE17" s="3" t="str">
        <f t="shared" si="1"/>
        <v/>
      </c>
    </row>
    <row r="18" spans="1:57" x14ac:dyDescent="0.25">
      <c r="A18">
        <v>16</v>
      </c>
      <c r="B18" t="s">
        <v>33</v>
      </c>
      <c r="C18" t="s">
        <v>60</v>
      </c>
      <c r="D18" t="s">
        <v>65</v>
      </c>
      <c r="E18" t="s">
        <v>50</v>
      </c>
      <c r="H18" t="s">
        <v>42</v>
      </c>
      <c r="I18" s="2" t="s">
        <v>1228</v>
      </c>
      <c r="J18" s="13">
        <v>401060</v>
      </c>
      <c r="K18" s="2">
        <v>7381</v>
      </c>
      <c r="L18" s="13">
        <v>7393</v>
      </c>
      <c r="M18">
        <f>IFERROR(ROUND(VLOOKUP($A18,est_vols!$A:$U,2,FALSE),0),"")</f>
        <v>3</v>
      </c>
      <c r="N18">
        <f>IFERROR(ROUND(VLOOKUP($A18,est_vols!$A:$U,3,FALSE),0),"")</f>
        <v>2</v>
      </c>
      <c r="O18" t="str">
        <f>VLOOKUP(M18,'AT FT Lookup'!$A$3:$D$8,4,FALSE)</f>
        <v>Urb</v>
      </c>
      <c r="P18" s="11" t="str">
        <f>VLOOKUP(N18,'AT FT Lookup'!$A$12:$C$26,3,FALSE)</f>
        <v>Fwy/Ramp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 s="11" t="str">
        <f t="shared" si="6"/>
        <v>NA</v>
      </c>
      <c r="AN18" s="3">
        <f>IFERROR(ROUND(VLOOKUP($A18,est_vols!$A:$U,4,FALSE),0),"")</f>
        <v>46371</v>
      </c>
      <c r="AO18" s="3">
        <f>IFERROR(ROUND(VLOOKUP($A18,est_vols!$A:$U,5,FALSE),0),"")</f>
        <v>15507</v>
      </c>
      <c r="AP18" s="3">
        <f>IFERROR(ROUND(VLOOKUP($A18,est_vols!$A:$U,6,FALSE),0),"")</f>
        <v>14081</v>
      </c>
      <c r="AQ18" s="3">
        <f>IFERROR(ROUND(VLOOKUP($A18,est_vols!$A:$U,7,FALSE),0),"")</f>
        <v>6463</v>
      </c>
      <c r="AR18" s="3">
        <f>IFERROR(ROUND(VLOOKUP($A18,est_vols!$A:$U,8,FALSE),0),"")</f>
        <v>5745</v>
      </c>
      <c r="AS18" s="9">
        <f>IFERROR(ROUND(VLOOKUP($A18,est_vols!$A:$U,9,FALSE),0),"")</f>
        <v>4575</v>
      </c>
      <c r="AT18" s="3" t="str">
        <f t="shared" si="7"/>
        <v/>
      </c>
      <c r="AU18" s="3" t="str">
        <f t="shared" si="0"/>
        <v/>
      </c>
      <c r="AV18" s="3" t="str">
        <f t="shared" si="0"/>
        <v/>
      </c>
      <c r="AW18" s="3" t="str">
        <f t="shared" si="0"/>
        <v/>
      </c>
      <c r="AX18" s="3" t="str">
        <f t="shared" si="0"/>
        <v/>
      </c>
      <c r="AY18" s="9" t="str">
        <f t="shared" si="0"/>
        <v/>
      </c>
      <c r="AZ18" s="3" t="str">
        <f t="shared" si="8"/>
        <v/>
      </c>
      <c r="BA18" s="3" t="str">
        <f t="shared" si="1"/>
        <v/>
      </c>
      <c r="BB18" s="3" t="str">
        <f t="shared" si="1"/>
        <v/>
      </c>
      <c r="BC18" s="3" t="str">
        <f t="shared" si="1"/>
        <v/>
      </c>
      <c r="BD18" s="3" t="str">
        <f t="shared" si="1"/>
        <v/>
      </c>
      <c r="BE18" s="3" t="str">
        <f t="shared" si="1"/>
        <v/>
      </c>
    </row>
    <row r="19" spans="1:57" x14ac:dyDescent="0.25">
      <c r="A19">
        <v>17</v>
      </c>
      <c r="B19" t="s">
        <v>33</v>
      </c>
      <c r="C19" t="s">
        <v>60</v>
      </c>
      <c r="D19" t="s">
        <v>66</v>
      </c>
      <c r="E19" t="s">
        <v>51</v>
      </c>
      <c r="H19" t="s">
        <v>40</v>
      </c>
      <c r="I19" s="2" t="s">
        <v>1228</v>
      </c>
      <c r="J19" s="13">
        <v>400731</v>
      </c>
      <c r="K19" s="2">
        <v>6939</v>
      </c>
      <c r="L19" s="13">
        <v>4895</v>
      </c>
      <c r="M19">
        <f>IFERROR(ROUND(VLOOKUP($A19,est_vols!$A:$U,2,FALSE),0),"")</f>
        <v>3</v>
      </c>
      <c r="N19">
        <f>IFERROR(ROUND(VLOOKUP($A19,est_vols!$A:$U,3,FALSE),0),"")</f>
        <v>2</v>
      </c>
      <c r="O19" t="str">
        <f>VLOOKUP(M19,'AT FT Lookup'!$A$3:$D$8,4,FALSE)</f>
        <v>Urb</v>
      </c>
      <c r="P19" s="11" t="str">
        <f>VLOOKUP(N19,'AT FT Lookup'!$A$12:$C$26,3,FALSE)</f>
        <v>Fwy/Ramp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 s="11" t="str">
        <f t="shared" si="6"/>
        <v>NA</v>
      </c>
      <c r="AN19" s="3">
        <f>IFERROR(ROUND(VLOOKUP($A19,est_vols!$A:$U,4,FALSE),0),"")</f>
        <v>62611</v>
      </c>
      <c r="AO19" s="3">
        <f>IFERROR(ROUND(VLOOKUP($A19,est_vols!$A:$U,5,FALSE),0),"")</f>
        <v>6266</v>
      </c>
      <c r="AP19" s="3">
        <f>IFERROR(ROUND(VLOOKUP($A19,est_vols!$A:$U,6,FALSE),0),"")</f>
        <v>20179</v>
      </c>
      <c r="AQ19" s="3">
        <f>IFERROR(ROUND(VLOOKUP($A19,est_vols!$A:$U,7,FALSE),0),"")</f>
        <v>18913</v>
      </c>
      <c r="AR19" s="3">
        <f>IFERROR(ROUND(VLOOKUP($A19,est_vols!$A:$U,8,FALSE),0),"")</f>
        <v>16015</v>
      </c>
      <c r="AS19" s="9">
        <f>IFERROR(ROUND(VLOOKUP($A19,est_vols!$A:$U,9,FALSE),0),"")</f>
        <v>1238</v>
      </c>
      <c r="AT19" s="3" t="str">
        <f t="shared" si="7"/>
        <v/>
      </c>
      <c r="AU19" s="3" t="str">
        <f t="shared" si="7"/>
        <v/>
      </c>
      <c r="AV19" s="3" t="str">
        <f t="shared" si="7"/>
        <v/>
      </c>
      <c r="AW19" s="3" t="str">
        <f t="shared" si="7"/>
        <v/>
      </c>
      <c r="AX19" s="3" t="str">
        <f t="shared" si="7"/>
        <v/>
      </c>
      <c r="AY19" s="9" t="str">
        <f t="shared" si="7"/>
        <v/>
      </c>
      <c r="AZ19" s="3" t="str">
        <f t="shared" si="8"/>
        <v/>
      </c>
      <c r="BA19" s="3" t="str">
        <f t="shared" si="8"/>
        <v/>
      </c>
      <c r="BB19" s="3" t="str">
        <f t="shared" si="8"/>
        <v/>
      </c>
      <c r="BC19" s="3" t="str">
        <f t="shared" si="8"/>
        <v/>
      </c>
      <c r="BD19" s="3" t="str">
        <f t="shared" si="8"/>
        <v/>
      </c>
      <c r="BE19" s="3" t="str">
        <f t="shared" si="8"/>
        <v/>
      </c>
    </row>
    <row r="20" spans="1:57" x14ac:dyDescent="0.25">
      <c r="A20">
        <v>18</v>
      </c>
      <c r="B20" t="s">
        <v>33</v>
      </c>
      <c r="C20" t="s">
        <v>60</v>
      </c>
      <c r="D20" t="s">
        <v>66</v>
      </c>
      <c r="E20" t="s">
        <v>51</v>
      </c>
      <c r="H20" t="s">
        <v>42</v>
      </c>
      <c r="I20" s="2" t="s">
        <v>1228</v>
      </c>
      <c r="J20" s="13">
        <v>400204</v>
      </c>
      <c r="K20" s="2">
        <v>4880</v>
      </c>
      <c r="L20" s="13">
        <v>6938</v>
      </c>
      <c r="M20">
        <f>IFERROR(ROUND(VLOOKUP($A20,est_vols!$A:$U,2,FALSE),0),"")</f>
        <v>3</v>
      </c>
      <c r="N20">
        <f>IFERROR(ROUND(VLOOKUP($A20,est_vols!$A:$U,3,FALSE),0),"")</f>
        <v>2</v>
      </c>
      <c r="O20" t="str">
        <f>VLOOKUP(M20,'AT FT Lookup'!$A$3:$D$8,4,FALSE)</f>
        <v>Urb</v>
      </c>
      <c r="P20" s="11" t="str">
        <f>VLOOKUP(N20,'AT FT Lookup'!$A$12:$C$26,3,FALSE)</f>
        <v>Fwy/Ramp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 s="11" t="str">
        <f t="shared" si="6"/>
        <v>NA</v>
      </c>
      <c r="AN20" s="3">
        <f>IFERROR(ROUND(VLOOKUP($A20,est_vols!$A:$U,4,FALSE),0),"")</f>
        <v>44106</v>
      </c>
      <c r="AO20" s="3">
        <f>IFERROR(ROUND(VLOOKUP($A20,est_vols!$A:$U,5,FALSE),0),"")</f>
        <v>17011</v>
      </c>
      <c r="AP20" s="3">
        <f>IFERROR(ROUND(VLOOKUP($A20,est_vols!$A:$U,6,FALSE),0),"")</f>
        <v>12792</v>
      </c>
      <c r="AQ20" s="3">
        <f>IFERROR(ROUND(VLOOKUP($A20,est_vols!$A:$U,7,FALSE),0),"")</f>
        <v>5792</v>
      </c>
      <c r="AR20" s="3">
        <f>IFERROR(ROUND(VLOOKUP($A20,est_vols!$A:$U,8,FALSE),0),"")</f>
        <v>4505</v>
      </c>
      <c r="AS20" s="9">
        <f>IFERROR(ROUND(VLOOKUP($A20,est_vols!$A:$U,9,FALSE),0),"")</f>
        <v>4006</v>
      </c>
      <c r="AT20" s="3" t="str">
        <f t="shared" si="7"/>
        <v/>
      </c>
      <c r="AU20" s="3" t="str">
        <f t="shared" si="7"/>
        <v/>
      </c>
      <c r="AV20" s="3" t="str">
        <f t="shared" si="7"/>
        <v/>
      </c>
      <c r="AW20" s="3" t="str">
        <f t="shared" si="7"/>
        <v/>
      </c>
      <c r="AX20" s="3" t="str">
        <f t="shared" si="7"/>
        <v/>
      </c>
      <c r="AY20" s="9" t="str">
        <f t="shared" si="7"/>
        <v/>
      </c>
      <c r="AZ20" s="3" t="str">
        <f t="shared" si="8"/>
        <v/>
      </c>
      <c r="BA20" s="3" t="str">
        <f t="shared" si="8"/>
        <v/>
      </c>
      <c r="BB20" s="3" t="str">
        <f t="shared" si="8"/>
        <v/>
      </c>
      <c r="BC20" s="3" t="str">
        <f t="shared" si="8"/>
        <v/>
      </c>
      <c r="BD20" s="3" t="str">
        <f t="shared" si="8"/>
        <v/>
      </c>
      <c r="BE20" s="3" t="str">
        <f t="shared" si="8"/>
        <v/>
      </c>
    </row>
    <row r="21" spans="1:57" x14ac:dyDescent="0.25">
      <c r="A21">
        <v>19</v>
      </c>
      <c r="B21" t="s">
        <v>33</v>
      </c>
      <c r="C21" t="s">
        <v>61</v>
      </c>
      <c r="D21" t="s">
        <v>55</v>
      </c>
      <c r="E21" t="s">
        <v>35</v>
      </c>
      <c r="H21" t="s">
        <v>36</v>
      </c>
      <c r="I21" s="2" t="s">
        <v>1228</v>
      </c>
      <c r="J21" s="13">
        <v>402380</v>
      </c>
      <c r="K21" s="2">
        <v>6952</v>
      </c>
      <c r="L21" s="13">
        <v>6951</v>
      </c>
      <c r="M21">
        <f>IFERROR(ROUND(VLOOKUP($A21,est_vols!$A:$U,2,FALSE),0),"")</f>
        <v>3</v>
      </c>
      <c r="N21">
        <f>IFERROR(ROUND(VLOOKUP($A21,est_vols!$A:$U,3,FALSE),0),"")</f>
        <v>2</v>
      </c>
      <c r="O21" t="str">
        <f>VLOOKUP(M21,'AT FT Lookup'!$A$3:$D$8,4,FALSE)</f>
        <v>Urb</v>
      </c>
      <c r="P21" s="11" t="str">
        <f>VLOOKUP(N21,'AT FT Lookup'!$A$12:$C$26,3,FALSE)</f>
        <v>Fwy/Ramp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 s="11" t="str">
        <f t="shared" si="6"/>
        <v>NA</v>
      </c>
      <c r="AN21" s="3">
        <f>IFERROR(ROUND(VLOOKUP($A21,est_vols!$A:$U,4,FALSE),0),"")</f>
        <v>138341</v>
      </c>
      <c r="AO21" s="3">
        <f>IFERROR(ROUND(VLOOKUP($A21,est_vols!$A:$U,5,FALSE),0),"")</f>
        <v>19003</v>
      </c>
      <c r="AP21" s="3">
        <f>IFERROR(ROUND(VLOOKUP($A21,est_vols!$A:$U,6,FALSE),0),"")</f>
        <v>51017</v>
      </c>
      <c r="AQ21" s="3">
        <f>IFERROR(ROUND(VLOOKUP($A21,est_vols!$A:$U,7,FALSE),0),"")</f>
        <v>25308</v>
      </c>
      <c r="AR21" s="3">
        <f>IFERROR(ROUND(VLOOKUP($A21,est_vols!$A:$U,8,FALSE),0),"")</f>
        <v>35452</v>
      </c>
      <c r="AS21" s="9">
        <f>IFERROR(ROUND(VLOOKUP($A21,est_vols!$A:$U,9,FALSE),0),"")</f>
        <v>7562</v>
      </c>
      <c r="AT21" s="3" t="str">
        <f t="shared" si="7"/>
        <v/>
      </c>
      <c r="AU21" s="3" t="str">
        <f t="shared" si="7"/>
        <v/>
      </c>
      <c r="AV21" s="3" t="str">
        <f t="shared" si="7"/>
        <v/>
      </c>
      <c r="AW21" s="3" t="str">
        <f t="shared" si="7"/>
        <v/>
      </c>
      <c r="AX21" s="3" t="str">
        <f t="shared" si="7"/>
        <v/>
      </c>
      <c r="AY21" s="9" t="str">
        <f t="shared" si="7"/>
        <v/>
      </c>
      <c r="AZ21" s="3" t="str">
        <f t="shared" si="8"/>
        <v/>
      </c>
      <c r="BA21" s="3" t="str">
        <f t="shared" si="8"/>
        <v/>
      </c>
      <c r="BB21" s="3" t="str">
        <f t="shared" si="8"/>
        <v/>
      </c>
      <c r="BC21" s="3" t="str">
        <f t="shared" si="8"/>
        <v/>
      </c>
      <c r="BD21" s="3" t="str">
        <f t="shared" si="8"/>
        <v/>
      </c>
      <c r="BE21" s="3" t="str">
        <f t="shared" si="8"/>
        <v/>
      </c>
    </row>
    <row r="22" spans="1:57" x14ac:dyDescent="0.25">
      <c r="A22">
        <v>20</v>
      </c>
      <c r="B22" t="s">
        <v>33</v>
      </c>
      <c r="C22" t="s">
        <v>61</v>
      </c>
      <c r="D22" t="s">
        <v>55</v>
      </c>
      <c r="E22" t="s">
        <v>35</v>
      </c>
      <c r="H22" t="s">
        <v>38</v>
      </c>
      <c r="I22" s="2" t="s">
        <v>1228</v>
      </c>
      <c r="J22" s="13">
        <v>402381</v>
      </c>
      <c r="K22" s="2">
        <v>6966</v>
      </c>
      <c r="L22" s="13">
        <v>6859</v>
      </c>
      <c r="M22">
        <f>IFERROR(ROUND(VLOOKUP($A22,est_vols!$A:$U,2,FALSE),0),"")</f>
        <v>3</v>
      </c>
      <c r="N22">
        <f>IFERROR(ROUND(VLOOKUP($A22,est_vols!$A:$U,3,FALSE),0),"")</f>
        <v>2</v>
      </c>
      <c r="O22" t="str">
        <f>VLOOKUP(M22,'AT FT Lookup'!$A$3:$D$8,4,FALSE)</f>
        <v>Urb</v>
      </c>
      <c r="P22" s="11" t="str">
        <f>VLOOKUP(N22,'AT FT Lookup'!$A$12:$C$26,3,FALSE)</f>
        <v>Fwy/Ramp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 s="11" t="str">
        <f t="shared" si="6"/>
        <v>NA</v>
      </c>
      <c r="AN22" s="3">
        <f>IFERROR(ROUND(VLOOKUP($A22,est_vols!$A:$U,4,FALSE),0),"")</f>
        <v>93768</v>
      </c>
      <c r="AO22" s="3">
        <f>IFERROR(ROUND(VLOOKUP($A22,est_vols!$A:$U,5,FALSE),0),"")</f>
        <v>17830</v>
      </c>
      <c r="AP22" s="3">
        <f>IFERROR(ROUND(VLOOKUP($A22,est_vols!$A:$U,6,FALSE),0),"")</f>
        <v>34584</v>
      </c>
      <c r="AQ22" s="3">
        <f>IFERROR(ROUND(VLOOKUP($A22,est_vols!$A:$U,7,FALSE),0),"")</f>
        <v>15017</v>
      </c>
      <c r="AR22" s="3">
        <f>IFERROR(ROUND(VLOOKUP($A22,est_vols!$A:$U,8,FALSE),0),"")</f>
        <v>20696</v>
      </c>
      <c r="AS22" s="9">
        <f>IFERROR(ROUND(VLOOKUP($A22,est_vols!$A:$U,9,FALSE),0),"")</f>
        <v>5640</v>
      </c>
      <c r="AT22" s="3" t="str">
        <f t="shared" si="7"/>
        <v/>
      </c>
      <c r="AU22" s="3" t="str">
        <f t="shared" si="7"/>
        <v/>
      </c>
      <c r="AV22" s="3" t="str">
        <f t="shared" si="7"/>
        <v/>
      </c>
      <c r="AW22" s="3" t="str">
        <f t="shared" si="7"/>
        <v/>
      </c>
      <c r="AX22" s="3" t="str">
        <f t="shared" si="7"/>
        <v/>
      </c>
      <c r="AY22" s="9" t="str">
        <f t="shared" si="7"/>
        <v/>
      </c>
      <c r="AZ22" s="3" t="str">
        <f t="shared" si="8"/>
        <v/>
      </c>
      <c r="BA22" s="3" t="str">
        <f t="shared" si="8"/>
        <v/>
      </c>
      <c r="BB22" s="3" t="str">
        <f t="shared" si="8"/>
        <v/>
      </c>
      <c r="BC22" s="3" t="str">
        <f t="shared" si="8"/>
        <v/>
      </c>
      <c r="BD22" s="3" t="str">
        <f t="shared" si="8"/>
        <v/>
      </c>
      <c r="BE22" s="3" t="str">
        <f t="shared" si="8"/>
        <v/>
      </c>
    </row>
    <row r="23" spans="1:57" x14ac:dyDescent="0.25">
      <c r="A23">
        <v>21</v>
      </c>
      <c r="B23" t="s">
        <v>33</v>
      </c>
      <c r="C23" t="s">
        <v>61</v>
      </c>
      <c r="D23" t="s">
        <v>55</v>
      </c>
      <c r="E23" t="s">
        <v>44</v>
      </c>
      <c r="H23" t="s">
        <v>36</v>
      </c>
      <c r="I23" s="2" t="s">
        <v>1228</v>
      </c>
      <c r="J23" s="13">
        <v>49040</v>
      </c>
      <c r="K23" s="2">
        <v>7056</v>
      </c>
      <c r="L23" s="13">
        <v>7062</v>
      </c>
      <c r="M23">
        <f>IFERROR(ROUND(VLOOKUP($A23,est_vols!$A:$U,2,FALSE),0),"")</f>
        <v>5</v>
      </c>
      <c r="N23">
        <f>IFERROR(ROUND(VLOOKUP($A23,est_vols!$A:$U,3,FALSE),0),"")</f>
        <v>2</v>
      </c>
      <c r="O23" t="str">
        <f>VLOOKUP(M23,'AT FT Lookup'!$A$3:$D$8,4,FALSE)</f>
        <v>Sub</v>
      </c>
      <c r="P23" s="11" t="str">
        <f>VLOOKUP(N23,'AT FT Lookup'!$A$12:$C$26,3,FALSE)</f>
        <v>Fwy/Ramp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 s="11" t="str">
        <f t="shared" si="6"/>
        <v>NA</v>
      </c>
      <c r="AN23" s="3">
        <f>IFERROR(ROUND(VLOOKUP($A23,est_vols!$A:$U,4,FALSE),0),"")</f>
        <v>65328</v>
      </c>
      <c r="AO23" s="3">
        <f>IFERROR(ROUND(VLOOKUP($A23,est_vols!$A:$U,5,FALSE),0),"")</f>
        <v>12869</v>
      </c>
      <c r="AP23" s="3">
        <f>IFERROR(ROUND(VLOOKUP($A23,est_vols!$A:$U,6,FALSE),0),"")</f>
        <v>22322</v>
      </c>
      <c r="AQ23" s="3">
        <f>IFERROR(ROUND(VLOOKUP($A23,est_vols!$A:$U,7,FALSE),0),"")</f>
        <v>16986</v>
      </c>
      <c r="AR23" s="3">
        <f>IFERROR(ROUND(VLOOKUP($A23,est_vols!$A:$U,8,FALSE),0),"")</f>
        <v>11621</v>
      </c>
      <c r="AS23" s="9">
        <f>IFERROR(ROUND(VLOOKUP($A23,est_vols!$A:$U,9,FALSE),0),"")</f>
        <v>1529</v>
      </c>
      <c r="AT23" s="3" t="str">
        <f t="shared" si="7"/>
        <v/>
      </c>
      <c r="AU23" s="3" t="str">
        <f t="shared" si="7"/>
        <v/>
      </c>
      <c r="AV23" s="3" t="str">
        <f t="shared" si="7"/>
        <v/>
      </c>
      <c r="AW23" s="3" t="str">
        <f t="shared" si="7"/>
        <v/>
      </c>
      <c r="AX23" s="3" t="str">
        <f t="shared" si="7"/>
        <v/>
      </c>
      <c r="AY23" s="9" t="str">
        <f t="shared" si="7"/>
        <v/>
      </c>
      <c r="AZ23" s="3" t="str">
        <f t="shared" si="8"/>
        <v/>
      </c>
      <c r="BA23" s="3" t="str">
        <f t="shared" si="8"/>
        <v/>
      </c>
      <c r="BB23" s="3" t="str">
        <f t="shared" si="8"/>
        <v/>
      </c>
      <c r="BC23" s="3" t="str">
        <f t="shared" si="8"/>
        <v/>
      </c>
      <c r="BD23" s="3" t="str">
        <f t="shared" si="8"/>
        <v/>
      </c>
      <c r="BE23" s="3" t="str">
        <f t="shared" si="8"/>
        <v/>
      </c>
    </row>
    <row r="24" spans="1:57" x14ac:dyDescent="0.25">
      <c r="A24">
        <v>22</v>
      </c>
      <c r="B24" t="s">
        <v>33</v>
      </c>
      <c r="C24" t="s">
        <v>61</v>
      </c>
      <c r="D24" t="s">
        <v>55</v>
      </c>
      <c r="E24" t="s">
        <v>44</v>
      </c>
      <c r="H24" t="s">
        <v>38</v>
      </c>
      <c r="I24" s="2" t="s">
        <v>1228</v>
      </c>
      <c r="J24" s="13">
        <v>49040</v>
      </c>
      <c r="K24" s="2">
        <v>7061</v>
      </c>
      <c r="L24" s="13">
        <v>7055</v>
      </c>
      <c r="M24">
        <f>IFERROR(ROUND(VLOOKUP($A24,est_vols!$A:$U,2,FALSE),0),"")</f>
        <v>5</v>
      </c>
      <c r="N24">
        <f>IFERROR(ROUND(VLOOKUP($A24,est_vols!$A:$U,3,FALSE),0),"")</f>
        <v>2</v>
      </c>
      <c r="O24" t="str">
        <f>VLOOKUP(M24,'AT FT Lookup'!$A$3:$D$8,4,FALSE)</f>
        <v>Sub</v>
      </c>
      <c r="P24" s="11" t="str">
        <f>VLOOKUP(N24,'AT FT Lookup'!$A$12:$C$26,3,FALSE)</f>
        <v>Fwy/Ramp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 s="11" t="str">
        <f t="shared" si="6"/>
        <v>NA</v>
      </c>
      <c r="AN24" s="3">
        <f>IFERROR(ROUND(VLOOKUP($A24,est_vols!$A:$U,4,FALSE),0),"")</f>
        <v>58508</v>
      </c>
      <c r="AO24" s="3">
        <f>IFERROR(ROUND(VLOOKUP($A24,est_vols!$A:$U,5,FALSE),0),"")</f>
        <v>17512</v>
      </c>
      <c r="AP24" s="3">
        <f>IFERROR(ROUND(VLOOKUP($A24,est_vols!$A:$U,6,FALSE),0),"")</f>
        <v>19715</v>
      </c>
      <c r="AQ24" s="3">
        <f>IFERROR(ROUND(VLOOKUP($A24,est_vols!$A:$U,7,FALSE),0),"")</f>
        <v>11627</v>
      </c>
      <c r="AR24" s="3">
        <f>IFERROR(ROUND(VLOOKUP($A24,est_vols!$A:$U,8,FALSE),0),"")</f>
        <v>7104</v>
      </c>
      <c r="AS24" s="9">
        <f>IFERROR(ROUND(VLOOKUP($A24,est_vols!$A:$U,9,FALSE),0),"")</f>
        <v>2549</v>
      </c>
      <c r="AT24" s="3" t="str">
        <f t="shared" si="7"/>
        <v/>
      </c>
      <c r="AU24" s="3" t="str">
        <f t="shared" si="7"/>
        <v/>
      </c>
      <c r="AV24" s="3" t="str">
        <f t="shared" si="7"/>
        <v/>
      </c>
      <c r="AW24" s="3" t="str">
        <f t="shared" si="7"/>
        <v/>
      </c>
      <c r="AX24" s="3" t="str">
        <f t="shared" si="7"/>
        <v/>
      </c>
      <c r="AY24" s="9" t="str">
        <f t="shared" si="7"/>
        <v/>
      </c>
      <c r="AZ24" s="3" t="str">
        <f t="shared" si="8"/>
        <v/>
      </c>
      <c r="BA24" s="3" t="str">
        <f t="shared" si="8"/>
        <v/>
      </c>
      <c r="BB24" s="3" t="str">
        <f t="shared" si="8"/>
        <v/>
      </c>
      <c r="BC24" s="3" t="str">
        <f t="shared" si="8"/>
        <v/>
      </c>
      <c r="BD24" s="3" t="str">
        <f t="shared" si="8"/>
        <v/>
      </c>
      <c r="BE24" s="3" t="str">
        <f t="shared" si="8"/>
        <v/>
      </c>
    </row>
    <row r="25" spans="1:57" x14ac:dyDescent="0.25">
      <c r="A25">
        <v>23</v>
      </c>
      <c r="B25" t="s">
        <v>33</v>
      </c>
      <c r="C25" t="s">
        <v>62</v>
      </c>
      <c r="D25" t="s">
        <v>56</v>
      </c>
      <c r="E25" t="s">
        <v>52</v>
      </c>
      <c r="H25" t="s">
        <v>36</v>
      </c>
      <c r="I25" s="2" t="s">
        <v>1228</v>
      </c>
      <c r="J25" s="13">
        <v>401643</v>
      </c>
      <c r="K25" s="2">
        <v>5252</v>
      </c>
      <c r="L25" s="13">
        <v>6795</v>
      </c>
      <c r="M25">
        <f>IFERROR(ROUND(VLOOKUP($A25,est_vols!$A:$U,2,FALSE),0),"")</f>
        <v>3</v>
      </c>
      <c r="N25">
        <f>IFERROR(ROUND(VLOOKUP($A25,est_vols!$A:$U,3,FALSE),0),"")</f>
        <v>2</v>
      </c>
      <c r="O25" t="str">
        <f>VLOOKUP(M25,'AT FT Lookup'!$A$3:$D$8,4,FALSE)</f>
        <v>Urb</v>
      </c>
      <c r="P25" s="11" t="str">
        <f>VLOOKUP(N25,'AT FT Lookup'!$A$12:$C$26,3,FALSE)</f>
        <v>Fwy/Ramp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 s="11" t="str">
        <f t="shared" si="6"/>
        <v>NA</v>
      </c>
      <c r="AN25" s="3">
        <f>IFERROR(ROUND(VLOOKUP($A25,est_vols!$A:$U,4,FALSE),0),"")</f>
        <v>126597</v>
      </c>
      <c r="AO25" s="3">
        <f>IFERROR(ROUND(VLOOKUP($A25,est_vols!$A:$U,5,FALSE),0),"")</f>
        <v>15760</v>
      </c>
      <c r="AP25" s="3">
        <f>IFERROR(ROUND(VLOOKUP($A25,est_vols!$A:$U,6,FALSE),0),"")</f>
        <v>47705</v>
      </c>
      <c r="AQ25" s="3">
        <f>IFERROR(ROUND(VLOOKUP($A25,est_vols!$A:$U,7,FALSE),0),"")</f>
        <v>24557</v>
      </c>
      <c r="AR25" s="3">
        <f>IFERROR(ROUND(VLOOKUP($A25,est_vols!$A:$U,8,FALSE),0),"")</f>
        <v>34115</v>
      </c>
      <c r="AS25" s="9">
        <f>IFERROR(ROUND(VLOOKUP($A25,est_vols!$A:$U,9,FALSE),0),"")</f>
        <v>4460</v>
      </c>
      <c r="AT25" s="3" t="str">
        <f t="shared" si="7"/>
        <v/>
      </c>
      <c r="AU25" s="3" t="str">
        <f t="shared" si="7"/>
        <v/>
      </c>
      <c r="AV25" s="3" t="str">
        <f t="shared" si="7"/>
        <v/>
      </c>
      <c r="AW25" s="3" t="str">
        <f t="shared" si="7"/>
        <v/>
      </c>
      <c r="AX25" s="3" t="str">
        <f t="shared" si="7"/>
        <v/>
      </c>
      <c r="AY25" s="9" t="str">
        <f t="shared" si="7"/>
        <v/>
      </c>
      <c r="AZ25" s="3" t="str">
        <f t="shared" si="8"/>
        <v/>
      </c>
      <c r="BA25" s="3" t="str">
        <f t="shared" si="8"/>
        <v/>
      </c>
      <c r="BB25" s="3" t="str">
        <f t="shared" si="8"/>
        <v/>
      </c>
      <c r="BC25" s="3" t="str">
        <f t="shared" si="8"/>
        <v/>
      </c>
      <c r="BD25" s="3" t="str">
        <f t="shared" si="8"/>
        <v/>
      </c>
      <c r="BE25" s="3" t="str">
        <f t="shared" si="8"/>
        <v/>
      </c>
    </row>
    <row r="26" spans="1:57" x14ac:dyDescent="0.25">
      <c r="A26">
        <v>24</v>
      </c>
      <c r="B26" t="s">
        <v>33</v>
      </c>
      <c r="C26" t="s">
        <v>62</v>
      </c>
      <c r="D26" t="s">
        <v>56</v>
      </c>
      <c r="E26" t="s">
        <v>52</v>
      </c>
      <c r="H26" t="s">
        <v>38</v>
      </c>
      <c r="I26" s="2" t="s">
        <v>1228</v>
      </c>
      <c r="J26" s="13">
        <v>401637</v>
      </c>
      <c r="K26" s="2">
        <v>5485</v>
      </c>
      <c r="L26" s="13">
        <v>6812</v>
      </c>
      <c r="M26">
        <f>IFERROR(ROUND(VLOOKUP($A26,est_vols!$A:$U,2,FALSE),0),"")</f>
        <v>3</v>
      </c>
      <c r="N26">
        <f>IFERROR(ROUND(VLOOKUP($A26,est_vols!$A:$U,3,FALSE),0),"")</f>
        <v>2</v>
      </c>
      <c r="O26" t="str">
        <f>VLOOKUP(M26,'AT FT Lookup'!$A$3:$D$8,4,FALSE)</f>
        <v>Urb</v>
      </c>
      <c r="P26" s="11" t="str">
        <f>VLOOKUP(N26,'AT FT Lookup'!$A$12:$C$26,3,FALSE)</f>
        <v>Fwy/Ramp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 s="11" t="str">
        <f t="shared" si="6"/>
        <v>NA</v>
      </c>
      <c r="AN26" s="3">
        <f>IFERROR(ROUND(VLOOKUP($A26,est_vols!$A:$U,4,FALSE),0),"")</f>
        <v>153050</v>
      </c>
      <c r="AO26" s="3">
        <f>IFERROR(ROUND(VLOOKUP($A26,est_vols!$A:$U,5,FALSE),0),"")</f>
        <v>29915</v>
      </c>
      <c r="AP26" s="3">
        <f>IFERROR(ROUND(VLOOKUP($A26,est_vols!$A:$U,6,FALSE),0),"")</f>
        <v>57262</v>
      </c>
      <c r="AQ26" s="3">
        <f>IFERROR(ROUND(VLOOKUP($A26,est_vols!$A:$U,7,FALSE),0),"")</f>
        <v>19847</v>
      </c>
      <c r="AR26" s="3">
        <f>IFERROR(ROUND(VLOOKUP($A26,est_vols!$A:$U,8,FALSE),0),"")</f>
        <v>32873</v>
      </c>
      <c r="AS26" s="9">
        <f>IFERROR(ROUND(VLOOKUP($A26,est_vols!$A:$U,9,FALSE),0),"")</f>
        <v>13153</v>
      </c>
      <c r="AT26" s="3" t="str">
        <f t="shared" si="7"/>
        <v/>
      </c>
      <c r="AU26" s="3" t="str">
        <f t="shared" si="7"/>
        <v/>
      </c>
      <c r="AV26" s="3" t="str">
        <f t="shared" si="7"/>
        <v/>
      </c>
      <c r="AW26" s="3" t="str">
        <f t="shared" si="7"/>
        <v/>
      </c>
      <c r="AX26" s="3" t="str">
        <f t="shared" si="7"/>
        <v/>
      </c>
      <c r="AY26" s="9" t="str">
        <f t="shared" si="7"/>
        <v/>
      </c>
      <c r="AZ26" s="3" t="str">
        <f t="shared" si="8"/>
        <v/>
      </c>
      <c r="BA26" s="3" t="str">
        <f t="shared" si="8"/>
        <v/>
      </c>
      <c r="BB26" s="3" t="str">
        <f t="shared" si="8"/>
        <v/>
      </c>
      <c r="BC26" s="3" t="str">
        <f t="shared" si="8"/>
        <v/>
      </c>
      <c r="BD26" s="3" t="str">
        <f t="shared" si="8"/>
        <v/>
      </c>
      <c r="BE26" s="3" t="str">
        <f t="shared" si="8"/>
        <v/>
      </c>
    </row>
    <row r="27" spans="1:57" x14ac:dyDescent="0.25">
      <c r="A27">
        <v>25</v>
      </c>
      <c r="B27" t="s">
        <v>33</v>
      </c>
      <c r="C27" t="s">
        <v>62</v>
      </c>
      <c r="D27" t="s">
        <v>56</v>
      </c>
      <c r="E27" t="s">
        <v>53</v>
      </c>
      <c r="H27" t="s">
        <v>36</v>
      </c>
      <c r="I27" s="2" t="s">
        <v>1228</v>
      </c>
      <c r="J27" s="13">
        <v>40390</v>
      </c>
      <c r="K27" s="2">
        <v>4866</v>
      </c>
      <c r="L27" s="13">
        <v>4869</v>
      </c>
      <c r="M27">
        <f>IFERROR(ROUND(VLOOKUP($A27,est_vols!$A:$U,2,FALSE),0),"")</f>
        <v>4</v>
      </c>
      <c r="N27">
        <f>IFERROR(ROUND(VLOOKUP($A27,est_vols!$A:$U,3,FALSE),0),"")</f>
        <v>2</v>
      </c>
      <c r="O27" t="str">
        <f>VLOOKUP(M27,'AT FT Lookup'!$A$3:$D$8,4,FALSE)</f>
        <v>Sub</v>
      </c>
      <c r="P27" s="11" t="str">
        <f>VLOOKUP(N27,'AT FT Lookup'!$A$12:$C$26,3,FALSE)</f>
        <v>Fwy/Ramp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 s="11" t="str">
        <f t="shared" si="6"/>
        <v>NA</v>
      </c>
      <c r="AN27" s="3">
        <f>IFERROR(ROUND(VLOOKUP($A27,est_vols!$A:$U,4,FALSE),0),"")</f>
        <v>59673</v>
      </c>
      <c r="AO27" s="3">
        <f>IFERROR(ROUND(VLOOKUP($A27,est_vols!$A:$U,5,FALSE),0),"")</f>
        <v>7899</v>
      </c>
      <c r="AP27" s="3">
        <f>IFERROR(ROUND(VLOOKUP($A27,est_vols!$A:$U,6,FALSE),0),"")</f>
        <v>21199</v>
      </c>
      <c r="AQ27" s="3">
        <f>IFERROR(ROUND(VLOOKUP($A27,est_vols!$A:$U,7,FALSE),0),"")</f>
        <v>15105</v>
      </c>
      <c r="AR27" s="3">
        <f>IFERROR(ROUND(VLOOKUP($A27,est_vols!$A:$U,8,FALSE),0),"")</f>
        <v>13212</v>
      </c>
      <c r="AS27" s="9">
        <f>IFERROR(ROUND(VLOOKUP($A27,est_vols!$A:$U,9,FALSE),0),"")</f>
        <v>2258</v>
      </c>
      <c r="AT27" s="3" t="str">
        <f t="shared" si="7"/>
        <v/>
      </c>
      <c r="AU27" s="3" t="str">
        <f t="shared" si="7"/>
        <v/>
      </c>
      <c r="AV27" s="3" t="str">
        <f t="shared" si="7"/>
        <v/>
      </c>
      <c r="AW27" s="3" t="str">
        <f t="shared" si="7"/>
        <v/>
      </c>
      <c r="AX27" s="3" t="str">
        <f t="shared" si="7"/>
        <v/>
      </c>
      <c r="AY27" s="9" t="str">
        <f t="shared" si="7"/>
        <v/>
      </c>
      <c r="AZ27" s="3" t="str">
        <f t="shared" si="8"/>
        <v/>
      </c>
      <c r="BA27" s="3" t="str">
        <f t="shared" si="8"/>
        <v/>
      </c>
      <c r="BB27" s="3" t="str">
        <f t="shared" si="8"/>
        <v/>
      </c>
      <c r="BC27" s="3" t="str">
        <f t="shared" si="8"/>
        <v/>
      </c>
      <c r="BD27" s="3" t="str">
        <f t="shared" si="8"/>
        <v/>
      </c>
      <c r="BE27" s="3" t="str">
        <f t="shared" si="8"/>
        <v/>
      </c>
    </row>
    <row r="28" spans="1:57" x14ac:dyDescent="0.25">
      <c r="A28">
        <v>26</v>
      </c>
      <c r="B28" t="s">
        <v>33</v>
      </c>
      <c r="C28" t="s">
        <v>62</v>
      </c>
      <c r="D28" t="s">
        <v>56</v>
      </c>
      <c r="E28" t="s">
        <v>53</v>
      </c>
      <c r="H28" t="s">
        <v>38</v>
      </c>
      <c r="I28" s="2" t="s">
        <v>1228</v>
      </c>
      <c r="J28" s="13">
        <v>40390</v>
      </c>
      <c r="K28" s="2">
        <v>4870</v>
      </c>
      <c r="L28" s="13">
        <v>4867</v>
      </c>
      <c r="M28">
        <f>IFERROR(ROUND(VLOOKUP($A28,est_vols!$A:$U,2,FALSE),0),"")</f>
        <v>4</v>
      </c>
      <c r="N28">
        <f>IFERROR(ROUND(VLOOKUP($A28,est_vols!$A:$U,3,FALSE),0),"")</f>
        <v>2</v>
      </c>
      <c r="O28" t="str">
        <f>VLOOKUP(M28,'AT FT Lookup'!$A$3:$D$8,4,FALSE)</f>
        <v>Sub</v>
      </c>
      <c r="P28" s="11" t="str">
        <f>VLOOKUP(N28,'AT FT Lookup'!$A$12:$C$26,3,FALSE)</f>
        <v>Fwy/Ramp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 s="11" t="str">
        <f t="shared" si="6"/>
        <v>NA</v>
      </c>
      <c r="AN28" s="3">
        <f>IFERROR(ROUND(VLOOKUP($A28,est_vols!$A:$U,4,FALSE),0),"")</f>
        <v>76326</v>
      </c>
      <c r="AO28" s="3">
        <f>IFERROR(ROUND(VLOOKUP($A28,est_vols!$A:$U,5,FALSE),0),"")</f>
        <v>18395</v>
      </c>
      <c r="AP28" s="3">
        <f>IFERROR(ROUND(VLOOKUP($A28,est_vols!$A:$U,6,FALSE),0),"")</f>
        <v>29710</v>
      </c>
      <c r="AQ28" s="3">
        <f>IFERROR(ROUND(VLOOKUP($A28,est_vols!$A:$U,7,FALSE),0),"")</f>
        <v>10788</v>
      </c>
      <c r="AR28" s="3">
        <f>IFERROR(ROUND(VLOOKUP($A28,est_vols!$A:$U,8,FALSE),0),"")</f>
        <v>11485</v>
      </c>
      <c r="AS28" s="9">
        <f>IFERROR(ROUND(VLOOKUP($A28,est_vols!$A:$U,9,FALSE),0),"")</f>
        <v>5948</v>
      </c>
      <c r="AT28" s="3" t="str">
        <f t="shared" si="7"/>
        <v/>
      </c>
      <c r="AU28" s="3" t="str">
        <f t="shared" si="7"/>
        <v/>
      </c>
      <c r="AV28" s="3" t="str">
        <f t="shared" si="7"/>
        <v/>
      </c>
      <c r="AW28" s="3" t="str">
        <f t="shared" si="7"/>
        <v/>
      </c>
      <c r="AX28" s="3" t="str">
        <f t="shared" si="7"/>
        <v/>
      </c>
      <c r="AY28" s="9" t="str">
        <f t="shared" si="7"/>
        <v/>
      </c>
      <c r="AZ28" s="3" t="str">
        <f t="shared" si="8"/>
        <v/>
      </c>
      <c r="BA28" s="3" t="str">
        <f t="shared" si="8"/>
        <v/>
      </c>
      <c r="BB28" s="3" t="str">
        <f t="shared" si="8"/>
        <v/>
      </c>
      <c r="BC28" s="3" t="str">
        <f t="shared" si="8"/>
        <v/>
      </c>
      <c r="BD28" s="3" t="str">
        <f t="shared" si="8"/>
        <v/>
      </c>
      <c r="BE28" s="3" t="str">
        <f t="shared" si="8"/>
        <v/>
      </c>
    </row>
    <row r="29" spans="1:57" x14ac:dyDescent="0.25">
      <c r="A29">
        <v>27</v>
      </c>
      <c r="B29" t="s">
        <v>33</v>
      </c>
      <c r="C29" t="s">
        <v>63</v>
      </c>
      <c r="D29" t="s">
        <v>57</v>
      </c>
      <c r="E29" t="s">
        <v>67</v>
      </c>
      <c r="H29" t="s">
        <v>36</v>
      </c>
      <c r="M29" t="str">
        <f>IFERROR(ROUND(VLOOKUP($A29,est_vols!$A:$U,2,FALSE),0),"")</f>
        <v/>
      </c>
      <c r="N29" t="str">
        <f>IFERROR(ROUND(VLOOKUP($A29,est_vols!$A:$U,3,FALSE),0),"")</f>
        <v/>
      </c>
      <c r="O29" t="e">
        <f>VLOOKUP(M29,'AT FT Lookup'!$A$3:$D$8,4,FALSE)</f>
        <v>#N/A</v>
      </c>
      <c r="P29" s="11" t="e">
        <f>VLOOKUP(N29,'AT FT Lookup'!$A$12:$C$26,3,FALSE)</f>
        <v>#N/A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 s="11" t="str">
        <f t="shared" si="6"/>
        <v>NA</v>
      </c>
      <c r="AN29" s="3" t="str">
        <f>IFERROR(ROUND(VLOOKUP($A29,est_vols!$A:$U,4,FALSE),0),"")</f>
        <v/>
      </c>
      <c r="AO29" s="3" t="str">
        <f>IFERROR(ROUND(VLOOKUP($A29,est_vols!$A:$U,5,FALSE),0),"")</f>
        <v/>
      </c>
      <c r="AP29" s="3" t="str">
        <f>IFERROR(ROUND(VLOOKUP($A29,est_vols!$A:$U,6,FALSE),0),"")</f>
        <v/>
      </c>
      <c r="AQ29" s="3" t="str">
        <f>IFERROR(ROUND(VLOOKUP($A29,est_vols!$A:$U,7,FALSE),0),"")</f>
        <v/>
      </c>
      <c r="AR29" s="3" t="str">
        <f>IFERROR(ROUND(VLOOKUP($A29,est_vols!$A:$U,8,FALSE),0),"")</f>
        <v/>
      </c>
      <c r="AS29" s="9" t="str">
        <f>IFERROR(ROUND(VLOOKUP($A29,est_vols!$A:$U,9,FALSE),0),"")</f>
        <v/>
      </c>
      <c r="AT29" s="3" t="str">
        <f t="shared" si="7"/>
        <v/>
      </c>
      <c r="AU29" s="3" t="str">
        <f t="shared" si="7"/>
        <v/>
      </c>
      <c r="AV29" s="3" t="str">
        <f t="shared" si="7"/>
        <v/>
      </c>
      <c r="AW29" s="3" t="str">
        <f t="shared" si="7"/>
        <v/>
      </c>
      <c r="AX29" s="3" t="str">
        <f t="shared" si="7"/>
        <v/>
      </c>
      <c r="AY29" s="9" t="str">
        <f t="shared" si="7"/>
        <v/>
      </c>
      <c r="AZ29" s="3" t="str">
        <f t="shared" si="8"/>
        <v/>
      </c>
      <c r="BA29" s="3" t="str">
        <f t="shared" si="8"/>
        <v/>
      </c>
      <c r="BB29" s="3" t="str">
        <f t="shared" si="8"/>
        <v/>
      </c>
      <c r="BC29" s="3" t="str">
        <f t="shared" si="8"/>
        <v/>
      </c>
      <c r="BD29" s="3" t="str">
        <f t="shared" si="8"/>
        <v/>
      </c>
      <c r="BE29" s="3" t="str">
        <f t="shared" si="8"/>
        <v/>
      </c>
    </row>
    <row r="30" spans="1:57" x14ac:dyDescent="0.25">
      <c r="A30">
        <v>28</v>
      </c>
      <c r="B30" t="s">
        <v>33</v>
      </c>
      <c r="C30" t="s">
        <v>63</v>
      </c>
      <c r="D30" t="s">
        <v>57</v>
      </c>
      <c r="E30" t="s">
        <v>67</v>
      </c>
      <c r="H30" t="s">
        <v>38</v>
      </c>
      <c r="M30" t="str">
        <f>IFERROR(ROUND(VLOOKUP($A30,est_vols!$A:$U,2,FALSE),0),"")</f>
        <v/>
      </c>
      <c r="N30" t="str">
        <f>IFERROR(ROUND(VLOOKUP($A30,est_vols!$A:$U,3,FALSE),0),"")</f>
        <v/>
      </c>
      <c r="O30" t="e">
        <f>VLOOKUP(M30,'AT FT Lookup'!$A$3:$D$8,4,FALSE)</f>
        <v>#N/A</v>
      </c>
      <c r="P30" s="11" t="e">
        <f>VLOOKUP(N30,'AT FT Lookup'!$A$12:$C$26,3,FALSE)</f>
        <v>#N/A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 s="11" t="str">
        <f t="shared" si="6"/>
        <v>NA</v>
      </c>
      <c r="AN30" s="3" t="str">
        <f>IFERROR(ROUND(VLOOKUP($A30,est_vols!$A:$U,4,FALSE),0),"")</f>
        <v/>
      </c>
      <c r="AO30" s="3" t="str">
        <f>IFERROR(ROUND(VLOOKUP($A30,est_vols!$A:$U,5,FALSE),0),"")</f>
        <v/>
      </c>
      <c r="AP30" s="3" t="str">
        <f>IFERROR(ROUND(VLOOKUP($A30,est_vols!$A:$U,6,FALSE),0),"")</f>
        <v/>
      </c>
      <c r="AQ30" s="3" t="str">
        <f>IFERROR(ROUND(VLOOKUP($A30,est_vols!$A:$U,7,FALSE),0),"")</f>
        <v/>
      </c>
      <c r="AR30" s="3" t="str">
        <f>IFERROR(ROUND(VLOOKUP($A30,est_vols!$A:$U,8,FALSE),0),"")</f>
        <v/>
      </c>
      <c r="AS30" s="9" t="str">
        <f>IFERROR(ROUND(VLOOKUP($A30,est_vols!$A:$U,9,FALSE),0),"")</f>
        <v/>
      </c>
      <c r="AT30" s="3" t="str">
        <f t="shared" si="7"/>
        <v/>
      </c>
      <c r="AU30" s="3" t="str">
        <f t="shared" si="7"/>
        <v/>
      </c>
      <c r="AV30" s="3" t="str">
        <f t="shared" si="7"/>
        <v/>
      </c>
      <c r="AW30" s="3" t="str">
        <f t="shared" si="7"/>
        <v/>
      </c>
      <c r="AX30" s="3" t="str">
        <f t="shared" si="7"/>
        <v/>
      </c>
      <c r="AY30" s="9" t="str">
        <f t="shared" si="7"/>
        <v/>
      </c>
      <c r="AZ30" s="3" t="str">
        <f t="shared" si="8"/>
        <v/>
      </c>
      <c r="BA30" s="3" t="str">
        <f t="shared" si="8"/>
        <v/>
      </c>
      <c r="BB30" s="3" t="str">
        <f t="shared" si="8"/>
        <v/>
      </c>
      <c r="BC30" s="3" t="str">
        <f t="shared" si="8"/>
        <v/>
      </c>
      <c r="BD30" s="3" t="str">
        <f t="shared" si="8"/>
        <v/>
      </c>
      <c r="BE30" s="3" t="str">
        <f t="shared" si="8"/>
        <v/>
      </c>
    </row>
    <row r="31" spans="1:57" x14ac:dyDescent="0.25">
      <c r="A31">
        <v>29</v>
      </c>
      <c r="B31" t="s">
        <v>33</v>
      </c>
      <c r="C31" t="s">
        <v>63</v>
      </c>
      <c r="D31" t="s">
        <v>57</v>
      </c>
      <c r="E31" t="s">
        <v>39</v>
      </c>
      <c r="H31" t="s">
        <v>40</v>
      </c>
      <c r="M31" t="str">
        <f>IFERROR(ROUND(VLOOKUP($A31,est_vols!$A:$U,2,FALSE),0),"")</f>
        <v/>
      </c>
      <c r="N31" t="str">
        <f>IFERROR(ROUND(VLOOKUP($A31,est_vols!$A:$U,3,FALSE),0),"")</f>
        <v/>
      </c>
      <c r="O31" t="e">
        <f>VLOOKUP(M31,'AT FT Lookup'!$A$3:$D$8,4,FALSE)</f>
        <v>#N/A</v>
      </c>
      <c r="P31" s="11" t="e">
        <f>VLOOKUP(N31,'AT FT Lookup'!$A$12:$C$26,3,FALSE)</f>
        <v>#N/A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 s="11" t="str">
        <f t="shared" si="6"/>
        <v>NA</v>
      </c>
      <c r="AN31" s="3" t="str">
        <f>IFERROR(ROUND(VLOOKUP($A31,est_vols!$A:$U,4,FALSE),0),"")</f>
        <v/>
      </c>
      <c r="AO31" s="3" t="str">
        <f>IFERROR(ROUND(VLOOKUP($A31,est_vols!$A:$U,5,FALSE),0),"")</f>
        <v/>
      </c>
      <c r="AP31" s="3" t="str">
        <f>IFERROR(ROUND(VLOOKUP($A31,est_vols!$A:$U,6,FALSE),0),"")</f>
        <v/>
      </c>
      <c r="AQ31" s="3" t="str">
        <f>IFERROR(ROUND(VLOOKUP($A31,est_vols!$A:$U,7,FALSE),0),"")</f>
        <v/>
      </c>
      <c r="AR31" s="3" t="str">
        <f>IFERROR(ROUND(VLOOKUP($A31,est_vols!$A:$U,8,FALSE),0),"")</f>
        <v/>
      </c>
      <c r="AS31" s="9" t="str">
        <f>IFERROR(ROUND(VLOOKUP($A31,est_vols!$A:$U,9,FALSE),0),"")</f>
        <v/>
      </c>
      <c r="AT31" s="3" t="str">
        <f t="shared" si="7"/>
        <v/>
      </c>
      <c r="AU31" s="3" t="str">
        <f t="shared" si="7"/>
        <v/>
      </c>
      <c r="AV31" s="3" t="str">
        <f t="shared" si="7"/>
        <v/>
      </c>
      <c r="AW31" s="3" t="str">
        <f t="shared" si="7"/>
        <v/>
      </c>
      <c r="AX31" s="3" t="str">
        <f t="shared" si="7"/>
        <v/>
      </c>
      <c r="AY31" s="9" t="str">
        <f t="shared" si="7"/>
        <v/>
      </c>
      <c r="AZ31" s="3" t="str">
        <f t="shared" si="8"/>
        <v/>
      </c>
      <c r="BA31" s="3" t="str">
        <f t="shared" si="8"/>
        <v/>
      </c>
      <c r="BB31" s="3" t="str">
        <f t="shared" si="8"/>
        <v/>
      </c>
      <c r="BC31" s="3" t="str">
        <f t="shared" si="8"/>
        <v/>
      </c>
      <c r="BD31" s="3" t="str">
        <f t="shared" si="8"/>
        <v/>
      </c>
      <c r="BE31" s="3" t="str">
        <f t="shared" si="8"/>
        <v/>
      </c>
    </row>
    <row r="32" spans="1:57" x14ac:dyDescent="0.25">
      <c r="A32">
        <v>30</v>
      </c>
      <c r="B32" t="s">
        <v>33</v>
      </c>
      <c r="C32" t="s">
        <v>63</v>
      </c>
      <c r="D32" t="s">
        <v>57</v>
      </c>
      <c r="E32" t="s">
        <v>39</v>
      </c>
      <c r="H32" t="s">
        <v>42</v>
      </c>
      <c r="M32" t="str">
        <f>IFERROR(ROUND(VLOOKUP($A32,est_vols!$A:$U,2,FALSE),0),"")</f>
        <v/>
      </c>
      <c r="N32" t="str">
        <f>IFERROR(ROUND(VLOOKUP($A32,est_vols!$A:$U,3,FALSE),0),"")</f>
        <v/>
      </c>
      <c r="O32" t="e">
        <f>VLOOKUP(M32,'AT FT Lookup'!$A$3:$D$8,4,FALSE)</f>
        <v>#N/A</v>
      </c>
      <c r="P32" s="11" t="e">
        <f>VLOOKUP(N32,'AT FT Lookup'!$A$12:$C$26,3,FALSE)</f>
        <v>#N/A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 s="11" t="str">
        <f t="shared" si="6"/>
        <v>NA</v>
      </c>
      <c r="AN32" s="3" t="str">
        <f>IFERROR(ROUND(VLOOKUP($A32,est_vols!$A:$U,4,FALSE),0),"")</f>
        <v/>
      </c>
      <c r="AO32" s="3" t="str">
        <f>IFERROR(ROUND(VLOOKUP($A32,est_vols!$A:$U,5,FALSE),0),"")</f>
        <v/>
      </c>
      <c r="AP32" s="3" t="str">
        <f>IFERROR(ROUND(VLOOKUP($A32,est_vols!$A:$U,6,FALSE),0),"")</f>
        <v/>
      </c>
      <c r="AQ32" s="3" t="str">
        <f>IFERROR(ROUND(VLOOKUP($A32,est_vols!$A:$U,7,FALSE),0),"")</f>
        <v/>
      </c>
      <c r="AR32" s="3" t="str">
        <f>IFERROR(ROUND(VLOOKUP($A32,est_vols!$A:$U,8,FALSE),0),"")</f>
        <v/>
      </c>
      <c r="AS32" s="9" t="str">
        <f>IFERROR(ROUND(VLOOKUP($A32,est_vols!$A:$U,9,FALSE),0),"")</f>
        <v/>
      </c>
      <c r="AT32" s="3" t="str">
        <f t="shared" si="7"/>
        <v/>
      </c>
      <c r="AU32" s="3" t="str">
        <f t="shared" si="7"/>
        <v/>
      </c>
      <c r="AV32" s="3" t="str">
        <f t="shared" si="7"/>
        <v/>
      </c>
      <c r="AW32" s="3" t="str">
        <f t="shared" si="7"/>
        <v/>
      </c>
      <c r="AX32" s="3" t="str">
        <f t="shared" si="7"/>
        <v/>
      </c>
      <c r="AY32" s="9" t="str">
        <f t="shared" si="7"/>
        <v/>
      </c>
      <c r="AZ32" s="3" t="str">
        <f t="shared" si="8"/>
        <v/>
      </c>
      <c r="BA32" s="3" t="str">
        <f t="shared" si="8"/>
        <v/>
      </c>
      <c r="BB32" s="3" t="str">
        <f t="shared" si="8"/>
        <v/>
      </c>
      <c r="BC32" s="3" t="str">
        <f t="shared" si="8"/>
        <v/>
      </c>
      <c r="BD32" s="3" t="str">
        <f t="shared" si="8"/>
        <v/>
      </c>
      <c r="BE32" s="3" t="str">
        <f t="shared" si="8"/>
        <v/>
      </c>
    </row>
    <row r="33" spans="1:57" x14ac:dyDescent="0.25">
      <c r="A33">
        <v>31</v>
      </c>
      <c r="B33" t="s">
        <v>33</v>
      </c>
      <c r="C33" t="s">
        <v>63</v>
      </c>
      <c r="D33" t="s">
        <v>57</v>
      </c>
      <c r="E33" t="s">
        <v>54</v>
      </c>
      <c r="H33" t="s">
        <v>40</v>
      </c>
      <c r="I33" s="2" t="s">
        <v>1228</v>
      </c>
      <c r="J33" s="13">
        <v>401218</v>
      </c>
      <c r="K33" s="2">
        <v>103481</v>
      </c>
      <c r="L33" s="13">
        <v>103483</v>
      </c>
      <c r="M33">
        <f>IFERROR(ROUND(VLOOKUP($A33,est_vols!$A:$U,2,FALSE),0),"")</f>
        <v>3</v>
      </c>
      <c r="N33">
        <f>IFERROR(ROUND(VLOOKUP($A33,est_vols!$A:$U,3,FALSE),0),"")</f>
        <v>2</v>
      </c>
      <c r="O33" t="str">
        <f>VLOOKUP(M33,'AT FT Lookup'!$A$3:$D$8,4,FALSE)</f>
        <v>Urb</v>
      </c>
      <c r="P33" s="11" t="str">
        <f>VLOOKUP(N33,'AT FT Lookup'!$A$12:$C$26,3,FALSE)</f>
        <v>Fwy/Ramp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 s="11" t="str">
        <f t="shared" si="6"/>
        <v>NA</v>
      </c>
      <c r="AN33" s="3">
        <f>IFERROR(ROUND(VLOOKUP($A33,est_vols!$A:$U,4,FALSE),0),"")</f>
        <v>61728</v>
      </c>
      <c r="AO33" s="3">
        <f>IFERROR(ROUND(VLOOKUP($A33,est_vols!$A:$U,5,FALSE),0),"")</f>
        <v>13703</v>
      </c>
      <c r="AP33" s="3">
        <f>IFERROR(ROUND(VLOOKUP($A33,est_vols!$A:$U,6,FALSE),0),"")</f>
        <v>21175</v>
      </c>
      <c r="AQ33" s="3">
        <f>IFERROR(ROUND(VLOOKUP($A33,est_vols!$A:$U,7,FALSE),0),"")</f>
        <v>9805</v>
      </c>
      <c r="AR33" s="3">
        <f>IFERROR(ROUND(VLOOKUP($A33,est_vols!$A:$U,8,FALSE),0),"")</f>
        <v>10672</v>
      </c>
      <c r="AS33" s="9">
        <f>IFERROR(ROUND(VLOOKUP($A33,est_vols!$A:$U,9,FALSE),0),"")</f>
        <v>6373</v>
      </c>
      <c r="AT33" s="3" t="str">
        <f t="shared" si="7"/>
        <v/>
      </c>
      <c r="AU33" s="3" t="str">
        <f t="shared" si="7"/>
        <v/>
      </c>
      <c r="AV33" s="3" t="str">
        <f t="shared" si="7"/>
        <v/>
      </c>
      <c r="AW33" s="3" t="str">
        <f t="shared" si="7"/>
        <v/>
      </c>
      <c r="AX33" s="3" t="str">
        <f t="shared" si="7"/>
        <v/>
      </c>
      <c r="AY33" s="9" t="str">
        <f t="shared" si="7"/>
        <v/>
      </c>
      <c r="AZ33" s="3" t="str">
        <f t="shared" si="8"/>
        <v/>
      </c>
      <c r="BA33" s="3" t="str">
        <f t="shared" si="8"/>
        <v/>
      </c>
      <c r="BB33" s="3" t="str">
        <f t="shared" si="8"/>
        <v/>
      </c>
      <c r="BC33" s="3" t="str">
        <f t="shared" si="8"/>
        <v/>
      </c>
      <c r="BD33" s="3" t="str">
        <f t="shared" si="8"/>
        <v/>
      </c>
      <c r="BE33" s="3" t="str">
        <f t="shared" si="8"/>
        <v/>
      </c>
    </row>
    <row r="34" spans="1:57" x14ac:dyDescent="0.25">
      <c r="A34">
        <v>32</v>
      </c>
      <c r="B34" t="s">
        <v>33</v>
      </c>
      <c r="C34" t="s">
        <v>63</v>
      </c>
      <c r="D34" t="s">
        <v>57</v>
      </c>
      <c r="E34" t="s">
        <v>54</v>
      </c>
      <c r="H34" t="s">
        <v>42</v>
      </c>
      <c r="I34" s="2" t="s">
        <v>1228</v>
      </c>
      <c r="J34" s="13">
        <v>401208</v>
      </c>
      <c r="K34" s="2">
        <v>103482</v>
      </c>
      <c r="L34" s="13">
        <v>103485</v>
      </c>
      <c r="M34">
        <f>IFERROR(ROUND(VLOOKUP($A34,est_vols!$A:$U,2,FALSE),0),"")</f>
        <v>3</v>
      </c>
      <c r="N34">
        <f>IFERROR(ROUND(VLOOKUP($A34,est_vols!$A:$U,3,FALSE),0),"")</f>
        <v>2</v>
      </c>
      <c r="O34" t="str">
        <f>VLOOKUP(M34,'AT FT Lookup'!$A$3:$D$8,4,FALSE)</f>
        <v>Urb</v>
      </c>
      <c r="P34" s="11" t="str">
        <f>VLOOKUP(N34,'AT FT Lookup'!$A$12:$C$26,3,FALSE)</f>
        <v>Fwy/Ramp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 s="11" t="str">
        <f t="shared" si="6"/>
        <v>NA</v>
      </c>
      <c r="AN34" s="3">
        <f>IFERROR(ROUND(VLOOKUP($A34,est_vols!$A:$U,4,FALSE),0),"")</f>
        <v>61425</v>
      </c>
      <c r="AO34" s="3">
        <f>IFERROR(ROUND(VLOOKUP($A34,est_vols!$A:$U,5,FALSE),0),"")</f>
        <v>8652</v>
      </c>
      <c r="AP34" s="3">
        <f>IFERROR(ROUND(VLOOKUP($A34,est_vols!$A:$U,6,FALSE),0),"")</f>
        <v>20326</v>
      </c>
      <c r="AQ34" s="3">
        <f>IFERROR(ROUND(VLOOKUP($A34,est_vols!$A:$U,7,FALSE),0),"")</f>
        <v>14895</v>
      </c>
      <c r="AR34" s="3">
        <f>IFERROR(ROUND(VLOOKUP($A34,est_vols!$A:$U,8,FALSE),0),"")</f>
        <v>15256</v>
      </c>
      <c r="AS34" s="9">
        <f>IFERROR(ROUND(VLOOKUP($A34,est_vols!$A:$U,9,FALSE),0),"")</f>
        <v>2296</v>
      </c>
      <c r="AT34" s="3" t="str">
        <f t="shared" si="7"/>
        <v/>
      </c>
      <c r="AU34" s="3" t="str">
        <f t="shared" si="7"/>
        <v/>
      </c>
      <c r="AV34" s="3" t="str">
        <f t="shared" si="7"/>
        <v/>
      </c>
      <c r="AW34" s="3" t="str">
        <f t="shared" si="7"/>
        <v/>
      </c>
      <c r="AX34" s="3" t="str">
        <f t="shared" si="7"/>
        <v/>
      </c>
      <c r="AY34" s="9" t="str">
        <f t="shared" si="7"/>
        <v/>
      </c>
      <c r="AZ34" s="3" t="str">
        <f t="shared" si="8"/>
        <v/>
      </c>
      <c r="BA34" s="3" t="str">
        <f t="shared" si="8"/>
        <v/>
      </c>
      <c r="BB34" s="3" t="str">
        <f t="shared" si="8"/>
        <v/>
      </c>
      <c r="BC34" s="3" t="str">
        <f t="shared" si="8"/>
        <v/>
      </c>
      <c r="BD34" s="3" t="str">
        <f t="shared" si="8"/>
        <v/>
      </c>
      <c r="BE34" s="3" t="str">
        <f t="shared" si="8"/>
        <v/>
      </c>
    </row>
    <row r="35" spans="1:57" x14ac:dyDescent="0.25">
      <c r="A35">
        <v>33</v>
      </c>
      <c r="B35" t="s">
        <v>33</v>
      </c>
      <c r="C35" t="s">
        <v>69</v>
      </c>
      <c r="D35" t="s">
        <v>70</v>
      </c>
      <c r="E35" t="s">
        <v>39</v>
      </c>
      <c r="H35" t="s">
        <v>36</v>
      </c>
      <c r="I35" s="2" t="s">
        <v>1228</v>
      </c>
      <c r="J35" s="13">
        <v>401676</v>
      </c>
      <c r="K35" s="2">
        <v>103175</v>
      </c>
      <c r="L35" s="13">
        <v>103178</v>
      </c>
      <c r="M35">
        <f>IFERROR(ROUND(VLOOKUP($A35,est_vols!$A:$U,2,FALSE),0),"")</f>
        <v>4</v>
      </c>
      <c r="N35">
        <f>IFERROR(ROUND(VLOOKUP($A35,est_vols!$A:$U,3,FALSE),0),"")</f>
        <v>2</v>
      </c>
      <c r="O35" t="str">
        <f>VLOOKUP(M35,'AT FT Lookup'!$A$3:$D$8,4,FALSE)</f>
        <v>Sub</v>
      </c>
      <c r="P35" s="11" t="str">
        <f>VLOOKUP(N35,'AT FT Lookup'!$A$12:$C$26,3,FALSE)</f>
        <v>Fwy/Ramp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 s="11" t="str">
        <f t="shared" si="6"/>
        <v>NA</v>
      </c>
      <c r="AN35" s="3">
        <f>IFERROR(ROUND(VLOOKUP($A35,est_vols!$A:$U,4,FALSE),0),"")</f>
        <v>69795</v>
      </c>
      <c r="AO35" s="3">
        <f>IFERROR(ROUND(VLOOKUP($A35,est_vols!$A:$U,5,FALSE),0),"")</f>
        <v>8940</v>
      </c>
      <c r="AP35" s="3">
        <f>IFERROR(ROUND(VLOOKUP($A35,est_vols!$A:$U,6,FALSE),0),"")</f>
        <v>22525</v>
      </c>
      <c r="AQ35" s="3">
        <f>IFERROR(ROUND(VLOOKUP($A35,est_vols!$A:$U,7,FALSE),0),"")</f>
        <v>16201</v>
      </c>
      <c r="AR35" s="3">
        <f>IFERROR(ROUND(VLOOKUP($A35,est_vols!$A:$U,8,FALSE),0),"")</f>
        <v>19754</v>
      </c>
      <c r="AS35" s="9">
        <f>IFERROR(ROUND(VLOOKUP($A35,est_vols!$A:$U,9,FALSE),0),"")</f>
        <v>2376</v>
      </c>
      <c r="AT35" s="3" t="str">
        <f t="shared" si="7"/>
        <v/>
      </c>
      <c r="AU35" s="3" t="str">
        <f t="shared" si="7"/>
        <v/>
      </c>
      <c r="AV35" s="3" t="str">
        <f t="shared" si="7"/>
        <v/>
      </c>
      <c r="AW35" s="3" t="str">
        <f t="shared" si="7"/>
        <v/>
      </c>
      <c r="AX35" s="3" t="str">
        <f t="shared" si="7"/>
        <v/>
      </c>
      <c r="AY35" s="9" t="str">
        <f t="shared" si="7"/>
        <v/>
      </c>
      <c r="AZ35" s="3" t="str">
        <f t="shared" si="8"/>
        <v/>
      </c>
      <c r="BA35" s="3" t="str">
        <f t="shared" si="8"/>
        <v/>
      </c>
      <c r="BB35" s="3" t="str">
        <f t="shared" si="8"/>
        <v/>
      </c>
      <c r="BC35" s="3" t="str">
        <f t="shared" si="8"/>
        <v/>
      </c>
      <c r="BD35" s="3" t="str">
        <f t="shared" si="8"/>
        <v/>
      </c>
      <c r="BE35" s="3" t="str">
        <f t="shared" si="8"/>
        <v/>
      </c>
    </row>
    <row r="36" spans="1:57" x14ac:dyDescent="0.25">
      <c r="A36">
        <v>34</v>
      </c>
      <c r="B36" t="s">
        <v>33</v>
      </c>
      <c r="C36" t="s">
        <v>69</v>
      </c>
      <c r="D36" t="s">
        <v>70</v>
      </c>
      <c r="E36" t="s">
        <v>39</v>
      </c>
      <c r="H36" t="s">
        <v>38</v>
      </c>
      <c r="I36" s="2" t="s">
        <v>1228</v>
      </c>
      <c r="J36" s="13">
        <v>401664</v>
      </c>
      <c r="K36" s="2">
        <v>103179</v>
      </c>
      <c r="L36" s="13">
        <v>103176</v>
      </c>
      <c r="M36">
        <f>IFERROR(ROUND(VLOOKUP($A36,est_vols!$A:$U,2,FALSE),0),"")</f>
        <v>4</v>
      </c>
      <c r="N36">
        <f>IFERROR(ROUND(VLOOKUP($A36,est_vols!$A:$U,3,FALSE),0),"")</f>
        <v>2</v>
      </c>
      <c r="O36" t="str">
        <f>VLOOKUP(M36,'AT FT Lookup'!$A$3:$D$8,4,FALSE)</f>
        <v>Sub</v>
      </c>
      <c r="P36" s="11" t="str">
        <f>VLOOKUP(N36,'AT FT Lookup'!$A$12:$C$26,3,FALSE)</f>
        <v>Fwy/Ramp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 s="11" t="str">
        <f t="shared" si="6"/>
        <v>NA</v>
      </c>
      <c r="AN36" s="3">
        <f>IFERROR(ROUND(VLOOKUP($A36,est_vols!$A:$U,4,FALSE),0),"")</f>
        <v>71988</v>
      </c>
      <c r="AO36" s="3">
        <f>IFERROR(ROUND(VLOOKUP($A36,est_vols!$A:$U,5,FALSE),0),"")</f>
        <v>17964</v>
      </c>
      <c r="AP36" s="3">
        <f>IFERROR(ROUND(VLOOKUP($A36,est_vols!$A:$U,6,FALSE),0),"")</f>
        <v>24435</v>
      </c>
      <c r="AQ36" s="3">
        <f>IFERROR(ROUND(VLOOKUP($A36,est_vols!$A:$U,7,FALSE),0),"")</f>
        <v>10100</v>
      </c>
      <c r="AR36" s="3">
        <f>IFERROR(ROUND(VLOOKUP($A36,est_vols!$A:$U,8,FALSE),0),"")</f>
        <v>10890</v>
      </c>
      <c r="AS36" s="9">
        <f>IFERROR(ROUND(VLOOKUP($A36,est_vols!$A:$U,9,FALSE),0),"")</f>
        <v>8599</v>
      </c>
      <c r="AT36" s="3" t="str">
        <f t="shared" si="7"/>
        <v/>
      </c>
      <c r="AU36" s="3" t="str">
        <f t="shared" si="7"/>
        <v/>
      </c>
      <c r="AV36" s="3" t="str">
        <f t="shared" si="7"/>
        <v/>
      </c>
      <c r="AW36" s="3" t="str">
        <f t="shared" si="7"/>
        <v/>
      </c>
      <c r="AX36" s="3" t="str">
        <f t="shared" si="7"/>
        <v/>
      </c>
      <c r="AY36" s="9" t="str">
        <f t="shared" si="7"/>
        <v/>
      </c>
      <c r="AZ36" s="3" t="str">
        <f t="shared" si="8"/>
        <v/>
      </c>
      <c r="BA36" s="3" t="str">
        <f t="shared" si="8"/>
        <v/>
      </c>
      <c r="BB36" s="3" t="str">
        <f t="shared" si="8"/>
        <v/>
      </c>
      <c r="BC36" s="3" t="str">
        <f t="shared" si="8"/>
        <v/>
      </c>
      <c r="BD36" s="3" t="str">
        <f t="shared" si="8"/>
        <v/>
      </c>
      <c r="BE36" s="3" t="str">
        <f t="shared" si="8"/>
        <v/>
      </c>
    </row>
    <row r="37" spans="1:57" x14ac:dyDescent="0.25">
      <c r="A37">
        <v>35</v>
      </c>
      <c r="B37" t="s">
        <v>33</v>
      </c>
      <c r="C37" t="s">
        <v>69</v>
      </c>
      <c r="D37" t="s">
        <v>59</v>
      </c>
      <c r="E37" t="s">
        <v>53</v>
      </c>
      <c r="H37" t="s">
        <v>36</v>
      </c>
      <c r="M37" t="str">
        <f>IFERROR(ROUND(VLOOKUP($A37,est_vols!$A:$U,2,FALSE),0),"")</f>
        <v/>
      </c>
      <c r="N37" t="str">
        <f>IFERROR(ROUND(VLOOKUP($A37,est_vols!$A:$U,3,FALSE),0),"")</f>
        <v/>
      </c>
      <c r="O37" t="e">
        <f>VLOOKUP(M37,'AT FT Lookup'!$A$3:$D$8,4,FALSE)</f>
        <v>#N/A</v>
      </c>
      <c r="P37" s="11" t="e">
        <f>VLOOKUP(N37,'AT FT Lookup'!$A$12:$C$26,3,FALSE)</f>
        <v>#N/A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  <c r="U37" s="11" t="str">
        <f t="shared" si="6"/>
        <v>NA</v>
      </c>
      <c r="AN37" s="3" t="str">
        <f>IFERROR(ROUND(VLOOKUP($A37,est_vols!$A:$U,4,FALSE),0),"")</f>
        <v/>
      </c>
      <c r="AO37" s="3" t="str">
        <f>IFERROR(ROUND(VLOOKUP($A37,est_vols!$A:$U,5,FALSE),0),"")</f>
        <v/>
      </c>
      <c r="AP37" s="3" t="str">
        <f>IFERROR(ROUND(VLOOKUP($A37,est_vols!$A:$U,6,FALSE),0),"")</f>
        <v/>
      </c>
      <c r="AQ37" s="3" t="str">
        <f>IFERROR(ROUND(VLOOKUP($A37,est_vols!$A:$U,7,FALSE),0),"")</f>
        <v/>
      </c>
      <c r="AR37" s="3" t="str">
        <f>IFERROR(ROUND(VLOOKUP($A37,est_vols!$A:$U,8,FALSE),0),"")</f>
        <v/>
      </c>
      <c r="AS37" s="9" t="str">
        <f>IFERROR(ROUND(VLOOKUP($A37,est_vols!$A:$U,9,FALSE),0),"")</f>
        <v/>
      </c>
      <c r="AT37" s="3" t="str">
        <f t="shared" si="7"/>
        <v/>
      </c>
      <c r="AU37" s="3" t="str">
        <f t="shared" si="7"/>
        <v/>
      </c>
      <c r="AV37" s="3" t="str">
        <f t="shared" si="7"/>
        <v/>
      </c>
      <c r="AW37" s="3" t="str">
        <f t="shared" si="7"/>
        <v/>
      </c>
      <c r="AX37" s="3" t="str">
        <f t="shared" si="7"/>
        <v/>
      </c>
      <c r="AY37" s="9" t="str">
        <f t="shared" si="7"/>
        <v/>
      </c>
      <c r="AZ37" s="3" t="str">
        <f t="shared" si="8"/>
        <v/>
      </c>
      <c r="BA37" s="3" t="str">
        <f t="shared" si="8"/>
        <v/>
      </c>
      <c r="BB37" s="3" t="str">
        <f t="shared" si="8"/>
        <v/>
      </c>
      <c r="BC37" s="3" t="str">
        <f t="shared" si="8"/>
        <v/>
      </c>
      <c r="BD37" s="3" t="str">
        <f t="shared" si="8"/>
        <v/>
      </c>
      <c r="BE37" s="3" t="str">
        <f t="shared" si="8"/>
        <v/>
      </c>
    </row>
    <row r="38" spans="1:57" x14ac:dyDescent="0.25">
      <c r="A38">
        <v>36</v>
      </c>
      <c r="B38" t="s">
        <v>33</v>
      </c>
      <c r="C38" t="s">
        <v>69</v>
      </c>
      <c r="D38" t="s">
        <v>59</v>
      </c>
      <c r="E38" t="s">
        <v>53</v>
      </c>
      <c r="H38" t="s">
        <v>38</v>
      </c>
      <c r="M38" t="str">
        <f>IFERROR(ROUND(VLOOKUP($A38,est_vols!$A:$U,2,FALSE),0),"")</f>
        <v/>
      </c>
      <c r="N38" t="str">
        <f>IFERROR(ROUND(VLOOKUP($A38,est_vols!$A:$U,3,FALSE),0),"")</f>
        <v/>
      </c>
      <c r="O38" t="e">
        <f>VLOOKUP(M38,'AT FT Lookup'!$A$3:$D$8,4,FALSE)</f>
        <v>#N/A</v>
      </c>
      <c r="P38" s="11" t="e">
        <f>VLOOKUP(N38,'AT FT Lookup'!$A$12:$C$26,3,FALSE)</f>
        <v>#N/A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 s="11" t="str">
        <f t="shared" si="6"/>
        <v>NA</v>
      </c>
      <c r="AN38" s="3" t="str">
        <f>IFERROR(ROUND(VLOOKUP($A38,est_vols!$A:$U,4,FALSE),0),"")</f>
        <v/>
      </c>
      <c r="AO38" s="3" t="str">
        <f>IFERROR(ROUND(VLOOKUP($A38,est_vols!$A:$U,5,FALSE),0),"")</f>
        <v/>
      </c>
      <c r="AP38" s="3" t="str">
        <f>IFERROR(ROUND(VLOOKUP($A38,est_vols!$A:$U,6,FALSE),0),"")</f>
        <v/>
      </c>
      <c r="AQ38" s="3" t="str">
        <f>IFERROR(ROUND(VLOOKUP($A38,est_vols!$A:$U,7,FALSE),0),"")</f>
        <v/>
      </c>
      <c r="AR38" s="3" t="str">
        <f>IFERROR(ROUND(VLOOKUP($A38,est_vols!$A:$U,8,FALSE),0),"")</f>
        <v/>
      </c>
      <c r="AS38" s="9" t="str">
        <f>IFERROR(ROUND(VLOOKUP($A38,est_vols!$A:$U,9,FALSE),0),"")</f>
        <v/>
      </c>
      <c r="AT38" s="3" t="str">
        <f t="shared" si="7"/>
        <v/>
      </c>
      <c r="AU38" s="3" t="str">
        <f t="shared" si="7"/>
        <v/>
      </c>
      <c r="AV38" s="3" t="str">
        <f t="shared" si="7"/>
        <v/>
      </c>
      <c r="AW38" s="3" t="str">
        <f t="shared" si="7"/>
        <v/>
      </c>
      <c r="AX38" s="3" t="str">
        <f t="shared" si="7"/>
        <v/>
      </c>
      <c r="AY38" s="9" t="str">
        <f t="shared" si="7"/>
        <v/>
      </c>
      <c r="AZ38" s="3" t="str">
        <f t="shared" si="8"/>
        <v/>
      </c>
      <c r="BA38" s="3" t="str">
        <f t="shared" si="8"/>
        <v/>
      </c>
      <c r="BB38" s="3" t="str">
        <f t="shared" si="8"/>
        <v/>
      </c>
      <c r="BC38" s="3" t="str">
        <f t="shared" si="8"/>
        <v/>
      </c>
      <c r="BD38" s="3" t="str">
        <f t="shared" si="8"/>
        <v/>
      </c>
      <c r="BE38" s="3" t="str">
        <f t="shared" si="8"/>
        <v/>
      </c>
    </row>
    <row r="39" spans="1:57" x14ac:dyDescent="0.25">
      <c r="A39">
        <v>37</v>
      </c>
      <c r="B39" t="s">
        <v>33</v>
      </c>
      <c r="C39" t="s">
        <v>64</v>
      </c>
      <c r="D39" t="s">
        <v>58</v>
      </c>
      <c r="E39" t="s">
        <v>54</v>
      </c>
      <c r="H39" t="s">
        <v>40</v>
      </c>
      <c r="I39" s="2" t="s">
        <v>1228</v>
      </c>
      <c r="J39" s="13">
        <v>400639</v>
      </c>
      <c r="K39" s="2">
        <v>103353</v>
      </c>
      <c r="L39" s="13">
        <v>103338</v>
      </c>
      <c r="M39">
        <f>IFERROR(ROUND(VLOOKUP($A39,est_vols!$A:$U,2,FALSE),0),"")</f>
        <v>4</v>
      </c>
      <c r="N39">
        <f>IFERROR(ROUND(VLOOKUP($A39,est_vols!$A:$U,3,FALSE),0),"")</f>
        <v>2</v>
      </c>
      <c r="O39" t="str">
        <f>VLOOKUP(M39,'AT FT Lookup'!$A$3:$D$8,4,FALSE)</f>
        <v>Sub</v>
      </c>
      <c r="P39" s="11" t="str">
        <f>VLOOKUP(N39,'AT FT Lookup'!$A$12:$C$26,3,FALSE)</f>
        <v>Fwy/Ramp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 s="11" t="str">
        <f t="shared" si="6"/>
        <v>NA</v>
      </c>
      <c r="AN39" s="3">
        <f>IFERROR(ROUND(VLOOKUP($A39,est_vols!$A:$U,4,FALSE),0),"")</f>
        <v>54720</v>
      </c>
      <c r="AO39" s="3">
        <f>IFERROR(ROUND(VLOOKUP($A39,est_vols!$A:$U,5,FALSE),0),"")</f>
        <v>12548</v>
      </c>
      <c r="AP39" s="3">
        <f>IFERROR(ROUND(VLOOKUP($A39,est_vols!$A:$U,6,FALSE),0),"")</f>
        <v>18332</v>
      </c>
      <c r="AQ39" s="3">
        <f>IFERROR(ROUND(VLOOKUP($A39,est_vols!$A:$U,7,FALSE),0),"")</f>
        <v>9381</v>
      </c>
      <c r="AR39" s="3">
        <f>IFERROR(ROUND(VLOOKUP($A39,est_vols!$A:$U,8,FALSE),0),"")</f>
        <v>8758</v>
      </c>
      <c r="AS39" s="9">
        <f>IFERROR(ROUND(VLOOKUP($A39,est_vols!$A:$U,9,FALSE),0),"")</f>
        <v>5701</v>
      </c>
      <c r="AT39" s="3" t="str">
        <f t="shared" si="7"/>
        <v/>
      </c>
      <c r="AU39" s="3" t="str">
        <f t="shared" si="7"/>
        <v/>
      </c>
      <c r="AV39" s="3" t="str">
        <f t="shared" si="7"/>
        <v/>
      </c>
      <c r="AW39" s="3" t="str">
        <f t="shared" si="7"/>
        <v/>
      </c>
      <c r="AX39" s="3" t="str">
        <f t="shared" si="7"/>
        <v/>
      </c>
      <c r="AY39" s="9" t="str">
        <f t="shared" si="7"/>
        <v/>
      </c>
      <c r="AZ39" s="3" t="str">
        <f t="shared" si="8"/>
        <v/>
      </c>
      <c r="BA39" s="3" t="str">
        <f t="shared" si="8"/>
        <v/>
      </c>
      <c r="BB39" s="3" t="str">
        <f t="shared" si="8"/>
        <v/>
      </c>
      <c r="BC39" s="3" t="str">
        <f t="shared" si="8"/>
        <v/>
      </c>
      <c r="BD39" s="3" t="str">
        <f t="shared" si="8"/>
        <v/>
      </c>
      <c r="BE39" s="3" t="str">
        <f t="shared" si="8"/>
        <v/>
      </c>
    </row>
    <row r="40" spans="1:57" x14ac:dyDescent="0.25">
      <c r="A40">
        <v>38</v>
      </c>
      <c r="B40" t="s">
        <v>33</v>
      </c>
      <c r="C40" t="s">
        <v>64</v>
      </c>
      <c r="D40" t="s">
        <v>58</v>
      </c>
      <c r="E40" t="s">
        <v>54</v>
      </c>
      <c r="H40" t="s">
        <v>42</v>
      </c>
      <c r="I40" s="2" t="s">
        <v>1228</v>
      </c>
      <c r="J40" s="13">
        <v>400738</v>
      </c>
      <c r="K40" s="2">
        <v>103337</v>
      </c>
      <c r="L40" s="13">
        <v>103361</v>
      </c>
      <c r="M40">
        <f>IFERROR(ROUND(VLOOKUP($A40,est_vols!$A:$U,2,FALSE),0),"")</f>
        <v>4</v>
      </c>
      <c r="N40">
        <f>IFERROR(ROUND(VLOOKUP($A40,est_vols!$A:$U,3,FALSE),0),"")</f>
        <v>2</v>
      </c>
      <c r="O40" t="str">
        <f>VLOOKUP(M40,'AT FT Lookup'!$A$3:$D$8,4,FALSE)</f>
        <v>Sub</v>
      </c>
      <c r="P40" s="11" t="str">
        <f>VLOOKUP(N40,'AT FT Lookup'!$A$12:$C$26,3,FALSE)</f>
        <v>Fwy/Ramp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 s="11" t="str">
        <f t="shared" si="6"/>
        <v>NA</v>
      </c>
      <c r="AN40" s="3">
        <f>IFERROR(ROUND(VLOOKUP($A40,est_vols!$A:$U,4,FALSE),0),"")</f>
        <v>42462</v>
      </c>
      <c r="AO40" s="3">
        <f>IFERROR(ROUND(VLOOKUP($A40,est_vols!$A:$U,5,FALSE),0),"")</f>
        <v>7386</v>
      </c>
      <c r="AP40" s="3">
        <f>IFERROR(ROUND(VLOOKUP($A40,est_vols!$A:$U,6,FALSE),0),"")</f>
        <v>13280</v>
      </c>
      <c r="AQ40" s="3">
        <f>IFERROR(ROUND(VLOOKUP($A40,est_vols!$A:$U,7,FALSE),0),"")</f>
        <v>9866</v>
      </c>
      <c r="AR40" s="3">
        <f>IFERROR(ROUND(VLOOKUP($A40,est_vols!$A:$U,8,FALSE),0),"")</f>
        <v>9914</v>
      </c>
      <c r="AS40" s="9">
        <f>IFERROR(ROUND(VLOOKUP($A40,est_vols!$A:$U,9,FALSE),0),"")</f>
        <v>2017</v>
      </c>
      <c r="AT40" s="3" t="str">
        <f t="shared" si="7"/>
        <v/>
      </c>
      <c r="AU40" s="3" t="str">
        <f t="shared" si="7"/>
        <v/>
      </c>
      <c r="AV40" s="3" t="str">
        <f t="shared" si="7"/>
        <v/>
      </c>
      <c r="AW40" s="3" t="str">
        <f t="shared" si="7"/>
        <v/>
      </c>
      <c r="AX40" s="3" t="str">
        <f t="shared" si="7"/>
        <v/>
      </c>
      <c r="AY40" s="9" t="str">
        <f t="shared" si="7"/>
        <v/>
      </c>
      <c r="AZ40" s="3" t="str">
        <f t="shared" si="8"/>
        <v/>
      </c>
      <c r="BA40" s="3" t="str">
        <f t="shared" si="8"/>
        <v/>
      </c>
      <c r="BB40" s="3" t="str">
        <f t="shared" si="8"/>
        <v/>
      </c>
      <c r="BC40" s="3" t="str">
        <f t="shared" si="8"/>
        <v/>
      </c>
      <c r="BD40" s="3" t="str">
        <f t="shared" si="8"/>
        <v/>
      </c>
      <c r="BE40" s="3" t="str">
        <f t="shared" si="8"/>
        <v/>
      </c>
    </row>
    <row r="41" spans="1:57" x14ac:dyDescent="0.25">
      <c r="A41">
        <v>39</v>
      </c>
      <c r="B41" t="s">
        <v>33</v>
      </c>
      <c r="C41" t="s">
        <v>72</v>
      </c>
      <c r="D41" s="2" t="s">
        <v>73</v>
      </c>
      <c r="E41" s="2" t="s">
        <v>68</v>
      </c>
      <c r="F41" s="2"/>
      <c r="G41" s="2"/>
      <c r="H41" s="2" t="s">
        <v>40</v>
      </c>
      <c r="M41" t="str">
        <f>IFERROR(ROUND(VLOOKUP($A41,est_vols!$A:$U,2,FALSE),0),"")</f>
        <v/>
      </c>
      <c r="N41" t="str">
        <f>IFERROR(ROUND(VLOOKUP($A41,est_vols!$A:$U,3,FALSE),0),"")</f>
        <v/>
      </c>
      <c r="O41" t="e">
        <f>VLOOKUP(M41,'AT FT Lookup'!$A$3:$D$8,4,FALSE)</f>
        <v>#N/A</v>
      </c>
      <c r="P41" s="11" t="e">
        <f>VLOOKUP(N41,'AT FT Lookup'!$A$12:$C$26,3,FALSE)</f>
        <v>#N/A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  <c r="U41" s="11" t="str">
        <f t="shared" si="6"/>
        <v>NA</v>
      </c>
      <c r="AN41" s="3" t="str">
        <f>IFERROR(ROUND(VLOOKUP($A41,est_vols!$A:$U,4,FALSE),0),"")</f>
        <v/>
      </c>
      <c r="AO41" s="3" t="str">
        <f>IFERROR(ROUND(VLOOKUP($A41,est_vols!$A:$U,5,FALSE),0),"")</f>
        <v/>
      </c>
      <c r="AP41" s="3" t="str">
        <f>IFERROR(ROUND(VLOOKUP($A41,est_vols!$A:$U,6,FALSE),0),"")</f>
        <v/>
      </c>
      <c r="AQ41" s="3" t="str">
        <f>IFERROR(ROUND(VLOOKUP($A41,est_vols!$A:$U,7,FALSE),0),"")</f>
        <v/>
      </c>
      <c r="AR41" s="3" t="str">
        <f>IFERROR(ROUND(VLOOKUP($A41,est_vols!$A:$U,8,FALSE),0),"")</f>
        <v/>
      </c>
      <c r="AS41" s="9" t="str">
        <f>IFERROR(ROUND(VLOOKUP($A41,est_vols!$A:$U,9,FALSE),0),"")</f>
        <v/>
      </c>
      <c r="AT41" s="3" t="str">
        <f t="shared" si="7"/>
        <v/>
      </c>
      <c r="AU41" s="3" t="str">
        <f t="shared" si="7"/>
        <v/>
      </c>
      <c r="AV41" s="3" t="str">
        <f t="shared" si="7"/>
        <v/>
      </c>
      <c r="AW41" s="3" t="str">
        <f t="shared" si="7"/>
        <v/>
      </c>
      <c r="AX41" s="3" t="str">
        <f t="shared" si="7"/>
        <v/>
      </c>
      <c r="AY41" s="9" t="str">
        <f t="shared" si="7"/>
        <v/>
      </c>
      <c r="AZ41" s="3" t="str">
        <f t="shared" si="8"/>
        <v/>
      </c>
      <c r="BA41" s="3" t="str">
        <f t="shared" si="8"/>
        <v/>
      </c>
      <c r="BB41" s="3" t="str">
        <f t="shared" si="8"/>
        <v/>
      </c>
      <c r="BC41" s="3" t="str">
        <f t="shared" si="8"/>
        <v/>
      </c>
      <c r="BD41" s="3" t="str">
        <f t="shared" si="8"/>
        <v/>
      </c>
      <c r="BE41" s="3" t="str">
        <f t="shared" si="8"/>
        <v/>
      </c>
    </row>
    <row r="42" spans="1:57" x14ac:dyDescent="0.25">
      <c r="A42">
        <v>40</v>
      </c>
      <c r="B42" t="s">
        <v>33</v>
      </c>
      <c r="C42" t="s">
        <v>72</v>
      </c>
      <c r="D42" s="2" t="s">
        <v>73</v>
      </c>
      <c r="E42" s="2" t="s">
        <v>68</v>
      </c>
      <c r="F42" s="2"/>
      <c r="G42" s="2"/>
      <c r="H42" s="2" t="s">
        <v>42</v>
      </c>
      <c r="M42" t="str">
        <f>IFERROR(ROUND(VLOOKUP($A42,est_vols!$A:$U,2,FALSE),0),"")</f>
        <v/>
      </c>
      <c r="N42" t="str">
        <f>IFERROR(ROUND(VLOOKUP($A42,est_vols!$A:$U,3,FALSE),0),"")</f>
        <v/>
      </c>
      <c r="O42" t="e">
        <f>VLOOKUP(M42,'AT FT Lookup'!$A$3:$D$8,4,FALSE)</f>
        <v>#N/A</v>
      </c>
      <c r="P42" s="11" t="e">
        <f>VLOOKUP(N42,'AT FT Lookup'!$A$12:$C$26,3,FALSE)</f>
        <v>#N/A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 s="11" t="str">
        <f t="shared" si="6"/>
        <v>NA</v>
      </c>
      <c r="AN42" s="3" t="str">
        <f>IFERROR(ROUND(VLOOKUP($A42,est_vols!$A:$U,4,FALSE),0),"")</f>
        <v/>
      </c>
      <c r="AO42" s="3" t="str">
        <f>IFERROR(ROUND(VLOOKUP($A42,est_vols!$A:$U,5,FALSE),0),"")</f>
        <v/>
      </c>
      <c r="AP42" s="3" t="str">
        <f>IFERROR(ROUND(VLOOKUP($A42,est_vols!$A:$U,6,FALSE),0),"")</f>
        <v/>
      </c>
      <c r="AQ42" s="3" t="str">
        <f>IFERROR(ROUND(VLOOKUP($A42,est_vols!$A:$U,7,FALSE),0),"")</f>
        <v/>
      </c>
      <c r="AR42" s="3" t="str">
        <f>IFERROR(ROUND(VLOOKUP($A42,est_vols!$A:$U,8,FALSE),0),"")</f>
        <v/>
      </c>
      <c r="AS42" s="9" t="str">
        <f>IFERROR(ROUND(VLOOKUP($A42,est_vols!$A:$U,9,FALSE),0),"")</f>
        <v/>
      </c>
      <c r="AT42" s="3" t="str">
        <f t="shared" si="7"/>
        <v/>
      </c>
      <c r="AU42" s="3" t="str">
        <f t="shared" si="7"/>
        <v/>
      </c>
      <c r="AV42" s="3" t="str">
        <f t="shared" si="7"/>
        <v/>
      </c>
      <c r="AW42" s="3" t="str">
        <f t="shared" si="7"/>
        <v/>
      </c>
      <c r="AX42" s="3" t="str">
        <f t="shared" si="7"/>
        <v/>
      </c>
      <c r="AY42" s="9" t="str">
        <f t="shared" si="7"/>
        <v/>
      </c>
      <c r="AZ42" s="3" t="str">
        <f t="shared" si="8"/>
        <v/>
      </c>
      <c r="BA42" s="3" t="str">
        <f t="shared" si="8"/>
        <v/>
      </c>
      <c r="BB42" s="3" t="str">
        <f t="shared" si="8"/>
        <v/>
      </c>
      <c r="BC42" s="3" t="str">
        <f t="shared" si="8"/>
        <v/>
      </c>
      <c r="BD42" s="3" t="str">
        <f t="shared" si="8"/>
        <v/>
      </c>
      <c r="BE42" s="3" t="str">
        <f t="shared" si="8"/>
        <v/>
      </c>
    </row>
    <row r="43" spans="1:57" x14ac:dyDescent="0.25">
      <c r="A43">
        <v>41</v>
      </c>
      <c r="B43" t="s">
        <v>33</v>
      </c>
      <c r="C43" t="s">
        <v>71</v>
      </c>
      <c r="D43" t="s">
        <v>74</v>
      </c>
      <c r="E43" t="s">
        <v>35</v>
      </c>
      <c r="H43" t="s">
        <v>36</v>
      </c>
      <c r="M43" t="str">
        <f>IFERROR(ROUND(VLOOKUP($A43,est_vols!$A:$U,2,FALSE),0),"")</f>
        <v/>
      </c>
      <c r="N43" t="str">
        <f>IFERROR(ROUND(VLOOKUP($A43,est_vols!$A:$U,3,FALSE),0),"")</f>
        <v/>
      </c>
      <c r="O43" t="e">
        <f>VLOOKUP(M43,'AT FT Lookup'!$A$3:$D$8,4,FALSE)</f>
        <v>#N/A</v>
      </c>
      <c r="P43" s="11" t="e">
        <f>VLOOKUP(N43,'AT FT Lookup'!$A$12:$C$26,3,FALSE)</f>
        <v>#N/A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  <c r="U43" s="11" t="str">
        <f t="shared" si="6"/>
        <v>NA</v>
      </c>
      <c r="AN43" s="3" t="str">
        <f>IFERROR(ROUND(VLOOKUP($A43,est_vols!$A:$U,4,FALSE),0),"")</f>
        <v/>
      </c>
      <c r="AO43" s="3" t="str">
        <f>IFERROR(ROUND(VLOOKUP($A43,est_vols!$A:$U,5,FALSE),0),"")</f>
        <v/>
      </c>
      <c r="AP43" s="3" t="str">
        <f>IFERROR(ROUND(VLOOKUP($A43,est_vols!$A:$U,6,FALSE),0),"")</f>
        <v/>
      </c>
      <c r="AQ43" s="3" t="str">
        <f>IFERROR(ROUND(VLOOKUP($A43,est_vols!$A:$U,7,FALSE),0),"")</f>
        <v/>
      </c>
      <c r="AR43" s="3" t="str">
        <f>IFERROR(ROUND(VLOOKUP($A43,est_vols!$A:$U,8,FALSE),0),"")</f>
        <v/>
      </c>
      <c r="AS43" s="9" t="str">
        <f>IFERROR(ROUND(VLOOKUP($A43,est_vols!$A:$U,9,FALSE),0),"")</f>
        <v/>
      </c>
      <c r="AT43" s="3" t="str">
        <f t="shared" si="7"/>
        <v/>
      </c>
      <c r="AU43" s="3" t="str">
        <f t="shared" si="7"/>
        <v/>
      </c>
      <c r="AV43" s="3" t="str">
        <f t="shared" si="7"/>
        <v/>
      </c>
      <c r="AW43" s="3" t="str">
        <f t="shared" si="7"/>
        <v/>
      </c>
      <c r="AX43" s="3" t="str">
        <f t="shared" si="7"/>
        <v/>
      </c>
      <c r="AY43" s="9" t="str">
        <f t="shared" si="7"/>
        <v/>
      </c>
      <c r="AZ43" s="3" t="str">
        <f t="shared" si="8"/>
        <v/>
      </c>
      <c r="BA43" s="3" t="str">
        <f t="shared" si="8"/>
        <v/>
      </c>
      <c r="BB43" s="3" t="str">
        <f t="shared" si="8"/>
        <v/>
      </c>
      <c r="BC43" s="3" t="str">
        <f t="shared" si="8"/>
        <v/>
      </c>
      <c r="BD43" s="3" t="str">
        <f t="shared" si="8"/>
        <v/>
      </c>
      <c r="BE43" s="3" t="str">
        <f t="shared" si="8"/>
        <v/>
      </c>
    </row>
    <row r="44" spans="1:57" s="4" customFormat="1" x14ac:dyDescent="0.25">
      <c r="A44" s="4">
        <v>42</v>
      </c>
      <c r="B44" s="4" t="s">
        <v>33</v>
      </c>
      <c r="C44" s="4" t="s">
        <v>71</v>
      </c>
      <c r="D44" s="4" t="s">
        <v>74</v>
      </c>
      <c r="E44" s="4" t="s">
        <v>35</v>
      </c>
      <c r="H44" s="4" t="s">
        <v>38</v>
      </c>
      <c r="J44" s="12"/>
      <c r="L44" s="12"/>
      <c r="M44" s="4" t="str">
        <f>IFERROR(ROUND(VLOOKUP($A44,est_vols!$A:$U,2,FALSE),0),"")</f>
        <v/>
      </c>
      <c r="N44" s="4" t="str">
        <f>IFERROR(ROUND(VLOOKUP($A44,est_vols!$A:$U,3,FALSE),0),"")</f>
        <v/>
      </c>
      <c r="O44" s="4" t="e">
        <f>VLOOKUP(M44,'AT FT Lookup'!$A$3:$D$8,4,FALSE)</f>
        <v>#N/A</v>
      </c>
      <c r="P44" s="12" t="e">
        <f>VLOOKUP(N44,'AT FT Lookup'!$A$12:$C$26,3,FALSE)</f>
        <v>#N/A</v>
      </c>
      <c r="Q44" s="4">
        <f t="shared" si="2"/>
        <v>0</v>
      </c>
      <c r="R44" s="4">
        <f t="shared" si="3"/>
        <v>0</v>
      </c>
      <c r="S44" s="4">
        <f t="shared" si="4"/>
        <v>0</v>
      </c>
      <c r="T44" s="4">
        <f t="shared" si="5"/>
        <v>0</v>
      </c>
      <c r="U44" s="12" t="str">
        <f t="shared" si="6"/>
        <v>NA</v>
      </c>
      <c r="V44" s="5"/>
      <c r="W44" s="5"/>
      <c r="X44" s="5"/>
      <c r="Y44" s="5"/>
      <c r="Z44" s="5"/>
      <c r="AA44" s="10"/>
      <c r="AB44" s="5"/>
      <c r="AC44" s="5"/>
      <c r="AD44" s="5"/>
      <c r="AE44" s="5"/>
      <c r="AF44" s="5"/>
      <c r="AG44" s="10"/>
      <c r="AH44" s="5"/>
      <c r="AI44" s="5"/>
      <c r="AJ44" s="5"/>
      <c r="AK44" s="5"/>
      <c r="AL44" s="5"/>
      <c r="AM44" s="10"/>
      <c r="AN44" s="5" t="str">
        <f>IFERROR(ROUND(VLOOKUP($A44,est_vols!$A:$U,4,FALSE),0),"")</f>
        <v/>
      </c>
      <c r="AO44" s="5" t="str">
        <f>IFERROR(ROUND(VLOOKUP($A44,est_vols!$A:$U,5,FALSE),0),"")</f>
        <v/>
      </c>
      <c r="AP44" s="5" t="str">
        <f>IFERROR(ROUND(VLOOKUP($A44,est_vols!$A:$U,6,FALSE),0),"")</f>
        <v/>
      </c>
      <c r="AQ44" s="5" t="str">
        <f>IFERROR(ROUND(VLOOKUP($A44,est_vols!$A:$U,7,FALSE),0),"")</f>
        <v/>
      </c>
      <c r="AR44" s="5" t="str">
        <f>IFERROR(ROUND(VLOOKUP($A44,est_vols!$A:$U,8,FALSE),0),"")</f>
        <v/>
      </c>
      <c r="AS44" s="10" t="str">
        <f>IFERROR(ROUND(VLOOKUP($A44,est_vols!$A:$U,9,FALSE),0),"")</f>
        <v/>
      </c>
      <c r="AT44" s="5" t="str">
        <f t="shared" si="7"/>
        <v/>
      </c>
      <c r="AU44" s="5" t="str">
        <f t="shared" si="7"/>
        <v/>
      </c>
      <c r="AV44" s="5" t="str">
        <f t="shared" si="7"/>
        <v/>
      </c>
      <c r="AW44" s="5" t="str">
        <f t="shared" si="7"/>
        <v/>
      </c>
      <c r="AX44" s="5" t="str">
        <f t="shared" si="7"/>
        <v/>
      </c>
      <c r="AY44" s="10" t="str">
        <f t="shared" si="7"/>
        <v/>
      </c>
      <c r="AZ44" s="5" t="str">
        <f t="shared" si="8"/>
        <v/>
      </c>
      <c r="BA44" s="5" t="str">
        <f t="shared" si="8"/>
        <v/>
      </c>
      <c r="BB44" s="5" t="str">
        <f t="shared" si="8"/>
        <v/>
      </c>
      <c r="BC44" s="5" t="str">
        <f t="shared" si="8"/>
        <v/>
      </c>
      <c r="BD44" s="5" t="str">
        <f t="shared" si="8"/>
        <v/>
      </c>
      <c r="BE44" s="5" t="str">
        <f t="shared" si="8"/>
        <v/>
      </c>
    </row>
    <row r="45" spans="1:57" x14ac:dyDescent="0.25">
      <c r="A45">
        <v>43</v>
      </c>
      <c r="B45" t="s">
        <v>167</v>
      </c>
      <c r="C45" t="s">
        <v>166</v>
      </c>
      <c r="D45" t="s">
        <v>149</v>
      </c>
      <c r="H45" t="s">
        <v>36</v>
      </c>
      <c r="I45" t="s">
        <v>160</v>
      </c>
      <c r="J45" s="11">
        <v>1019</v>
      </c>
      <c r="K45">
        <v>7144</v>
      </c>
      <c r="L45" s="11">
        <v>6956</v>
      </c>
      <c r="M45">
        <f>IFERROR(ROUND(VLOOKUP($A45,est_vols!$A:$U,2,FALSE),0),"")</f>
        <v>4</v>
      </c>
      <c r="N45">
        <f>IFERROR(ROUND(VLOOKUP($A45,est_vols!$A:$U,3,FALSE),0),"")</f>
        <v>2</v>
      </c>
      <c r="O45" t="str">
        <f>VLOOKUP(M45,'AT FT Lookup'!$A$3:$D$8,4,FALSE)</f>
        <v>Sub</v>
      </c>
      <c r="P45" s="11" t="str">
        <f>VLOOKUP(N45,'AT FT Lookup'!$A$12:$C$26,3,FALSE)</f>
        <v>Fwy/Ramp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1</v>
      </c>
      <c r="U45" s="11" t="str">
        <f t="shared" si="6"/>
        <v>&gt;=50k</v>
      </c>
      <c r="V45" s="3">
        <f t="shared" ref="V45:AA60" si="9">AH45</f>
        <v>114949.66666666645</v>
      </c>
      <c r="W45" s="3">
        <f t="shared" si="9"/>
        <v>19146.333333333299</v>
      </c>
      <c r="X45" s="3">
        <f t="shared" si="9"/>
        <v>39175.333333333299</v>
      </c>
      <c r="Y45" s="3">
        <f t="shared" si="9"/>
        <v>20811.166666666599</v>
      </c>
      <c r="Z45" s="3">
        <f t="shared" si="9"/>
        <v>29416.166666666599</v>
      </c>
      <c r="AA45" s="9">
        <f t="shared" si="9"/>
        <v>6400.6666666666597</v>
      </c>
      <c r="AH45" s="3">
        <v>114949.66666666645</v>
      </c>
      <c r="AI45" s="3">
        <v>19146.333333333299</v>
      </c>
      <c r="AJ45" s="3">
        <v>39175.333333333299</v>
      </c>
      <c r="AK45" s="3">
        <v>20811.166666666599</v>
      </c>
      <c r="AL45" s="3">
        <v>29416.166666666599</v>
      </c>
      <c r="AM45" s="9">
        <v>6400.6666666666597</v>
      </c>
      <c r="AN45" s="3">
        <f>IFERROR(ROUND(VLOOKUP($A45,est_vols!$A:$U,4,FALSE),0),"")</f>
        <v>106056</v>
      </c>
      <c r="AO45" s="3">
        <f>IFERROR(ROUND(VLOOKUP($A45,est_vols!$A:$U,5,FALSE),0),"")</f>
        <v>21776</v>
      </c>
      <c r="AP45" s="3">
        <f>IFERROR(ROUND(VLOOKUP($A45,est_vols!$A:$U,6,FALSE),0),"")</f>
        <v>35560</v>
      </c>
      <c r="AQ45" s="3">
        <f>IFERROR(ROUND(VLOOKUP($A45,est_vols!$A:$U,7,FALSE),0),"")</f>
        <v>22255</v>
      </c>
      <c r="AR45" s="3">
        <f>IFERROR(ROUND(VLOOKUP($A45,est_vols!$A:$U,8,FALSE),0),"")</f>
        <v>21253</v>
      </c>
      <c r="AS45" s="9">
        <f>IFERROR(ROUND(VLOOKUP($A45,est_vols!$A:$U,9,FALSE),0),"")</f>
        <v>5212</v>
      </c>
      <c r="AT45" s="3">
        <f t="shared" si="7"/>
        <v>-8893.6666666664532</v>
      </c>
      <c r="AU45" s="3">
        <f t="shared" si="7"/>
        <v>2629.6666666667006</v>
      </c>
      <c r="AV45" s="3">
        <f t="shared" si="7"/>
        <v>-3615.3333333332994</v>
      </c>
      <c r="AW45" s="3">
        <f t="shared" si="7"/>
        <v>1443.8333333334012</v>
      </c>
      <c r="AX45" s="3">
        <f t="shared" si="7"/>
        <v>-8163.1666666665988</v>
      </c>
      <c r="AY45" s="9">
        <f t="shared" si="7"/>
        <v>-1188.6666666666597</v>
      </c>
      <c r="AZ45" s="3">
        <f t="shared" si="8"/>
        <v>79097306.777773976</v>
      </c>
      <c r="BA45" s="3">
        <f t="shared" si="8"/>
        <v>6915146.7777779568</v>
      </c>
      <c r="BB45" s="3">
        <f t="shared" si="8"/>
        <v>13070635.111110866</v>
      </c>
      <c r="BC45" s="3">
        <f t="shared" si="8"/>
        <v>2084654.6944446405</v>
      </c>
      <c r="BD45" s="3">
        <f t="shared" si="8"/>
        <v>66637290.027776666</v>
      </c>
      <c r="BE45" s="3">
        <f t="shared" si="8"/>
        <v>1412928.444444428</v>
      </c>
    </row>
    <row r="46" spans="1:57" x14ac:dyDescent="0.25">
      <c r="A46">
        <v>44</v>
      </c>
      <c r="B46" t="s">
        <v>167</v>
      </c>
      <c r="C46" t="s">
        <v>166</v>
      </c>
      <c r="D46" t="s">
        <v>150</v>
      </c>
      <c r="H46" t="s">
        <v>36</v>
      </c>
      <c r="I46" t="s">
        <v>160</v>
      </c>
      <c r="J46" s="11">
        <v>1032</v>
      </c>
      <c r="K46">
        <v>52155</v>
      </c>
      <c r="L46" s="11">
        <v>52158</v>
      </c>
      <c r="M46">
        <f>IFERROR(ROUND(VLOOKUP($A46,est_vols!$A:$U,2,FALSE),0),"")</f>
        <v>2</v>
      </c>
      <c r="N46">
        <f>IFERROR(ROUND(VLOOKUP($A46,est_vols!$A:$U,3,FALSE),0),"")</f>
        <v>2</v>
      </c>
      <c r="O46" t="str">
        <f>VLOOKUP(M46,'AT FT Lookup'!$A$3:$D$8,4,FALSE)</f>
        <v>UrbBiz</v>
      </c>
      <c r="P46" s="11" t="str">
        <f>VLOOKUP(N46,'AT FT Lookup'!$A$12:$C$26,3,FALSE)</f>
        <v>Fwy/Ramp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1</v>
      </c>
      <c r="U46" s="11" t="str">
        <f t="shared" si="6"/>
        <v>&gt;=50k</v>
      </c>
      <c r="V46" s="3">
        <f t="shared" si="9"/>
        <v>114251.99999999985</v>
      </c>
      <c r="W46" s="3">
        <f t="shared" si="9"/>
        <v>21863</v>
      </c>
      <c r="X46" s="3">
        <f t="shared" si="9"/>
        <v>38272.666666666599</v>
      </c>
      <c r="Y46" s="3">
        <f t="shared" si="9"/>
        <v>12193</v>
      </c>
      <c r="Z46" s="3">
        <f t="shared" si="9"/>
        <v>34113.666666666599</v>
      </c>
      <c r="AA46" s="9">
        <f t="shared" si="9"/>
        <v>7809.6666666666597</v>
      </c>
      <c r="AH46" s="3">
        <v>114251.99999999985</v>
      </c>
      <c r="AI46" s="3">
        <v>21863</v>
      </c>
      <c r="AJ46" s="3">
        <v>38272.666666666599</v>
      </c>
      <c r="AK46" s="3">
        <v>12193</v>
      </c>
      <c r="AL46" s="3">
        <v>34113.666666666599</v>
      </c>
      <c r="AM46" s="9">
        <v>7809.6666666666597</v>
      </c>
      <c r="AN46" s="3">
        <f>IFERROR(ROUND(VLOOKUP($A46,est_vols!$A:$U,4,FALSE),0),"")</f>
        <v>149907</v>
      </c>
      <c r="AO46" s="3">
        <f>IFERROR(ROUND(VLOOKUP($A46,est_vols!$A:$U,5,FALSE),0),"")</f>
        <v>28298</v>
      </c>
      <c r="AP46" s="3">
        <f>IFERROR(ROUND(VLOOKUP($A46,est_vols!$A:$U,6,FALSE),0),"")</f>
        <v>53472</v>
      </c>
      <c r="AQ46" s="3">
        <f>IFERROR(ROUND(VLOOKUP($A46,est_vols!$A:$U,7,FALSE),0),"")</f>
        <v>28126</v>
      </c>
      <c r="AR46" s="3">
        <f>IFERROR(ROUND(VLOOKUP($A46,est_vols!$A:$U,8,FALSE),0),"")</f>
        <v>32805</v>
      </c>
      <c r="AS46" s="9">
        <f>IFERROR(ROUND(VLOOKUP($A46,est_vols!$A:$U,9,FALSE),0),"")</f>
        <v>7206</v>
      </c>
      <c r="AT46" s="3">
        <f t="shared" si="7"/>
        <v>35655.000000000146</v>
      </c>
      <c r="AU46" s="3">
        <f t="shared" si="7"/>
        <v>6435</v>
      </c>
      <c r="AV46" s="3">
        <f t="shared" si="7"/>
        <v>15199.333333333401</v>
      </c>
      <c r="AW46" s="3">
        <f t="shared" si="7"/>
        <v>15933</v>
      </c>
      <c r="AX46" s="3">
        <f t="shared" si="7"/>
        <v>-1308.6666666665988</v>
      </c>
      <c r="AY46" s="9">
        <f t="shared" si="7"/>
        <v>-603.66666666665969</v>
      </c>
      <c r="AZ46" s="3">
        <f t="shared" si="8"/>
        <v>1271279025.0000105</v>
      </c>
      <c r="BA46" s="3">
        <f t="shared" si="8"/>
        <v>41409225</v>
      </c>
      <c r="BB46" s="3">
        <f t="shared" si="8"/>
        <v>231019733.77777985</v>
      </c>
      <c r="BC46" s="3">
        <f t="shared" si="8"/>
        <v>253860489</v>
      </c>
      <c r="BD46" s="3">
        <f t="shared" si="8"/>
        <v>1712608.4444442666</v>
      </c>
      <c r="BE46" s="3">
        <f t="shared" si="8"/>
        <v>364413.444444436</v>
      </c>
    </row>
    <row r="47" spans="1:57" x14ac:dyDescent="0.25">
      <c r="A47">
        <v>45</v>
      </c>
      <c r="B47" t="s">
        <v>167</v>
      </c>
      <c r="C47" t="s">
        <v>166</v>
      </c>
      <c r="D47" t="s">
        <v>151</v>
      </c>
      <c r="H47" t="s">
        <v>38</v>
      </c>
      <c r="I47" t="s">
        <v>160</v>
      </c>
      <c r="J47" s="11">
        <v>2001</v>
      </c>
      <c r="K47">
        <v>52160</v>
      </c>
      <c r="L47" s="11">
        <v>52154</v>
      </c>
      <c r="M47">
        <f>IFERROR(ROUND(VLOOKUP($A47,est_vols!$A:$U,2,FALSE),0),"")</f>
        <v>2</v>
      </c>
      <c r="N47">
        <f>IFERROR(ROUND(VLOOKUP($A47,est_vols!$A:$U,3,FALSE),0),"")</f>
        <v>2</v>
      </c>
      <c r="O47" t="str">
        <f>VLOOKUP(M47,'AT FT Lookup'!$A$3:$D$8,4,FALSE)</f>
        <v>UrbBiz</v>
      </c>
      <c r="P47" s="11" t="str">
        <f>VLOOKUP(N47,'AT FT Lookup'!$A$12:$C$26,3,FALSE)</f>
        <v>Fwy/Ramp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1</v>
      </c>
      <c r="U47" s="11" t="str">
        <f t="shared" si="6"/>
        <v>&gt;=50k</v>
      </c>
      <c r="V47" s="3">
        <f t="shared" si="9"/>
        <v>133385.99999999997</v>
      </c>
      <c r="W47" s="3">
        <f t="shared" si="9"/>
        <v>20154.333333333299</v>
      </c>
      <c r="X47" s="3">
        <f t="shared" si="9"/>
        <v>43939</v>
      </c>
      <c r="Y47" s="3">
        <f t="shared" si="9"/>
        <v>20768.5</v>
      </c>
      <c r="Z47" s="3">
        <f t="shared" si="9"/>
        <v>38637.5</v>
      </c>
      <c r="AA47" s="9">
        <f t="shared" si="9"/>
        <v>9886.6666666666606</v>
      </c>
      <c r="AH47" s="3">
        <v>133385.99999999997</v>
      </c>
      <c r="AI47" s="3">
        <v>20154.333333333299</v>
      </c>
      <c r="AJ47" s="3">
        <v>43939</v>
      </c>
      <c r="AK47" s="3">
        <v>20768.5</v>
      </c>
      <c r="AL47" s="3">
        <v>38637.5</v>
      </c>
      <c r="AM47" s="9">
        <v>9886.6666666666606</v>
      </c>
      <c r="AN47" s="3">
        <f>IFERROR(ROUND(VLOOKUP($A47,est_vols!$A:$U,4,FALSE),0),"")</f>
        <v>137930</v>
      </c>
      <c r="AO47" s="3">
        <f>IFERROR(ROUND(VLOOKUP($A47,est_vols!$A:$U,5,FALSE),0),"")</f>
        <v>22065</v>
      </c>
      <c r="AP47" s="3">
        <f>IFERROR(ROUND(VLOOKUP($A47,est_vols!$A:$U,6,FALSE),0),"")</f>
        <v>47435</v>
      </c>
      <c r="AQ47" s="3">
        <f>IFERROR(ROUND(VLOOKUP($A47,est_vols!$A:$U,7,FALSE),0),"")</f>
        <v>27390</v>
      </c>
      <c r="AR47" s="3">
        <f>IFERROR(ROUND(VLOOKUP($A47,est_vols!$A:$U,8,FALSE),0),"")</f>
        <v>31929</v>
      </c>
      <c r="AS47" s="9">
        <f>IFERROR(ROUND(VLOOKUP($A47,est_vols!$A:$U,9,FALSE),0),"")</f>
        <v>9111</v>
      </c>
      <c r="AT47" s="3">
        <f t="shared" si="7"/>
        <v>4544.0000000000291</v>
      </c>
      <c r="AU47" s="3">
        <f t="shared" si="7"/>
        <v>1910.6666666667006</v>
      </c>
      <c r="AV47" s="3">
        <f t="shared" si="7"/>
        <v>3496</v>
      </c>
      <c r="AW47" s="3">
        <f t="shared" si="7"/>
        <v>6621.5</v>
      </c>
      <c r="AX47" s="3">
        <f t="shared" si="7"/>
        <v>-6708.5</v>
      </c>
      <c r="AY47" s="9">
        <f t="shared" si="7"/>
        <v>-775.6666666666606</v>
      </c>
      <c r="AZ47" s="3">
        <f t="shared" si="8"/>
        <v>20647936.000000264</v>
      </c>
      <c r="BA47" s="3">
        <f t="shared" si="8"/>
        <v>3650647.1111112409</v>
      </c>
      <c r="BB47" s="3">
        <f t="shared" si="8"/>
        <v>12222016</v>
      </c>
      <c r="BC47" s="3">
        <f t="shared" si="8"/>
        <v>43844262.25</v>
      </c>
      <c r="BD47" s="3">
        <f t="shared" si="8"/>
        <v>45003972.25</v>
      </c>
      <c r="BE47" s="3">
        <f t="shared" si="8"/>
        <v>601658.77777776832</v>
      </c>
    </row>
    <row r="48" spans="1:57" x14ac:dyDescent="0.25">
      <c r="A48">
        <v>46</v>
      </c>
      <c r="B48" t="s">
        <v>167</v>
      </c>
      <c r="C48" t="s">
        <v>166</v>
      </c>
      <c r="D48" t="s">
        <v>152</v>
      </c>
      <c r="H48" t="s">
        <v>38</v>
      </c>
      <c r="I48" t="s">
        <v>160</v>
      </c>
      <c r="J48" s="11">
        <v>2003</v>
      </c>
      <c r="K48">
        <v>52113</v>
      </c>
      <c r="L48" s="11">
        <v>52169</v>
      </c>
      <c r="M48">
        <f>IFERROR(ROUND(VLOOKUP($A48,est_vols!$A:$U,2,FALSE),0),"")</f>
        <v>2</v>
      </c>
      <c r="N48">
        <f>IFERROR(ROUND(VLOOKUP($A48,est_vols!$A:$U,3,FALSE),0),"")</f>
        <v>2</v>
      </c>
      <c r="O48" t="str">
        <f>VLOOKUP(M48,'AT FT Lookup'!$A$3:$D$8,4,FALSE)</f>
        <v>UrbBiz</v>
      </c>
      <c r="P48" s="11" t="str">
        <f>VLOOKUP(N48,'AT FT Lookup'!$A$12:$C$26,3,FALSE)</f>
        <v>Fwy/Ramp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1</v>
      </c>
      <c r="U48" s="11" t="str">
        <f t="shared" si="6"/>
        <v>&gt;=50k</v>
      </c>
      <c r="V48" s="3">
        <f t="shared" si="9"/>
        <v>132511.99999999994</v>
      </c>
      <c r="W48" s="3">
        <f t="shared" si="9"/>
        <v>18635</v>
      </c>
      <c r="X48" s="3">
        <f t="shared" si="9"/>
        <v>43357.333333333299</v>
      </c>
      <c r="Y48" s="3">
        <f t="shared" si="9"/>
        <v>22285</v>
      </c>
      <c r="Z48" s="3">
        <f t="shared" si="9"/>
        <v>39542.333333333299</v>
      </c>
      <c r="AA48" s="9">
        <f t="shared" si="9"/>
        <v>8692.3333333333303</v>
      </c>
      <c r="AH48" s="3">
        <v>132511.99999999994</v>
      </c>
      <c r="AI48" s="3">
        <v>18635</v>
      </c>
      <c r="AJ48" s="3">
        <v>43357.333333333299</v>
      </c>
      <c r="AK48" s="3">
        <v>22285</v>
      </c>
      <c r="AL48" s="3">
        <v>39542.333333333299</v>
      </c>
      <c r="AM48" s="9">
        <v>8692.3333333333303</v>
      </c>
      <c r="AN48" s="3">
        <f>IFERROR(ROUND(VLOOKUP($A48,est_vols!$A:$U,4,FALSE),0),"")</f>
        <v>136328</v>
      </c>
      <c r="AO48" s="3">
        <f>IFERROR(ROUND(VLOOKUP($A48,est_vols!$A:$U,5,FALSE),0),"")</f>
        <v>21620</v>
      </c>
      <c r="AP48" s="3">
        <f>IFERROR(ROUND(VLOOKUP($A48,est_vols!$A:$U,6,FALSE),0),"")</f>
        <v>47015</v>
      </c>
      <c r="AQ48" s="3">
        <f>IFERROR(ROUND(VLOOKUP($A48,est_vols!$A:$U,7,FALSE),0),"")</f>
        <v>27721</v>
      </c>
      <c r="AR48" s="3">
        <f>IFERROR(ROUND(VLOOKUP($A48,est_vols!$A:$U,8,FALSE),0),"")</f>
        <v>31930</v>
      </c>
      <c r="AS48" s="9">
        <f>IFERROR(ROUND(VLOOKUP($A48,est_vols!$A:$U,9,FALSE),0),"")</f>
        <v>8041</v>
      </c>
      <c r="AT48" s="3">
        <f t="shared" si="7"/>
        <v>3816.0000000000582</v>
      </c>
      <c r="AU48" s="3">
        <f t="shared" si="7"/>
        <v>2985</v>
      </c>
      <c r="AV48" s="3">
        <f t="shared" si="7"/>
        <v>3657.6666666667006</v>
      </c>
      <c r="AW48" s="3">
        <f t="shared" si="7"/>
        <v>5436</v>
      </c>
      <c r="AX48" s="3">
        <f t="shared" si="7"/>
        <v>-7612.3333333332994</v>
      </c>
      <c r="AY48" s="9">
        <f t="shared" si="7"/>
        <v>-651.3333333333303</v>
      </c>
      <c r="AZ48" s="3">
        <f t="shared" si="8"/>
        <v>14561856.000000443</v>
      </c>
      <c r="BA48" s="3">
        <f t="shared" si="8"/>
        <v>8910225</v>
      </c>
      <c r="BB48" s="3">
        <f t="shared" si="8"/>
        <v>13378525.444444694</v>
      </c>
      <c r="BC48" s="3">
        <f t="shared" si="8"/>
        <v>29550096</v>
      </c>
      <c r="BD48" s="3">
        <f t="shared" si="8"/>
        <v>57947618.777777262</v>
      </c>
      <c r="BE48" s="3">
        <f t="shared" si="8"/>
        <v>424235.11111110717</v>
      </c>
    </row>
    <row r="49" spans="1:57" x14ac:dyDescent="0.25">
      <c r="A49">
        <v>47</v>
      </c>
      <c r="B49" t="s">
        <v>167</v>
      </c>
      <c r="C49" t="s">
        <v>166</v>
      </c>
      <c r="D49" t="s">
        <v>153</v>
      </c>
      <c r="H49" t="s">
        <v>38</v>
      </c>
      <c r="I49" t="s">
        <v>160</v>
      </c>
      <c r="J49" s="11">
        <v>2013</v>
      </c>
      <c r="K49">
        <v>6980</v>
      </c>
      <c r="L49" s="11">
        <v>6994</v>
      </c>
      <c r="M49">
        <f>IFERROR(ROUND(VLOOKUP($A49,est_vols!$A:$U,2,FALSE),0),"")</f>
        <v>4</v>
      </c>
      <c r="N49">
        <f>IFERROR(ROUND(VLOOKUP($A49,est_vols!$A:$U,3,FALSE),0),"")</f>
        <v>2</v>
      </c>
      <c r="O49" t="str">
        <f>VLOOKUP(M49,'AT FT Lookup'!$A$3:$D$8,4,FALSE)</f>
        <v>Sub</v>
      </c>
      <c r="P49" s="11" t="str">
        <f>VLOOKUP(N49,'AT FT Lookup'!$A$12:$C$26,3,FALSE)</f>
        <v>Fwy/Ramp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1</v>
      </c>
      <c r="U49" s="11" t="str">
        <f t="shared" si="6"/>
        <v>&gt;=50k</v>
      </c>
      <c r="V49" s="3">
        <f t="shared" si="9"/>
        <v>122190.9999999998</v>
      </c>
      <c r="W49" s="3">
        <f t="shared" si="9"/>
        <v>21628.666666666599</v>
      </c>
      <c r="X49" s="3">
        <f t="shared" si="9"/>
        <v>42740.333333333299</v>
      </c>
      <c r="Y49" s="3">
        <f t="shared" si="9"/>
        <v>19603.833333333299</v>
      </c>
      <c r="Z49" s="3">
        <f t="shared" si="9"/>
        <v>29964.166666666599</v>
      </c>
      <c r="AA49" s="9">
        <f t="shared" si="9"/>
        <v>8254</v>
      </c>
      <c r="AH49" s="3">
        <v>122190.9999999998</v>
      </c>
      <c r="AI49" s="3">
        <v>21628.666666666599</v>
      </c>
      <c r="AJ49" s="3">
        <v>42740.333333333299</v>
      </c>
      <c r="AK49" s="3">
        <v>19603.833333333299</v>
      </c>
      <c r="AL49" s="3">
        <v>29964.166666666599</v>
      </c>
      <c r="AM49" s="9">
        <v>8254</v>
      </c>
      <c r="AN49" s="3">
        <f>IFERROR(ROUND(VLOOKUP($A49,est_vols!$A:$U,4,FALSE),0),"")</f>
        <v>99093</v>
      </c>
      <c r="AO49" s="3">
        <f>IFERROR(ROUND(VLOOKUP($A49,est_vols!$A:$U,5,FALSE),0),"")</f>
        <v>20007</v>
      </c>
      <c r="AP49" s="3">
        <f>IFERROR(ROUND(VLOOKUP($A49,est_vols!$A:$U,6,FALSE),0),"")</f>
        <v>33085</v>
      </c>
      <c r="AQ49" s="3">
        <f>IFERROR(ROUND(VLOOKUP($A49,est_vols!$A:$U,7,FALSE),0),"")</f>
        <v>19431</v>
      </c>
      <c r="AR49" s="3">
        <f>IFERROR(ROUND(VLOOKUP($A49,est_vols!$A:$U,8,FALSE),0),"")</f>
        <v>20139</v>
      </c>
      <c r="AS49" s="9">
        <f>IFERROR(ROUND(VLOOKUP($A49,est_vols!$A:$U,9,FALSE),0),"")</f>
        <v>6432</v>
      </c>
      <c r="AT49" s="3">
        <f t="shared" si="7"/>
        <v>-23097.999999999796</v>
      </c>
      <c r="AU49" s="3">
        <f t="shared" si="7"/>
        <v>-1621.6666666665988</v>
      </c>
      <c r="AV49" s="3">
        <f t="shared" si="7"/>
        <v>-9655.3333333332994</v>
      </c>
      <c r="AW49" s="3">
        <f t="shared" si="7"/>
        <v>-172.83333333329938</v>
      </c>
      <c r="AX49" s="3">
        <f t="shared" si="7"/>
        <v>-9825.1666666665988</v>
      </c>
      <c r="AY49" s="9">
        <f t="shared" si="7"/>
        <v>-1822</v>
      </c>
      <c r="AZ49" s="3">
        <f t="shared" si="8"/>
        <v>533517603.99999058</v>
      </c>
      <c r="BA49" s="3">
        <f t="shared" si="8"/>
        <v>2629802.7777775577</v>
      </c>
      <c r="BB49" s="3">
        <f t="shared" si="8"/>
        <v>93225461.77777712</v>
      </c>
      <c r="BC49" s="3">
        <f t="shared" si="8"/>
        <v>29871.361111099373</v>
      </c>
      <c r="BD49" s="3">
        <f t="shared" si="8"/>
        <v>96533900.02777645</v>
      </c>
      <c r="BE49" s="3">
        <f t="shared" si="8"/>
        <v>3319684</v>
      </c>
    </row>
    <row r="50" spans="1:57" x14ac:dyDescent="0.25">
      <c r="A50">
        <v>48</v>
      </c>
      <c r="B50" t="s">
        <v>167</v>
      </c>
      <c r="C50" t="s">
        <v>166</v>
      </c>
      <c r="D50" t="s">
        <v>154</v>
      </c>
      <c r="H50" t="s">
        <v>36</v>
      </c>
      <c r="I50" t="s">
        <v>160</v>
      </c>
      <c r="J50" s="11">
        <v>3001</v>
      </c>
      <c r="K50">
        <v>52234</v>
      </c>
      <c r="L50" s="11">
        <v>52271</v>
      </c>
      <c r="M50">
        <f>IFERROR(ROUND(VLOOKUP($A50,est_vols!$A:$U,2,FALSE),0),"")</f>
        <v>2</v>
      </c>
      <c r="N50">
        <f>IFERROR(ROUND(VLOOKUP($A50,est_vols!$A:$U,3,FALSE),0),"")</f>
        <v>2</v>
      </c>
      <c r="O50" t="str">
        <f>VLOOKUP(M50,'AT FT Lookup'!$A$3:$D$8,4,FALSE)</f>
        <v>UrbBiz</v>
      </c>
      <c r="P50" s="11" t="str">
        <f>VLOOKUP(N50,'AT FT Lookup'!$A$12:$C$26,3,FALSE)</f>
        <v>Fwy/Ramp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1</v>
      </c>
      <c r="U50" s="11" t="str">
        <f t="shared" si="6"/>
        <v>&gt;=50k</v>
      </c>
      <c r="V50" s="3">
        <f t="shared" si="9"/>
        <v>73155.999999999724</v>
      </c>
      <c r="W50" s="3">
        <f t="shared" si="9"/>
        <v>15427.9999999999</v>
      </c>
      <c r="X50" s="3">
        <f t="shared" si="9"/>
        <v>24443.166666666599</v>
      </c>
      <c r="Y50" s="3">
        <f t="shared" si="9"/>
        <v>14241.666666666601</v>
      </c>
      <c r="Z50" s="3">
        <f t="shared" si="9"/>
        <v>15928.833333333299</v>
      </c>
      <c r="AA50" s="9">
        <f t="shared" si="9"/>
        <v>3114.3333333333298</v>
      </c>
      <c r="AH50" s="3">
        <v>73155.999999999724</v>
      </c>
      <c r="AI50" s="3">
        <v>15427.9999999999</v>
      </c>
      <c r="AJ50" s="3">
        <v>24443.166666666599</v>
      </c>
      <c r="AK50" s="3">
        <v>14241.666666666601</v>
      </c>
      <c r="AL50" s="3">
        <v>15928.833333333299</v>
      </c>
      <c r="AM50" s="9">
        <v>3114.3333333333298</v>
      </c>
      <c r="AN50" s="3">
        <f>IFERROR(ROUND(VLOOKUP($A50,est_vols!$A:$U,4,FALSE),0),"")</f>
        <v>73310</v>
      </c>
      <c r="AO50" s="3">
        <f>IFERROR(ROUND(VLOOKUP($A50,est_vols!$A:$U,5,FALSE),0),"")</f>
        <v>17783</v>
      </c>
      <c r="AP50" s="3">
        <f>IFERROR(ROUND(VLOOKUP($A50,est_vols!$A:$U,6,FALSE),0),"")</f>
        <v>26977</v>
      </c>
      <c r="AQ50" s="3">
        <f>IFERROR(ROUND(VLOOKUP($A50,est_vols!$A:$U,7,FALSE),0),"")</f>
        <v>13272</v>
      </c>
      <c r="AR50" s="3">
        <f>IFERROR(ROUND(VLOOKUP($A50,est_vols!$A:$U,8,FALSE),0),"")</f>
        <v>12374</v>
      </c>
      <c r="AS50" s="9">
        <f>IFERROR(ROUND(VLOOKUP($A50,est_vols!$A:$U,9,FALSE),0),"")</f>
        <v>2904</v>
      </c>
      <c r="AT50" s="3">
        <f t="shared" si="7"/>
        <v>154.00000000027649</v>
      </c>
      <c r="AU50" s="3">
        <f t="shared" si="7"/>
        <v>2355.0000000001</v>
      </c>
      <c r="AV50" s="3">
        <f t="shared" si="7"/>
        <v>2533.8333333334012</v>
      </c>
      <c r="AW50" s="3">
        <f t="shared" si="7"/>
        <v>-969.66666666660058</v>
      </c>
      <c r="AX50" s="3">
        <f t="shared" si="7"/>
        <v>-3554.8333333332994</v>
      </c>
      <c r="AY50" s="9">
        <f t="shared" si="7"/>
        <v>-210.33333333332985</v>
      </c>
      <c r="AZ50" s="3">
        <f t="shared" si="8"/>
        <v>23716.000000085158</v>
      </c>
      <c r="BA50" s="3">
        <f t="shared" si="8"/>
        <v>5546025.0000004712</v>
      </c>
      <c r="BB50" s="3">
        <f t="shared" si="8"/>
        <v>6420311.3611114556</v>
      </c>
      <c r="BC50" s="3">
        <f t="shared" si="8"/>
        <v>940253.44444431632</v>
      </c>
      <c r="BD50" s="3">
        <f t="shared" si="8"/>
        <v>12636840.027777536</v>
      </c>
      <c r="BE50" s="3">
        <f t="shared" si="8"/>
        <v>44240.111111109647</v>
      </c>
    </row>
    <row r="51" spans="1:57" x14ac:dyDescent="0.25">
      <c r="A51">
        <v>49</v>
      </c>
      <c r="B51" t="s">
        <v>167</v>
      </c>
      <c r="C51" t="s">
        <v>166</v>
      </c>
      <c r="D51" t="s">
        <v>155</v>
      </c>
      <c r="H51" t="s">
        <v>36</v>
      </c>
      <c r="I51" t="s">
        <v>160</v>
      </c>
      <c r="J51" s="11">
        <v>3010</v>
      </c>
      <c r="K51">
        <v>52127</v>
      </c>
      <c r="L51" s="11">
        <v>52115</v>
      </c>
      <c r="M51">
        <f>IFERROR(ROUND(VLOOKUP($A51,est_vols!$A:$U,2,FALSE),0),"")</f>
        <v>2</v>
      </c>
      <c r="N51">
        <f>IFERROR(ROUND(VLOOKUP($A51,est_vols!$A:$U,3,FALSE),0),"")</f>
        <v>2</v>
      </c>
      <c r="O51" t="str">
        <f>VLOOKUP(M51,'AT FT Lookup'!$A$3:$D$8,4,FALSE)</f>
        <v>UrbBiz</v>
      </c>
      <c r="P51" s="11" t="str">
        <f>VLOOKUP(N51,'AT FT Lookup'!$A$12:$C$26,3,FALSE)</f>
        <v>Fwy/Ramp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  <c r="U51" s="11" t="str">
        <f t="shared" si="6"/>
        <v>20-50k</v>
      </c>
      <c r="V51" s="3">
        <f t="shared" si="9"/>
        <v>33010.999999999891</v>
      </c>
      <c r="W51" s="3">
        <f t="shared" si="9"/>
        <v>8652.3333333333303</v>
      </c>
      <c r="X51" s="3">
        <f t="shared" si="9"/>
        <v>11197.9999999999</v>
      </c>
      <c r="Y51" s="3">
        <f t="shared" si="9"/>
        <v>6348</v>
      </c>
      <c r="Z51" s="3">
        <f t="shared" si="9"/>
        <v>5051</v>
      </c>
      <c r="AA51" s="9">
        <f t="shared" si="9"/>
        <v>1761.6666666666599</v>
      </c>
      <c r="AH51" s="3">
        <v>33010.999999999891</v>
      </c>
      <c r="AI51" s="3">
        <v>8652.3333333333303</v>
      </c>
      <c r="AJ51" s="3">
        <v>11197.9999999999</v>
      </c>
      <c r="AK51" s="3">
        <v>6348</v>
      </c>
      <c r="AL51" s="3">
        <v>5051</v>
      </c>
      <c r="AM51" s="9">
        <v>1761.6666666666599</v>
      </c>
      <c r="AN51" s="3">
        <f>IFERROR(ROUND(VLOOKUP($A51,est_vols!$A:$U,4,FALSE),0),"")</f>
        <v>40937</v>
      </c>
      <c r="AO51" s="3">
        <f>IFERROR(ROUND(VLOOKUP($A51,est_vols!$A:$U,5,FALSE),0),"")</f>
        <v>11671</v>
      </c>
      <c r="AP51" s="3">
        <f>IFERROR(ROUND(VLOOKUP($A51,est_vols!$A:$U,6,FALSE),0),"")</f>
        <v>16098</v>
      </c>
      <c r="AQ51" s="3">
        <f>IFERROR(ROUND(VLOOKUP($A51,est_vols!$A:$U,7,FALSE),0),"")</f>
        <v>6043</v>
      </c>
      <c r="AR51" s="3">
        <f>IFERROR(ROUND(VLOOKUP($A51,est_vols!$A:$U,8,FALSE),0),"")</f>
        <v>5793</v>
      </c>
      <c r="AS51" s="9">
        <f>IFERROR(ROUND(VLOOKUP($A51,est_vols!$A:$U,9,FALSE),0),"")</f>
        <v>1332</v>
      </c>
      <c r="AT51" s="3">
        <f t="shared" si="7"/>
        <v>7926.0000000001091</v>
      </c>
      <c r="AU51" s="3">
        <f t="shared" si="7"/>
        <v>3018.6666666666697</v>
      </c>
      <c r="AV51" s="3">
        <f t="shared" si="7"/>
        <v>4900.0000000001</v>
      </c>
      <c r="AW51" s="3">
        <f t="shared" si="7"/>
        <v>-305</v>
      </c>
      <c r="AX51" s="3">
        <f t="shared" si="7"/>
        <v>742</v>
      </c>
      <c r="AY51" s="9">
        <f t="shared" si="7"/>
        <v>-429.66666666665992</v>
      </c>
      <c r="AZ51" s="3">
        <f t="shared" si="8"/>
        <v>62821476.000001729</v>
      </c>
      <c r="BA51" s="3">
        <f t="shared" si="8"/>
        <v>9112348.4444444627</v>
      </c>
      <c r="BB51" s="3">
        <f t="shared" si="8"/>
        <v>24010000.00000098</v>
      </c>
      <c r="BC51" s="3">
        <f t="shared" si="8"/>
        <v>93025</v>
      </c>
      <c r="BD51" s="3">
        <f t="shared" si="8"/>
        <v>550564</v>
      </c>
      <c r="BE51" s="3">
        <f t="shared" si="8"/>
        <v>184613.44444443865</v>
      </c>
    </row>
    <row r="52" spans="1:57" x14ac:dyDescent="0.25">
      <c r="A52">
        <v>50</v>
      </c>
      <c r="B52" t="s">
        <v>167</v>
      </c>
      <c r="C52" t="s">
        <v>166</v>
      </c>
      <c r="D52" t="s">
        <v>156</v>
      </c>
      <c r="H52" t="s">
        <v>36</v>
      </c>
      <c r="I52" t="s">
        <v>160</v>
      </c>
      <c r="J52" s="11">
        <v>3013</v>
      </c>
      <c r="K52">
        <v>52146</v>
      </c>
      <c r="L52" s="11">
        <v>52161</v>
      </c>
      <c r="M52">
        <f>IFERROR(ROUND(VLOOKUP($A52,est_vols!$A:$U,2,FALSE),0),"")</f>
        <v>2</v>
      </c>
      <c r="N52">
        <f>IFERROR(ROUND(VLOOKUP($A52,est_vols!$A:$U,3,FALSE),0),"")</f>
        <v>2</v>
      </c>
      <c r="O52" t="str">
        <f>VLOOKUP(M52,'AT FT Lookup'!$A$3:$D$8,4,FALSE)</f>
        <v>UrbBiz</v>
      </c>
      <c r="P52" s="11" t="str">
        <f>VLOOKUP(N52,'AT FT Lookup'!$A$12:$C$26,3,FALSE)</f>
        <v>Fwy/Ramp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0</v>
      </c>
      <c r="U52" s="11" t="str">
        <f t="shared" si="6"/>
        <v>20-50k</v>
      </c>
      <c r="V52" s="3">
        <f t="shared" si="9"/>
        <v>48933.833333333285</v>
      </c>
      <c r="W52" s="3">
        <f t="shared" si="9"/>
        <v>9766</v>
      </c>
      <c r="X52" s="3">
        <f t="shared" si="9"/>
        <v>18277.833333333299</v>
      </c>
      <c r="Y52" s="3">
        <f t="shared" si="9"/>
        <v>9125.5</v>
      </c>
      <c r="Z52" s="3">
        <f t="shared" si="9"/>
        <v>9645.8333333333303</v>
      </c>
      <c r="AA52" s="9">
        <f t="shared" si="9"/>
        <v>2118.6666666666601</v>
      </c>
      <c r="AH52" s="3">
        <v>48933.833333333285</v>
      </c>
      <c r="AI52" s="3">
        <v>9766</v>
      </c>
      <c r="AJ52" s="3">
        <v>18277.833333333299</v>
      </c>
      <c r="AK52" s="3">
        <v>9125.5</v>
      </c>
      <c r="AL52" s="3">
        <v>9645.8333333333303</v>
      </c>
      <c r="AM52" s="9">
        <v>2118.6666666666601</v>
      </c>
      <c r="AN52" s="3">
        <f>IFERROR(ROUND(VLOOKUP($A52,est_vols!$A:$U,4,FALSE),0),"")</f>
        <v>50489</v>
      </c>
      <c r="AO52" s="3">
        <f>IFERROR(ROUND(VLOOKUP($A52,est_vols!$A:$U,5,FALSE),0),"")</f>
        <v>13805</v>
      </c>
      <c r="AP52" s="3">
        <f>IFERROR(ROUND(VLOOKUP($A52,est_vols!$A:$U,6,FALSE),0),"")</f>
        <v>19612</v>
      </c>
      <c r="AQ52" s="3">
        <f>IFERROR(ROUND(VLOOKUP($A52,est_vols!$A:$U,7,FALSE),0),"")</f>
        <v>8784</v>
      </c>
      <c r="AR52" s="3">
        <f>IFERROR(ROUND(VLOOKUP($A52,est_vols!$A:$U,8,FALSE),0),"")</f>
        <v>6967</v>
      </c>
      <c r="AS52" s="9">
        <f>IFERROR(ROUND(VLOOKUP($A52,est_vols!$A:$U,9,FALSE),0),"")</f>
        <v>1321</v>
      </c>
      <c r="AT52" s="3">
        <f t="shared" si="7"/>
        <v>1555.1666666667152</v>
      </c>
      <c r="AU52" s="3">
        <f t="shared" si="7"/>
        <v>4039</v>
      </c>
      <c r="AV52" s="3">
        <f t="shared" si="7"/>
        <v>1334.1666666667006</v>
      </c>
      <c r="AW52" s="3">
        <f t="shared" si="7"/>
        <v>-341.5</v>
      </c>
      <c r="AX52" s="3">
        <f t="shared" si="7"/>
        <v>-2678.8333333333303</v>
      </c>
      <c r="AY52" s="9">
        <f t="shared" si="7"/>
        <v>-797.66666666666015</v>
      </c>
      <c r="AZ52" s="3">
        <f t="shared" si="8"/>
        <v>2418543.3611112619</v>
      </c>
      <c r="BA52" s="3">
        <f t="shared" si="8"/>
        <v>16313521</v>
      </c>
      <c r="BB52" s="3">
        <f t="shared" si="8"/>
        <v>1780000.6944445351</v>
      </c>
      <c r="BC52" s="3">
        <f t="shared" si="8"/>
        <v>116622.25</v>
      </c>
      <c r="BD52" s="3">
        <f t="shared" si="8"/>
        <v>7176148.0277777612</v>
      </c>
      <c r="BE52" s="3">
        <f t="shared" si="8"/>
        <v>636272.11111110076</v>
      </c>
    </row>
    <row r="53" spans="1:57" x14ac:dyDescent="0.25">
      <c r="A53">
        <v>51</v>
      </c>
      <c r="B53" t="s">
        <v>167</v>
      </c>
      <c r="C53" t="s">
        <v>166</v>
      </c>
      <c r="D53" t="s">
        <v>157</v>
      </c>
      <c r="H53" t="s">
        <v>38</v>
      </c>
      <c r="I53" t="s">
        <v>160</v>
      </c>
      <c r="J53" s="11">
        <v>4008</v>
      </c>
      <c r="K53">
        <v>52507</v>
      </c>
      <c r="L53" s="11">
        <v>52125</v>
      </c>
      <c r="M53">
        <f>IFERROR(ROUND(VLOOKUP($A53,est_vols!$A:$U,2,FALSE),0),"")</f>
        <v>2</v>
      </c>
      <c r="N53">
        <f>IFERROR(ROUND(VLOOKUP($A53,est_vols!$A:$U,3,FALSE),0),"")</f>
        <v>2</v>
      </c>
      <c r="O53" t="str">
        <f>VLOOKUP(M53,'AT FT Lookup'!$A$3:$D$8,4,FALSE)</f>
        <v>UrbBiz</v>
      </c>
      <c r="P53" s="11" t="str">
        <f>VLOOKUP(N53,'AT FT Lookup'!$A$12:$C$26,3,FALSE)</f>
        <v>Fwy/Ramp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0</v>
      </c>
      <c r="U53" s="11" t="str">
        <f t="shared" si="6"/>
        <v>20-50k</v>
      </c>
      <c r="V53" s="3">
        <f t="shared" si="9"/>
        <v>30364.999999999931</v>
      </c>
      <c r="W53" s="3">
        <f t="shared" si="9"/>
        <v>2906.3333333333298</v>
      </c>
      <c r="X53" s="3">
        <f t="shared" si="9"/>
        <v>10292.166666666601</v>
      </c>
      <c r="Y53" s="3">
        <f t="shared" si="9"/>
        <v>8713</v>
      </c>
      <c r="Z53" s="3">
        <f t="shared" si="9"/>
        <v>8031.5</v>
      </c>
      <c r="AA53" s="9">
        <f t="shared" si="9"/>
        <v>422</v>
      </c>
      <c r="AH53" s="3">
        <v>30364.999999999931</v>
      </c>
      <c r="AI53" s="3">
        <v>2906.3333333333298</v>
      </c>
      <c r="AJ53" s="3">
        <v>10292.166666666601</v>
      </c>
      <c r="AK53" s="3">
        <v>8713</v>
      </c>
      <c r="AL53" s="3">
        <v>8031.5</v>
      </c>
      <c r="AM53" s="9">
        <v>422</v>
      </c>
      <c r="AN53" s="3">
        <f>IFERROR(ROUND(VLOOKUP($A53,est_vols!$A:$U,4,FALSE),0),"")</f>
        <v>39716</v>
      </c>
      <c r="AO53" s="3">
        <f>IFERROR(ROUND(VLOOKUP($A53,est_vols!$A:$U,5,FALSE),0),"")</f>
        <v>3925</v>
      </c>
      <c r="AP53" s="3">
        <f>IFERROR(ROUND(VLOOKUP($A53,est_vols!$A:$U,6,FALSE),0),"")</f>
        <v>14608</v>
      </c>
      <c r="AQ53" s="3">
        <f>IFERROR(ROUND(VLOOKUP($A53,est_vols!$A:$U,7,FALSE),0),"")</f>
        <v>11265</v>
      </c>
      <c r="AR53" s="3">
        <f>IFERROR(ROUND(VLOOKUP($A53,est_vols!$A:$U,8,FALSE),0),"")</f>
        <v>9526</v>
      </c>
      <c r="AS53" s="9">
        <f>IFERROR(ROUND(VLOOKUP($A53,est_vols!$A:$U,9,FALSE),0),"")</f>
        <v>393</v>
      </c>
      <c r="AT53" s="3">
        <f t="shared" si="7"/>
        <v>9351.0000000000691</v>
      </c>
      <c r="AU53" s="3">
        <f t="shared" si="7"/>
        <v>1018.6666666666702</v>
      </c>
      <c r="AV53" s="3">
        <f t="shared" si="7"/>
        <v>4315.8333333333994</v>
      </c>
      <c r="AW53" s="3">
        <f t="shared" si="7"/>
        <v>2552</v>
      </c>
      <c r="AX53" s="3">
        <f t="shared" si="7"/>
        <v>1494.5</v>
      </c>
      <c r="AY53" s="9">
        <f t="shared" si="7"/>
        <v>-29</v>
      </c>
      <c r="AZ53" s="3">
        <f t="shared" si="8"/>
        <v>87441201.000001296</v>
      </c>
      <c r="BA53" s="3">
        <f t="shared" si="8"/>
        <v>1037681.7777777849</v>
      </c>
      <c r="BB53" s="3">
        <f t="shared" si="8"/>
        <v>18626417.361111682</v>
      </c>
      <c r="BC53" s="3">
        <f t="shared" si="8"/>
        <v>6512704</v>
      </c>
      <c r="BD53" s="3">
        <f t="shared" si="8"/>
        <v>2233530.25</v>
      </c>
      <c r="BE53" s="3">
        <f t="shared" si="8"/>
        <v>841</v>
      </c>
    </row>
    <row r="54" spans="1:57" x14ac:dyDescent="0.25">
      <c r="A54">
        <v>52</v>
      </c>
      <c r="B54" t="s">
        <v>167</v>
      </c>
      <c r="C54" t="s">
        <v>166</v>
      </c>
      <c r="D54" t="s">
        <v>158</v>
      </c>
      <c r="H54" t="s">
        <v>38</v>
      </c>
      <c r="I54" t="s">
        <v>160</v>
      </c>
      <c r="J54" s="11">
        <v>4013</v>
      </c>
      <c r="K54">
        <v>52129</v>
      </c>
      <c r="L54" s="11">
        <v>52301</v>
      </c>
      <c r="M54">
        <f>IFERROR(ROUND(VLOOKUP($A54,est_vols!$A:$U,2,FALSE),0),"")</f>
        <v>2</v>
      </c>
      <c r="N54">
        <f>IFERROR(ROUND(VLOOKUP($A54,est_vols!$A:$U,3,FALSE),0),"")</f>
        <v>2</v>
      </c>
      <c r="O54" t="str">
        <f>VLOOKUP(M54,'AT FT Lookup'!$A$3:$D$8,4,FALSE)</f>
        <v>UrbBiz</v>
      </c>
      <c r="P54" s="11" t="str">
        <f>VLOOKUP(N54,'AT FT Lookup'!$A$12:$C$26,3,FALSE)</f>
        <v>Fwy/Ramp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1</v>
      </c>
      <c r="U54" s="11" t="str">
        <f t="shared" si="6"/>
        <v>&gt;=50k</v>
      </c>
      <c r="V54" s="3">
        <f t="shared" si="9"/>
        <v>75841.333333333227</v>
      </c>
      <c r="W54" s="3">
        <f t="shared" si="9"/>
        <v>8624.6666666666606</v>
      </c>
      <c r="X54" s="3">
        <f t="shared" si="9"/>
        <v>26021.999999999902</v>
      </c>
      <c r="Y54" s="3">
        <f t="shared" si="9"/>
        <v>18422</v>
      </c>
      <c r="Z54" s="3">
        <f t="shared" si="9"/>
        <v>20891</v>
      </c>
      <c r="AA54" s="9">
        <f t="shared" si="9"/>
        <v>1881.6666666666599</v>
      </c>
      <c r="AH54" s="3">
        <v>75841.333333333227</v>
      </c>
      <c r="AI54" s="3">
        <v>8624.6666666666606</v>
      </c>
      <c r="AJ54" s="3">
        <v>26021.999999999902</v>
      </c>
      <c r="AK54" s="3">
        <v>18422</v>
      </c>
      <c r="AL54" s="3">
        <v>20891</v>
      </c>
      <c r="AM54" s="9">
        <v>1881.6666666666599</v>
      </c>
      <c r="AN54" s="3">
        <f>IFERROR(ROUND(VLOOKUP($A54,est_vols!$A:$U,4,FALSE),0),"")</f>
        <v>65723</v>
      </c>
      <c r="AO54" s="3">
        <f>IFERROR(ROUND(VLOOKUP($A54,est_vols!$A:$U,5,FALSE),0),"")</f>
        <v>7218</v>
      </c>
      <c r="AP54" s="3">
        <f>IFERROR(ROUND(VLOOKUP($A54,est_vols!$A:$U,6,FALSE),0),"")</f>
        <v>23127</v>
      </c>
      <c r="AQ54" s="3">
        <f>IFERROR(ROUND(VLOOKUP($A54,est_vols!$A:$U,7,FALSE),0),"")</f>
        <v>16628</v>
      </c>
      <c r="AR54" s="3">
        <f>IFERROR(ROUND(VLOOKUP($A54,est_vols!$A:$U,8,FALSE),0),"")</f>
        <v>17066</v>
      </c>
      <c r="AS54" s="9">
        <f>IFERROR(ROUND(VLOOKUP($A54,est_vols!$A:$U,9,FALSE),0),"")</f>
        <v>1684</v>
      </c>
      <c r="AT54" s="3">
        <f t="shared" si="7"/>
        <v>-10118.333333333227</v>
      </c>
      <c r="AU54" s="3">
        <f t="shared" si="7"/>
        <v>-1406.6666666666606</v>
      </c>
      <c r="AV54" s="3">
        <f t="shared" si="7"/>
        <v>-2894.9999999999018</v>
      </c>
      <c r="AW54" s="3">
        <f t="shared" si="7"/>
        <v>-1794</v>
      </c>
      <c r="AX54" s="3">
        <f t="shared" si="7"/>
        <v>-3825</v>
      </c>
      <c r="AY54" s="9">
        <f t="shared" si="7"/>
        <v>-197.66666666665992</v>
      </c>
      <c r="AZ54" s="3">
        <f t="shared" si="8"/>
        <v>102380669.44444229</v>
      </c>
      <c r="BA54" s="3">
        <f t="shared" si="8"/>
        <v>1978711.111111094</v>
      </c>
      <c r="BB54" s="3">
        <f t="shared" si="8"/>
        <v>8381024.999999431</v>
      </c>
      <c r="BC54" s="3">
        <f t="shared" si="8"/>
        <v>3218436</v>
      </c>
      <c r="BD54" s="3">
        <f t="shared" si="8"/>
        <v>14630625</v>
      </c>
      <c r="BE54" s="3">
        <f t="shared" si="8"/>
        <v>39072.111111108446</v>
      </c>
    </row>
    <row r="55" spans="1:57" s="4" customFormat="1" x14ac:dyDescent="0.25">
      <c r="A55" s="4">
        <v>53</v>
      </c>
      <c r="B55" s="4" t="s">
        <v>167</v>
      </c>
      <c r="C55" s="4" t="s">
        <v>166</v>
      </c>
      <c r="D55" s="4" t="s">
        <v>159</v>
      </c>
      <c r="H55" s="4" t="s">
        <v>38</v>
      </c>
      <c r="I55" s="4" t="s">
        <v>160</v>
      </c>
      <c r="J55" s="12">
        <v>4017</v>
      </c>
      <c r="K55" s="4">
        <v>52136</v>
      </c>
      <c r="L55" s="12">
        <v>52137</v>
      </c>
      <c r="M55" s="4">
        <f>IFERROR(ROUND(VLOOKUP($A55,est_vols!$A:$U,2,FALSE),0),"")</f>
        <v>2</v>
      </c>
      <c r="N55" s="4">
        <f>IFERROR(ROUND(VLOOKUP($A55,est_vols!$A:$U,3,FALSE),0),"")</f>
        <v>2</v>
      </c>
      <c r="O55" s="4" t="str">
        <f>VLOOKUP(M55,'AT FT Lookup'!$A$3:$D$8,4,FALSE)</f>
        <v>UrbBiz</v>
      </c>
      <c r="P55" s="12" t="str">
        <f>VLOOKUP(N55,'AT FT Lookup'!$A$12:$C$26,3,FALSE)</f>
        <v>Fwy/Ramp</v>
      </c>
      <c r="Q55" s="4">
        <f t="shared" si="2"/>
        <v>0</v>
      </c>
      <c r="R55" s="4">
        <f t="shared" si="3"/>
        <v>0</v>
      </c>
      <c r="S55" s="4">
        <f t="shared" si="4"/>
        <v>0</v>
      </c>
      <c r="T55" s="4">
        <f t="shared" si="5"/>
        <v>1</v>
      </c>
      <c r="U55" s="12" t="str">
        <f t="shared" si="6"/>
        <v>&gt;=50k</v>
      </c>
      <c r="V55" s="5">
        <f t="shared" si="9"/>
        <v>74506.333333333198</v>
      </c>
      <c r="W55" s="5">
        <f t="shared" si="9"/>
        <v>10028</v>
      </c>
      <c r="X55" s="5">
        <f t="shared" si="9"/>
        <v>26261.999999999902</v>
      </c>
      <c r="Y55" s="5">
        <f t="shared" si="9"/>
        <v>18467.333333333299</v>
      </c>
      <c r="Z55" s="5">
        <f t="shared" si="9"/>
        <v>18177</v>
      </c>
      <c r="AA55" s="10">
        <f t="shared" si="9"/>
        <v>1572</v>
      </c>
      <c r="AB55" s="5"/>
      <c r="AC55" s="5"/>
      <c r="AD55" s="5"/>
      <c r="AE55" s="5"/>
      <c r="AF55" s="5"/>
      <c r="AG55" s="10"/>
      <c r="AH55" s="5">
        <v>74506.333333333198</v>
      </c>
      <c r="AI55" s="5">
        <v>10028</v>
      </c>
      <c r="AJ55" s="5">
        <v>26261.999999999902</v>
      </c>
      <c r="AK55" s="5">
        <v>18467.333333333299</v>
      </c>
      <c r="AL55" s="5">
        <v>18177</v>
      </c>
      <c r="AM55" s="10">
        <v>1572</v>
      </c>
      <c r="AN55" s="5">
        <f>IFERROR(ROUND(VLOOKUP($A55,est_vols!$A:$U,4,FALSE),0),"")</f>
        <v>75651</v>
      </c>
      <c r="AO55" s="5">
        <f>IFERROR(ROUND(VLOOKUP($A55,est_vols!$A:$U,5,FALSE),0),"")</f>
        <v>10345</v>
      </c>
      <c r="AP55" s="5">
        <f>IFERROR(ROUND(VLOOKUP($A55,est_vols!$A:$U,6,FALSE),0),"")</f>
        <v>26715</v>
      </c>
      <c r="AQ55" s="5">
        <f>IFERROR(ROUND(VLOOKUP($A55,est_vols!$A:$U,7,FALSE),0),"")</f>
        <v>18112</v>
      </c>
      <c r="AR55" s="5">
        <f>IFERROR(ROUND(VLOOKUP($A55,est_vols!$A:$U,8,FALSE),0),"")</f>
        <v>18678</v>
      </c>
      <c r="AS55" s="10">
        <f>IFERROR(ROUND(VLOOKUP($A55,est_vols!$A:$U,9,FALSE),0),"")</f>
        <v>1800</v>
      </c>
      <c r="AT55" s="5">
        <f t="shared" si="7"/>
        <v>1144.6666666668025</v>
      </c>
      <c r="AU55" s="5">
        <f t="shared" si="7"/>
        <v>317</v>
      </c>
      <c r="AV55" s="5">
        <f t="shared" si="7"/>
        <v>453.00000000009823</v>
      </c>
      <c r="AW55" s="5">
        <f t="shared" si="7"/>
        <v>-355.33333333329938</v>
      </c>
      <c r="AX55" s="5">
        <f t="shared" si="7"/>
        <v>501</v>
      </c>
      <c r="AY55" s="10">
        <f t="shared" si="7"/>
        <v>228</v>
      </c>
      <c r="AZ55" s="5">
        <f t="shared" si="8"/>
        <v>1310261.7777780888</v>
      </c>
      <c r="BA55" s="5">
        <f t="shared" si="8"/>
        <v>100489</v>
      </c>
      <c r="BB55" s="5">
        <f t="shared" si="8"/>
        <v>205209.000000089</v>
      </c>
      <c r="BC55" s="5">
        <f t="shared" si="8"/>
        <v>126261.77777775365</v>
      </c>
      <c r="BD55" s="5">
        <f t="shared" si="8"/>
        <v>251001</v>
      </c>
      <c r="BE55" s="5">
        <f t="shared" si="8"/>
        <v>51984</v>
      </c>
    </row>
    <row r="56" spans="1:57" x14ac:dyDescent="0.25">
      <c r="A56">
        <v>54</v>
      </c>
      <c r="B56" t="s">
        <v>167</v>
      </c>
      <c r="C56" t="s">
        <v>168</v>
      </c>
      <c r="D56" t="s">
        <v>169</v>
      </c>
      <c r="H56" t="s">
        <v>36</v>
      </c>
      <c r="I56" t="s">
        <v>160</v>
      </c>
      <c r="J56" s="11">
        <v>119</v>
      </c>
      <c r="K56">
        <v>6956</v>
      </c>
      <c r="L56" s="11">
        <v>40003</v>
      </c>
      <c r="M56">
        <f>IFERROR(ROUND(VLOOKUP($A56,est_vols!$A:$U,2,FALSE),0),"")</f>
        <v>4</v>
      </c>
      <c r="N56">
        <f>IFERROR(ROUND(VLOOKUP($A56,est_vols!$A:$U,3,FALSE),0),"")</f>
        <v>5</v>
      </c>
      <c r="O56" t="str">
        <f>VLOOKUP(M56,'AT FT Lookup'!$A$3:$D$8,4,FALSE)</f>
        <v>Sub</v>
      </c>
      <c r="P56" s="11" t="str">
        <f>VLOOKUP(N56,'AT FT Lookup'!$A$12:$C$26,3,FALSE)</f>
        <v>Fwy/Ramp</v>
      </c>
      <c r="Q56">
        <f t="shared" si="2"/>
        <v>1</v>
      </c>
      <c r="R56">
        <f t="shared" si="3"/>
        <v>0</v>
      </c>
      <c r="S56">
        <f t="shared" si="4"/>
        <v>0</v>
      </c>
      <c r="T56">
        <f t="shared" si="5"/>
        <v>0</v>
      </c>
      <c r="U56" s="11" t="str">
        <f t="shared" si="6"/>
        <v>&lt;10k</v>
      </c>
      <c r="V56" s="3">
        <f t="shared" si="9"/>
        <v>3033.6666666666579</v>
      </c>
      <c r="W56" s="3">
        <f t="shared" si="9"/>
        <v>516.66666666666595</v>
      </c>
      <c r="X56" s="3">
        <f t="shared" si="9"/>
        <v>1059.1666666666599</v>
      </c>
      <c r="Y56" s="3">
        <f t="shared" si="9"/>
        <v>592.66666666666595</v>
      </c>
      <c r="Z56" s="3">
        <f t="shared" si="9"/>
        <v>717.5</v>
      </c>
      <c r="AA56" s="9">
        <f t="shared" si="9"/>
        <v>147.666666666666</v>
      </c>
      <c r="AH56" s="3">
        <v>3033.6666666666579</v>
      </c>
      <c r="AI56" s="3">
        <v>516.66666666666595</v>
      </c>
      <c r="AJ56" s="3">
        <v>1059.1666666666599</v>
      </c>
      <c r="AK56" s="3">
        <v>592.66666666666595</v>
      </c>
      <c r="AL56" s="3">
        <v>717.5</v>
      </c>
      <c r="AM56" s="9">
        <v>147.666666666666</v>
      </c>
      <c r="AN56" s="3">
        <f>IFERROR(ROUND(VLOOKUP($A56,est_vols!$A:$U,4,FALSE),0),"")</f>
        <v>3068</v>
      </c>
      <c r="AO56" s="3">
        <f>IFERROR(ROUND(VLOOKUP($A56,est_vols!$A:$U,5,FALSE),0),"")</f>
        <v>491</v>
      </c>
      <c r="AP56" s="3">
        <f>IFERROR(ROUND(VLOOKUP($A56,est_vols!$A:$U,6,FALSE),0),"")</f>
        <v>1119</v>
      </c>
      <c r="AQ56" s="3">
        <f>IFERROR(ROUND(VLOOKUP($A56,est_vols!$A:$U,7,FALSE),0),"")</f>
        <v>767</v>
      </c>
      <c r="AR56" s="3">
        <f>IFERROR(ROUND(VLOOKUP($A56,est_vols!$A:$U,8,FALSE),0),"")</f>
        <v>603</v>
      </c>
      <c r="AS56" s="9">
        <f>IFERROR(ROUND(VLOOKUP($A56,est_vols!$A:$U,9,FALSE),0),"")</f>
        <v>88</v>
      </c>
      <c r="AT56" s="3">
        <f t="shared" si="7"/>
        <v>34.333333333342125</v>
      </c>
      <c r="AU56" s="3">
        <f t="shared" si="7"/>
        <v>-25.666666666665947</v>
      </c>
      <c r="AV56" s="3">
        <f t="shared" si="7"/>
        <v>59.833333333340079</v>
      </c>
      <c r="AW56" s="3">
        <f t="shared" si="7"/>
        <v>174.33333333333405</v>
      </c>
      <c r="AX56" s="3">
        <f t="shared" si="7"/>
        <v>-114.5</v>
      </c>
      <c r="AY56" s="9">
        <f t="shared" si="7"/>
        <v>-59.666666666666003</v>
      </c>
      <c r="AZ56" s="3">
        <f t="shared" si="8"/>
        <v>1178.7777777783815</v>
      </c>
      <c r="BA56" s="3">
        <f t="shared" si="8"/>
        <v>658.77777777774077</v>
      </c>
      <c r="BB56" s="3">
        <f t="shared" si="8"/>
        <v>3580.027777778585</v>
      </c>
      <c r="BC56" s="3">
        <f t="shared" si="8"/>
        <v>30392.111111111361</v>
      </c>
      <c r="BD56" s="3">
        <f t="shared" si="8"/>
        <v>13110.25</v>
      </c>
      <c r="BE56" s="3">
        <f t="shared" si="8"/>
        <v>3560.1111111110322</v>
      </c>
    </row>
    <row r="57" spans="1:57" x14ac:dyDescent="0.25">
      <c r="A57">
        <v>55</v>
      </c>
      <c r="B57" t="s">
        <v>167</v>
      </c>
      <c r="C57" t="s">
        <v>168</v>
      </c>
      <c r="D57" t="s">
        <v>169</v>
      </c>
      <c r="H57" t="s">
        <v>36</v>
      </c>
      <c r="I57" t="s">
        <v>160</v>
      </c>
      <c r="J57" s="11">
        <v>120</v>
      </c>
      <c r="K57">
        <v>40003</v>
      </c>
      <c r="L57" s="11">
        <v>40029</v>
      </c>
      <c r="M57">
        <f>IFERROR(ROUND(VLOOKUP($A57,est_vols!$A:$U,2,FALSE),0),"")</f>
        <v>3</v>
      </c>
      <c r="N57">
        <f>IFERROR(ROUND(VLOOKUP($A57,est_vols!$A:$U,3,FALSE),0),"")</f>
        <v>5</v>
      </c>
      <c r="O57" t="str">
        <f>VLOOKUP(M57,'AT FT Lookup'!$A$3:$D$8,4,FALSE)</f>
        <v>Urb</v>
      </c>
      <c r="P57" s="11" t="str">
        <f>VLOOKUP(N57,'AT FT Lookup'!$A$12:$C$26,3,FALSE)</f>
        <v>Fwy/Ramp</v>
      </c>
      <c r="Q57">
        <f t="shared" si="2"/>
        <v>1</v>
      </c>
      <c r="R57">
        <f t="shared" si="3"/>
        <v>0</v>
      </c>
      <c r="S57">
        <f t="shared" si="4"/>
        <v>0</v>
      </c>
      <c r="T57">
        <f t="shared" si="5"/>
        <v>0</v>
      </c>
      <c r="U57" s="11" t="str">
        <f t="shared" si="6"/>
        <v>&lt;10k</v>
      </c>
      <c r="V57" s="3">
        <f t="shared" si="9"/>
        <v>2997.333333333328</v>
      </c>
      <c r="W57" s="3">
        <f t="shared" si="9"/>
        <v>852.66666666666595</v>
      </c>
      <c r="X57" s="3">
        <f t="shared" si="9"/>
        <v>1034.8333333333301</v>
      </c>
      <c r="Y57" s="3">
        <f t="shared" si="9"/>
        <v>374.666666666666</v>
      </c>
      <c r="Z57" s="3">
        <f t="shared" si="9"/>
        <v>445.83333333333297</v>
      </c>
      <c r="AA57" s="9">
        <f t="shared" si="9"/>
        <v>289.33333333333297</v>
      </c>
      <c r="AH57" s="3">
        <v>2997.333333333328</v>
      </c>
      <c r="AI57" s="3">
        <v>852.66666666666595</v>
      </c>
      <c r="AJ57" s="3">
        <v>1034.8333333333301</v>
      </c>
      <c r="AK57" s="3">
        <v>374.666666666666</v>
      </c>
      <c r="AL57" s="3">
        <v>445.83333333333297</v>
      </c>
      <c r="AM57" s="9">
        <v>289.33333333333297</v>
      </c>
      <c r="AN57" s="3">
        <f>IFERROR(ROUND(VLOOKUP($A57,est_vols!$A:$U,4,FALSE),0),"")</f>
        <v>3881</v>
      </c>
      <c r="AO57" s="3">
        <f>IFERROR(ROUND(VLOOKUP($A57,est_vols!$A:$U,5,FALSE),0),"")</f>
        <v>576</v>
      </c>
      <c r="AP57" s="3">
        <f>IFERROR(ROUND(VLOOKUP($A57,est_vols!$A:$U,6,FALSE),0),"")</f>
        <v>1620</v>
      </c>
      <c r="AQ57" s="3">
        <f>IFERROR(ROUND(VLOOKUP($A57,est_vols!$A:$U,7,FALSE),0),"")</f>
        <v>793</v>
      </c>
      <c r="AR57" s="3">
        <f>IFERROR(ROUND(VLOOKUP($A57,est_vols!$A:$U,8,FALSE),0),"")</f>
        <v>794</v>
      </c>
      <c r="AS57" s="9">
        <f>IFERROR(ROUND(VLOOKUP($A57,est_vols!$A:$U,9,FALSE),0),"")</f>
        <v>98</v>
      </c>
      <c r="AT57" s="3">
        <f t="shared" si="7"/>
        <v>883.66666666667197</v>
      </c>
      <c r="AU57" s="3">
        <f t="shared" si="7"/>
        <v>-276.66666666666595</v>
      </c>
      <c r="AV57" s="3">
        <f t="shared" si="7"/>
        <v>585.16666666666993</v>
      </c>
      <c r="AW57" s="3">
        <f t="shared" si="7"/>
        <v>418.333333333334</v>
      </c>
      <c r="AX57" s="3">
        <f t="shared" si="7"/>
        <v>348.16666666666703</v>
      </c>
      <c r="AY57" s="9">
        <f t="shared" si="7"/>
        <v>-191.33333333333297</v>
      </c>
      <c r="AZ57" s="3">
        <f t="shared" si="8"/>
        <v>780866.77777778718</v>
      </c>
      <c r="BA57" s="3">
        <f t="shared" si="8"/>
        <v>76544.444444444045</v>
      </c>
      <c r="BB57" s="3">
        <f t="shared" si="8"/>
        <v>342420.02777778159</v>
      </c>
      <c r="BC57" s="3">
        <f t="shared" si="8"/>
        <v>175002.77777777833</v>
      </c>
      <c r="BD57" s="3">
        <f t="shared" si="8"/>
        <v>121220.02777777803</v>
      </c>
      <c r="BE57" s="3">
        <f t="shared" si="8"/>
        <v>36608.444444444307</v>
      </c>
    </row>
    <row r="58" spans="1:57" x14ac:dyDescent="0.25">
      <c r="A58">
        <v>56</v>
      </c>
      <c r="B58" t="s">
        <v>167</v>
      </c>
      <c r="C58" t="s">
        <v>168</v>
      </c>
      <c r="D58" t="s">
        <v>170</v>
      </c>
      <c r="H58" t="s">
        <v>36</v>
      </c>
      <c r="I58" t="s">
        <v>160</v>
      </c>
      <c r="J58" s="11">
        <v>121</v>
      </c>
      <c r="K58">
        <v>52118</v>
      </c>
      <c r="L58" s="11">
        <v>52120</v>
      </c>
      <c r="M58">
        <f>IFERROR(ROUND(VLOOKUP($A58,est_vols!$A:$U,2,FALSE),0),"")</f>
        <v>3</v>
      </c>
      <c r="N58">
        <f>IFERROR(ROUND(VLOOKUP($A58,est_vols!$A:$U,3,FALSE),0),"")</f>
        <v>5</v>
      </c>
      <c r="O58" t="str">
        <f>VLOOKUP(M58,'AT FT Lookup'!$A$3:$D$8,4,FALSE)</f>
        <v>Urb</v>
      </c>
      <c r="P58" s="11" t="str">
        <f>VLOOKUP(N58,'AT FT Lookup'!$A$12:$C$26,3,FALSE)</f>
        <v>Fwy/Ramp</v>
      </c>
      <c r="Q58">
        <f t="shared" si="2"/>
        <v>1</v>
      </c>
      <c r="R58">
        <f t="shared" si="3"/>
        <v>0</v>
      </c>
      <c r="S58">
        <f t="shared" si="4"/>
        <v>0</v>
      </c>
      <c r="T58">
        <f t="shared" si="5"/>
        <v>0</v>
      </c>
      <c r="U58" s="11" t="str">
        <f t="shared" si="6"/>
        <v>&lt;10k</v>
      </c>
      <c r="V58" s="3">
        <f t="shared" si="9"/>
        <v>4747.3333333333221</v>
      </c>
      <c r="W58" s="3">
        <f t="shared" si="9"/>
        <v>969.33333333333303</v>
      </c>
      <c r="X58" s="3">
        <f t="shared" si="9"/>
        <v>1628.8333333333301</v>
      </c>
      <c r="Y58" s="3">
        <f t="shared" si="9"/>
        <v>835.83333333333303</v>
      </c>
      <c r="Z58" s="3">
        <f t="shared" si="9"/>
        <v>1060.6666666666599</v>
      </c>
      <c r="AA58" s="9">
        <f t="shared" si="9"/>
        <v>252.666666666666</v>
      </c>
      <c r="AH58" s="3">
        <v>4747.3333333333221</v>
      </c>
      <c r="AI58" s="3">
        <v>969.33333333333303</v>
      </c>
      <c r="AJ58" s="3">
        <v>1628.8333333333301</v>
      </c>
      <c r="AK58" s="3">
        <v>835.83333333333303</v>
      </c>
      <c r="AL58" s="3">
        <v>1060.6666666666599</v>
      </c>
      <c r="AM58" s="9">
        <v>252.666666666666</v>
      </c>
      <c r="AN58" s="3">
        <f>IFERROR(ROUND(VLOOKUP($A58,est_vols!$A:$U,4,FALSE),0),"")</f>
        <v>11400</v>
      </c>
      <c r="AO58" s="3">
        <f>IFERROR(ROUND(VLOOKUP($A58,est_vols!$A:$U,5,FALSE),0),"")</f>
        <v>2296</v>
      </c>
      <c r="AP58" s="3">
        <f>IFERROR(ROUND(VLOOKUP($A58,est_vols!$A:$U,6,FALSE),0),"")</f>
        <v>4155</v>
      </c>
      <c r="AQ58" s="3">
        <f>IFERROR(ROUND(VLOOKUP($A58,est_vols!$A:$U,7,FALSE),0),"")</f>
        <v>2241</v>
      </c>
      <c r="AR58" s="3">
        <f>IFERROR(ROUND(VLOOKUP($A58,est_vols!$A:$U,8,FALSE),0),"")</f>
        <v>2220</v>
      </c>
      <c r="AS58" s="9">
        <f>IFERROR(ROUND(VLOOKUP($A58,est_vols!$A:$U,9,FALSE),0),"")</f>
        <v>488</v>
      </c>
      <c r="AT58" s="3">
        <f t="shared" si="7"/>
        <v>6652.6666666666779</v>
      </c>
      <c r="AU58" s="3">
        <f t="shared" si="7"/>
        <v>1326.666666666667</v>
      </c>
      <c r="AV58" s="3">
        <f t="shared" si="7"/>
        <v>2526.1666666666697</v>
      </c>
      <c r="AW58" s="3">
        <f t="shared" si="7"/>
        <v>1405.166666666667</v>
      </c>
      <c r="AX58" s="3">
        <f t="shared" si="7"/>
        <v>1159.3333333333401</v>
      </c>
      <c r="AY58" s="9">
        <f t="shared" si="7"/>
        <v>235.333333333334</v>
      </c>
      <c r="AZ58" s="3">
        <f t="shared" si="8"/>
        <v>44257973.777777925</v>
      </c>
      <c r="BA58" s="3">
        <f t="shared" si="8"/>
        <v>1760044.4444444452</v>
      </c>
      <c r="BB58" s="3">
        <f t="shared" si="8"/>
        <v>6381518.0277777929</v>
      </c>
      <c r="BC58" s="3">
        <f t="shared" si="8"/>
        <v>1974493.3611111119</v>
      </c>
      <c r="BD58" s="3">
        <f t="shared" si="8"/>
        <v>1344053.7777777934</v>
      </c>
      <c r="BE58" s="3">
        <f t="shared" si="8"/>
        <v>55381.777777778087</v>
      </c>
    </row>
    <row r="59" spans="1:57" x14ac:dyDescent="0.25">
      <c r="A59">
        <v>57</v>
      </c>
      <c r="B59" t="s">
        <v>167</v>
      </c>
      <c r="C59" t="s">
        <v>168</v>
      </c>
      <c r="D59" t="s">
        <v>171</v>
      </c>
      <c r="H59" t="s">
        <v>36</v>
      </c>
      <c r="I59" t="s">
        <v>160</v>
      </c>
      <c r="J59" s="11">
        <v>122</v>
      </c>
      <c r="K59">
        <v>52120</v>
      </c>
      <c r="L59" s="11">
        <v>52121</v>
      </c>
      <c r="M59">
        <f>IFERROR(ROUND(VLOOKUP($A59,est_vols!$A:$U,2,FALSE),0),"")</f>
        <v>3</v>
      </c>
      <c r="N59">
        <f>IFERROR(ROUND(VLOOKUP($A59,est_vols!$A:$U,3,FALSE),0),"")</f>
        <v>15</v>
      </c>
      <c r="O59" t="str">
        <f>VLOOKUP(M59,'AT FT Lookup'!$A$3:$D$8,4,FALSE)</f>
        <v>Urb</v>
      </c>
      <c r="P59" s="11" t="str">
        <f>VLOOKUP(N59,'AT FT Lookup'!$A$12:$C$26,3,FALSE)</f>
        <v>Art</v>
      </c>
      <c r="Q59">
        <f t="shared" si="2"/>
        <v>1</v>
      </c>
      <c r="R59">
        <f t="shared" si="3"/>
        <v>0</v>
      </c>
      <c r="S59">
        <f t="shared" si="4"/>
        <v>0</v>
      </c>
      <c r="T59">
        <f t="shared" si="5"/>
        <v>0</v>
      </c>
      <c r="U59" s="11" t="str">
        <f t="shared" si="6"/>
        <v>&lt;10k</v>
      </c>
      <c r="V59" s="3">
        <f t="shared" si="9"/>
        <v>4171.6666666666561</v>
      </c>
      <c r="W59" s="3">
        <f t="shared" si="9"/>
        <v>582.33333333333303</v>
      </c>
      <c r="X59" s="3">
        <f t="shared" si="9"/>
        <v>1260</v>
      </c>
      <c r="Y59" s="3">
        <f t="shared" si="9"/>
        <v>1039.1666666666599</v>
      </c>
      <c r="Z59" s="3">
        <f t="shared" si="9"/>
        <v>1184.8333333333301</v>
      </c>
      <c r="AA59" s="9">
        <f t="shared" si="9"/>
        <v>105.333333333333</v>
      </c>
      <c r="AH59" s="3">
        <v>4171.6666666666561</v>
      </c>
      <c r="AI59" s="3">
        <v>582.33333333333303</v>
      </c>
      <c r="AJ59" s="3">
        <v>1260</v>
      </c>
      <c r="AK59" s="3">
        <v>1039.1666666666599</v>
      </c>
      <c r="AL59" s="3">
        <v>1184.8333333333301</v>
      </c>
      <c r="AM59" s="9">
        <v>105.333333333333</v>
      </c>
      <c r="AN59" s="3">
        <f>IFERROR(ROUND(VLOOKUP($A59,est_vols!$A:$U,4,FALSE),0),"")</f>
        <v>2466</v>
      </c>
      <c r="AO59" s="3">
        <f>IFERROR(ROUND(VLOOKUP($A59,est_vols!$A:$U,5,FALSE),0),"")</f>
        <v>377</v>
      </c>
      <c r="AP59" s="3">
        <f>IFERROR(ROUND(VLOOKUP($A59,est_vols!$A:$U,6,FALSE),0),"")</f>
        <v>860</v>
      </c>
      <c r="AQ59" s="3">
        <f>IFERROR(ROUND(VLOOKUP($A59,est_vols!$A:$U,7,FALSE),0),"")</f>
        <v>608</v>
      </c>
      <c r="AR59" s="3">
        <f>IFERROR(ROUND(VLOOKUP($A59,est_vols!$A:$U,8,FALSE),0),"")</f>
        <v>544</v>
      </c>
      <c r="AS59" s="9">
        <f>IFERROR(ROUND(VLOOKUP($A59,est_vols!$A:$U,9,FALSE),0),"")</f>
        <v>77</v>
      </c>
      <c r="AT59" s="3">
        <f t="shared" ref="AT59:AY101" si="10">IF(V59&gt;0,AN59-V59,"")</f>
        <v>-1705.6666666666561</v>
      </c>
      <c r="AU59" s="3">
        <f t="shared" si="10"/>
        <v>-205.33333333333303</v>
      </c>
      <c r="AV59" s="3">
        <f t="shared" si="10"/>
        <v>-400</v>
      </c>
      <c r="AW59" s="3">
        <f t="shared" si="10"/>
        <v>-431.16666666665992</v>
      </c>
      <c r="AX59" s="3">
        <f t="shared" si="10"/>
        <v>-640.83333333333007</v>
      </c>
      <c r="AY59" s="9">
        <f t="shared" si="10"/>
        <v>-28.333333333333002</v>
      </c>
      <c r="AZ59" s="3">
        <f t="shared" ref="AZ59:BE101" si="11">IFERROR(AT59^2,"")</f>
        <v>2909298.7777777417</v>
      </c>
      <c r="BA59" s="3">
        <f t="shared" si="11"/>
        <v>42161.77777777765</v>
      </c>
      <c r="BB59" s="3">
        <f t="shared" si="11"/>
        <v>160000</v>
      </c>
      <c r="BC59" s="3">
        <f t="shared" si="11"/>
        <v>185904.69444443862</v>
      </c>
      <c r="BD59" s="3">
        <f t="shared" si="11"/>
        <v>410667.36111110693</v>
      </c>
      <c r="BE59" s="3">
        <f t="shared" si="11"/>
        <v>802.77777777775896</v>
      </c>
    </row>
    <row r="60" spans="1:57" x14ac:dyDescent="0.25">
      <c r="A60">
        <v>58</v>
      </c>
      <c r="B60" t="s">
        <v>167</v>
      </c>
      <c r="C60" t="s">
        <v>168</v>
      </c>
      <c r="D60" t="s">
        <v>172</v>
      </c>
      <c r="H60" t="s">
        <v>36</v>
      </c>
      <c r="I60" t="s">
        <v>160</v>
      </c>
      <c r="J60" s="11">
        <v>123</v>
      </c>
      <c r="K60">
        <v>52119</v>
      </c>
      <c r="L60" s="11">
        <v>52233</v>
      </c>
      <c r="M60">
        <f>IFERROR(ROUND(VLOOKUP($A60,est_vols!$A:$U,2,FALSE),0),"")</f>
        <v>3</v>
      </c>
      <c r="N60">
        <f>IFERROR(ROUND(VLOOKUP($A60,est_vols!$A:$U,3,FALSE),0),"")</f>
        <v>5</v>
      </c>
      <c r="O60" t="str">
        <f>VLOOKUP(M60,'AT FT Lookup'!$A$3:$D$8,4,FALSE)</f>
        <v>Urb</v>
      </c>
      <c r="P60" s="11" t="str">
        <f>VLOOKUP(N60,'AT FT Lookup'!$A$12:$C$26,3,FALSE)</f>
        <v>Fwy/Ramp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5"/>
        <v>0</v>
      </c>
      <c r="U60" s="11" t="str">
        <f t="shared" si="6"/>
        <v>20-50k</v>
      </c>
      <c r="V60" s="3">
        <f t="shared" si="9"/>
        <v>20207.999999999978</v>
      </c>
      <c r="W60" s="3">
        <f t="shared" si="9"/>
        <v>3545</v>
      </c>
      <c r="X60" s="3">
        <f t="shared" si="9"/>
        <v>7662.8333333333303</v>
      </c>
      <c r="Y60" s="3">
        <f t="shared" si="9"/>
        <v>3605.6666666666601</v>
      </c>
      <c r="Z60" s="3">
        <f t="shared" si="9"/>
        <v>4185.1666666666597</v>
      </c>
      <c r="AA60" s="9">
        <f t="shared" si="9"/>
        <v>1209.3333333333301</v>
      </c>
      <c r="AH60" s="3">
        <v>20207.999999999978</v>
      </c>
      <c r="AI60" s="3">
        <v>3545</v>
      </c>
      <c r="AJ60" s="3">
        <v>7662.8333333333303</v>
      </c>
      <c r="AK60" s="3">
        <v>3605.6666666666601</v>
      </c>
      <c r="AL60" s="3">
        <v>4185.1666666666597</v>
      </c>
      <c r="AM60" s="9">
        <v>1209.3333333333301</v>
      </c>
      <c r="AN60" s="3">
        <f>IFERROR(ROUND(VLOOKUP($A60,est_vols!$A:$U,4,FALSE),0),"")</f>
        <v>22052</v>
      </c>
      <c r="AO60" s="3">
        <f>IFERROR(ROUND(VLOOKUP($A60,est_vols!$A:$U,5,FALSE),0),"")</f>
        <v>3464</v>
      </c>
      <c r="AP60" s="3">
        <f>IFERROR(ROUND(VLOOKUP($A60,est_vols!$A:$U,6,FALSE),0),"")</f>
        <v>9284</v>
      </c>
      <c r="AQ60" s="3">
        <f>IFERROR(ROUND(VLOOKUP($A60,est_vols!$A:$U,7,FALSE),0),"")</f>
        <v>4053</v>
      </c>
      <c r="AR60" s="3">
        <f>IFERROR(ROUND(VLOOKUP($A60,est_vols!$A:$U,8,FALSE),0),"")</f>
        <v>4589</v>
      </c>
      <c r="AS60" s="9">
        <f>IFERROR(ROUND(VLOOKUP($A60,est_vols!$A:$U,9,FALSE),0),"")</f>
        <v>662</v>
      </c>
      <c r="AT60" s="3">
        <f t="shared" si="10"/>
        <v>1844.0000000000218</v>
      </c>
      <c r="AU60" s="3">
        <f t="shared" si="10"/>
        <v>-81</v>
      </c>
      <c r="AV60" s="3">
        <f t="shared" si="10"/>
        <v>1621.1666666666697</v>
      </c>
      <c r="AW60" s="3">
        <f t="shared" si="10"/>
        <v>447.33333333333985</v>
      </c>
      <c r="AX60" s="3">
        <f t="shared" si="10"/>
        <v>403.83333333334031</v>
      </c>
      <c r="AY60" s="9">
        <f t="shared" si="10"/>
        <v>-547.33333333333007</v>
      </c>
      <c r="AZ60" s="3">
        <f t="shared" si="11"/>
        <v>3400336.0000000806</v>
      </c>
      <c r="BA60" s="3">
        <f t="shared" si="11"/>
        <v>6561</v>
      </c>
      <c r="BB60" s="3">
        <f t="shared" si="11"/>
        <v>2628181.3611111208</v>
      </c>
      <c r="BC60" s="3">
        <f t="shared" si="11"/>
        <v>200107.11111111694</v>
      </c>
      <c r="BD60" s="3">
        <f t="shared" si="11"/>
        <v>163081.36111111674</v>
      </c>
      <c r="BE60" s="3">
        <f t="shared" si="11"/>
        <v>299573.7777777742</v>
      </c>
    </row>
    <row r="61" spans="1:57" x14ac:dyDescent="0.25">
      <c r="A61">
        <v>59</v>
      </c>
      <c r="B61" t="s">
        <v>167</v>
      </c>
      <c r="C61" t="s">
        <v>168</v>
      </c>
      <c r="D61" t="s">
        <v>173</v>
      </c>
      <c r="H61" t="s">
        <v>36</v>
      </c>
      <c r="I61" t="s">
        <v>160</v>
      </c>
      <c r="J61" s="11">
        <v>124</v>
      </c>
      <c r="K61">
        <v>52123</v>
      </c>
      <c r="L61" s="11">
        <v>52508</v>
      </c>
      <c r="M61">
        <f>IFERROR(ROUND(VLOOKUP($A61,est_vols!$A:$U,2,FALSE),0),"")</f>
        <v>3</v>
      </c>
      <c r="N61">
        <f>IFERROR(ROUND(VLOOKUP($A61,est_vols!$A:$U,3,FALSE),0),"")</f>
        <v>1</v>
      </c>
      <c r="O61" t="str">
        <f>VLOOKUP(M61,'AT FT Lookup'!$A$3:$D$8,4,FALSE)</f>
        <v>Urb</v>
      </c>
      <c r="P61" s="11" t="str">
        <f>VLOOKUP(N61,'AT FT Lookup'!$A$12:$C$26,3,FALSE)</f>
        <v>Fwy/Ramp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1</v>
      </c>
      <c r="U61" s="11" t="str">
        <f t="shared" si="6"/>
        <v>&gt;=50k</v>
      </c>
      <c r="V61" s="3">
        <f t="shared" ref="V61:AA103" si="12">AH61</f>
        <v>51633.333333333212</v>
      </c>
      <c r="W61" s="3">
        <f t="shared" si="12"/>
        <v>9687.6666666666606</v>
      </c>
      <c r="X61" s="3">
        <f t="shared" si="12"/>
        <v>18993.666666666599</v>
      </c>
      <c r="Y61" s="3">
        <f t="shared" si="12"/>
        <v>10217.5</v>
      </c>
      <c r="Z61" s="3">
        <f t="shared" si="12"/>
        <v>10056.833333333299</v>
      </c>
      <c r="AA61" s="9">
        <f t="shared" si="12"/>
        <v>2677.6666666666601</v>
      </c>
      <c r="AH61" s="3">
        <v>51633.333333333212</v>
      </c>
      <c r="AI61" s="3">
        <v>9687.6666666666606</v>
      </c>
      <c r="AJ61" s="3">
        <v>18993.666666666599</v>
      </c>
      <c r="AK61" s="3">
        <v>10217.5</v>
      </c>
      <c r="AL61" s="3">
        <v>10056.833333333299</v>
      </c>
      <c r="AM61" s="9">
        <v>2677.6666666666601</v>
      </c>
      <c r="AN61" s="3">
        <f>IFERROR(ROUND(VLOOKUP($A61,est_vols!$A:$U,4,FALSE),0),"")</f>
        <v>18429</v>
      </c>
      <c r="AO61" s="3">
        <f>IFERROR(ROUND(VLOOKUP($A61,est_vols!$A:$U,5,FALSE),0),"")</f>
        <v>4009</v>
      </c>
      <c r="AP61" s="3">
        <f>IFERROR(ROUND(VLOOKUP($A61,est_vols!$A:$U,6,FALSE),0),"")</f>
        <v>6799</v>
      </c>
      <c r="AQ61" s="3">
        <f>IFERROR(ROUND(VLOOKUP($A61,est_vols!$A:$U,7,FALSE),0),"")</f>
        <v>4286</v>
      </c>
      <c r="AR61" s="3">
        <f>IFERROR(ROUND(VLOOKUP($A61,est_vols!$A:$U,8,FALSE),0),"")</f>
        <v>2875</v>
      </c>
      <c r="AS61" s="9">
        <f>IFERROR(ROUND(VLOOKUP($A61,est_vols!$A:$U,9,FALSE),0),"")</f>
        <v>459</v>
      </c>
      <c r="AT61" s="3">
        <f t="shared" si="10"/>
        <v>-33204.333333333212</v>
      </c>
      <c r="AU61" s="3">
        <f t="shared" si="10"/>
        <v>-5678.6666666666606</v>
      </c>
      <c r="AV61" s="3">
        <f t="shared" si="10"/>
        <v>-12194.666666666599</v>
      </c>
      <c r="AW61" s="3">
        <f t="shared" si="10"/>
        <v>-5931.5</v>
      </c>
      <c r="AX61" s="3">
        <f t="shared" si="10"/>
        <v>-7181.8333333332994</v>
      </c>
      <c r="AY61" s="9">
        <f t="shared" si="10"/>
        <v>-2218.6666666666601</v>
      </c>
      <c r="AZ61" s="3">
        <f t="shared" si="11"/>
        <v>1102527752.1111031</v>
      </c>
      <c r="BA61" s="3">
        <f t="shared" si="11"/>
        <v>32247255.111111041</v>
      </c>
      <c r="BB61" s="3">
        <f t="shared" si="11"/>
        <v>148709895.11110947</v>
      </c>
      <c r="BC61" s="3">
        <f t="shared" si="11"/>
        <v>35182692.25</v>
      </c>
      <c r="BD61" s="3">
        <f t="shared" si="11"/>
        <v>51578730.027777292</v>
      </c>
      <c r="BE61" s="3">
        <f t="shared" si="11"/>
        <v>4922481.7777777491</v>
      </c>
    </row>
    <row r="62" spans="1:57" x14ac:dyDescent="0.25">
      <c r="A62">
        <v>60</v>
      </c>
      <c r="B62" t="s">
        <v>167</v>
      </c>
      <c r="C62" t="s">
        <v>168</v>
      </c>
      <c r="D62" t="s">
        <v>174</v>
      </c>
      <c r="H62" t="s">
        <v>36</v>
      </c>
      <c r="I62" t="s">
        <v>160</v>
      </c>
      <c r="J62" s="11">
        <v>125</v>
      </c>
      <c r="K62">
        <v>20658</v>
      </c>
      <c r="L62" s="11">
        <v>20678</v>
      </c>
      <c r="M62">
        <f>IFERROR(ROUND(VLOOKUP($A62,est_vols!$A:$U,2,FALSE),0),"")</f>
        <v>3</v>
      </c>
      <c r="N62">
        <f>IFERROR(ROUND(VLOOKUP($A62,est_vols!$A:$U,3,FALSE),0),"")</f>
        <v>5</v>
      </c>
      <c r="O62" t="str">
        <f>VLOOKUP(M62,'AT FT Lookup'!$A$3:$D$8,4,FALSE)</f>
        <v>Urb</v>
      </c>
      <c r="P62" s="11" t="str">
        <f>VLOOKUP(N62,'AT FT Lookup'!$A$12:$C$26,3,FALSE)</f>
        <v>Fwy/Ramp</v>
      </c>
      <c r="Q62">
        <f t="shared" si="2"/>
        <v>1</v>
      </c>
      <c r="R62">
        <f t="shared" si="3"/>
        <v>0</v>
      </c>
      <c r="S62">
        <f t="shared" si="4"/>
        <v>0</v>
      </c>
      <c r="T62">
        <f t="shared" si="5"/>
        <v>0</v>
      </c>
      <c r="U62" s="11" t="str">
        <f t="shared" si="6"/>
        <v>&lt;10k</v>
      </c>
      <c r="V62" s="3">
        <f t="shared" si="12"/>
        <v>3512.6666666666579</v>
      </c>
      <c r="W62" s="3">
        <f t="shared" si="12"/>
        <v>501</v>
      </c>
      <c r="X62" s="3">
        <f t="shared" si="12"/>
        <v>1159.1666666666599</v>
      </c>
      <c r="Y62" s="3">
        <f t="shared" si="12"/>
        <v>765.16666666666595</v>
      </c>
      <c r="Z62" s="3">
        <f t="shared" si="12"/>
        <v>949.66666666666595</v>
      </c>
      <c r="AA62" s="9">
        <f t="shared" si="12"/>
        <v>137.666666666666</v>
      </c>
      <c r="AH62" s="3">
        <v>3512.6666666666579</v>
      </c>
      <c r="AI62" s="3">
        <v>501</v>
      </c>
      <c r="AJ62" s="3">
        <v>1159.1666666666599</v>
      </c>
      <c r="AK62" s="3">
        <v>765.16666666666595</v>
      </c>
      <c r="AL62" s="3">
        <v>949.66666666666595</v>
      </c>
      <c r="AM62" s="9">
        <v>137.666666666666</v>
      </c>
      <c r="AN62" s="3">
        <f>IFERROR(ROUND(VLOOKUP($A62,est_vols!$A:$U,4,FALSE),0),"")</f>
        <v>3328</v>
      </c>
      <c r="AO62" s="3">
        <f>IFERROR(ROUND(VLOOKUP($A62,est_vols!$A:$U,5,FALSE),0),"")</f>
        <v>531</v>
      </c>
      <c r="AP62" s="3">
        <f>IFERROR(ROUND(VLOOKUP($A62,est_vols!$A:$U,6,FALSE),0),"")</f>
        <v>1236</v>
      </c>
      <c r="AQ62" s="3">
        <f>IFERROR(ROUND(VLOOKUP($A62,est_vols!$A:$U,7,FALSE),0),"")</f>
        <v>697</v>
      </c>
      <c r="AR62" s="3">
        <f>IFERROR(ROUND(VLOOKUP($A62,est_vols!$A:$U,8,FALSE),0),"")</f>
        <v>744</v>
      </c>
      <c r="AS62" s="9">
        <f>IFERROR(ROUND(VLOOKUP($A62,est_vols!$A:$U,9,FALSE),0),"")</f>
        <v>122</v>
      </c>
      <c r="AT62" s="3">
        <f t="shared" si="10"/>
        <v>-184.66666666665787</v>
      </c>
      <c r="AU62" s="3">
        <f t="shared" si="10"/>
        <v>30</v>
      </c>
      <c r="AV62" s="3">
        <f t="shared" si="10"/>
        <v>76.833333333340079</v>
      </c>
      <c r="AW62" s="3">
        <f t="shared" si="10"/>
        <v>-68.166666666665947</v>
      </c>
      <c r="AX62" s="3">
        <f t="shared" si="10"/>
        <v>-205.66666666666595</v>
      </c>
      <c r="AY62" s="9">
        <f t="shared" si="10"/>
        <v>-15.666666666666003</v>
      </c>
      <c r="AZ62" s="3">
        <f t="shared" si="11"/>
        <v>34101.777777774529</v>
      </c>
      <c r="BA62" s="3">
        <f t="shared" si="11"/>
        <v>900</v>
      </c>
      <c r="BB62" s="3">
        <f t="shared" si="11"/>
        <v>5903.3611111121472</v>
      </c>
      <c r="BC62" s="3">
        <f t="shared" si="11"/>
        <v>4646.6944444443461</v>
      </c>
      <c r="BD62" s="3">
        <f t="shared" si="11"/>
        <v>42298.777777777483</v>
      </c>
      <c r="BE62" s="3">
        <f t="shared" si="11"/>
        <v>245.44444444442365</v>
      </c>
    </row>
    <row r="63" spans="1:57" x14ac:dyDescent="0.25">
      <c r="A63">
        <v>61</v>
      </c>
      <c r="B63" t="s">
        <v>167</v>
      </c>
      <c r="C63" t="s">
        <v>168</v>
      </c>
      <c r="D63" t="s">
        <v>175</v>
      </c>
      <c r="H63" t="s">
        <v>36</v>
      </c>
      <c r="I63" t="s">
        <v>160</v>
      </c>
      <c r="J63" s="11">
        <v>126</v>
      </c>
      <c r="K63">
        <v>52856</v>
      </c>
      <c r="L63" s="11">
        <v>33690</v>
      </c>
      <c r="M63">
        <f>IFERROR(ROUND(VLOOKUP($A63,est_vols!$A:$U,2,FALSE),0),"")</f>
        <v>2</v>
      </c>
      <c r="N63">
        <f>IFERROR(ROUND(VLOOKUP($A63,est_vols!$A:$U,3,FALSE),0),"")</f>
        <v>5</v>
      </c>
      <c r="O63" t="str">
        <f>VLOOKUP(M63,'AT FT Lookup'!$A$3:$D$8,4,FALSE)</f>
        <v>UrbBiz</v>
      </c>
      <c r="P63" s="11" t="str">
        <f>VLOOKUP(N63,'AT FT Lookup'!$A$12:$C$26,3,FALSE)</f>
        <v>Fwy/Ramp</v>
      </c>
      <c r="Q63">
        <f t="shared" si="2"/>
        <v>1</v>
      </c>
      <c r="R63">
        <f t="shared" si="3"/>
        <v>0</v>
      </c>
      <c r="S63">
        <f t="shared" si="4"/>
        <v>0</v>
      </c>
      <c r="T63">
        <f t="shared" si="5"/>
        <v>0</v>
      </c>
      <c r="U63" s="11" t="str">
        <f t="shared" si="6"/>
        <v>&lt;10k</v>
      </c>
      <c r="V63" s="3">
        <f t="shared" si="12"/>
        <v>5082.3333333333203</v>
      </c>
      <c r="W63" s="3">
        <f t="shared" si="12"/>
        <v>733</v>
      </c>
      <c r="X63" s="3">
        <f t="shared" si="12"/>
        <v>1646.8333333333301</v>
      </c>
      <c r="Y63" s="3">
        <f t="shared" si="12"/>
        <v>1452.8333333333301</v>
      </c>
      <c r="Z63" s="3">
        <f t="shared" si="12"/>
        <v>1042.6666666666599</v>
      </c>
      <c r="AA63" s="9">
        <f t="shared" si="12"/>
        <v>207</v>
      </c>
      <c r="AH63" s="3">
        <v>5082.3333333333203</v>
      </c>
      <c r="AI63" s="3">
        <v>733</v>
      </c>
      <c r="AJ63" s="3">
        <v>1646.8333333333301</v>
      </c>
      <c r="AK63" s="3">
        <v>1452.8333333333301</v>
      </c>
      <c r="AL63" s="3">
        <v>1042.6666666666599</v>
      </c>
      <c r="AM63" s="9">
        <v>207</v>
      </c>
      <c r="AN63" s="3">
        <f>IFERROR(ROUND(VLOOKUP($A63,est_vols!$A:$U,4,FALSE),0),"")</f>
        <v>4823</v>
      </c>
      <c r="AO63" s="3">
        <f>IFERROR(ROUND(VLOOKUP($A63,est_vols!$A:$U,5,FALSE),0),"")</f>
        <v>837</v>
      </c>
      <c r="AP63" s="3">
        <f>IFERROR(ROUND(VLOOKUP($A63,est_vols!$A:$U,6,FALSE),0),"")</f>
        <v>1680</v>
      </c>
      <c r="AQ63" s="3">
        <f>IFERROR(ROUND(VLOOKUP($A63,est_vols!$A:$U,7,FALSE),0),"")</f>
        <v>1143</v>
      </c>
      <c r="AR63" s="3">
        <f>IFERROR(ROUND(VLOOKUP($A63,est_vols!$A:$U,8,FALSE),0),"")</f>
        <v>979</v>
      </c>
      <c r="AS63" s="9">
        <f>IFERROR(ROUND(VLOOKUP($A63,est_vols!$A:$U,9,FALSE),0),"")</f>
        <v>185</v>
      </c>
      <c r="AT63" s="3">
        <f t="shared" si="10"/>
        <v>-259.3333333333203</v>
      </c>
      <c r="AU63" s="3">
        <f t="shared" si="10"/>
        <v>104</v>
      </c>
      <c r="AV63" s="3">
        <f t="shared" si="10"/>
        <v>33.166666666669926</v>
      </c>
      <c r="AW63" s="3">
        <f t="shared" si="10"/>
        <v>-309.83333333333007</v>
      </c>
      <c r="AX63" s="3">
        <f t="shared" si="10"/>
        <v>-63.666666666659921</v>
      </c>
      <c r="AY63" s="9">
        <f t="shared" si="10"/>
        <v>-22</v>
      </c>
      <c r="AZ63" s="3">
        <f t="shared" si="11"/>
        <v>67253.777777771014</v>
      </c>
      <c r="BA63" s="3">
        <f t="shared" si="11"/>
        <v>10816</v>
      </c>
      <c r="BB63" s="3">
        <f t="shared" si="11"/>
        <v>1100.0277777779941</v>
      </c>
      <c r="BC63" s="3">
        <f t="shared" si="11"/>
        <v>95996.69444444243</v>
      </c>
      <c r="BD63" s="3">
        <f t="shared" si="11"/>
        <v>4053.4444444435853</v>
      </c>
      <c r="BE63" s="3">
        <f t="shared" si="11"/>
        <v>484</v>
      </c>
    </row>
    <row r="64" spans="1:57" x14ac:dyDescent="0.25">
      <c r="A64">
        <v>62</v>
      </c>
      <c r="B64" t="s">
        <v>167</v>
      </c>
      <c r="C64" t="s">
        <v>168</v>
      </c>
      <c r="D64" t="s">
        <v>176</v>
      </c>
      <c r="H64" t="s">
        <v>36</v>
      </c>
      <c r="I64" t="s">
        <v>160</v>
      </c>
      <c r="J64" s="11">
        <v>127</v>
      </c>
      <c r="K64">
        <v>33690</v>
      </c>
      <c r="L64" s="11">
        <v>52168</v>
      </c>
      <c r="M64">
        <f>IFERROR(ROUND(VLOOKUP($A64,est_vols!$A:$U,2,FALSE),0),"")</f>
        <v>2</v>
      </c>
      <c r="N64">
        <f>IFERROR(ROUND(VLOOKUP($A64,est_vols!$A:$U,3,FALSE),0),"")</f>
        <v>5</v>
      </c>
      <c r="O64" t="str">
        <f>VLOOKUP(M64,'AT FT Lookup'!$A$3:$D$8,4,FALSE)</f>
        <v>UrbBiz</v>
      </c>
      <c r="P64" s="11" t="str">
        <f>VLOOKUP(N64,'AT FT Lookup'!$A$12:$C$26,3,FALSE)</f>
        <v>Fwy/Ramp</v>
      </c>
      <c r="Q64">
        <f t="shared" si="2"/>
        <v>1</v>
      </c>
      <c r="R64">
        <f t="shared" si="3"/>
        <v>0</v>
      </c>
      <c r="S64">
        <f t="shared" si="4"/>
        <v>0</v>
      </c>
      <c r="T64">
        <f t="shared" si="5"/>
        <v>0</v>
      </c>
      <c r="U64" s="11" t="str">
        <f t="shared" si="6"/>
        <v>&lt;10k</v>
      </c>
      <c r="V64" s="3">
        <f t="shared" si="12"/>
        <v>7427.6666666666561</v>
      </c>
      <c r="W64" s="3">
        <f t="shared" si="12"/>
        <v>2194.3333333333298</v>
      </c>
      <c r="X64" s="3">
        <f t="shared" si="12"/>
        <v>2577.1666666666601</v>
      </c>
      <c r="Y64" s="3">
        <f t="shared" si="12"/>
        <v>751.16666666666595</v>
      </c>
      <c r="Z64" s="3">
        <f t="shared" si="12"/>
        <v>1492</v>
      </c>
      <c r="AA64" s="9">
        <f t="shared" si="12"/>
        <v>413</v>
      </c>
      <c r="AH64" s="3">
        <v>7427.6666666666561</v>
      </c>
      <c r="AI64" s="3">
        <v>2194.3333333333298</v>
      </c>
      <c r="AJ64" s="3">
        <v>2577.1666666666601</v>
      </c>
      <c r="AK64" s="3">
        <v>751.16666666666595</v>
      </c>
      <c r="AL64" s="3">
        <v>1492</v>
      </c>
      <c r="AM64" s="9">
        <v>413</v>
      </c>
      <c r="AN64" s="3">
        <f>IFERROR(ROUND(VLOOKUP($A64,est_vols!$A:$U,4,FALSE),0),"")</f>
        <v>15091</v>
      </c>
      <c r="AO64" s="3">
        <f>IFERROR(ROUND(VLOOKUP($A64,est_vols!$A:$U,5,FALSE),0),"")</f>
        <v>2767</v>
      </c>
      <c r="AP64" s="3">
        <f>IFERROR(ROUND(VLOOKUP($A64,est_vols!$A:$U,6,FALSE),0),"")</f>
        <v>5887</v>
      </c>
      <c r="AQ64" s="3">
        <f>IFERROR(ROUND(VLOOKUP($A64,est_vols!$A:$U,7,FALSE),0),"")</f>
        <v>2574</v>
      </c>
      <c r="AR64" s="3">
        <f>IFERROR(ROUND(VLOOKUP($A64,est_vols!$A:$U,8,FALSE),0),"")</f>
        <v>3295</v>
      </c>
      <c r="AS64" s="9">
        <f>IFERROR(ROUND(VLOOKUP($A64,est_vols!$A:$U,9,FALSE),0),"")</f>
        <v>569</v>
      </c>
      <c r="AT64" s="3">
        <f t="shared" si="10"/>
        <v>7663.3333333333439</v>
      </c>
      <c r="AU64" s="3">
        <f t="shared" si="10"/>
        <v>572.66666666667015</v>
      </c>
      <c r="AV64" s="3">
        <f t="shared" si="10"/>
        <v>3309.8333333333399</v>
      </c>
      <c r="AW64" s="3">
        <f t="shared" si="10"/>
        <v>1822.8333333333339</v>
      </c>
      <c r="AX64" s="3">
        <f t="shared" si="10"/>
        <v>1803</v>
      </c>
      <c r="AY64" s="9">
        <f t="shared" si="10"/>
        <v>156</v>
      </c>
      <c r="AZ64" s="3">
        <f t="shared" si="11"/>
        <v>58726677.77777794</v>
      </c>
      <c r="BA64" s="3">
        <f t="shared" si="11"/>
        <v>327947.11111111508</v>
      </c>
      <c r="BB64" s="3">
        <f t="shared" si="11"/>
        <v>10954996.694444487</v>
      </c>
      <c r="BC64" s="3">
        <f t="shared" si="11"/>
        <v>3322721.3611111133</v>
      </c>
      <c r="BD64" s="3">
        <f t="shared" si="11"/>
        <v>3250809</v>
      </c>
      <c r="BE64" s="3">
        <f t="shared" si="11"/>
        <v>24336</v>
      </c>
    </row>
    <row r="65" spans="1:57" x14ac:dyDescent="0.25">
      <c r="A65">
        <v>63</v>
      </c>
      <c r="B65" t="s">
        <v>167</v>
      </c>
      <c r="C65" t="s">
        <v>168</v>
      </c>
      <c r="D65" t="s">
        <v>177</v>
      </c>
      <c r="H65" t="s">
        <v>36</v>
      </c>
      <c r="I65" t="s">
        <v>160</v>
      </c>
      <c r="J65" s="11">
        <v>129</v>
      </c>
      <c r="K65">
        <v>52143</v>
      </c>
      <c r="L65" s="11">
        <v>33751</v>
      </c>
      <c r="M65">
        <f>IFERROR(ROUND(VLOOKUP($A65,est_vols!$A:$U,2,FALSE),0),"")</f>
        <v>2</v>
      </c>
      <c r="N65">
        <f>IFERROR(ROUND(VLOOKUP($A65,est_vols!$A:$U,3,FALSE),0),"")</f>
        <v>5</v>
      </c>
      <c r="O65" t="str">
        <f>VLOOKUP(M65,'AT FT Lookup'!$A$3:$D$8,4,FALSE)</f>
        <v>UrbBiz</v>
      </c>
      <c r="P65" s="11" t="str">
        <f>VLOOKUP(N65,'AT FT Lookup'!$A$12:$C$26,3,FALSE)</f>
        <v>Fwy/Ramp</v>
      </c>
      <c r="Q65">
        <f t="shared" si="2"/>
        <v>0</v>
      </c>
      <c r="R65">
        <f t="shared" si="3"/>
        <v>1</v>
      </c>
      <c r="S65">
        <f t="shared" si="4"/>
        <v>0</v>
      </c>
      <c r="T65">
        <f t="shared" si="5"/>
        <v>0</v>
      </c>
      <c r="U65" s="11" t="str">
        <f t="shared" si="6"/>
        <v>10-20k</v>
      </c>
      <c r="V65" s="3">
        <f t="shared" si="12"/>
        <v>18828.333333333321</v>
      </c>
      <c r="W65" s="3">
        <f t="shared" si="12"/>
        <v>2830</v>
      </c>
      <c r="X65" s="3">
        <f t="shared" si="12"/>
        <v>6691.6666666666597</v>
      </c>
      <c r="Y65" s="3">
        <f t="shared" si="12"/>
        <v>3992.3333333333298</v>
      </c>
      <c r="Z65" s="3">
        <f t="shared" si="12"/>
        <v>4299</v>
      </c>
      <c r="AA65" s="9">
        <f t="shared" si="12"/>
        <v>1015.33333333333</v>
      </c>
      <c r="AH65" s="3">
        <v>18828.333333333321</v>
      </c>
      <c r="AI65" s="3">
        <v>2830</v>
      </c>
      <c r="AJ65" s="3">
        <v>6691.6666666666597</v>
      </c>
      <c r="AK65" s="3">
        <v>3992.3333333333298</v>
      </c>
      <c r="AL65" s="3">
        <v>4299</v>
      </c>
      <c r="AM65" s="9">
        <v>1015.33333333333</v>
      </c>
      <c r="AN65" s="3">
        <f>IFERROR(ROUND(VLOOKUP($A65,est_vols!$A:$U,4,FALSE),0),"")</f>
        <v>19789</v>
      </c>
      <c r="AO65" s="3">
        <f>IFERROR(ROUND(VLOOKUP($A65,est_vols!$A:$U,5,FALSE),0),"")</f>
        <v>3554</v>
      </c>
      <c r="AP65" s="3">
        <f>IFERROR(ROUND(VLOOKUP($A65,est_vols!$A:$U,6,FALSE),0),"")</f>
        <v>7505</v>
      </c>
      <c r="AQ65" s="3">
        <f>IFERROR(ROUND(VLOOKUP($A65,est_vols!$A:$U,7,FALSE),0),"")</f>
        <v>3992</v>
      </c>
      <c r="AR65" s="3">
        <f>IFERROR(ROUND(VLOOKUP($A65,est_vols!$A:$U,8,FALSE),0),"")</f>
        <v>4005</v>
      </c>
      <c r="AS65" s="9">
        <f>IFERROR(ROUND(VLOOKUP($A65,est_vols!$A:$U,9,FALSE),0),"")</f>
        <v>733</v>
      </c>
      <c r="AT65" s="3">
        <f t="shared" si="10"/>
        <v>960.66666666667879</v>
      </c>
      <c r="AU65" s="3">
        <f t="shared" si="10"/>
        <v>724</v>
      </c>
      <c r="AV65" s="3">
        <f t="shared" si="10"/>
        <v>813.33333333334031</v>
      </c>
      <c r="AW65" s="3">
        <f t="shared" si="10"/>
        <v>-0.33333333332984694</v>
      </c>
      <c r="AX65" s="3">
        <f t="shared" si="10"/>
        <v>-294</v>
      </c>
      <c r="AY65" s="9">
        <f t="shared" si="10"/>
        <v>-282.33333333332996</v>
      </c>
      <c r="AZ65" s="3">
        <f t="shared" si="11"/>
        <v>922880.44444446778</v>
      </c>
      <c r="BA65" s="3">
        <f t="shared" si="11"/>
        <v>524176</v>
      </c>
      <c r="BB65" s="3">
        <f t="shared" si="11"/>
        <v>661511.11111112242</v>
      </c>
      <c r="BC65" s="3">
        <f t="shared" si="11"/>
        <v>0.11111111110878685</v>
      </c>
      <c r="BD65" s="3">
        <f t="shared" si="11"/>
        <v>86436</v>
      </c>
      <c r="BE65" s="3">
        <f t="shared" si="11"/>
        <v>79712.111111109203</v>
      </c>
    </row>
    <row r="66" spans="1:57" x14ac:dyDescent="0.25">
      <c r="A66">
        <v>64</v>
      </c>
      <c r="B66" t="s">
        <v>167</v>
      </c>
      <c r="C66" t="s">
        <v>168</v>
      </c>
      <c r="D66" t="s">
        <v>177</v>
      </c>
      <c r="H66" t="s">
        <v>36</v>
      </c>
      <c r="I66" t="s">
        <v>160</v>
      </c>
      <c r="J66" s="11">
        <v>130</v>
      </c>
      <c r="K66">
        <v>52153</v>
      </c>
      <c r="L66" s="11">
        <v>52155</v>
      </c>
      <c r="M66">
        <f>IFERROR(ROUND(VLOOKUP($A66,est_vols!$A:$U,2,FALSE),0),"")</f>
        <v>2</v>
      </c>
      <c r="N66">
        <f>IFERROR(ROUND(VLOOKUP($A66,est_vols!$A:$U,3,FALSE),0),"")</f>
        <v>5</v>
      </c>
      <c r="O66" t="str">
        <f>VLOOKUP(M66,'AT FT Lookup'!$A$3:$D$8,4,FALSE)</f>
        <v>UrbBiz</v>
      </c>
      <c r="P66" s="11" t="str">
        <f>VLOOKUP(N66,'AT FT Lookup'!$A$12:$C$26,3,FALSE)</f>
        <v>Fwy/Ramp</v>
      </c>
      <c r="Q66">
        <f t="shared" si="2"/>
        <v>0</v>
      </c>
      <c r="R66">
        <f t="shared" si="3"/>
        <v>1</v>
      </c>
      <c r="S66">
        <f t="shared" si="4"/>
        <v>0</v>
      </c>
      <c r="T66">
        <f t="shared" si="5"/>
        <v>0</v>
      </c>
      <c r="U66" s="11" t="str">
        <f t="shared" si="6"/>
        <v>10-20k</v>
      </c>
      <c r="V66" s="3">
        <f t="shared" si="12"/>
        <v>18779.666666666639</v>
      </c>
      <c r="W66" s="3">
        <f t="shared" si="12"/>
        <v>3290.6666666666601</v>
      </c>
      <c r="X66" s="3">
        <f t="shared" si="12"/>
        <v>6943.1666666666597</v>
      </c>
      <c r="Y66" s="3">
        <f t="shared" si="12"/>
        <v>2518.8333333333298</v>
      </c>
      <c r="Z66" s="3">
        <f t="shared" si="12"/>
        <v>5021.6666666666597</v>
      </c>
      <c r="AA66" s="9">
        <f t="shared" si="12"/>
        <v>1005.33333333333</v>
      </c>
      <c r="AH66" s="3">
        <v>18779.666666666639</v>
      </c>
      <c r="AI66" s="3">
        <v>3290.6666666666601</v>
      </c>
      <c r="AJ66" s="3">
        <v>6943.1666666666597</v>
      </c>
      <c r="AK66" s="3">
        <v>2518.8333333333298</v>
      </c>
      <c r="AL66" s="3">
        <v>5021.6666666666597</v>
      </c>
      <c r="AM66" s="9">
        <v>1005.33333333333</v>
      </c>
      <c r="AN66" s="3">
        <f>IFERROR(ROUND(VLOOKUP($A66,est_vols!$A:$U,4,FALSE),0),"")</f>
        <v>30252</v>
      </c>
      <c r="AO66" s="3">
        <f>IFERROR(ROUND(VLOOKUP($A66,est_vols!$A:$U,5,FALSE),0),"")</f>
        <v>4560</v>
      </c>
      <c r="AP66" s="3">
        <f>IFERROR(ROUND(VLOOKUP($A66,est_vols!$A:$U,6,FALSE),0),"")</f>
        <v>11182</v>
      </c>
      <c r="AQ66" s="3">
        <f>IFERROR(ROUND(VLOOKUP($A66,est_vols!$A:$U,7,FALSE),0),"")</f>
        <v>6121</v>
      </c>
      <c r="AR66" s="3">
        <f>IFERROR(ROUND(VLOOKUP($A66,est_vols!$A:$U,8,FALSE),0),"")</f>
        <v>7413</v>
      </c>
      <c r="AS66" s="9">
        <f>IFERROR(ROUND(VLOOKUP($A66,est_vols!$A:$U,9,FALSE),0),"")</f>
        <v>976</v>
      </c>
      <c r="AT66" s="3">
        <f t="shared" si="10"/>
        <v>11472.333333333361</v>
      </c>
      <c r="AU66" s="3">
        <f t="shared" si="10"/>
        <v>1269.3333333333399</v>
      </c>
      <c r="AV66" s="3">
        <f t="shared" si="10"/>
        <v>4238.8333333333403</v>
      </c>
      <c r="AW66" s="3">
        <f t="shared" si="10"/>
        <v>3602.1666666666702</v>
      </c>
      <c r="AX66" s="3">
        <f t="shared" si="10"/>
        <v>2391.3333333333403</v>
      </c>
      <c r="AY66" s="9">
        <f t="shared" si="10"/>
        <v>-29.333333333329961</v>
      </c>
      <c r="AZ66" s="3">
        <f t="shared" si="11"/>
        <v>131614432.11111175</v>
      </c>
      <c r="BA66" s="3">
        <f t="shared" si="11"/>
        <v>1611207.1111111278</v>
      </c>
      <c r="BB66" s="3">
        <f t="shared" si="11"/>
        <v>17967708.027777836</v>
      </c>
      <c r="BC66" s="3">
        <f t="shared" si="11"/>
        <v>12975604.69444447</v>
      </c>
      <c r="BD66" s="3">
        <f t="shared" si="11"/>
        <v>5718475.1111111445</v>
      </c>
      <c r="BE66" s="3">
        <f t="shared" si="11"/>
        <v>860.44444444424653</v>
      </c>
    </row>
    <row r="67" spans="1:57" x14ac:dyDescent="0.25">
      <c r="A67">
        <v>65</v>
      </c>
      <c r="B67" t="s">
        <v>167</v>
      </c>
      <c r="C67" t="s">
        <v>168</v>
      </c>
      <c r="D67" t="s">
        <v>178</v>
      </c>
      <c r="H67" t="s">
        <v>36</v>
      </c>
      <c r="I67" t="s">
        <v>160</v>
      </c>
      <c r="J67" s="11">
        <v>131</v>
      </c>
      <c r="K67">
        <v>52158</v>
      </c>
      <c r="L67" s="11">
        <v>52255</v>
      </c>
      <c r="M67">
        <f>IFERROR(ROUND(VLOOKUP($A67,est_vols!$A:$U,2,FALSE),0),"")</f>
        <v>2</v>
      </c>
      <c r="N67">
        <f>IFERROR(ROUND(VLOOKUP($A67,est_vols!$A:$U,3,FALSE),0),"")</f>
        <v>5</v>
      </c>
      <c r="O67" t="str">
        <f>VLOOKUP(M67,'AT FT Lookup'!$A$3:$D$8,4,FALSE)</f>
        <v>UrbBiz</v>
      </c>
      <c r="P67" s="11" t="str">
        <f>VLOOKUP(N67,'AT FT Lookup'!$A$12:$C$26,3,FALSE)</f>
        <v>Fwy/Ramp</v>
      </c>
      <c r="Q67">
        <f t="shared" si="2"/>
        <v>1</v>
      </c>
      <c r="R67">
        <f t="shared" si="3"/>
        <v>0</v>
      </c>
      <c r="S67">
        <f t="shared" si="4"/>
        <v>0</v>
      </c>
      <c r="T67">
        <f t="shared" si="5"/>
        <v>0</v>
      </c>
      <c r="U67" s="11" t="str">
        <f t="shared" si="6"/>
        <v>&lt;10k</v>
      </c>
      <c r="V67" s="3">
        <f t="shared" si="12"/>
        <v>9465.9999999999927</v>
      </c>
      <c r="W67" s="3">
        <f t="shared" si="12"/>
        <v>2008</v>
      </c>
      <c r="X67" s="3">
        <f t="shared" si="12"/>
        <v>3176.5</v>
      </c>
      <c r="Y67" s="3">
        <f t="shared" si="12"/>
        <v>1205.6666666666599</v>
      </c>
      <c r="Z67" s="3">
        <f t="shared" si="12"/>
        <v>2274.5</v>
      </c>
      <c r="AA67" s="9">
        <f t="shared" si="12"/>
        <v>801.33333333333303</v>
      </c>
      <c r="AH67" s="3">
        <v>9465.9999999999927</v>
      </c>
      <c r="AI67" s="3">
        <v>2008</v>
      </c>
      <c r="AJ67" s="3">
        <v>3176.5</v>
      </c>
      <c r="AK67" s="3">
        <v>1205.6666666666599</v>
      </c>
      <c r="AL67" s="3">
        <v>2274.5</v>
      </c>
      <c r="AM67" s="9">
        <v>801.33333333333303</v>
      </c>
      <c r="AN67" s="3">
        <f>IFERROR(ROUND(VLOOKUP($A67,est_vols!$A:$U,4,FALSE),0),"")</f>
        <v>10744</v>
      </c>
      <c r="AO67" s="3">
        <f>IFERROR(ROUND(VLOOKUP($A67,est_vols!$A:$U,5,FALSE),0),"")</f>
        <v>2194</v>
      </c>
      <c r="AP67" s="3">
        <f>IFERROR(ROUND(VLOOKUP($A67,est_vols!$A:$U,6,FALSE),0),"")</f>
        <v>4069</v>
      </c>
      <c r="AQ67" s="3">
        <f>IFERROR(ROUND(VLOOKUP($A67,est_vols!$A:$U,7,FALSE),0),"")</f>
        <v>1705</v>
      </c>
      <c r="AR67" s="3">
        <f>IFERROR(ROUND(VLOOKUP($A67,est_vols!$A:$U,8,FALSE),0),"")</f>
        <v>2206</v>
      </c>
      <c r="AS67" s="9">
        <f>IFERROR(ROUND(VLOOKUP($A67,est_vols!$A:$U,9,FALSE),0),"")</f>
        <v>570</v>
      </c>
      <c r="AT67" s="3">
        <f t="shared" si="10"/>
        <v>1278.0000000000073</v>
      </c>
      <c r="AU67" s="3">
        <f t="shared" si="10"/>
        <v>186</v>
      </c>
      <c r="AV67" s="3">
        <f t="shared" si="10"/>
        <v>892.5</v>
      </c>
      <c r="AW67" s="3">
        <f t="shared" si="10"/>
        <v>499.33333333334008</v>
      </c>
      <c r="AX67" s="3">
        <f t="shared" si="10"/>
        <v>-68.5</v>
      </c>
      <c r="AY67" s="9">
        <f t="shared" si="10"/>
        <v>-231.33333333333303</v>
      </c>
      <c r="AZ67" s="3">
        <f t="shared" si="11"/>
        <v>1633284.0000000186</v>
      </c>
      <c r="BA67" s="3">
        <f t="shared" si="11"/>
        <v>34596</v>
      </c>
      <c r="BB67" s="3">
        <f t="shared" si="11"/>
        <v>796556.25</v>
      </c>
      <c r="BC67" s="3">
        <f t="shared" si="11"/>
        <v>249333.7777777845</v>
      </c>
      <c r="BD67" s="3">
        <f t="shared" si="11"/>
        <v>4692.25</v>
      </c>
      <c r="BE67" s="3">
        <f t="shared" si="11"/>
        <v>53515.111111110971</v>
      </c>
    </row>
    <row r="68" spans="1:57" x14ac:dyDescent="0.25">
      <c r="A68">
        <v>66</v>
      </c>
      <c r="B68" t="s">
        <v>167</v>
      </c>
      <c r="C68" t="s">
        <v>168</v>
      </c>
      <c r="D68" t="s">
        <v>179</v>
      </c>
      <c r="H68" t="s">
        <v>36</v>
      </c>
      <c r="I68" t="s">
        <v>160</v>
      </c>
      <c r="J68" s="11">
        <v>132</v>
      </c>
      <c r="K68">
        <v>52159</v>
      </c>
      <c r="L68" s="11">
        <v>52116</v>
      </c>
      <c r="M68">
        <f>IFERROR(ROUND(VLOOKUP($A68,est_vols!$A:$U,2,FALSE),0),"")</f>
        <v>1</v>
      </c>
      <c r="N68">
        <f>IFERROR(ROUND(VLOOKUP($A68,est_vols!$A:$U,3,FALSE),0),"")</f>
        <v>1</v>
      </c>
      <c r="O68" t="str">
        <f>VLOOKUP(M68,'AT FT Lookup'!$A$3:$D$8,4,FALSE)</f>
        <v>Core/CBD</v>
      </c>
      <c r="P68" s="11" t="str">
        <f>VLOOKUP(N68,'AT FT Lookup'!$A$12:$C$26,3,FALSE)</f>
        <v>Fwy/Ramp</v>
      </c>
      <c r="Q68">
        <f t="shared" ref="Q68:Q131" si="13">IF(V68&lt;10000,IF(V68&lt;1,0,1),0)</f>
        <v>0</v>
      </c>
      <c r="R68">
        <f t="shared" ref="R68:R131" si="14">IF(V68&lt;20000,IF(V68&lt;10000,0,1),0)</f>
        <v>0</v>
      </c>
      <c r="S68">
        <f t="shared" ref="S68:S131" si="15">IF(V68&lt;50000,IF(V68&lt;20000,0,1),0)</f>
        <v>1</v>
      </c>
      <c r="T68">
        <f t="shared" ref="T68:T131" si="16">IF(V68&gt;=50000,1,0)</f>
        <v>0</v>
      </c>
      <c r="U68" s="11" t="str">
        <f t="shared" ref="U68:U131" si="17">IF(Q68=1,"&lt;10k",IF(R68=1,"10-20k",IF(S68=1,"20-50k",IF(T68=1,"&gt;=50k","NA"))))</f>
        <v>20-50k</v>
      </c>
      <c r="V68" s="3">
        <f t="shared" si="12"/>
        <v>44580.333333333154</v>
      </c>
      <c r="W68" s="3">
        <f t="shared" si="12"/>
        <v>7963</v>
      </c>
      <c r="X68" s="3">
        <f t="shared" si="12"/>
        <v>15491.9999999999</v>
      </c>
      <c r="Y68" s="3">
        <f t="shared" si="12"/>
        <v>7390.5</v>
      </c>
      <c r="Z68" s="3">
        <f t="shared" si="12"/>
        <v>11374.166666666601</v>
      </c>
      <c r="AA68" s="9">
        <f t="shared" si="12"/>
        <v>2360.6666666666601</v>
      </c>
      <c r="AH68" s="3">
        <v>44580.333333333154</v>
      </c>
      <c r="AI68" s="3">
        <v>7963</v>
      </c>
      <c r="AJ68" s="3">
        <v>15491.9999999999</v>
      </c>
      <c r="AK68" s="3">
        <v>7390.5</v>
      </c>
      <c r="AL68" s="3">
        <v>11374.166666666601</v>
      </c>
      <c r="AM68" s="9">
        <v>2360.6666666666601</v>
      </c>
      <c r="AN68" s="3">
        <f>IFERROR(ROUND(VLOOKUP($A68,est_vols!$A:$U,4,FALSE),0),"")</f>
        <v>44134</v>
      </c>
      <c r="AO68" s="3">
        <f>IFERROR(ROUND(VLOOKUP($A68,est_vols!$A:$U,5,FALSE),0),"")</f>
        <v>7625</v>
      </c>
      <c r="AP68" s="3">
        <f>IFERROR(ROUND(VLOOKUP($A68,est_vols!$A:$U,6,FALSE),0),"")</f>
        <v>16003</v>
      </c>
      <c r="AQ68" s="3">
        <f>IFERROR(ROUND(VLOOKUP($A68,est_vols!$A:$U,7,FALSE),0),"")</f>
        <v>9999</v>
      </c>
      <c r="AR68" s="3">
        <f>IFERROR(ROUND(VLOOKUP($A68,est_vols!$A:$U,8,FALSE),0),"")</f>
        <v>9215</v>
      </c>
      <c r="AS68" s="9">
        <f>IFERROR(ROUND(VLOOKUP($A68,est_vols!$A:$U,9,FALSE),0),"")</f>
        <v>1292</v>
      </c>
      <c r="AT68" s="3">
        <f t="shared" si="10"/>
        <v>-446.33333333315386</v>
      </c>
      <c r="AU68" s="3">
        <f t="shared" si="10"/>
        <v>-338</v>
      </c>
      <c r="AV68" s="3">
        <f t="shared" si="10"/>
        <v>511.00000000010004</v>
      </c>
      <c r="AW68" s="3">
        <f t="shared" si="10"/>
        <v>2608.5</v>
      </c>
      <c r="AX68" s="3">
        <f t="shared" si="10"/>
        <v>-2159.1666666666006</v>
      </c>
      <c r="AY68" s="9">
        <f t="shared" si="10"/>
        <v>-1068.6666666666601</v>
      </c>
      <c r="AZ68" s="3">
        <f t="shared" si="11"/>
        <v>199213.44444428422</v>
      </c>
      <c r="BA68" s="3">
        <f t="shared" si="11"/>
        <v>114244</v>
      </c>
      <c r="BB68" s="3">
        <f t="shared" si="11"/>
        <v>261121.00000010224</v>
      </c>
      <c r="BC68" s="3">
        <f t="shared" si="11"/>
        <v>6804272.25</v>
      </c>
      <c r="BD68" s="3">
        <f t="shared" si="11"/>
        <v>4662000.694444159</v>
      </c>
      <c r="BE68" s="3">
        <f t="shared" si="11"/>
        <v>1142048.4444444305</v>
      </c>
    </row>
    <row r="69" spans="1:57" x14ac:dyDescent="0.25">
      <c r="A69">
        <v>67</v>
      </c>
      <c r="B69" t="s">
        <v>167</v>
      </c>
      <c r="C69" t="s">
        <v>168</v>
      </c>
      <c r="D69" t="s">
        <v>179</v>
      </c>
      <c r="H69" t="s">
        <v>38</v>
      </c>
      <c r="I69" t="s">
        <v>160</v>
      </c>
      <c r="J69" s="11">
        <v>201</v>
      </c>
      <c r="K69">
        <v>52112</v>
      </c>
      <c r="L69" s="11">
        <v>52160</v>
      </c>
      <c r="M69">
        <f>IFERROR(ROUND(VLOOKUP($A69,est_vols!$A:$U,2,FALSE),0),"")</f>
        <v>1</v>
      </c>
      <c r="N69">
        <f>IFERROR(ROUND(VLOOKUP($A69,est_vols!$A:$U,3,FALSE),0),"")</f>
        <v>1</v>
      </c>
      <c r="O69" t="str">
        <f>VLOOKUP(M69,'AT FT Lookup'!$A$3:$D$8,4,FALSE)</f>
        <v>Core/CBD</v>
      </c>
      <c r="P69" s="11" t="str">
        <f>VLOOKUP(N69,'AT FT Lookup'!$A$12:$C$26,3,FALSE)</f>
        <v>Fwy/Ramp</v>
      </c>
      <c r="Q69">
        <f t="shared" si="13"/>
        <v>0</v>
      </c>
      <c r="R69">
        <f t="shared" si="14"/>
        <v>0</v>
      </c>
      <c r="S69">
        <f t="shared" si="15"/>
        <v>0</v>
      </c>
      <c r="T69">
        <f t="shared" si="16"/>
        <v>1</v>
      </c>
      <c r="U69" s="11" t="str">
        <f t="shared" si="17"/>
        <v>&gt;=50k</v>
      </c>
      <c r="V69" s="3">
        <f t="shared" si="12"/>
        <v>53211.333333333212</v>
      </c>
      <c r="W69" s="3">
        <f t="shared" si="12"/>
        <v>8670</v>
      </c>
      <c r="X69" s="3">
        <f t="shared" si="12"/>
        <v>18434.166666666599</v>
      </c>
      <c r="Y69" s="3">
        <f t="shared" si="12"/>
        <v>8627.6666666666606</v>
      </c>
      <c r="Z69" s="3">
        <f t="shared" si="12"/>
        <v>15422.833333333299</v>
      </c>
      <c r="AA69" s="9">
        <f t="shared" si="12"/>
        <v>2056.6666666666601</v>
      </c>
      <c r="AH69" s="3">
        <v>53211.333333333212</v>
      </c>
      <c r="AI69" s="3">
        <v>8670</v>
      </c>
      <c r="AJ69" s="3">
        <v>18434.166666666599</v>
      </c>
      <c r="AK69" s="3">
        <v>8627.6666666666606</v>
      </c>
      <c r="AL69" s="3">
        <v>15422.833333333299</v>
      </c>
      <c r="AM69" s="9">
        <v>2056.6666666666601</v>
      </c>
      <c r="AN69" s="3">
        <f>IFERROR(ROUND(VLOOKUP($A69,est_vols!$A:$U,4,FALSE),0),"")</f>
        <v>48867</v>
      </c>
      <c r="AO69" s="3">
        <f>IFERROR(ROUND(VLOOKUP($A69,est_vols!$A:$U,5,FALSE),0),"")</f>
        <v>9258</v>
      </c>
      <c r="AP69" s="3">
        <f>IFERROR(ROUND(VLOOKUP($A69,est_vols!$A:$U,6,FALSE),0),"")</f>
        <v>16926</v>
      </c>
      <c r="AQ69" s="3">
        <f>IFERROR(ROUND(VLOOKUP($A69,est_vols!$A:$U,7,FALSE),0),"")</f>
        <v>9361</v>
      </c>
      <c r="AR69" s="3">
        <f>IFERROR(ROUND(VLOOKUP($A69,est_vols!$A:$U,8,FALSE),0),"")</f>
        <v>10872</v>
      </c>
      <c r="AS69" s="9">
        <f>IFERROR(ROUND(VLOOKUP($A69,est_vols!$A:$U,9,FALSE),0),"")</f>
        <v>2450</v>
      </c>
      <c r="AT69" s="3">
        <f t="shared" si="10"/>
        <v>-4344.3333333332121</v>
      </c>
      <c r="AU69" s="3">
        <f t="shared" si="10"/>
        <v>588</v>
      </c>
      <c r="AV69" s="3">
        <f t="shared" si="10"/>
        <v>-1508.1666666665988</v>
      </c>
      <c r="AW69" s="3">
        <f t="shared" si="10"/>
        <v>733.3333333333394</v>
      </c>
      <c r="AX69" s="3">
        <f t="shared" si="10"/>
        <v>-4550.8333333332994</v>
      </c>
      <c r="AY69" s="9">
        <f t="shared" si="10"/>
        <v>393.33333333333985</v>
      </c>
      <c r="AZ69" s="3">
        <f t="shared" si="11"/>
        <v>18873232.111110058</v>
      </c>
      <c r="BA69" s="3">
        <f t="shared" si="11"/>
        <v>345744</v>
      </c>
      <c r="BB69" s="3">
        <f t="shared" si="11"/>
        <v>2274566.6944442396</v>
      </c>
      <c r="BC69" s="3">
        <f t="shared" si="11"/>
        <v>537777.77777778672</v>
      </c>
      <c r="BD69" s="3">
        <f t="shared" si="11"/>
        <v>20710084.027777467</v>
      </c>
      <c r="BE69" s="3">
        <f t="shared" si="11"/>
        <v>154711.11111111625</v>
      </c>
    </row>
    <row r="70" spans="1:57" x14ac:dyDescent="0.25">
      <c r="A70">
        <v>68</v>
      </c>
      <c r="B70" t="s">
        <v>167</v>
      </c>
      <c r="C70" t="s">
        <v>168</v>
      </c>
      <c r="D70" t="s">
        <v>177</v>
      </c>
      <c r="H70" t="s">
        <v>38</v>
      </c>
      <c r="I70" t="s">
        <v>160</v>
      </c>
      <c r="J70" s="11">
        <v>202</v>
      </c>
      <c r="K70">
        <v>52154</v>
      </c>
      <c r="L70" s="11">
        <v>52152</v>
      </c>
      <c r="M70">
        <f>IFERROR(ROUND(VLOOKUP($A70,est_vols!$A:$U,2,FALSE),0),"")</f>
        <v>2</v>
      </c>
      <c r="N70">
        <f>IFERROR(ROUND(VLOOKUP($A70,est_vols!$A:$U,3,FALSE),0),"")</f>
        <v>5</v>
      </c>
      <c r="O70" t="str">
        <f>VLOOKUP(M70,'AT FT Lookup'!$A$3:$D$8,4,FALSE)</f>
        <v>UrbBiz</v>
      </c>
      <c r="P70" s="11" t="str">
        <f>VLOOKUP(N70,'AT FT Lookup'!$A$12:$C$26,3,FALSE)</f>
        <v>Fwy/Ramp</v>
      </c>
      <c r="Q70">
        <f t="shared" si="13"/>
        <v>0</v>
      </c>
      <c r="R70">
        <f t="shared" si="14"/>
        <v>0</v>
      </c>
      <c r="S70">
        <f t="shared" si="15"/>
        <v>1</v>
      </c>
      <c r="T70">
        <f t="shared" si="16"/>
        <v>0</v>
      </c>
      <c r="U70" s="11" t="str">
        <f t="shared" si="17"/>
        <v>20-50k</v>
      </c>
      <c r="V70" s="3">
        <f t="shared" si="12"/>
        <v>22511.66666666665</v>
      </c>
      <c r="W70" s="3">
        <f t="shared" si="12"/>
        <v>4335.6666666666597</v>
      </c>
      <c r="X70" s="3">
        <f t="shared" si="12"/>
        <v>7599.6666666666597</v>
      </c>
      <c r="Y70" s="3">
        <f t="shared" si="12"/>
        <v>2727</v>
      </c>
      <c r="Z70" s="3">
        <f t="shared" si="12"/>
        <v>5826.3333333333303</v>
      </c>
      <c r="AA70" s="9">
        <f t="shared" si="12"/>
        <v>2023</v>
      </c>
      <c r="AH70" s="3">
        <v>22511.66666666665</v>
      </c>
      <c r="AI70" s="3">
        <v>4335.6666666666597</v>
      </c>
      <c r="AJ70" s="3">
        <v>7599.6666666666597</v>
      </c>
      <c r="AK70" s="3">
        <v>2727</v>
      </c>
      <c r="AL70" s="3">
        <v>5826.3333333333303</v>
      </c>
      <c r="AM70" s="9">
        <v>2023</v>
      </c>
      <c r="AN70" s="3">
        <f>IFERROR(ROUND(VLOOKUP($A70,est_vols!$A:$U,4,FALSE),0),"")</f>
        <v>24805</v>
      </c>
      <c r="AO70" s="3">
        <f>IFERROR(ROUND(VLOOKUP($A70,est_vols!$A:$U,5,FALSE),0),"")</f>
        <v>4168</v>
      </c>
      <c r="AP70" s="3">
        <f>IFERROR(ROUND(VLOOKUP($A70,est_vols!$A:$U,6,FALSE),0),"")</f>
        <v>8977</v>
      </c>
      <c r="AQ70" s="3">
        <f>IFERROR(ROUND(VLOOKUP($A70,est_vols!$A:$U,7,FALSE),0),"")</f>
        <v>4271</v>
      </c>
      <c r="AR70" s="3">
        <f>IFERROR(ROUND(VLOOKUP($A70,est_vols!$A:$U,8,FALSE),0),"")</f>
        <v>5567</v>
      </c>
      <c r="AS70" s="9">
        <f>IFERROR(ROUND(VLOOKUP($A70,est_vols!$A:$U,9,FALSE),0),"")</f>
        <v>1821</v>
      </c>
      <c r="AT70" s="3">
        <f t="shared" si="10"/>
        <v>2293.3333333333503</v>
      </c>
      <c r="AU70" s="3">
        <f t="shared" si="10"/>
        <v>-167.66666666665969</v>
      </c>
      <c r="AV70" s="3">
        <f t="shared" si="10"/>
        <v>1377.3333333333403</v>
      </c>
      <c r="AW70" s="3">
        <f t="shared" si="10"/>
        <v>1544</v>
      </c>
      <c r="AX70" s="3">
        <f t="shared" si="10"/>
        <v>-259.3333333333303</v>
      </c>
      <c r="AY70" s="9">
        <f t="shared" si="10"/>
        <v>-202</v>
      </c>
      <c r="AZ70" s="3">
        <f t="shared" si="11"/>
        <v>5259377.7777778553</v>
      </c>
      <c r="BA70" s="3">
        <f t="shared" si="11"/>
        <v>28112.111111108774</v>
      </c>
      <c r="BB70" s="3">
        <f t="shared" si="11"/>
        <v>1897047.1111111303</v>
      </c>
      <c r="BC70" s="3">
        <f t="shared" si="11"/>
        <v>2383936</v>
      </c>
      <c r="BD70" s="3">
        <f t="shared" si="11"/>
        <v>67253.777777776209</v>
      </c>
      <c r="BE70" s="3">
        <f t="shared" si="11"/>
        <v>40804</v>
      </c>
    </row>
    <row r="71" spans="1:57" x14ac:dyDescent="0.25">
      <c r="A71">
        <v>69</v>
      </c>
      <c r="B71" t="s">
        <v>167</v>
      </c>
      <c r="C71" t="s">
        <v>168</v>
      </c>
      <c r="D71" t="s">
        <v>177</v>
      </c>
      <c r="H71" t="s">
        <v>38</v>
      </c>
      <c r="I71" t="s">
        <v>160</v>
      </c>
      <c r="J71" s="11">
        <v>203</v>
      </c>
      <c r="K71">
        <v>52150</v>
      </c>
      <c r="L71" s="11">
        <v>52113</v>
      </c>
      <c r="M71">
        <f>IFERROR(ROUND(VLOOKUP($A71,est_vols!$A:$U,2,FALSE),0),"")</f>
        <v>2</v>
      </c>
      <c r="N71">
        <f>IFERROR(ROUND(VLOOKUP($A71,est_vols!$A:$U,3,FALSE),0),"")</f>
        <v>5</v>
      </c>
      <c r="O71" t="str">
        <f>VLOOKUP(M71,'AT FT Lookup'!$A$3:$D$8,4,FALSE)</f>
        <v>UrbBiz</v>
      </c>
      <c r="P71" s="11" t="str">
        <f>VLOOKUP(N71,'AT FT Lookup'!$A$12:$C$26,3,FALSE)</f>
        <v>Fwy/Ramp</v>
      </c>
      <c r="Q71">
        <f t="shared" si="13"/>
        <v>0</v>
      </c>
      <c r="R71">
        <f t="shared" si="14"/>
        <v>0</v>
      </c>
      <c r="S71">
        <f t="shared" si="15"/>
        <v>1</v>
      </c>
      <c r="T71">
        <f t="shared" si="16"/>
        <v>0</v>
      </c>
      <c r="U71" s="11" t="str">
        <f t="shared" si="17"/>
        <v>20-50k</v>
      </c>
      <c r="V71" s="3">
        <f t="shared" si="12"/>
        <v>24933.166666666661</v>
      </c>
      <c r="W71" s="3">
        <f t="shared" si="12"/>
        <v>3845.3333333333298</v>
      </c>
      <c r="X71" s="3">
        <f t="shared" si="12"/>
        <v>8686.8333333333303</v>
      </c>
      <c r="Y71" s="3">
        <f t="shared" si="12"/>
        <v>5401.5</v>
      </c>
      <c r="Z71" s="3">
        <f t="shared" si="12"/>
        <v>6397</v>
      </c>
      <c r="AA71" s="9">
        <f t="shared" si="12"/>
        <v>602.5</v>
      </c>
      <c r="AH71" s="3">
        <v>24933.166666666661</v>
      </c>
      <c r="AI71" s="3">
        <v>3845.3333333333298</v>
      </c>
      <c r="AJ71" s="3">
        <v>8686.8333333333303</v>
      </c>
      <c r="AK71" s="3">
        <v>5401.5</v>
      </c>
      <c r="AL71" s="3">
        <v>6397</v>
      </c>
      <c r="AM71" s="9">
        <v>602.5</v>
      </c>
      <c r="AN71" s="3">
        <f>IFERROR(ROUND(VLOOKUP($A71,est_vols!$A:$U,4,FALSE),0),"")</f>
        <v>23203</v>
      </c>
      <c r="AO71" s="3">
        <f>IFERROR(ROUND(VLOOKUP($A71,est_vols!$A:$U,5,FALSE),0),"")</f>
        <v>3722</v>
      </c>
      <c r="AP71" s="3">
        <f>IFERROR(ROUND(VLOOKUP($A71,est_vols!$A:$U,6,FALSE),0),"")</f>
        <v>8558</v>
      </c>
      <c r="AQ71" s="3">
        <f>IFERROR(ROUND(VLOOKUP($A71,est_vols!$A:$U,7,FALSE),0),"")</f>
        <v>4603</v>
      </c>
      <c r="AR71" s="3">
        <f>IFERROR(ROUND(VLOOKUP($A71,est_vols!$A:$U,8,FALSE),0),"")</f>
        <v>5568</v>
      </c>
      <c r="AS71" s="9">
        <f>IFERROR(ROUND(VLOOKUP($A71,est_vols!$A:$U,9,FALSE),0),"")</f>
        <v>751</v>
      </c>
      <c r="AT71" s="3">
        <f t="shared" si="10"/>
        <v>-1730.1666666666606</v>
      </c>
      <c r="AU71" s="3">
        <f t="shared" si="10"/>
        <v>-123.33333333332985</v>
      </c>
      <c r="AV71" s="3">
        <f t="shared" si="10"/>
        <v>-128.8333333333303</v>
      </c>
      <c r="AW71" s="3">
        <f t="shared" si="10"/>
        <v>-798.5</v>
      </c>
      <c r="AX71" s="3">
        <f t="shared" si="10"/>
        <v>-829</v>
      </c>
      <c r="AY71" s="9">
        <f t="shared" si="10"/>
        <v>148.5</v>
      </c>
      <c r="AZ71" s="3">
        <f t="shared" si="11"/>
        <v>2993476.6944444235</v>
      </c>
      <c r="BA71" s="3">
        <f t="shared" si="11"/>
        <v>15211.111111110251</v>
      </c>
      <c r="BB71" s="3">
        <f t="shared" si="11"/>
        <v>16598.027777776995</v>
      </c>
      <c r="BC71" s="3">
        <f t="shared" si="11"/>
        <v>637602.25</v>
      </c>
      <c r="BD71" s="3">
        <f t="shared" si="11"/>
        <v>687241</v>
      </c>
      <c r="BE71" s="3">
        <f t="shared" si="11"/>
        <v>22052.25</v>
      </c>
    </row>
    <row r="72" spans="1:57" x14ac:dyDescent="0.25">
      <c r="A72">
        <v>70</v>
      </c>
      <c r="B72" t="s">
        <v>167</v>
      </c>
      <c r="C72" t="s">
        <v>168</v>
      </c>
      <c r="D72" t="s">
        <v>180</v>
      </c>
      <c r="H72" t="s">
        <v>38</v>
      </c>
      <c r="I72" t="s">
        <v>160</v>
      </c>
      <c r="J72" s="11">
        <v>204</v>
      </c>
      <c r="K72">
        <v>52126</v>
      </c>
      <c r="L72" s="11">
        <v>28073</v>
      </c>
      <c r="M72">
        <f>IFERROR(ROUND(VLOOKUP($A72,est_vols!$A:$U,2,FALSE),0),"")</f>
        <v>2</v>
      </c>
      <c r="N72">
        <f>IFERROR(ROUND(VLOOKUP($A72,est_vols!$A:$U,3,FALSE),0),"")</f>
        <v>5</v>
      </c>
      <c r="O72" t="str">
        <f>VLOOKUP(M72,'AT FT Lookup'!$A$3:$D$8,4,FALSE)</f>
        <v>UrbBiz</v>
      </c>
      <c r="P72" s="11" t="str">
        <f>VLOOKUP(N72,'AT FT Lookup'!$A$12:$C$26,3,FALSE)</f>
        <v>Fwy/Ramp</v>
      </c>
      <c r="Q72">
        <f t="shared" si="13"/>
        <v>1</v>
      </c>
      <c r="R72">
        <f t="shared" si="14"/>
        <v>0</v>
      </c>
      <c r="S72">
        <f t="shared" si="15"/>
        <v>0</v>
      </c>
      <c r="T72">
        <f t="shared" si="16"/>
        <v>0</v>
      </c>
      <c r="U72" s="11" t="str">
        <f t="shared" si="17"/>
        <v>&lt;10k</v>
      </c>
      <c r="V72" s="3">
        <f t="shared" si="12"/>
        <v>2933.3333333333303</v>
      </c>
      <c r="W72" s="3">
        <f t="shared" si="12"/>
        <v>403.666666666666</v>
      </c>
      <c r="X72" s="3">
        <f t="shared" si="12"/>
        <v>954.16666666666595</v>
      </c>
      <c r="Y72" s="3">
        <f t="shared" si="12"/>
        <v>591.66666666666595</v>
      </c>
      <c r="Z72" s="3">
        <f t="shared" si="12"/>
        <v>916.16666666666595</v>
      </c>
      <c r="AA72" s="9">
        <f t="shared" si="12"/>
        <v>67.6666666666666</v>
      </c>
      <c r="AH72" s="3">
        <v>2933.3333333333303</v>
      </c>
      <c r="AI72" s="3">
        <v>403.666666666666</v>
      </c>
      <c r="AJ72" s="3">
        <v>954.16666666666595</v>
      </c>
      <c r="AK72" s="3">
        <v>591.66666666666595</v>
      </c>
      <c r="AL72" s="3">
        <v>916.16666666666595</v>
      </c>
      <c r="AM72" s="9">
        <v>67.6666666666666</v>
      </c>
      <c r="AN72" s="3">
        <f>IFERROR(ROUND(VLOOKUP($A72,est_vols!$A:$U,4,FALSE),0),"")</f>
        <v>2613</v>
      </c>
      <c r="AO72" s="3">
        <f>IFERROR(ROUND(VLOOKUP($A72,est_vols!$A:$U,5,FALSE),0),"")</f>
        <v>208</v>
      </c>
      <c r="AP72" s="3">
        <f>IFERROR(ROUND(VLOOKUP($A72,est_vols!$A:$U,6,FALSE),0),"")</f>
        <v>921</v>
      </c>
      <c r="AQ72" s="3">
        <f>IFERROR(ROUND(VLOOKUP($A72,est_vols!$A:$U,7,FALSE),0),"")</f>
        <v>651</v>
      </c>
      <c r="AR72" s="3">
        <f>IFERROR(ROUND(VLOOKUP($A72,est_vols!$A:$U,8,FALSE),0),"")</f>
        <v>739</v>
      </c>
      <c r="AS72" s="9">
        <f>IFERROR(ROUND(VLOOKUP($A72,est_vols!$A:$U,9,FALSE),0),"")</f>
        <v>95</v>
      </c>
      <c r="AT72" s="3">
        <f t="shared" si="10"/>
        <v>-320.3333333333303</v>
      </c>
      <c r="AU72" s="3">
        <f t="shared" si="10"/>
        <v>-195.666666666666</v>
      </c>
      <c r="AV72" s="3">
        <f t="shared" si="10"/>
        <v>-33.166666666665947</v>
      </c>
      <c r="AW72" s="3">
        <f t="shared" si="10"/>
        <v>59.333333333334053</v>
      </c>
      <c r="AX72" s="3">
        <f t="shared" si="10"/>
        <v>-177.16666666666595</v>
      </c>
      <c r="AY72" s="9">
        <f t="shared" si="10"/>
        <v>27.3333333333334</v>
      </c>
      <c r="AZ72" s="3">
        <f t="shared" si="11"/>
        <v>102613.4444444425</v>
      </c>
      <c r="BA72" s="3">
        <f t="shared" si="11"/>
        <v>38285.444444444183</v>
      </c>
      <c r="BB72" s="3">
        <f t="shared" si="11"/>
        <v>1100.0277777777301</v>
      </c>
      <c r="BC72" s="3">
        <f t="shared" si="11"/>
        <v>3520.4444444445298</v>
      </c>
      <c r="BD72" s="3">
        <f t="shared" si="11"/>
        <v>31388.027777777523</v>
      </c>
      <c r="BE72" s="3">
        <f t="shared" si="11"/>
        <v>747.11111111111472</v>
      </c>
    </row>
    <row r="73" spans="1:57" x14ac:dyDescent="0.25">
      <c r="A73">
        <v>71</v>
      </c>
      <c r="B73" t="s">
        <v>167</v>
      </c>
      <c r="C73" t="s">
        <v>168</v>
      </c>
      <c r="D73" t="s">
        <v>181</v>
      </c>
      <c r="H73" t="s">
        <v>38</v>
      </c>
      <c r="I73" t="s">
        <v>160</v>
      </c>
      <c r="J73" s="11">
        <v>205</v>
      </c>
      <c r="K73">
        <v>33692</v>
      </c>
      <c r="L73" s="11">
        <v>52167</v>
      </c>
      <c r="M73">
        <f>IFERROR(ROUND(VLOOKUP($A73,est_vols!$A:$U,2,FALSE),0),"")</f>
        <v>2</v>
      </c>
      <c r="N73">
        <f>IFERROR(ROUND(VLOOKUP($A73,est_vols!$A:$U,3,FALSE),0),"")</f>
        <v>5</v>
      </c>
      <c r="O73" t="str">
        <f>VLOOKUP(M73,'AT FT Lookup'!$A$3:$D$8,4,FALSE)</f>
        <v>UrbBiz</v>
      </c>
      <c r="P73" s="11" t="str">
        <f>VLOOKUP(N73,'AT FT Lookup'!$A$12:$C$26,3,FALSE)</f>
        <v>Fwy/Ramp</v>
      </c>
      <c r="Q73">
        <f t="shared" si="13"/>
        <v>1</v>
      </c>
      <c r="R73">
        <f t="shared" si="14"/>
        <v>0</v>
      </c>
      <c r="S73">
        <f t="shared" si="15"/>
        <v>0</v>
      </c>
      <c r="T73">
        <f t="shared" si="16"/>
        <v>0</v>
      </c>
      <c r="U73" s="11" t="str">
        <f t="shared" si="17"/>
        <v>&lt;10k</v>
      </c>
      <c r="V73" s="3">
        <f t="shared" si="12"/>
        <v>5204.6666666666588</v>
      </c>
      <c r="W73" s="3">
        <f t="shared" si="12"/>
        <v>976.33333333333303</v>
      </c>
      <c r="X73" s="3">
        <f t="shared" si="12"/>
        <v>1960.1666666666599</v>
      </c>
      <c r="Y73" s="3">
        <f t="shared" si="12"/>
        <v>999.33333333333303</v>
      </c>
      <c r="Z73" s="3">
        <f t="shared" si="12"/>
        <v>1010.5</v>
      </c>
      <c r="AA73" s="9">
        <f t="shared" si="12"/>
        <v>258.33333333333297</v>
      </c>
      <c r="AH73" s="3">
        <v>5204.6666666666588</v>
      </c>
      <c r="AI73" s="3">
        <v>976.33333333333303</v>
      </c>
      <c r="AJ73" s="3">
        <v>1960.1666666666599</v>
      </c>
      <c r="AK73" s="3">
        <v>999.33333333333303</v>
      </c>
      <c r="AL73" s="3">
        <v>1010.5</v>
      </c>
      <c r="AM73" s="9">
        <v>258.33333333333297</v>
      </c>
      <c r="AN73" s="3">
        <f>IFERROR(ROUND(VLOOKUP($A73,est_vols!$A:$U,4,FALSE),0),"")</f>
        <v>8294</v>
      </c>
      <c r="AO73" s="3">
        <f>IFERROR(ROUND(VLOOKUP($A73,est_vols!$A:$U,5,FALSE),0),"")</f>
        <v>1510</v>
      </c>
      <c r="AP73" s="3">
        <f>IFERROR(ROUND(VLOOKUP($A73,est_vols!$A:$U,6,FALSE),0),"")</f>
        <v>3007</v>
      </c>
      <c r="AQ73" s="3">
        <f>IFERROR(ROUND(VLOOKUP($A73,est_vols!$A:$U,7,FALSE),0),"")</f>
        <v>1496</v>
      </c>
      <c r="AR73" s="3">
        <f>IFERROR(ROUND(VLOOKUP($A73,est_vols!$A:$U,8,FALSE),0),"")</f>
        <v>2001</v>
      </c>
      <c r="AS73" s="9">
        <f>IFERROR(ROUND(VLOOKUP($A73,est_vols!$A:$U,9,FALSE),0),"")</f>
        <v>280</v>
      </c>
      <c r="AT73" s="3">
        <f t="shared" si="10"/>
        <v>3089.3333333333412</v>
      </c>
      <c r="AU73" s="3">
        <f t="shared" si="10"/>
        <v>533.66666666666697</v>
      </c>
      <c r="AV73" s="3">
        <f t="shared" si="10"/>
        <v>1046.8333333333401</v>
      </c>
      <c r="AW73" s="3">
        <f t="shared" si="10"/>
        <v>496.66666666666697</v>
      </c>
      <c r="AX73" s="3">
        <f t="shared" si="10"/>
        <v>990.5</v>
      </c>
      <c r="AY73" s="9">
        <f t="shared" si="10"/>
        <v>21.666666666667027</v>
      </c>
      <c r="AZ73" s="3">
        <f t="shared" si="11"/>
        <v>9543980.4444444925</v>
      </c>
      <c r="BA73" s="3">
        <f t="shared" si="11"/>
        <v>284800.11111111142</v>
      </c>
      <c r="BB73" s="3">
        <f t="shared" si="11"/>
        <v>1095860.027777792</v>
      </c>
      <c r="BC73" s="3">
        <f t="shared" si="11"/>
        <v>246677.77777777807</v>
      </c>
      <c r="BD73" s="3">
        <f t="shared" si="11"/>
        <v>981090.25</v>
      </c>
      <c r="BE73" s="3">
        <f t="shared" si="11"/>
        <v>469.44444444446003</v>
      </c>
    </row>
    <row r="74" spans="1:57" x14ac:dyDescent="0.25">
      <c r="A74">
        <v>72</v>
      </c>
      <c r="B74" t="s">
        <v>167</v>
      </c>
      <c r="C74" t="s">
        <v>168</v>
      </c>
      <c r="D74" t="s">
        <v>182</v>
      </c>
      <c r="H74" t="s">
        <v>38</v>
      </c>
      <c r="I74" t="s">
        <v>160</v>
      </c>
      <c r="J74" s="11">
        <v>206</v>
      </c>
      <c r="K74">
        <v>52701</v>
      </c>
      <c r="L74" s="11">
        <v>20651</v>
      </c>
      <c r="M74">
        <f>IFERROR(ROUND(VLOOKUP($A74,est_vols!$A:$U,2,FALSE),0),"")</f>
        <v>3</v>
      </c>
      <c r="N74">
        <f>IFERROR(ROUND(VLOOKUP($A74,est_vols!$A:$U,3,FALSE),0),"")</f>
        <v>5</v>
      </c>
      <c r="O74" t="str">
        <f>VLOOKUP(M74,'AT FT Lookup'!$A$3:$D$8,4,FALSE)</f>
        <v>Urb</v>
      </c>
      <c r="P74" s="11" t="str">
        <f>VLOOKUP(N74,'AT FT Lookup'!$A$12:$C$26,3,FALSE)</f>
        <v>Fwy/Ramp</v>
      </c>
      <c r="Q74">
        <f t="shared" si="13"/>
        <v>1</v>
      </c>
      <c r="R74">
        <f t="shared" si="14"/>
        <v>0</v>
      </c>
      <c r="S74">
        <f t="shared" si="15"/>
        <v>0</v>
      </c>
      <c r="T74">
        <f t="shared" si="16"/>
        <v>0</v>
      </c>
      <c r="U74" s="11" t="str">
        <f t="shared" si="17"/>
        <v>&lt;10k</v>
      </c>
      <c r="V74" s="3">
        <f t="shared" si="12"/>
        <v>7383.3333333333157</v>
      </c>
      <c r="W74" s="3">
        <f t="shared" si="12"/>
        <v>826.66666666666595</v>
      </c>
      <c r="X74" s="3">
        <f t="shared" si="12"/>
        <v>2511.1666666666601</v>
      </c>
      <c r="Y74" s="3">
        <f t="shared" si="12"/>
        <v>1578.1666666666599</v>
      </c>
      <c r="Z74" s="3">
        <f t="shared" si="12"/>
        <v>2224.3333333333298</v>
      </c>
      <c r="AA74" s="9">
        <f t="shared" si="12"/>
        <v>243</v>
      </c>
      <c r="AH74" s="3">
        <v>7383.3333333333157</v>
      </c>
      <c r="AI74" s="3">
        <v>826.66666666666595</v>
      </c>
      <c r="AJ74" s="3">
        <v>2511.1666666666601</v>
      </c>
      <c r="AK74" s="3">
        <v>1578.1666666666599</v>
      </c>
      <c r="AL74" s="3">
        <v>2224.3333333333298</v>
      </c>
      <c r="AM74" s="9">
        <v>243</v>
      </c>
      <c r="AN74" s="3">
        <f>IFERROR(ROUND(VLOOKUP($A74,est_vols!$A:$U,4,FALSE),0),"")</f>
        <v>16482</v>
      </c>
      <c r="AO74" s="3">
        <f>IFERROR(ROUND(VLOOKUP($A74,est_vols!$A:$U,5,FALSE),0),"")</f>
        <v>2153</v>
      </c>
      <c r="AP74" s="3">
        <f>IFERROR(ROUND(VLOOKUP($A74,est_vols!$A:$U,6,FALSE),0),"")</f>
        <v>6171</v>
      </c>
      <c r="AQ74" s="3">
        <f>IFERROR(ROUND(VLOOKUP($A74,est_vols!$A:$U,7,FALSE),0),"")</f>
        <v>3495</v>
      </c>
      <c r="AR74" s="3">
        <f>IFERROR(ROUND(VLOOKUP($A74,est_vols!$A:$U,8,FALSE),0),"")</f>
        <v>4169</v>
      </c>
      <c r="AS74" s="9">
        <f>IFERROR(ROUND(VLOOKUP($A74,est_vols!$A:$U,9,FALSE),0),"")</f>
        <v>493</v>
      </c>
      <c r="AT74" s="3">
        <f t="shared" si="10"/>
        <v>9098.6666666666843</v>
      </c>
      <c r="AU74" s="3">
        <f t="shared" si="10"/>
        <v>1326.3333333333339</v>
      </c>
      <c r="AV74" s="3">
        <f t="shared" si="10"/>
        <v>3659.8333333333399</v>
      </c>
      <c r="AW74" s="3">
        <f t="shared" si="10"/>
        <v>1916.8333333333401</v>
      </c>
      <c r="AX74" s="3">
        <f t="shared" si="10"/>
        <v>1944.6666666666702</v>
      </c>
      <c r="AY74" s="9">
        <f t="shared" si="10"/>
        <v>250</v>
      </c>
      <c r="AZ74" s="3">
        <f t="shared" si="11"/>
        <v>82785735.111111432</v>
      </c>
      <c r="BA74" s="3">
        <f t="shared" si="11"/>
        <v>1759160.1111111126</v>
      </c>
      <c r="BB74" s="3">
        <f t="shared" si="11"/>
        <v>13394380.027777826</v>
      </c>
      <c r="BC74" s="3">
        <f t="shared" si="11"/>
        <v>3674250.0277778036</v>
      </c>
      <c r="BD74" s="3">
        <f t="shared" si="11"/>
        <v>3781728.444444458</v>
      </c>
      <c r="BE74" s="3">
        <f t="shared" si="11"/>
        <v>62500</v>
      </c>
    </row>
    <row r="75" spans="1:57" x14ac:dyDescent="0.25">
      <c r="A75">
        <v>73</v>
      </c>
      <c r="B75" t="s">
        <v>167</v>
      </c>
      <c r="C75" t="s">
        <v>168</v>
      </c>
      <c r="D75" t="s">
        <v>183</v>
      </c>
      <c r="H75" t="s">
        <v>38</v>
      </c>
      <c r="I75" t="s">
        <v>160</v>
      </c>
      <c r="J75" s="11">
        <v>207</v>
      </c>
      <c r="K75">
        <v>20651</v>
      </c>
      <c r="L75" s="11">
        <v>52700</v>
      </c>
      <c r="M75">
        <f>IFERROR(ROUND(VLOOKUP($A75,est_vols!$A:$U,2,FALSE),0),"")</f>
        <v>3</v>
      </c>
      <c r="N75">
        <f>IFERROR(ROUND(VLOOKUP($A75,est_vols!$A:$U,3,FALSE),0),"")</f>
        <v>5</v>
      </c>
      <c r="O75" t="str">
        <f>VLOOKUP(M75,'AT FT Lookup'!$A$3:$D$8,4,FALSE)</f>
        <v>Urb</v>
      </c>
      <c r="P75" s="11" t="str">
        <f>VLOOKUP(N75,'AT FT Lookup'!$A$12:$C$26,3,FALSE)</f>
        <v>Fwy/Ramp</v>
      </c>
      <c r="Q75">
        <f t="shared" si="13"/>
        <v>1</v>
      </c>
      <c r="R75">
        <f t="shared" si="14"/>
        <v>0</v>
      </c>
      <c r="S75">
        <f t="shared" si="15"/>
        <v>0</v>
      </c>
      <c r="T75">
        <f t="shared" si="16"/>
        <v>0</v>
      </c>
      <c r="U75" s="11" t="str">
        <f t="shared" si="17"/>
        <v>&lt;10k</v>
      </c>
      <c r="V75" s="3">
        <f t="shared" si="12"/>
        <v>3765.3333333333248</v>
      </c>
      <c r="W75" s="3">
        <f t="shared" si="12"/>
        <v>853.66666666666595</v>
      </c>
      <c r="X75" s="3">
        <f t="shared" si="12"/>
        <v>1415.1666666666599</v>
      </c>
      <c r="Y75" s="3">
        <f t="shared" si="12"/>
        <v>634.83333333333303</v>
      </c>
      <c r="Z75" s="3">
        <f t="shared" si="12"/>
        <v>681</v>
      </c>
      <c r="AA75" s="9">
        <f t="shared" si="12"/>
        <v>180.666666666666</v>
      </c>
      <c r="AH75" s="3">
        <v>3765.3333333333248</v>
      </c>
      <c r="AI75" s="3">
        <v>853.66666666666595</v>
      </c>
      <c r="AJ75" s="3">
        <v>1415.1666666666599</v>
      </c>
      <c r="AK75" s="3">
        <v>634.83333333333303</v>
      </c>
      <c r="AL75" s="3">
        <v>681</v>
      </c>
      <c r="AM75" s="9">
        <v>180.666666666666</v>
      </c>
      <c r="AN75" s="3">
        <f>IFERROR(ROUND(VLOOKUP($A75,est_vols!$A:$U,4,FALSE),0),"")</f>
        <v>3813</v>
      </c>
      <c r="AO75" s="3">
        <f>IFERROR(ROUND(VLOOKUP($A75,est_vols!$A:$U,5,FALSE),0),"")</f>
        <v>735</v>
      </c>
      <c r="AP75" s="3">
        <f>IFERROR(ROUND(VLOOKUP($A75,est_vols!$A:$U,6,FALSE),0),"")</f>
        <v>1385</v>
      </c>
      <c r="AQ75" s="3">
        <f>IFERROR(ROUND(VLOOKUP($A75,est_vols!$A:$U,7,FALSE),0),"")</f>
        <v>675</v>
      </c>
      <c r="AR75" s="3">
        <f>IFERROR(ROUND(VLOOKUP($A75,est_vols!$A:$U,8,FALSE),0),"")</f>
        <v>878</v>
      </c>
      <c r="AS75" s="9">
        <f>IFERROR(ROUND(VLOOKUP($A75,est_vols!$A:$U,9,FALSE),0),"")</f>
        <v>140</v>
      </c>
      <c r="AT75" s="3">
        <f t="shared" si="10"/>
        <v>47.666666666675155</v>
      </c>
      <c r="AU75" s="3">
        <f t="shared" si="10"/>
        <v>-118.66666666666595</v>
      </c>
      <c r="AV75" s="3">
        <f t="shared" si="10"/>
        <v>-30.166666666659921</v>
      </c>
      <c r="AW75" s="3">
        <f t="shared" si="10"/>
        <v>40.16666666666697</v>
      </c>
      <c r="AX75" s="3">
        <f t="shared" si="10"/>
        <v>197</v>
      </c>
      <c r="AY75" s="9">
        <f t="shared" si="10"/>
        <v>-40.666666666666003</v>
      </c>
      <c r="AZ75" s="3">
        <f t="shared" si="11"/>
        <v>2272.1111111119203</v>
      </c>
      <c r="BA75" s="3">
        <f t="shared" si="11"/>
        <v>14081.777777777606</v>
      </c>
      <c r="BB75" s="3">
        <f t="shared" si="11"/>
        <v>910.02777777737083</v>
      </c>
      <c r="BC75" s="3">
        <f t="shared" si="11"/>
        <v>1613.3611111111354</v>
      </c>
      <c r="BD75" s="3">
        <f t="shared" si="11"/>
        <v>38809</v>
      </c>
      <c r="BE75" s="3">
        <f t="shared" si="11"/>
        <v>1653.7777777777239</v>
      </c>
    </row>
    <row r="76" spans="1:57" x14ac:dyDescent="0.25">
      <c r="A76">
        <v>74</v>
      </c>
      <c r="B76" t="s">
        <v>167</v>
      </c>
      <c r="C76" t="s">
        <v>168</v>
      </c>
      <c r="D76" t="s">
        <v>184</v>
      </c>
      <c r="H76" t="s">
        <v>38</v>
      </c>
      <c r="I76" t="s">
        <v>160</v>
      </c>
      <c r="J76" s="11">
        <v>208</v>
      </c>
      <c r="K76">
        <v>52142</v>
      </c>
      <c r="L76" s="11">
        <v>52124</v>
      </c>
      <c r="M76">
        <f>IFERROR(ROUND(VLOOKUP($A76,est_vols!$A:$U,2,FALSE),0),"")</f>
        <v>3</v>
      </c>
      <c r="N76">
        <f>IFERROR(ROUND(VLOOKUP($A76,est_vols!$A:$U,3,FALSE),0),"")</f>
        <v>5</v>
      </c>
      <c r="O76" t="str">
        <f>VLOOKUP(M76,'AT FT Lookup'!$A$3:$D$8,4,FALSE)</f>
        <v>Urb</v>
      </c>
      <c r="P76" s="11" t="str">
        <f>VLOOKUP(N76,'AT FT Lookup'!$A$12:$C$26,3,FALSE)</f>
        <v>Fwy/Ramp</v>
      </c>
      <c r="Q76">
        <f t="shared" si="13"/>
        <v>0</v>
      </c>
      <c r="R76">
        <f t="shared" si="14"/>
        <v>0</v>
      </c>
      <c r="S76">
        <f t="shared" si="15"/>
        <v>1</v>
      </c>
      <c r="T76">
        <f t="shared" si="16"/>
        <v>0</v>
      </c>
      <c r="U76" s="11" t="str">
        <f t="shared" si="17"/>
        <v>20-50k</v>
      </c>
      <c r="V76" s="3">
        <f t="shared" si="12"/>
        <v>46227.833333333161</v>
      </c>
      <c r="W76" s="3">
        <f t="shared" si="12"/>
        <v>7435.6666666666597</v>
      </c>
      <c r="X76" s="3">
        <f t="shared" si="12"/>
        <v>16854.999999999902</v>
      </c>
      <c r="Y76" s="3">
        <f t="shared" si="12"/>
        <v>9051</v>
      </c>
      <c r="Z76" s="3">
        <f t="shared" si="12"/>
        <v>11136.166666666601</v>
      </c>
      <c r="AA76" s="9">
        <f t="shared" si="12"/>
        <v>1750</v>
      </c>
      <c r="AH76" s="3">
        <v>46227.833333333161</v>
      </c>
      <c r="AI76" s="3">
        <v>7435.6666666666597</v>
      </c>
      <c r="AJ76" s="3">
        <v>16854.999999999902</v>
      </c>
      <c r="AK76" s="3">
        <v>9051</v>
      </c>
      <c r="AL76" s="3">
        <v>11136.166666666601</v>
      </c>
      <c r="AM76" s="9">
        <v>1750</v>
      </c>
      <c r="AN76" s="3">
        <f>IFERROR(ROUND(VLOOKUP($A76,est_vols!$A:$U,4,FALSE),0),"")</f>
        <v>24694</v>
      </c>
      <c r="AO76" s="3">
        <f>IFERROR(ROUND(VLOOKUP($A76,est_vols!$A:$U,5,FALSE),0),"")</f>
        <v>4191</v>
      </c>
      <c r="AP76" s="3">
        <f>IFERROR(ROUND(VLOOKUP($A76,est_vols!$A:$U,6,FALSE),0),"")</f>
        <v>9026</v>
      </c>
      <c r="AQ76" s="3">
        <f>IFERROR(ROUND(VLOOKUP($A76,est_vols!$A:$U,7,FALSE),0),"")</f>
        <v>5553</v>
      </c>
      <c r="AR76" s="3">
        <f>IFERROR(ROUND(VLOOKUP($A76,est_vols!$A:$U,8,FALSE),0),"")</f>
        <v>5234</v>
      </c>
      <c r="AS76" s="9">
        <f>IFERROR(ROUND(VLOOKUP($A76,est_vols!$A:$U,9,FALSE),0),"")</f>
        <v>691</v>
      </c>
      <c r="AT76" s="3">
        <f t="shared" si="10"/>
        <v>-21533.833333333161</v>
      </c>
      <c r="AU76" s="3">
        <f t="shared" si="10"/>
        <v>-3244.6666666666597</v>
      </c>
      <c r="AV76" s="3">
        <f t="shared" si="10"/>
        <v>-7828.9999999999018</v>
      </c>
      <c r="AW76" s="3">
        <f t="shared" si="10"/>
        <v>-3498</v>
      </c>
      <c r="AX76" s="3">
        <f t="shared" si="10"/>
        <v>-5902.1666666666006</v>
      </c>
      <c r="AY76" s="9">
        <f t="shared" si="10"/>
        <v>-1059</v>
      </c>
      <c r="AZ76" s="3">
        <f t="shared" si="11"/>
        <v>463705978.02777034</v>
      </c>
      <c r="BA76" s="3">
        <f t="shared" si="11"/>
        <v>10527861.777777733</v>
      </c>
      <c r="BB76" s="3">
        <f t="shared" si="11"/>
        <v>61293240.999998465</v>
      </c>
      <c r="BC76" s="3">
        <f t="shared" si="11"/>
        <v>12236004</v>
      </c>
      <c r="BD76" s="3">
        <f t="shared" si="11"/>
        <v>34835571.36111033</v>
      </c>
      <c r="BE76" s="3">
        <f t="shared" si="11"/>
        <v>1121481</v>
      </c>
    </row>
    <row r="77" spans="1:57" x14ac:dyDescent="0.25">
      <c r="A77">
        <v>75</v>
      </c>
      <c r="B77" t="s">
        <v>167</v>
      </c>
      <c r="C77" t="s">
        <v>168</v>
      </c>
      <c r="D77" t="s">
        <v>185</v>
      </c>
      <c r="H77" t="s">
        <v>38</v>
      </c>
      <c r="I77" t="s">
        <v>160</v>
      </c>
      <c r="J77" s="11">
        <v>209</v>
      </c>
      <c r="K77">
        <v>52122</v>
      </c>
      <c r="L77" s="11">
        <v>52232</v>
      </c>
      <c r="M77">
        <f>IFERROR(ROUND(VLOOKUP($A77,est_vols!$A:$U,2,FALSE),0),"")</f>
        <v>3</v>
      </c>
      <c r="N77">
        <f>IFERROR(ROUND(VLOOKUP($A77,est_vols!$A:$U,3,FALSE),0),"")</f>
        <v>5</v>
      </c>
      <c r="O77" t="str">
        <f>VLOOKUP(M77,'AT FT Lookup'!$A$3:$D$8,4,FALSE)</f>
        <v>Urb</v>
      </c>
      <c r="P77" s="11" t="str">
        <f>VLOOKUP(N77,'AT FT Lookup'!$A$12:$C$26,3,FALSE)</f>
        <v>Fwy/Ramp</v>
      </c>
      <c r="Q77">
        <f t="shared" si="13"/>
        <v>0</v>
      </c>
      <c r="R77">
        <f t="shared" si="14"/>
        <v>1</v>
      </c>
      <c r="S77">
        <f t="shared" si="15"/>
        <v>0</v>
      </c>
      <c r="T77">
        <f t="shared" si="16"/>
        <v>0</v>
      </c>
      <c r="U77" s="11" t="str">
        <f t="shared" si="17"/>
        <v>10-20k</v>
      </c>
      <c r="V77" s="3">
        <f t="shared" si="12"/>
        <v>10195.99999999998</v>
      </c>
      <c r="W77" s="3">
        <f t="shared" si="12"/>
        <v>1021.66666666666</v>
      </c>
      <c r="X77" s="3">
        <f t="shared" si="12"/>
        <v>3524.6666666666601</v>
      </c>
      <c r="Y77" s="3">
        <f t="shared" si="12"/>
        <v>2155.3333333333298</v>
      </c>
      <c r="Z77" s="3">
        <f t="shared" si="12"/>
        <v>3191.3333333333298</v>
      </c>
      <c r="AA77" s="9">
        <f t="shared" si="12"/>
        <v>303</v>
      </c>
      <c r="AH77" s="3">
        <v>10195.99999999998</v>
      </c>
      <c r="AI77" s="3">
        <v>1021.66666666666</v>
      </c>
      <c r="AJ77" s="3">
        <v>3524.6666666666601</v>
      </c>
      <c r="AK77" s="3">
        <v>2155.3333333333298</v>
      </c>
      <c r="AL77" s="3">
        <v>3191.3333333333298</v>
      </c>
      <c r="AM77" s="9">
        <v>303</v>
      </c>
      <c r="AN77" s="3">
        <f>IFERROR(ROUND(VLOOKUP($A77,est_vols!$A:$U,4,FALSE),0),"")</f>
        <v>14591</v>
      </c>
      <c r="AO77" s="3">
        <f>IFERROR(ROUND(VLOOKUP($A77,est_vols!$A:$U,5,FALSE),0),"")</f>
        <v>1745</v>
      </c>
      <c r="AP77" s="3">
        <f>IFERROR(ROUND(VLOOKUP($A77,est_vols!$A:$U,6,FALSE),0),"")</f>
        <v>6223</v>
      </c>
      <c r="AQ77" s="3">
        <f>IFERROR(ROUND(VLOOKUP($A77,est_vols!$A:$U,7,FALSE),0),"")</f>
        <v>3072</v>
      </c>
      <c r="AR77" s="3">
        <f>IFERROR(ROUND(VLOOKUP($A77,est_vols!$A:$U,8,FALSE),0),"")</f>
        <v>3257</v>
      </c>
      <c r="AS77" s="9">
        <f>IFERROR(ROUND(VLOOKUP($A77,est_vols!$A:$U,9,FALSE),0),"")</f>
        <v>294</v>
      </c>
      <c r="AT77" s="3">
        <f t="shared" si="10"/>
        <v>4395.00000000002</v>
      </c>
      <c r="AU77" s="3">
        <f t="shared" si="10"/>
        <v>723.33333333333997</v>
      </c>
      <c r="AV77" s="3">
        <f t="shared" si="10"/>
        <v>2698.3333333333399</v>
      </c>
      <c r="AW77" s="3">
        <f t="shared" si="10"/>
        <v>916.66666666667015</v>
      </c>
      <c r="AX77" s="3">
        <f t="shared" si="10"/>
        <v>65.666666666670153</v>
      </c>
      <c r="AY77" s="9">
        <f t="shared" si="10"/>
        <v>-9</v>
      </c>
      <c r="AZ77" s="3">
        <f t="shared" si="11"/>
        <v>19316025.000000175</v>
      </c>
      <c r="BA77" s="3">
        <f t="shared" si="11"/>
        <v>523211.11111112073</v>
      </c>
      <c r="BB77" s="3">
        <f t="shared" si="11"/>
        <v>7281002.7777778134</v>
      </c>
      <c r="BC77" s="3">
        <f t="shared" si="11"/>
        <v>840277.77777778415</v>
      </c>
      <c r="BD77" s="3">
        <f t="shared" si="11"/>
        <v>4312.1111111115688</v>
      </c>
      <c r="BE77" s="3">
        <f t="shared" si="11"/>
        <v>81</v>
      </c>
    </row>
    <row r="78" spans="1:57" x14ac:dyDescent="0.25">
      <c r="A78">
        <v>76</v>
      </c>
      <c r="B78" t="s">
        <v>167</v>
      </c>
      <c r="C78" t="s">
        <v>168</v>
      </c>
      <c r="D78" t="s">
        <v>186</v>
      </c>
      <c r="H78" t="s">
        <v>38</v>
      </c>
      <c r="I78" t="s">
        <v>160</v>
      </c>
      <c r="J78" s="11">
        <v>210</v>
      </c>
      <c r="K78">
        <v>52141</v>
      </c>
      <c r="L78" s="11">
        <v>52139</v>
      </c>
      <c r="M78">
        <f>IFERROR(ROUND(VLOOKUP($A78,est_vols!$A:$U,2,FALSE),0),"")</f>
        <v>3</v>
      </c>
      <c r="N78">
        <f>IFERROR(ROUND(VLOOKUP($A78,est_vols!$A:$U,3,FALSE),0),"")</f>
        <v>5</v>
      </c>
      <c r="O78" t="str">
        <f>VLOOKUP(M78,'AT FT Lookup'!$A$3:$D$8,4,FALSE)</f>
        <v>Urb</v>
      </c>
      <c r="P78" s="11" t="str">
        <f>VLOOKUP(N78,'AT FT Lookup'!$A$12:$C$26,3,FALSE)</f>
        <v>Fwy/Ramp</v>
      </c>
      <c r="Q78">
        <f t="shared" si="13"/>
        <v>0</v>
      </c>
      <c r="R78">
        <f t="shared" si="14"/>
        <v>1</v>
      </c>
      <c r="S78">
        <f t="shared" si="15"/>
        <v>0</v>
      </c>
      <c r="T78">
        <f t="shared" si="16"/>
        <v>0</v>
      </c>
      <c r="U78" s="11" t="str">
        <f t="shared" si="17"/>
        <v>10-20k</v>
      </c>
      <c r="V78" s="3">
        <f t="shared" si="12"/>
        <v>14779.666666666646</v>
      </c>
      <c r="W78" s="3">
        <f t="shared" si="12"/>
        <v>2190</v>
      </c>
      <c r="X78" s="3">
        <f t="shared" si="12"/>
        <v>4999.6666666666597</v>
      </c>
      <c r="Y78" s="3">
        <f t="shared" si="12"/>
        <v>2967.1666666666601</v>
      </c>
      <c r="Z78" s="3">
        <f t="shared" si="12"/>
        <v>4073.1666666666601</v>
      </c>
      <c r="AA78" s="9">
        <f t="shared" si="12"/>
        <v>549.66666666666595</v>
      </c>
      <c r="AH78" s="3">
        <v>14779.666666666646</v>
      </c>
      <c r="AI78" s="3">
        <v>2190</v>
      </c>
      <c r="AJ78" s="3">
        <v>4999.6666666666597</v>
      </c>
      <c r="AK78" s="3">
        <v>2967.1666666666601</v>
      </c>
      <c r="AL78" s="3">
        <v>4073.1666666666601</v>
      </c>
      <c r="AM78" s="9">
        <v>549.66666666666595</v>
      </c>
      <c r="AN78" s="3">
        <f>IFERROR(ROUND(VLOOKUP($A78,est_vols!$A:$U,4,FALSE),0),"")</f>
        <v>16411</v>
      </c>
      <c r="AO78" s="3">
        <f>IFERROR(ROUND(VLOOKUP($A78,est_vols!$A:$U,5,FALSE),0),"")</f>
        <v>2319</v>
      </c>
      <c r="AP78" s="3">
        <f>IFERROR(ROUND(VLOOKUP($A78,est_vols!$A:$U,6,FALSE),0),"")</f>
        <v>6331</v>
      </c>
      <c r="AQ78" s="3">
        <f>IFERROR(ROUND(VLOOKUP($A78,est_vols!$A:$U,7,FALSE),0),"")</f>
        <v>3195</v>
      </c>
      <c r="AR78" s="3">
        <f>IFERROR(ROUND(VLOOKUP($A78,est_vols!$A:$U,8,FALSE),0),"")</f>
        <v>3881</v>
      </c>
      <c r="AS78" s="9">
        <f>IFERROR(ROUND(VLOOKUP($A78,est_vols!$A:$U,9,FALSE),0),"")</f>
        <v>685</v>
      </c>
      <c r="AT78" s="3">
        <f t="shared" si="10"/>
        <v>1631.3333333333539</v>
      </c>
      <c r="AU78" s="3">
        <f t="shared" si="10"/>
        <v>129</v>
      </c>
      <c r="AV78" s="3">
        <f t="shared" si="10"/>
        <v>1331.3333333333403</v>
      </c>
      <c r="AW78" s="3">
        <f t="shared" si="10"/>
        <v>227.83333333333985</v>
      </c>
      <c r="AX78" s="3">
        <f t="shared" si="10"/>
        <v>-192.16666666666015</v>
      </c>
      <c r="AY78" s="9">
        <f t="shared" si="10"/>
        <v>135.33333333333405</v>
      </c>
      <c r="AZ78" s="3">
        <f t="shared" si="11"/>
        <v>2661248.4444445116</v>
      </c>
      <c r="BA78" s="3">
        <f t="shared" si="11"/>
        <v>16641</v>
      </c>
      <c r="BB78" s="3">
        <f t="shared" si="11"/>
        <v>1772448.4444444631</v>
      </c>
      <c r="BC78" s="3">
        <f t="shared" si="11"/>
        <v>51908.02777778075</v>
      </c>
      <c r="BD78" s="3">
        <f t="shared" si="11"/>
        <v>36928.027777775271</v>
      </c>
      <c r="BE78" s="3">
        <f t="shared" si="11"/>
        <v>18315.111111111306</v>
      </c>
    </row>
    <row r="79" spans="1:57" x14ac:dyDescent="0.25">
      <c r="A79">
        <v>77</v>
      </c>
      <c r="B79" t="s">
        <v>167</v>
      </c>
      <c r="C79" t="s">
        <v>168</v>
      </c>
      <c r="D79" t="s">
        <v>187</v>
      </c>
      <c r="H79" t="s">
        <v>38</v>
      </c>
      <c r="I79" t="s">
        <v>160</v>
      </c>
      <c r="J79" s="11">
        <v>211</v>
      </c>
      <c r="K79">
        <v>52139</v>
      </c>
      <c r="L79" s="11">
        <v>52264</v>
      </c>
      <c r="M79">
        <f>IFERROR(ROUND(VLOOKUP($A79,est_vols!$A:$U,2,FALSE),0),"")</f>
        <v>3</v>
      </c>
      <c r="N79">
        <f>IFERROR(ROUND(VLOOKUP($A79,est_vols!$A:$U,3,FALSE),0),"")</f>
        <v>5</v>
      </c>
      <c r="O79" t="str">
        <f>VLOOKUP(M79,'AT FT Lookup'!$A$3:$D$8,4,FALSE)</f>
        <v>Urb</v>
      </c>
      <c r="P79" s="11" t="str">
        <f>VLOOKUP(N79,'AT FT Lookup'!$A$12:$C$26,3,FALSE)</f>
        <v>Fwy/Ramp</v>
      </c>
      <c r="Q79">
        <f t="shared" si="13"/>
        <v>1</v>
      </c>
      <c r="R79">
        <f t="shared" si="14"/>
        <v>0</v>
      </c>
      <c r="S79">
        <f t="shared" si="15"/>
        <v>0</v>
      </c>
      <c r="T79">
        <f t="shared" si="16"/>
        <v>0</v>
      </c>
      <c r="U79" s="11" t="str">
        <f t="shared" si="17"/>
        <v>&lt;10k</v>
      </c>
      <c r="V79" s="3">
        <f t="shared" si="12"/>
        <v>9736.3333333333176</v>
      </c>
      <c r="W79" s="3">
        <f t="shared" si="12"/>
        <v>2441.6666666666601</v>
      </c>
      <c r="X79" s="3">
        <f t="shared" si="12"/>
        <v>3473.5</v>
      </c>
      <c r="Y79" s="3">
        <f t="shared" si="12"/>
        <v>1686.8333333333301</v>
      </c>
      <c r="Z79" s="3">
        <f t="shared" si="12"/>
        <v>1592.6666666666599</v>
      </c>
      <c r="AA79" s="9">
        <f t="shared" si="12"/>
        <v>541.66666666666595</v>
      </c>
      <c r="AH79" s="3">
        <v>9736.3333333333176</v>
      </c>
      <c r="AI79" s="3">
        <v>2441.6666666666601</v>
      </c>
      <c r="AJ79" s="3">
        <v>3473.5</v>
      </c>
      <c r="AK79" s="3">
        <v>1686.8333333333301</v>
      </c>
      <c r="AL79" s="3">
        <v>1592.6666666666599</v>
      </c>
      <c r="AM79" s="9">
        <v>541.66666666666595</v>
      </c>
      <c r="AN79" s="3">
        <f>IFERROR(ROUND(VLOOKUP($A79,est_vols!$A:$U,4,FALSE),0),"")</f>
        <v>10810</v>
      </c>
      <c r="AO79" s="3">
        <f>IFERROR(ROUND(VLOOKUP($A79,est_vols!$A:$U,5,FALSE),0),"")</f>
        <v>2081</v>
      </c>
      <c r="AP79" s="3">
        <f>IFERROR(ROUND(VLOOKUP($A79,est_vols!$A:$U,6,FALSE),0),"")</f>
        <v>3970</v>
      </c>
      <c r="AQ79" s="3">
        <f>IFERROR(ROUND(VLOOKUP($A79,est_vols!$A:$U,7,FALSE),0),"")</f>
        <v>2239</v>
      </c>
      <c r="AR79" s="3">
        <f>IFERROR(ROUND(VLOOKUP($A79,est_vols!$A:$U,8,FALSE),0),"")</f>
        <v>2153</v>
      </c>
      <c r="AS79" s="9">
        <f>IFERROR(ROUND(VLOOKUP($A79,est_vols!$A:$U,9,FALSE),0),"")</f>
        <v>368</v>
      </c>
      <c r="AT79" s="3">
        <f t="shared" si="10"/>
        <v>1073.6666666666824</v>
      </c>
      <c r="AU79" s="3">
        <f t="shared" si="10"/>
        <v>-360.66666666666015</v>
      </c>
      <c r="AV79" s="3">
        <f t="shared" si="10"/>
        <v>496.5</v>
      </c>
      <c r="AW79" s="3">
        <f t="shared" si="10"/>
        <v>552.16666666666993</v>
      </c>
      <c r="AX79" s="3">
        <f t="shared" si="10"/>
        <v>560.33333333334008</v>
      </c>
      <c r="AY79" s="9">
        <f t="shared" si="10"/>
        <v>-173.66666666666595</v>
      </c>
      <c r="AZ79" s="3">
        <f t="shared" si="11"/>
        <v>1152760.111111145</v>
      </c>
      <c r="BA79" s="3">
        <f t="shared" si="11"/>
        <v>130080.44444443974</v>
      </c>
      <c r="BB79" s="3">
        <f t="shared" si="11"/>
        <v>246512.25</v>
      </c>
      <c r="BC79" s="3">
        <f t="shared" si="11"/>
        <v>304888.02777778136</v>
      </c>
      <c r="BD79" s="3">
        <f t="shared" si="11"/>
        <v>313973.444444452</v>
      </c>
      <c r="BE79" s="3">
        <f t="shared" si="11"/>
        <v>30160.111111110862</v>
      </c>
    </row>
    <row r="80" spans="1:57" x14ac:dyDescent="0.25">
      <c r="A80">
        <v>78</v>
      </c>
      <c r="B80" t="s">
        <v>167</v>
      </c>
      <c r="C80" t="s">
        <v>168</v>
      </c>
      <c r="D80" t="s">
        <v>188</v>
      </c>
      <c r="H80" t="s">
        <v>38</v>
      </c>
      <c r="I80" t="s">
        <v>160</v>
      </c>
      <c r="J80" s="11">
        <v>212</v>
      </c>
      <c r="K80">
        <v>7732</v>
      </c>
      <c r="L80" s="11">
        <v>6985</v>
      </c>
      <c r="M80">
        <f>IFERROR(ROUND(VLOOKUP($A80,est_vols!$A:$U,2,FALSE),0),"")</f>
        <v>4</v>
      </c>
      <c r="N80">
        <f>IFERROR(ROUND(VLOOKUP($A80,est_vols!$A:$U,3,FALSE),0),"")</f>
        <v>5</v>
      </c>
      <c r="O80" t="str">
        <f>VLOOKUP(M80,'AT FT Lookup'!$A$3:$D$8,4,FALSE)</f>
        <v>Sub</v>
      </c>
      <c r="P80" s="11" t="str">
        <f>VLOOKUP(N80,'AT FT Lookup'!$A$12:$C$26,3,FALSE)</f>
        <v>Fwy/Ramp</v>
      </c>
      <c r="Q80">
        <f t="shared" si="13"/>
        <v>1</v>
      </c>
      <c r="R80">
        <f t="shared" si="14"/>
        <v>0</v>
      </c>
      <c r="S80">
        <f t="shared" si="15"/>
        <v>0</v>
      </c>
      <c r="T80">
        <f t="shared" si="16"/>
        <v>0</v>
      </c>
      <c r="U80" s="11" t="str">
        <f t="shared" si="17"/>
        <v>&lt;10k</v>
      </c>
      <c r="V80" s="3">
        <f t="shared" si="12"/>
        <v>3959.3333333333289</v>
      </c>
      <c r="W80" s="3">
        <f t="shared" si="12"/>
        <v>576.66666666666595</v>
      </c>
      <c r="X80" s="3">
        <f t="shared" si="12"/>
        <v>1628.8333333333301</v>
      </c>
      <c r="Y80" s="3">
        <f t="shared" si="12"/>
        <v>523.33333333333303</v>
      </c>
      <c r="Z80" s="3">
        <f t="shared" si="12"/>
        <v>848.5</v>
      </c>
      <c r="AA80" s="9">
        <f t="shared" si="12"/>
        <v>382</v>
      </c>
      <c r="AH80" s="3">
        <v>3959.3333333333289</v>
      </c>
      <c r="AI80" s="3">
        <v>576.66666666666595</v>
      </c>
      <c r="AJ80" s="3">
        <v>1628.8333333333301</v>
      </c>
      <c r="AK80" s="3">
        <v>523.33333333333303</v>
      </c>
      <c r="AL80" s="3">
        <v>848.5</v>
      </c>
      <c r="AM80" s="9">
        <v>382</v>
      </c>
      <c r="AN80" s="3">
        <f>IFERROR(ROUND(VLOOKUP($A80,est_vols!$A:$U,4,FALSE),0),"")</f>
        <v>3420</v>
      </c>
      <c r="AO80" s="3">
        <f>IFERROR(ROUND(VLOOKUP($A80,est_vols!$A:$U,5,FALSE),0),"")</f>
        <v>512</v>
      </c>
      <c r="AP80" s="3">
        <f>IFERROR(ROUND(VLOOKUP($A80,est_vols!$A:$U,6,FALSE),0),"")</f>
        <v>1365</v>
      </c>
      <c r="AQ80" s="3">
        <f>IFERROR(ROUND(VLOOKUP($A80,est_vols!$A:$U,7,FALSE),0),"")</f>
        <v>632</v>
      </c>
      <c r="AR80" s="3">
        <f>IFERROR(ROUND(VLOOKUP($A80,est_vols!$A:$U,8,FALSE),0),"")</f>
        <v>794</v>
      </c>
      <c r="AS80" s="9">
        <f>IFERROR(ROUND(VLOOKUP($A80,est_vols!$A:$U,9,FALSE),0),"")</f>
        <v>117</v>
      </c>
      <c r="AT80" s="3">
        <f t="shared" si="10"/>
        <v>-539.33333333332894</v>
      </c>
      <c r="AU80" s="3">
        <f t="shared" si="10"/>
        <v>-64.666666666665947</v>
      </c>
      <c r="AV80" s="3">
        <f t="shared" si="10"/>
        <v>-263.83333333333007</v>
      </c>
      <c r="AW80" s="3">
        <f t="shared" si="10"/>
        <v>108.66666666666697</v>
      </c>
      <c r="AX80" s="3">
        <f t="shared" si="10"/>
        <v>-54.5</v>
      </c>
      <c r="AY80" s="9">
        <f t="shared" si="10"/>
        <v>-265</v>
      </c>
      <c r="AZ80" s="3">
        <f t="shared" si="11"/>
        <v>290880.44444443972</v>
      </c>
      <c r="BA80" s="3">
        <f t="shared" si="11"/>
        <v>4181.7777777776846</v>
      </c>
      <c r="BB80" s="3">
        <f t="shared" si="11"/>
        <v>69608.027777776064</v>
      </c>
      <c r="BC80" s="3">
        <f t="shared" si="11"/>
        <v>11808.444444444511</v>
      </c>
      <c r="BD80" s="3">
        <f t="shared" si="11"/>
        <v>2970.25</v>
      </c>
      <c r="BE80" s="3">
        <f t="shared" si="11"/>
        <v>70225</v>
      </c>
    </row>
    <row r="81" spans="1:57" x14ac:dyDescent="0.25">
      <c r="A81">
        <v>79</v>
      </c>
      <c r="B81" t="s">
        <v>167</v>
      </c>
      <c r="C81" t="s">
        <v>168</v>
      </c>
      <c r="D81" t="s">
        <v>188</v>
      </c>
      <c r="H81" t="s">
        <v>38</v>
      </c>
      <c r="I81" t="s">
        <v>160</v>
      </c>
      <c r="J81" s="11">
        <v>213</v>
      </c>
      <c r="K81">
        <v>6985</v>
      </c>
      <c r="L81" s="11">
        <v>6980</v>
      </c>
      <c r="M81">
        <f>IFERROR(ROUND(VLOOKUP($A81,est_vols!$A:$U,2,FALSE),0),"")</f>
        <v>4</v>
      </c>
      <c r="N81">
        <f>IFERROR(ROUND(VLOOKUP($A81,est_vols!$A:$U,3,FALSE),0),"")</f>
        <v>5</v>
      </c>
      <c r="O81" t="str">
        <f>VLOOKUP(M81,'AT FT Lookup'!$A$3:$D$8,4,FALSE)</f>
        <v>Sub</v>
      </c>
      <c r="P81" s="11" t="str">
        <f>VLOOKUP(N81,'AT FT Lookup'!$A$12:$C$26,3,FALSE)</f>
        <v>Fwy/Ramp</v>
      </c>
      <c r="Q81">
        <f t="shared" si="13"/>
        <v>1</v>
      </c>
      <c r="R81">
        <f t="shared" si="14"/>
        <v>0</v>
      </c>
      <c r="S81">
        <f t="shared" si="15"/>
        <v>0</v>
      </c>
      <c r="T81">
        <f t="shared" si="16"/>
        <v>0</v>
      </c>
      <c r="U81" s="11" t="str">
        <f t="shared" si="17"/>
        <v>&lt;10k</v>
      </c>
      <c r="V81" s="3">
        <f t="shared" si="12"/>
        <v>3512.9999999999959</v>
      </c>
      <c r="W81" s="3">
        <f t="shared" si="12"/>
        <v>780.66666666666595</v>
      </c>
      <c r="X81" s="3">
        <f t="shared" si="12"/>
        <v>1390.3333333333301</v>
      </c>
      <c r="Y81" s="3">
        <f t="shared" si="12"/>
        <v>555.5</v>
      </c>
      <c r="Z81" s="3">
        <f t="shared" si="12"/>
        <v>600.5</v>
      </c>
      <c r="AA81" s="9">
        <f t="shared" si="12"/>
        <v>186</v>
      </c>
      <c r="AH81" s="3">
        <v>3512.9999999999959</v>
      </c>
      <c r="AI81" s="3">
        <v>780.66666666666595</v>
      </c>
      <c r="AJ81" s="3">
        <v>1390.3333333333301</v>
      </c>
      <c r="AK81" s="3">
        <v>555.5</v>
      </c>
      <c r="AL81" s="3">
        <v>600.5</v>
      </c>
      <c r="AM81" s="9">
        <v>186</v>
      </c>
      <c r="AN81" s="3">
        <f>IFERROR(ROUND(VLOOKUP($A81,est_vols!$A:$U,4,FALSE),0),"")</f>
        <v>3707</v>
      </c>
      <c r="AO81" s="3">
        <f>IFERROR(ROUND(VLOOKUP($A81,est_vols!$A:$U,5,FALSE),0),"")</f>
        <v>878</v>
      </c>
      <c r="AP81" s="3">
        <f>IFERROR(ROUND(VLOOKUP($A81,est_vols!$A:$U,6,FALSE),0),"")</f>
        <v>1409</v>
      </c>
      <c r="AQ81" s="3">
        <f>IFERROR(ROUND(VLOOKUP($A81,est_vols!$A:$U,7,FALSE),0),"")</f>
        <v>620</v>
      </c>
      <c r="AR81" s="3">
        <f>IFERROR(ROUND(VLOOKUP($A81,est_vols!$A:$U,8,FALSE),0),"")</f>
        <v>660</v>
      </c>
      <c r="AS81" s="9">
        <f>IFERROR(ROUND(VLOOKUP($A81,est_vols!$A:$U,9,FALSE),0),"")</f>
        <v>140</v>
      </c>
      <c r="AT81" s="3">
        <f t="shared" si="10"/>
        <v>194.00000000000409</v>
      </c>
      <c r="AU81" s="3">
        <f t="shared" si="10"/>
        <v>97.333333333334053</v>
      </c>
      <c r="AV81" s="3">
        <f t="shared" si="10"/>
        <v>18.666666666669926</v>
      </c>
      <c r="AW81" s="3">
        <f t="shared" si="10"/>
        <v>64.5</v>
      </c>
      <c r="AX81" s="3">
        <f t="shared" si="10"/>
        <v>59.5</v>
      </c>
      <c r="AY81" s="9">
        <f t="shared" si="10"/>
        <v>-46</v>
      </c>
      <c r="AZ81" s="3">
        <f t="shared" si="11"/>
        <v>37636.000000001586</v>
      </c>
      <c r="BA81" s="3">
        <f t="shared" si="11"/>
        <v>9473.7777777779174</v>
      </c>
      <c r="BB81" s="3">
        <f t="shared" si="11"/>
        <v>348.4444444445661</v>
      </c>
      <c r="BC81" s="3">
        <f t="shared" si="11"/>
        <v>4160.25</v>
      </c>
      <c r="BD81" s="3">
        <f t="shared" si="11"/>
        <v>3540.25</v>
      </c>
      <c r="BE81" s="3">
        <f t="shared" si="11"/>
        <v>2116</v>
      </c>
    </row>
    <row r="82" spans="1:57" x14ac:dyDescent="0.25">
      <c r="A82">
        <v>80</v>
      </c>
      <c r="B82" t="s">
        <v>167</v>
      </c>
      <c r="C82" t="s">
        <v>168</v>
      </c>
      <c r="D82" t="s">
        <v>189</v>
      </c>
      <c r="H82" t="s">
        <v>38</v>
      </c>
      <c r="I82" t="s">
        <v>160</v>
      </c>
      <c r="J82" s="11">
        <v>214</v>
      </c>
      <c r="K82">
        <v>6994</v>
      </c>
      <c r="L82" s="11">
        <v>6996</v>
      </c>
      <c r="M82">
        <f>IFERROR(ROUND(VLOOKUP($A82,est_vols!$A:$U,2,FALSE),0),"")</f>
        <v>4</v>
      </c>
      <c r="N82">
        <f>IFERROR(ROUND(VLOOKUP($A82,est_vols!$A:$U,3,FALSE),0),"")</f>
        <v>5</v>
      </c>
      <c r="O82" t="str">
        <f>VLOOKUP(M82,'AT FT Lookup'!$A$3:$D$8,4,FALSE)</f>
        <v>Sub</v>
      </c>
      <c r="P82" s="11" t="str">
        <f>VLOOKUP(N82,'AT FT Lookup'!$A$12:$C$26,3,FALSE)</f>
        <v>Fwy/Ramp</v>
      </c>
      <c r="Q82">
        <f t="shared" si="13"/>
        <v>1</v>
      </c>
      <c r="R82">
        <f t="shared" si="14"/>
        <v>0</v>
      </c>
      <c r="S82">
        <f t="shared" si="15"/>
        <v>0</v>
      </c>
      <c r="T82">
        <f t="shared" si="16"/>
        <v>0</v>
      </c>
      <c r="U82" s="11" t="str">
        <f t="shared" si="17"/>
        <v>&lt;10k</v>
      </c>
      <c r="V82" s="3">
        <f t="shared" si="12"/>
        <v>3285.3333333333321</v>
      </c>
      <c r="W82" s="3">
        <f t="shared" si="12"/>
        <v>634.66666666666595</v>
      </c>
      <c r="X82" s="3">
        <f t="shared" si="12"/>
        <v>1214.5</v>
      </c>
      <c r="Y82" s="3">
        <f t="shared" si="12"/>
        <v>612.5</v>
      </c>
      <c r="Z82" s="3">
        <f t="shared" si="12"/>
        <v>638.66666666666595</v>
      </c>
      <c r="AA82" s="9">
        <f t="shared" si="12"/>
        <v>185</v>
      </c>
      <c r="AH82" s="3">
        <v>3285.3333333333321</v>
      </c>
      <c r="AI82" s="3">
        <v>634.66666666666595</v>
      </c>
      <c r="AJ82" s="3">
        <v>1214.5</v>
      </c>
      <c r="AK82" s="3">
        <v>612.5</v>
      </c>
      <c r="AL82" s="3">
        <v>638.66666666666595</v>
      </c>
      <c r="AM82" s="9">
        <v>185</v>
      </c>
      <c r="AN82" s="3">
        <f>IFERROR(ROUND(VLOOKUP($A82,est_vols!$A:$U,4,FALSE),0),"")</f>
        <v>91</v>
      </c>
      <c r="AO82" s="3">
        <f>IFERROR(ROUND(VLOOKUP($A82,est_vols!$A:$U,5,FALSE),0),"")</f>
        <v>17</v>
      </c>
      <c r="AP82" s="3">
        <f>IFERROR(ROUND(VLOOKUP($A82,est_vols!$A:$U,6,FALSE),0),"")</f>
        <v>53</v>
      </c>
      <c r="AQ82" s="3">
        <f>IFERROR(ROUND(VLOOKUP($A82,est_vols!$A:$U,7,FALSE),0),"")</f>
        <v>9</v>
      </c>
      <c r="AR82" s="3">
        <f>IFERROR(ROUND(VLOOKUP($A82,est_vols!$A:$U,8,FALSE),0),"")</f>
        <v>12</v>
      </c>
      <c r="AS82" s="9">
        <f>IFERROR(ROUND(VLOOKUP($A82,est_vols!$A:$U,9,FALSE),0),"")</f>
        <v>1</v>
      </c>
      <c r="AT82" s="3">
        <f t="shared" si="10"/>
        <v>-3194.3333333333321</v>
      </c>
      <c r="AU82" s="3">
        <f t="shared" si="10"/>
        <v>-617.66666666666595</v>
      </c>
      <c r="AV82" s="3">
        <f t="shared" si="10"/>
        <v>-1161.5</v>
      </c>
      <c r="AW82" s="3">
        <f t="shared" si="10"/>
        <v>-603.5</v>
      </c>
      <c r="AX82" s="3">
        <f t="shared" si="10"/>
        <v>-626.66666666666595</v>
      </c>
      <c r="AY82" s="9">
        <f t="shared" si="10"/>
        <v>-184</v>
      </c>
      <c r="AZ82" s="3">
        <f t="shared" si="11"/>
        <v>10203765.444444437</v>
      </c>
      <c r="BA82" s="3">
        <f t="shared" si="11"/>
        <v>381512.11111111019</v>
      </c>
      <c r="BB82" s="3">
        <f t="shared" si="11"/>
        <v>1349082.25</v>
      </c>
      <c r="BC82" s="3">
        <f t="shared" si="11"/>
        <v>364212.25</v>
      </c>
      <c r="BD82" s="3">
        <f t="shared" si="11"/>
        <v>392711.11111111019</v>
      </c>
      <c r="BE82" s="3">
        <f t="shared" si="11"/>
        <v>33856</v>
      </c>
    </row>
    <row r="83" spans="1:57" x14ac:dyDescent="0.25">
      <c r="A83">
        <v>81</v>
      </c>
      <c r="B83" t="s">
        <v>167</v>
      </c>
      <c r="C83" t="s">
        <v>168</v>
      </c>
      <c r="D83" t="s">
        <v>189</v>
      </c>
      <c r="H83" t="s">
        <v>38</v>
      </c>
      <c r="I83" t="s">
        <v>160</v>
      </c>
      <c r="J83" s="11">
        <v>215</v>
      </c>
      <c r="K83">
        <v>6996</v>
      </c>
      <c r="L83" s="11">
        <v>6995</v>
      </c>
      <c r="M83">
        <f>IFERROR(ROUND(VLOOKUP($A83,est_vols!$A:$U,2,FALSE),0),"")</f>
        <v>4</v>
      </c>
      <c r="N83">
        <f>IFERROR(ROUND(VLOOKUP($A83,est_vols!$A:$U,3,FALSE),0),"")</f>
        <v>5</v>
      </c>
      <c r="O83" t="str">
        <f>VLOOKUP(M83,'AT FT Lookup'!$A$3:$D$8,4,FALSE)</f>
        <v>Sub</v>
      </c>
      <c r="P83" s="11" t="str">
        <f>VLOOKUP(N83,'AT FT Lookup'!$A$12:$C$26,3,FALSE)</f>
        <v>Fwy/Ramp</v>
      </c>
      <c r="Q83">
        <f t="shared" si="13"/>
        <v>1</v>
      </c>
      <c r="R83">
        <f t="shared" si="14"/>
        <v>0</v>
      </c>
      <c r="S83">
        <f t="shared" si="15"/>
        <v>0</v>
      </c>
      <c r="T83">
        <f t="shared" si="16"/>
        <v>0</v>
      </c>
      <c r="U83" s="11" t="str">
        <f t="shared" si="17"/>
        <v>&lt;10k</v>
      </c>
      <c r="V83" s="3">
        <f t="shared" si="12"/>
        <v>2896.6666666666665</v>
      </c>
      <c r="W83" s="3">
        <f t="shared" si="12"/>
        <v>313</v>
      </c>
      <c r="X83" s="3">
        <f t="shared" si="12"/>
        <v>1136.5</v>
      </c>
      <c r="Y83" s="3">
        <f t="shared" si="12"/>
        <v>958.83333333333303</v>
      </c>
      <c r="Z83" s="3">
        <f t="shared" si="12"/>
        <v>419</v>
      </c>
      <c r="AA83" s="9">
        <f t="shared" si="12"/>
        <v>69.3333333333333</v>
      </c>
      <c r="AH83" s="3">
        <v>2896.6666666666665</v>
      </c>
      <c r="AI83" s="3">
        <v>313</v>
      </c>
      <c r="AJ83" s="3">
        <v>1136.5</v>
      </c>
      <c r="AK83" s="3">
        <v>958.83333333333303</v>
      </c>
      <c r="AL83" s="3">
        <v>419</v>
      </c>
      <c r="AM83" s="9">
        <v>69.3333333333333</v>
      </c>
      <c r="AN83" s="3">
        <f>IFERROR(ROUND(VLOOKUP($A83,est_vols!$A:$U,4,FALSE),0),"")</f>
        <v>0</v>
      </c>
      <c r="AO83" s="3">
        <f>IFERROR(ROUND(VLOOKUP($A83,est_vols!$A:$U,5,FALSE),0),"")</f>
        <v>0</v>
      </c>
      <c r="AP83" s="3">
        <f>IFERROR(ROUND(VLOOKUP($A83,est_vols!$A:$U,6,FALSE),0),"")</f>
        <v>0</v>
      </c>
      <c r="AQ83" s="3">
        <f>IFERROR(ROUND(VLOOKUP($A83,est_vols!$A:$U,7,FALSE),0),"")</f>
        <v>0</v>
      </c>
      <c r="AR83" s="3">
        <f>IFERROR(ROUND(VLOOKUP($A83,est_vols!$A:$U,8,FALSE),0),"")</f>
        <v>0</v>
      </c>
      <c r="AS83" s="9">
        <f>IFERROR(ROUND(VLOOKUP($A83,est_vols!$A:$U,9,FALSE),0),"")</f>
        <v>0</v>
      </c>
      <c r="AT83" s="3">
        <f t="shared" si="10"/>
        <v>-2896.6666666666665</v>
      </c>
      <c r="AU83" s="3">
        <f t="shared" si="10"/>
        <v>-313</v>
      </c>
      <c r="AV83" s="3">
        <f t="shared" si="10"/>
        <v>-1136.5</v>
      </c>
      <c r="AW83" s="3">
        <f t="shared" si="10"/>
        <v>-958.83333333333303</v>
      </c>
      <c r="AX83" s="3">
        <f t="shared" si="10"/>
        <v>-419</v>
      </c>
      <c r="AY83" s="9">
        <f t="shared" si="10"/>
        <v>-69.3333333333333</v>
      </c>
      <c r="AZ83" s="3">
        <f t="shared" si="11"/>
        <v>8390677.7777777761</v>
      </c>
      <c r="BA83" s="3">
        <f t="shared" si="11"/>
        <v>97969</v>
      </c>
      <c r="BB83" s="3">
        <f t="shared" si="11"/>
        <v>1291632.25</v>
      </c>
      <c r="BC83" s="3">
        <f t="shared" si="11"/>
        <v>919361.36111111054</v>
      </c>
      <c r="BD83" s="3">
        <f t="shared" si="11"/>
        <v>175561</v>
      </c>
      <c r="BE83" s="3">
        <f t="shared" si="11"/>
        <v>4807.1111111111068</v>
      </c>
    </row>
    <row r="84" spans="1:57" x14ac:dyDescent="0.25">
      <c r="A84">
        <v>82</v>
      </c>
      <c r="B84" t="s">
        <v>167</v>
      </c>
      <c r="C84" t="s">
        <v>168</v>
      </c>
      <c r="D84" t="s">
        <v>190</v>
      </c>
      <c r="H84" t="s">
        <v>36</v>
      </c>
      <c r="I84" t="s">
        <v>160</v>
      </c>
      <c r="J84" s="11">
        <v>301</v>
      </c>
      <c r="K84">
        <v>7702</v>
      </c>
      <c r="L84" s="11">
        <v>52234</v>
      </c>
      <c r="M84">
        <f>IFERROR(ROUND(VLOOKUP($A84,est_vols!$A:$U,2,FALSE),0),"")</f>
        <v>2</v>
      </c>
      <c r="N84">
        <f>IFERROR(ROUND(VLOOKUP($A84,est_vols!$A:$U,3,FALSE),0),"")</f>
        <v>5</v>
      </c>
      <c r="O84" t="str">
        <f>VLOOKUP(M84,'AT FT Lookup'!$A$3:$D$8,4,FALSE)</f>
        <v>UrbBiz</v>
      </c>
      <c r="P84" s="11" t="str">
        <f>VLOOKUP(N84,'AT FT Lookup'!$A$12:$C$26,3,FALSE)</f>
        <v>Fwy/Ramp</v>
      </c>
      <c r="Q84">
        <f t="shared" si="13"/>
        <v>0</v>
      </c>
      <c r="R84">
        <f t="shared" si="14"/>
        <v>1</v>
      </c>
      <c r="S84">
        <f t="shared" si="15"/>
        <v>0</v>
      </c>
      <c r="T84">
        <f t="shared" si="16"/>
        <v>0</v>
      </c>
      <c r="U84" s="11" t="str">
        <f t="shared" si="17"/>
        <v>10-20k</v>
      </c>
      <c r="V84" s="3">
        <f t="shared" si="12"/>
        <v>13144.66666666665</v>
      </c>
      <c r="W84" s="3">
        <f t="shared" si="12"/>
        <v>2530</v>
      </c>
      <c r="X84" s="3">
        <f t="shared" si="12"/>
        <v>4490.1666666666597</v>
      </c>
      <c r="Y84" s="3">
        <f t="shared" si="12"/>
        <v>2350.3333333333298</v>
      </c>
      <c r="Z84" s="3">
        <f t="shared" si="12"/>
        <v>3183.1666666666601</v>
      </c>
      <c r="AA84" s="9">
        <f t="shared" si="12"/>
        <v>591</v>
      </c>
      <c r="AH84" s="3">
        <v>13144.66666666665</v>
      </c>
      <c r="AI84" s="3">
        <v>2530</v>
      </c>
      <c r="AJ84" s="3">
        <v>4490.1666666666597</v>
      </c>
      <c r="AK84" s="3">
        <v>2350.3333333333298</v>
      </c>
      <c r="AL84" s="3">
        <v>3183.1666666666601</v>
      </c>
      <c r="AM84" s="9">
        <v>591</v>
      </c>
      <c r="AN84" s="3">
        <f>IFERROR(ROUND(VLOOKUP($A84,est_vols!$A:$U,4,FALSE),0),"")</f>
        <v>20080</v>
      </c>
      <c r="AO84" s="3">
        <f>IFERROR(ROUND(VLOOKUP($A84,est_vols!$A:$U,5,FALSE),0),"")</f>
        <v>4136</v>
      </c>
      <c r="AP84" s="3">
        <f>IFERROR(ROUND(VLOOKUP($A84,est_vols!$A:$U,6,FALSE),0),"")</f>
        <v>7980</v>
      </c>
      <c r="AQ84" s="3">
        <f>IFERROR(ROUND(VLOOKUP($A84,est_vols!$A:$U,7,FALSE),0),"")</f>
        <v>3672</v>
      </c>
      <c r="AR84" s="3">
        <f>IFERROR(ROUND(VLOOKUP($A84,est_vols!$A:$U,8,FALSE),0),"")</f>
        <v>3607</v>
      </c>
      <c r="AS84" s="9">
        <f>IFERROR(ROUND(VLOOKUP($A84,est_vols!$A:$U,9,FALSE),0),"")</f>
        <v>685</v>
      </c>
      <c r="AT84" s="3">
        <f t="shared" si="10"/>
        <v>6935.3333333333503</v>
      </c>
      <c r="AU84" s="3">
        <f t="shared" si="10"/>
        <v>1606</v>
      </c>
      <c r="AV84" s="3">
        <f t="shared" si="10"/>
        <v>3489.8333333333403</v>
      </c>
      <c r="AW84" s="3">
        <f t="shared" si="10"/>
        <v>1321.6666666666702</v>
      </c>
      <c r="AX84" s="3">
        <f t="shared" si="10"/>
        <v>423.83333333333985</v>
      </c>
      <c r="AY84" s="9">
        <f t="shared" si="10"/>
        <v>94</v>
      </c>
      <c r="AZ84" s="3">
        <f t="shared" si="11"/>
        <v>48098848.444444679</v>
      </c>
      <c r="BA84" s="3">
        <f t="shared" si="11"/>
        <v>2579236</v>
      </c>
      <c r="BB84" s="3">
        <f t="shared" si="11"/>
        <v>12178936.694444492</v>
      </c>
      <c r="BC84" s="3">
        <f t="shared" si="11"/>
        <v>1746802.7777777871</v>
      </c>
      <c r="BD84" s="3">
        <f t="shared" si="11"/>
        <v>179634.69444444997</v>
      </c>
      <c r="BE84" s="3">
        <f t="shared" si="11"/>
        <v>8836</v>
      </c>
    </row>
    <row r="85" spans="1:57" x14ac:dyDescent="0.25">
      <c r="A85">
        <v>83</v>
      </c>
      <c r="B85" t="s">
        <v>167</v>
      </c>
      <c r="C85" t="s">
        <v>168</v>
      </c>
      <c r="D85" t="s">
        <v>191</v>
      </c>
      <c r="H85" t="s">
        <v>36</v>
      </c>
      <c r="I85" t="s">
        <v>160</v>
      </c>
      <c r="J85" s="11">
        <v>302</v>
      </c>
      <c r="K85">
        <v>22460</v>
      </c>
      <c r="L85" s="11">
        <v>52271</v>
      </c>
      <c r="M85">
        <f>IFERROR(ROUND(VLOOKUP($A85,est_vols!$A:$U,2,FALSE),0),"")</f>
        <v>2</v>
      </c>
      <c r="N85">
        <f>IFERROR(ROUND(VLOOKUP($A85,est_vols!$A:$U,3,FALSE),0),"")</f>
        <v>7</v>
      </c>
      <c r="O85" t="str">
        <f>VLOOKUP(M85,'AT FT Lookup'!$A$3:$D$8,4,FALSE)</f>
        <v>UrbBiz</v>
      </c>
      <c r="P85" s="11" t="str">
        <f>VLOOKUP(N85,'AT FT Lookup'!$A$12:$C$26,3,FALSE)</f>
        <v>Art</v>
      </c>
      <c r="Q85">
        <f t="shared" si="13"/>
        <v>0</v>
      </c>
      <c r="R85">
        <f t="shared" si="14"/>
        <v>0</v>
      </c>
      <c r="S85">
        <f t="shared" si="15"/>
        <v>1</v>
      </c>
      <c r="T85">
        <f t="shared" si="16"/>
        <v>0</v>
      </c>
      <c r="U85" s="11" t="str">
        <f t="shared" si="17"/>
        <v>20-50k</v>
      </c>
      <c r="V85" s="3">
        <f t="shared" si="12"/>
        <v>21057.66666666665</v>
      </c>
      <c r="W85" s="3">
        <f t="shared" si="12"/>
        <v>4066.6666666666601</v>
      </c>
      <c r="X85" s="3">
        <f t="shared" si="12"/>
        <v>7339.1666666666597</v>
      </c>
      <c r="Y85" s="3">
        <f t="shared" si="12"/>
        <v>3681.8333333333298</v>
      </c>
      <c r="Z85" s="3">
        <f t="shared" si="12"/>
        <v>4852</v>
      </c>
      <c r="AA85" s="9">
        <f t="shared" si="12"/>
        <v>1118</v>
      </c>
      <c r="AH85" s="3">
        <v>21057.66666666665</v>
      </c>
      <c r="AI85" s="3">
        <v>4066.6666666666601</v>
      </c>
      <c r="AJ85" s="3">
        <v>7339.1666666666597</v>
      </c>
      <c r="AK85" s="3">
        <v>3681.8333333333298</v>
      </c>
      <c r="AL85" s="3">
        <v>4852</v>
      </c>
      <c r="AM85" s="9">
        <v>1118</v>
      </c>
      <c r="AN85" s="3">
        <f>IFERROR(ROUND(VLOOKUP($A85,est_vols!$A:$U,4,FALSE),0),"")</f>
        <v>14759</v>
      </c>
      <c r="AO85" s="3">
        <f>IFERROR(ROUND(VLOOKUP($A85,est_vols!$A:$U,5,FALSE),0),"")</f>
        <v>2878</v>
      </c>
      <c r="AP85" s="3">
        <f>IFERROR(ROUND(VLOOKUP($A85,est_vols!$A:$U,6,FALSE),0),"")</f>
        <v>6061</v>
      </c>
      <c r="AQ85" s="3">
        <f>IFERROR(ROUND(VLOOKUP($A85,est_vols!$A:$U,7,FALSE),0),"")</f>
        <v>2378</v>
      </c>
      <c r="AR85" s="3">
        <f>IFERROR(ROUND(VLOOKUP($A85,est_vols!$A:$U,8,FALSE),0),"")</f>
        <v>2833</v>
      </c>
      <c r="AS85" s="9">
        <f>IFERROR(ROUND(VLOOKUP($A85,est_vols!$A:$U,9,FALSE),0),"")</f>
        <v>609</v>
      </c>
      <c r="AT85" s="3">
        <f t="shared" si="10"/>
        <v>-6298.6666666666497</v>
      </c>
      <c r="AU85" s="3">
        <f t="shared" si="10"/>
        <v>-1188.6666666666601</v>
      </c>
      <c r="AV85" s="3">
        <f t="shared" si="10"/>
        <v>-1278.1666666666597</v>
      </c>
      <c r="AW85" s="3">
        <f t="shared" si="10"/>
        <v>-1303.8333333333298</v>
      </c>
      <c r="AX85" s="3">
        <f t="shared" si="10"/>
        <v>-2019</v>
      </c>
      <c r="AY85" s="9">
        <f t="shared" si="10"/>
        <v>-509</v>
      </c>
      <c r="AZ85" s="3">
        <f t="shared" si="11"/>
        <v>39673201.777777568</v>
      </c>
      <c r="BA85" s="3">
        <f t="shared" si="11"/>
        <v>1412928.4444444289</v>
      </c>
      <c r="BB85" s="3">
        <f t="shared" si="11"/>
        <v>1633710.0277777601</v>
      </c>
      <c r="BC85" s="3">
        <f t="shared" si="11"/>
        <v>1699981.3611111019</v>
      </c>
      <c r="BD85" s="3">
        <f t="shared" si="11"/>
        <v>4076361</v>
      </c>
      <c r="BE85" s="3">
        <f t="shared" si="11"/>
        <v>259081</v>
      </c>
    </row>
    <row r="86" spans="1:57" x14ac:dyDescent="0.25">
      <c r="A86">
        <v>84</v>
      </c>
      <c r="B86" t="s">
        <v>167</v>
      </c>
      <c r="C86" t="s">
        <v>168</v>
      </c>
      <c r="D86" t="s">
        <v>192</v>
      </c>
      <c r="H86" t="s">
        <v>36</v>
      </c>
      <c r="I86" t="s">
        <v>160</v>
      </c>
      <c r="J86" s="11">
        <v>303</v>
      </c>
      <c r="K86">
        <v>52134</v>
      </c>
      <c r="L86" s="11">
        <v>52261</v>
      </c>
      <c r="M86">
        <f>IFERROR(ROUND(VLOOKUP($A86,est_vols!$A:$U,2,FALSE),0),"")</f>
        <v>2</v>
      </c>
      <c r="N86">
        <f>IFERROR(ROUND(VLOOKUP($A86,est_vols!$A:$U,3,FALSE),0),"")</f>
        <v>5</v>
      </c>
      <c r="O86" t="str">
        <f>VLOOKUP(M86,'AT FT Lookup'!$A$3:$D$8,4,FALSE)</f>
        <v>UrbBiz</v>
      </c>
      <c r="P86" s="11" t="str">
        <f>VLOOKUP(N86,'AT FT Lookup'!$A$12:$C$26,3,FALSE)</f>
        <v>Fwy/Ramp</v>
      </c>
      <c r="Q86">
        <f t="shared" si="13"/>
        <v>0</v>
      </c>
      <c r="R86">
        <f t="shared" si="14"/>
        <v>1</v>
      </c>
      <c r="S86">
        <f t="shared" si="15"/>
        <v>0</v>
      </c>
      <c r="T86">
        <f t="shared" si="16"/>
        <v>0</v>
      </c>
      <c r="U86" s="11" t="str">
        <f t="shared" si="17"/>
        <v>10-20k</v>
      </c>
      <c r="V86" s="3">
        <f t="shared" si="12"/>
        <v>13830.999999999987</v>
      </c>
      <c r="W86" s="3">
        <f t="shared" si="12"/>
        <v>2143.3333333333298</v>
      </c>
      <c r="X86" s="3">
        <f t="shared" si="12"/>
        <v>4890.3333333333303</v>
      </c>
      <c r="Y86" s="3">
        <f t="shared" si="12"/>
        <v>2936.1666666666601</v>
      </c>
      <c r="Z86" s="3">
        <f t="shared" si="12"/>
        <v>3586.5</v>
      </c>
      <c r="AA86" s="9">
        <f t="shared" si="12"/>
        <v>274.666666666666</v>
      </c>
      <c r="AH86" s="3">
        <v>13830.999999999987</v>
      </c>
      <c r="AI86" s="3">
        <v>2143.3333333333298</v>
      </c>
      <c r="AJ86" s="3">
        <v>4890.3333333333303</v>
      </c>
      <c r="AK86" s="3">
        <v>2936.1666666666601</v>
      </c>
      <c r="AL86" s="3">
        <v>3586.5</v>
      </c>
      <c r="AM86" s="9">
        <v>274.666666666666</v>
      </c>
      <c r="AN86" s="3">
        <f>IFERROR(ROUND(VLOOKUP($A86,est_vols!$A:$U,4,FALSE),0),"")</f>
        <v>15927</v>
      </c>
      <c r="AO86" s="3">
        <f>IFERROR(ROUND(VLOOKUP($A86,est_vols!$A:$U,5,FALSE),0),"")</f>
        <v>2631</v>
      </c>
      <c r="AP86" s="3">
        <f>IFERROR(ROUND(VLOOKUP($A86,est_vols!$A:$U,6,FALSE),0),"")</f>
        <v>6171</v>
      </c>
      <c r="AQ86" s="3">
        <f>IFERROR(ROUND(VLOOKUP($A86,est_vols!$A:$U,7,FALSE),0),"")</f>
        <v>3270</v>
      </c>
      <c r="AR86" s="3">
        <f>IFERROR(ROUND(VLOOKUP($A86,est_vols!$A:$U,8,FALSE),0),"")</f>
        <v>3353</v>
      </c>
      <c r="AS86" s="9">
        <f>IFERROR(ROUND(VLOOKUP($A86,est_vols!$A:$U,9,FALSE),0),"")</f>
        <v>502</v>
      </c>
      <c r="AT86" s="3">
        <f t="shared" si="10"/>
        <v>2096.0000000000127</v>
      </c>
      <c r="AU86" s="3">
        <f t="shared" si="10"/>
        <v>487.66666666667015</v>
      </c>
      <c r="AV86" s="3">
        <f t="shared" si="10"/>
        <v>1280.6666666666697</v>
      </c>
      <c r="AW86" s="3">
        <f t="shared" si="10"/>
        <v>333.83333333333985</v>
      </c>
      <c r="AX86" s="3">
        <f t="shared" si="10"/>
        <v>-233.5</v>
      </c>
      <c r="AY86" s="9">
        <f t="shared" si="10"/>
        <v>227.333333333334</v>
      </c>
      <c r="AZ86" s="3">
        <f t="shared" si="11"/>
        <v>4393216.0000000531</v>
      </c>
      <c r="BA86" s="3">
        <f t="shared" si="11"/>
        <v>237818.77777778119</v>
      </c>
      <c r="BB86" s="3">
        <f t="shared" si="11"/>
        <v>1640107.1111111189</v>
      </c>
      <c r="BC86" s="3">
        <f t="shared" si="11"/>
        <v>111444.6944444488</v>
      </c>
      <c r="BD86" s="3">
        <f t="shared" si="11"/>
        <v>54522.25</v>
      </c>
      <c r="BE86" s="3">
        <f t="shared" si="11"/>
        <v>51680.444444444744</v>
      </c>
    </row>
    <row r="87" spans="1:57" x14ac:dyDescent="0.25">
      <c r="A87">
        <v>85</v>
      </c>
      <c r="B87" t="s">
        <v>167</v>
      </c>
      <c r="C87" t="s">
        <v>168</v>
      </c>
      <c r="D87" t="s">
        <v>193</v>
      </c>
      <c r="H87" t="s">
        <v>36</v>
      </c>
      <c r="I87" t="s">
        <v>160</v>
      </c>
      <c r="J87" s="11">
        <v>304</v>
      </c>
      <c r="K87">
        <v>52132</v>
      </c>
      <c r="L87" s="11">
        <v>52130</v>
      </c>
      <c r="M87">
        <f>IFERROR(ROUND(VLOOKUP($A87,est_vols!$A:$U,2,FALSE),0),"")</f>
        <v>2</v>
      </c>
      <c r="N87">
        <f>IFERROR(ROUND(VLOOKUP($A87,est_vols!$A:$U,3,FALSE),0),"")</f>
        <v>5</v>
      </c>
      <c r="O87" t="str">
        <f>VLOOKUP(M87,'AT FT Lookup'!$A$3:$D$8,4,FALSE)</f>
        <v>UrbBiz</v>
      </c>
      <c r="P87" s="11" t="str">
        <f>VLOOKUP(N87,'AT FT Lookup'!$A$12:$C$26,3,FALSE)</f>
        <v>Fwy/Ramp</v>
      </c>
      <c r="Q87">
        <f t="shared" si="13"/>
        <v>0</v>
      </c>
      <c r="R87">
        <f t="shared" si="14"/>
        <v>1</v>
      </c>
      <c r="S87">
        <f t="shared" si="15"/>
        <v>0</v>
      </c>
      <c r="T87">
        <f t="shared" si="16"/>
        <v>0</v>
      </c>
      <c r="U87" s="11" t="str">
        <f t="shared" si="17"/>
        <v>10-20k</v>
      </c>
      <c r="V87" s="3">
        <f t="shared" si="12"/>
        <v>15009.999999999985</v>
      </c>
      <c r="W87" s="3">
        <f t="shared" si="12"/>
        <v>2846.6666666666601</v>
      </c>
      <c r="X87" s="3">
        <f t="shared" si="12"/>
        <v>5208.3333333333303</v>
      </c>
      <c r="Y87" s="3">
        <f t="shared" si="12"/>
        <v>2424.3333333333298</v>
      </c>
      <c r="Z87" s="3">
        <f t="shared" si="12"/>
        <v>3800.3333333333298</v>
      </c>
      <c r="AA87" s="9">
        <f t="shared" si="12"/>
        <v>730.33333333333303</v>
      </c>
      <c r="AH87" s="3">
        <v>15009.999999999985</v>
      </c>
      <c r="AI87" s="3">
        <v>2846.6666666666601</v>
      </c>
      <c r="AJ87" s="3">
        <v>5208.3333333333303</v>
      </c>
      <c r="AK87" s="3">
        <v>2424.3333333333298</v>
      </c>
      <c r="AL87" s="3">
        <v>3800.3333333333298</v>
      </c>
      <c r="AM87" s="9">
        <v>730.33333333333303</v>
      </c>
      <c r="AN87" s="3">
        <f>IFERROR(ROUND(VLOOKUP($A87,est_vols!$A:$U,4,FALSE),0),"")</f>
        <v>19974</v>
      </c>
      <c r="AO87" s="3">
        <f>IFERROR(ROUND(VLOOKUP($A87,est_vols!$A:$U,5,FALSE),0),"")</f>
        <v>3932</v>
      </c>
      <c r="AP87" s="3">
        <f>IFERROR(ROUND(VLOOKUP($A87,est_vols!$A:$U,6,FALSE),0),"")</f>
        <v>7747</v>
      </c>
      <c r="AQ87" s="3">
        <f>IFERROR(ROUND(VLOOKUP($A87,est_vols!$A:$U,7,FALSE),0),"")</f>
        <v>3228</v>
      </c>
      <c r="AR87" s="3">
        <f>IFERROR(ROUND(VLOOKUP($A87,est_vols!$A:$U,8,FALSE),0),"")</f>
        <v>4168</v>
      </c>
      <c r="AS87" s="9">
        <f>IFERROR(ROUND(VLOOKUP($A87,est_vols!$A:$U,9,FALSE),0),"")</f>
        <v>898</v>
      </c>
      <c r="AT87" s="3">
        <f t="shared" si="10"/>
        <v>4964.0000000000146</v>
      </c>
      <c r="AU87" s="3">
        <f t="shared" si="10"/>
        <v>1085.3333333333399</v>
      </c>
      <c r="AV87" s="3">
        <f t="shared" si="10"/>
        <v>2538.6666666666697</v>
      </c>
      <c r="AW87" s="3">
        <f t="shared" si="10"/>
        <v>803.66666666667015</v>
      </c>
      <c r="AX87" s="3">
        <f t="shared" si="10"/>
        <v>367.66666666667015</v>
      </c>
      <c r="AY87" s="9">
        <f t="shared" si="10"/>
        <v>167.66666666666697</v>
      </c>
      <c r="AZ87" s="3">
        <f t="shared" si="11"/>
        <v>24641296.000000145</v>
      </c>
      <c r="BA87" s="3">
        <f t="shared" si="11"/>
        <v>1177948.4444444587</v>
      </c>
      <c r="BB87" s="3">
        <f t="shared" si="11"/>
        <v>6444828.4444444599</v>
      </c>
      <c r="BC87" s="3">
        <f t="shared" si="11"/>
        <v>645880.11111111671</v>
      </c>
      <c r="BD87" s="3">
        <f t="shared" si="11"/>
        <v>135178.77777778034</v>
      </c>
      <c r="BE87" s="3">
        <f t="shared" si="11"/>
        <v>28112.111111111211</v>
      </c>
    </row>
    <row r="88" spans="1:57" x14ac:dyDescent="0.25">
      <c r="A88">
        <v>86</v>
      </c>
      <c r="B88" t="s">
        <v>167</v>
      </c>
      <c r="C88" t="s">
        <v>168</v>
      </c>
      <c r="D88" t="s">
        <v>194</v>
      </c>
      <c r="H88" t="s">
        <v>36</v>
      </c>
      <c r="I88" t="s">
        <v>160</v>
      </c>
      <c r="J88" s="11">
        <v>305</v>
      </c>
      <c r="K88">
        <v>52302</v>
      </c>
      <c r="L88" s="11">
        <v>33394</v>
      </c>
      <c r="M88">
        <f>IFERROR(ROUND(VLOOKUP($A88,est_vols!$A:$U,2,FALSE),0),"")</f>
        <v>2</v>
      </c>
      <c r="N88">
        <f>IFERROR(ROUND(VLOOKUP($A88,est_vols!$A:$U,3,FALSE),0),"")</f>
        <v>5</v>
      </c>
      <c r="O88" t="str">
        <f>VLOOKUP(M88,'AT FT Lookup'!$A$3:$D$8,4,FALSE)</f>
        <v>UrbBiz</v>
      </c>
      <c r="P88" s="11" t="str">
        <f>VLOOKUP(N88,'AT FT Lookup'!$A$12:$C$26,3,FALSE)</f>
        <v>Fwy/Ramp</v>
      </c>
      <c r="Q88">
        <f t="shared" si="13"/>
        <v>0</v>
      </c>
      <c r="R88">
        <f t="shared" si="14"/>
        <v>0</v>
      </c>
      <c r="S88">
        <f t="shared" si="15"/>
        <v>1</v>
      </c>
      <c r="T88">
        <f t="shared" si="16"/>
        <v>0</v>
      </c>
      <c r="U88" s="11" t="str">
        <f t="shared" si="17"/>
        <v>20-50k</v>
      </c>
      <c r="V88" s="3">
        <f t="shared" si="12"/>
        <v>22745.666666666653</v>
      </c>
      <c r="W88" s="3">
        <f t="shared" si="12"/>
        <v>4628.3333333333303</v>
      </c>
      <c r="X88" s="3">
        <f t="shared" si="12"/>
        <v>7595.3333333333303</v>
      </c>
      <c r="Y88" s="3">
        <f t="shared" si="12"/>
        <v>5388.5</v>
      </c>
      <c r="Z88" s="3">
        <f t="shared" si="12"/>
        <v>4822.1666666666597</v>
      </c>
      <c r="AA88" s="9">
        <f t="shared" si="12"/>
        <v>311.33333333333297</v>
      </c>
      <c r="AH88" s="3">
        <v>22745.666666666653</v>
      </c>
      <c r="AI88" s="3">
        <v>4628.3333333333303</v>
      </c>
      <c r="AJ88" s="3">
        <v>7595.3333333333303</v>
      </c>
      <c r="AK88" s="3">
        <v>5388.5</v>
      </c>
      <c r="AL88" s="3">
        <v>4822.1666666666597</v>
      </c>
      <c r="AM88" s="9">
        <v>311.33333333333297</v>
      </c>
      <c r="AN88" s="3">
        <f>IFERROR(ROUND(VLOOKUP($A88,est_vols!$A:$U,4,FALSE),0),"")</f>
        <v>26533</v>
      </c>
      <c r="AO88" s="3">
        <f>IFERROR(ROUND(VLOOKUP($A88,est_vols!$A:$U,5,FALSE),0),"")</f>
        <v>5536</v>
      </c>
      <c r="AP88" s="3">
        <f>IFERROR(ROUND(VLOOKUP($A88,est_vols!$A:$U,6,FALSE),0),"")</f>
        <v>9816</v>
      </c>
      <c r="AQ88" s="3">
        <f>IFERROR(ROUND(VLOOKUP($A88,est_vols!$A:$U,7,FALSE),0),"")</f>
        <v>5455</v>
      </c>
      <c r="AR88" s="3">
        <f>IFERROR(ROUND(VLOOKUP($A88,est_vols!$A:$U,8,FALSE),0),"")</f>
        <v>4672</v>
      </c>
      <c r="AS88" s="9">
        <f>IFERROR(ROUND(VLOOKUP($A88,est_vols!$A:$U,9,FALSE),0),"")</f>
        <v>1055</v>
      </c>
      <c r="AT88" s="3">
        <f t="shared" si="10"/>
        <v>3787.3333333333467</v>
      </c>
      <c r="AU88" s="3">
        <f t="shared" si="10"/>
        <v>907.6666666666697</v>
      </c>
      <c r="AV88" s="3">
        <f t="shared" si="10"/>
        <v>2220.6666666666697</v>
      </c>
      <c r="AW88" s="3">
        <f t="shared" si="10"/>
        <v>66.5</v>
      </c>
      <c r="AX88" s="3">
        <f t="shared" si="10"/>
        <v>-150.16666666665969</v>
      </c>
      <c r="AY88" s="9">
        <f t="shared" si="10"/>
        <v>743.66666666666697</v>
      </c>
      <c r="AZ88" s="3">
        <f t="shared" si="11"/>
        <v>14343893.777777879</v>
      </c>
      <c r="BA88" s="3">
        <f t="shared" si="11"/>
        <v>823858.77777778322</v>
      </c>
      <c r="BB88" s="3">
        <f t="shared" si="11"/>
        <v>4931360.444444458</v>
      </c>
      <c r="BC88" s="3">
        <f t="shared" si="11"/>
        <v>4422.25</v>
      </c>
      <c r="BD88" s="3">
        <f t="shared" si="11"/>
        <v>22550.027777775682</v>
      </c>
      <c r="BE88" s="3">
        <f t="shared" si="11"/>
        <v>553040.11111111159</v>
      </c>
    </row>
    <row r="89" spans="1:57" x14ac:dyDescent="0.25">
      <c r="A89">
        <v>87</v>
      </c>
      <c r="B89" t="s">
        <v>167</v>
      </c>
      <c r="C89" t="s">
        <v>168</v>
      </c>
      <c r="D89" t="s">
        <v>195</v>
      </c>
      <c r="H89" t="s">
        <v>36</v>
      </c>
      <c r="I89" t="s">
        <v>160</v>
      </c>
      <c r="J89" s="11">
        <v>306</v>
      </c>
      <c r="K89">
        <v>21812</v>
      </c>
      <c r="L89" s="11">
        <v>52128</v>
      </c>
      <c r="M89">
        <f>IFERROR(ROUND(VLOOKUP($A89,est_vols!$A:$U,2,FALSE),0),"")</f>
        <v>2</v>
      </c>
      <c r="N89">
        <f>IFERROR(ROUND(VLOOKUP($A89,est_vols!$A:$U,3,FALSE),0),"")</f>
        <v>5</v>
      </c>
      <c r="O89" t="str">
        <f>VLOOKUP(M89,'AT FT Lookup'!$A$3:$D$8,4,FALSE)</f>
        <v>UrbBiz</v>
      </c>
      <c r="P89" s="11" t="str">
        <f>VLOOKUP(N89,'AT FT Lookup'!$A$12:$C$26,3,FALSE)</f>
        <v>Fwy/Ramp</v>
      </c>
      <c r="Q89">
        <f t="shared" si="13"/>
        <v>0</v>
      </c>
      <c r="R89">
        <f t="shared" si="14"/>
        <v>1</v>
      </c>
      <c r="S89">
        <f t="shared" si="15"/>
        <v>0</v>
      </c>
      <c r="T89">
        <f t="shared" si="16"/>
        <v>0</v>
      </c>
      <c r="U89" s="11" t="str">
        <f t="shared" si="17"/>
        <v>10-20k</v>
      </c>
      <c r="V89" s="3">
        <f t="shared" si="12"/>
        <v>12518.99999999998</v>
      </c>
      <c r="W89" s="3">
        <f t="shared" si="12"/>
        <v>2690.3333333333298</v>
      </c>
      <c r="X89" s="3">
        <f t="shared" si="12"/>
        <v>4704.6666666666597</v>
      </c>
      <c r="Y89" s="3">
        <f t="shared" si="12"/>
        <v>2167.1666666666601</v>
      </c>
      <c r="Z89" s="3">
        <f t="shared" si="12"/>
        <v>2402.8333333333298</v>
      </c>
      <c r="AA89" s="9">
        <f t="shared" si="12"/>
        <v>554</v>
      </c>
      <c r="AH89" s="3">
        <v>12518.99999999998</v>
      </c>
      <c r="AI89" s="3">
        <v>2690.3333333333298</v>
      </c>
      <c r="AJ89" s="3">
        <v>4704.6666666666597</v>
      </c>
      <c r="AK89" s="3">
        <v>2167.1666666666601</v>
      </c>
      <c r="AL89" s="3">
        <v>2402.8333333333298</v>
      </c>
      <c r="AM89" s="9">
        <v>554</v>
      </c>
      <c r="AN89" s="3">
        <f>IFERROR(ROUND(VLOOKUP($A89,est_vols!$A:$U,4,FALSE),0),"")</f>
        <v>15310</v>
      </c>
      <c r="AO89" s="3">
        <f>IFERROR(ROUND(VLOOKUP($A89,est_vols!$A:$U,5,FALSE),0),"")</f>
        <v>3451</v>
      </c>
      <c r="AP89" s="3">
        <f>IFERROR(ROUND(VLOOKUP($A89,est_vols!$A:$U,6,FALSE),0),"")</f>
        <v>6134</v>
      </c>
      <c r="AQ89" s="3">
        <f>IFERROR(ROUND(VLOOKUP($A89,est_vols!$A:$U,7,FALSE),0),"")</f>
        <v>2553</v>
      </c>
      <c r="AR89" s="3">
        <f>IFERROR(ROUND(VLOOKUP($A89,est_vols!$A:$U,8,FALSE),0),"")</f>
        <v>2719</v>
      </c>
      <c r="AS89" s="9">
        <f>IFERROR(ROUND(VLOOKUP($A89,est_vols!$A:$U,9,FALSE),0),"")</f>
        <v>453</v>
      </c>
      <c r="AT89" s="3">
        <f t="shared" si="10"/>
        <v>2791.00000000002</v>
      </c>
      <c r="AU89" s="3">
        <f t="shared" si="10"/>
        <v>760.66666666667015</v>
      </c>
      <c r="AV89" s="3">
        <f t="shared" si="10"/>
        <v>1429.3333333333403</v>
      </c>
      <c r="AW89" s="3">
        <f t="shared" si="10"/>
        <v>385.83333333333985</v>
      </c>
      <c r="AX89" s="3">
        <f t="shared" si="10"/>
        <v>316.16666666667015</v>
      </c>
      <c r="AY89" s="9">
        <f t="shared" si="10"/>
        <v>-101</v>
      </c>
      <c r="AZ89" s="3">
        <f t="shared" si="11"/>
        <v>7789681.0000001118</v>
      </c>
      <c r="BA89" s="3">
        <f t="shared" si="11"/>
        <v>578613.77777778311</v>
      </c>
      <c r="BB89" s="3">
        <f t="shared" si="11"/>
        <v>2042993.7777777978</v>
      </c>
      <c r="BC89" s="3">
        <f t="shared" si="11"/>
        <v>148867.36111111613</v>
      </c>
      <c r="BD89" s="3">
        <f t="shared" si="11"/>
        <v>99961.361111113321</v>
      </c>
      <c r="BE89" s="3">
        <f t="shared" si="11"/>
        <v>10201</v>
      </c>
    </row>
    <row r="90" spans="1:57" x14ac:dyDescent="0.25">
      <c r="A90">
        <v>88</v>
      </c>
      <c r="B90" t="s">
        <v>167</v>
      </c>
      <c r="C90" t="s">
        <v>168</v>
      </c>
      <c r="D90" t="s">
        <v>196</v>
      </c>
      <c r="H90" t="s">
        <v>36</v>
      </c>
      <c r="I90" t="s">
        <v>160</v>
      </c>
      <c r="J90" s="11">
        <v>307</v>
      </c>
      <c r="K90">
        <v>52305</v>
      </c>
      <c r="L90" s="11">
        <v>52273</v>
      </c>
      <c r="M90">
        <f>IFERROR(ROUND(VLOOKUP($A90,est_vols!$A:$U,2,FALSE),0),"")</f>
        <v>2</v>
      </c>
      <c r="N90">
        <f>IFERROR(ROUND(VLOOKUP($A90,est_vols!$A:$U,3,FALSE),0),"")</f>
        <v>5</v>
      </c>
      <c r="O90" t="str">
        <f>VLOOKUP(M90,'AT FT Lookup'!$A$3:$D$8,4,FALSE)</f>
        <v>UrbBiz</v>
      </c>
      <c r="P90" s="11" t="str">
        <f>VLOOKUP(N90,'AT FT Lookup'!$A$12:$C$26,3,FALSE)</f>
        <v>Fwy/Ramp</v>
      </c>
      <c r="Q90">
        <f t="shared" si="13"/>
        <v>0</v>
      </c>
      <c r="R90">
        <f t="shared" si="14"/>
        <v>1</v>
      </c>
      <c r="S90">
        <f t="shared" si="15"/>
        <v>0</v>
      </c>
      <c r="T90">
        <f t="shared" si="16"/>
        <v>0</v>
      </c>
      <c r="U90" s="11" t="str">
        <f t="shared" si="17"/>
        <v>10-20k</v>
      </c>
      <c r="V90" s="3">
        <f t="shared" si="12"/>
        <v>11529.33333333333</v>
      </c>
      <c r="W90" s="3">
        <f t="shared" si="12"/>
        <v>2034</v>
      </c>
      <c r="X90" s="3">
        <f t="shared" si="12"/>
        <v>4091.5</v>
      </c>
      <c r="Y90" s="3">
        <f t="shared" si="12"/>
        <v>2636.8333333333298</v>
      </c>
      <c r="Z90" s="3">
        <f t="shared" si="12"/>
        <v>2554</v>
      </c>
      <c r="AA90" s="9">
        <f t="shared" si="12"/>
        <v>213</v>
      </c>
      <c r="AH90" s="3">
        <v>11529.33333333333</v>
      </c>
      <c r="AI90" s="3">
        <v>2034</v>
      </c>
      <c r="AJ90" s="3">
        <v>4091.5</v>
      </c>
      <c r="AK90" s="3">
        <v>2636.8333333333298</v>
      </c>
      <c r="AL90" s="3">
        <v>2554</v>
      </c>
      <c r="AM90" s="9">
        <v>213</v>
      </c>
      <c r="AN90" s="3">
        <f>IFERROR(ROUND(VLOOKUP($A90,est_vols!$A:$U,4,FALSE),0),"")</f>
        <v>8094</v>
      </c>
      <c r="AO90" s="3">
        <f>IFERROR(ROUND(VLOOKUP($A90,est_vols!$A:$U,5,FALSE),0),"")</f>
        <v>1769</v>
      </c>
      <c r="AP90" s="3">
        <f>IFERROR(ROUND(VLOOKUP($A90,est_vols!$A:$U,6,FALSE),0),"")</f>
        <v>3268</v>
      </c>
      <c r="AQ90" s="3">
        <f>IFERROR(ROUND(VLOOKUP($A90,est_vols!$A:$U,7,FALSE),0),"")</f>
        <v>1435</v>
      </c>
      <c r="AR90" s="3">
        <f>IFERROR(ROUND(VLOOKUP($A90,est_vols!$A:$U,8,FALSE),0),"")</f>
        <v>1417</v>
      </c>
      <c r="AS90" s="9">
        <f>IFERROR(ROUND(VLOOKUP($A90,est_vols!$A:$U,9,FALSE),0),"")</f>
        <v>206</v>
      </c>
      <c r="AT90" s="3">
        <f t="shared" si="10"/>
        <v>-3435.3333333333303</v>
      </c>
      <c r="AU90" s="3">
        <f t="shared" si="10"/>
        <v>-265</v>
      </c>
      <c r="AV90" s="3">
        <f t="shared" si="10"/>
        <v>-823.5</v>
      </c>
      <c r="AW90" s="3">
        <f t="shared" si="10"/>
        <v>-1201.8333333333298</v>
      </c>
      <c r="AX90" s="3">
        <f t="shared" si="10"/>
        <v>-1137</v>
      </c>
      <c r="AY90" s="9">
        <f t="shared" si="10"/>
        <v>-7</v>
      </c>
      <c r="AZ90" s="3">
        <f t="shared" si="11"/>
        <v>11801515.11111109</v>
      </c>
      <c r="BA90" s="3">
        <f t="shared" si="11"/>
        <v>70225</v>
      </c>
      <c r="BB90" s="3">
        <f t="shared" si="11"/>
        <v>678152.25</v>
      </c>
      <c r="BC90" s="3">
        <f t="shared" si="11"/>
        <v>1444403.3611111026</v>
      </c>
      <c r="BD90" s="3">
        <f t="shared" si="11"/>
        <v>1292769</v>
      </c>
      <c r="BE90" s="3">
        <f t="shared" si="11"/>
        <v>49</v>
      </c>
    </row>
    <row r="91" spans="1:57" x14ac:dyDescent="0.25">
      <c r="A91">
        <v>89</v>
      </c>
      <c r="B91" t="s">
        <v>167</v>
      </c>
      <c r="C91" t="s">
        <v>168</v>
      </c>
      <c r="D91" t="s">
        <v>197</v>
      </c>
      <c r="H91" t="s">
        <v>36</v>
      </c>
      <c r="I91" t="s">
        <v>160</v>
      </c>
      <c r="J91" s="11">
        <v>308</v>
      </c>
      <c r="K91">
        <v>52273</v>
      </c>
      <c r="L91" s="11">
        <v>52272</v>
      </c>
      <c r="M91">
        <f>IFERROR(ROUND(VLOOKUP($A91,est_vols!$A:$U,2,FALSE),0),"")</f>
        <v>2</v>
      </c>
      <c r="N91">
        <f>IFERROR(ROUND(VLOOKUP($A91,est_vols!$A:$U,3,FALSE),0),"")</f>
        <v>5</v>
      </c>
      <c r="O91" t="str">
        <f>VLOOKUP(M91,'AT FT Lookup'!$A$3:$D$8,4,FALSE)</f>
        <v>UrbBiz</v>
      </c>
      <c r="P91" s="11" t="str">
        <f>VLOOKUP(N91,'AT FT Lookup'!$A$12:$C$26,3,FALSE)</f>
        <v>Fwy/Ramp</v>
      </c>
      <c r="Q91">
        <f t="shared" si="13"/>
        <v>0</v>
      </c>
      <c r="R91">
        <f t="shared" si="14"/>
        <v>1</v>
      </c>
      <c r="S91">
        <f t="shared" si="15"/>
        <v>0</v>
      </c>
      <c r="T91">
        <f t="shared" si="16"/>
        <v>0</v>
      </c>
      <c r="U91" s="11" t="str">
        <f t="shared" si="17"/>
        <v>10-20k</v>
      </c>
      <c r="V91" s="3">
        <f t="shared" si="12"/>
        <v>16095.333333333325</v>
      </c>
      <c r="W91" s="3">
        <f t="shared" si="12"/>
        <v>4734.3333333333303</v>
      </c>
      <c r="X91" s="3">
        <f t="shared" si="12"/>
        <v>5275</v>
      </c>
      <c r="Y91" s="3">
        <f t="shared" si="12"/>
        <v>2225.3333333333298</v>
      </c>
      <c r="Z91" s="3">
        <f t="shared" si="12"/>
        <v>3045.3333333333298</v>
      </c>
      <c r="AA91" s="9">
        <f t="shared" si="12"/>
        <v>815.33333333333303</v>
      </c>
      <c r="AH91" s="3">
        <v>16095.333333333325</v>
      </c>
      <c r="AI91" s="3">
        <v>4734.3333333333303</v>
      </c>
      <c r="AJ91" s="3">
        <v>5275</v>
      </c>
      <c r="AK91" s="3">
        <v>2225.3333333333298</v>
      </c>
      <c r="AL91" s="3">
        <v>3045.3333333333298</v>
      </c>
      <c r="AM91" s="9">
        <v>815.33333333333303</v>
      </c>
      <c r="AN91" s="3">
        <f>IFERROR(ROUND(VLOOKUP($A91,est_vols!$A:$U,4,FALSE),0),"")</f>
        <v>9737</v>
      </c>
      <c r="AO91" s="3">
        <f>IFERROR(ROUND(VLOOKUP($A91,est_vols!$A:$U,5,FALSE),0),"")</f>
        <v>2372</v>
      </c>
      <c r="AP91" s="3">
        <f>IFERROR(ROUND(VLOOKUP($A91,est_vols!$A:$U,6,FALSE),0),"")</f>
        <v>4033</v>
      </c>
      <c r="AQ91" s="3">
        <f>IFERROR(ROUND(VLOOKUP($A91,est_vols!$A:$U,7,FALSE),0),"")</f>
        <v>1509</v>
      </c>
      <c r="AR91" s="3">
        <f>IFERROR(ROUND(VLOOKUP($A91,est_vols!$A:$U,8,FALSE),0),"")</f>
        <v>1515</v>
      </c>
      <c r="AS91" s="9">
        <f>IFERROR(ROUND(VLOOKUP($A91,est_vols!$A:$U,9,FALSE),0),"")</f>
        <v>307</v>
      </c>
      <c r="AT91" s="3">
        <f t="shared" si="10"/>
        <v>-6358.3333333333248</v>
      </c>
      <c r="AU91" s="3">
        <f t="shared" si="10"/>
        <v>-2362.3333333333303</v>
      </c>
      <c r="AV91" s="3">
        <f t="shared" si="10"/>
        <v>-1242</v>
      </c>
      <c r="AW91" s="3">
        <f t="shared" si="10"/>
        <v>-716.33333333332985</v>
      </c>
      <c r="AX91" s="3">
        <f t="shared" si="10"/>
        <v>-1530.3333333333298</v>
      </c>
      <c r="AY91" s="9">
        <f t="shared" si="10"/>
        <v>-508.33333333333303</v>
      </c>
      <c r="AZ91" s="3">
        <f t="shared" si="11"/>
        <v>40428402.777777672</v>
      </c>
      <c r="BA91" s="3">
        <f t="shared" si="11"/>
        <v>5580618.7777777631</v>
      </c>
      <c r="BB91" s="3">
        <f t="shared" si="11"/>
        <v>1542564</v>
      </c>
      <c r="BC91" s="3">
        <f t="shared" si="11"/>
        <v>513133.44444443943</v>
      </c>
      <c r="BD91" s="3">
        <f t="shared" si="11"/>
        <v>2341920.1111111003</v>
      </c>
      <c r="BE91" s="3">
        <f t="shared" si="11"/>
        <v>258402.77777777746</v>
      </c>
    </row>
    <row r="92" spans="1:57" x14ac:dyDescent="0.25">
      <c r="A92">
        <v>90</v>
      </c>
      <c r="B92" t="s">
        <v>167</v>
      </c>
      <c r="C92" t="s">
        <v>168</v>
      </c>
      <c r="D92" t="s">
        <v>198</v>
      </c>
      <c r="H92" t="s">
        <v>36</v>
      </c>
      <c r="I92" t="s">
        <v>160</v>
      </c>
      <c r="J92" s="11">
        <v>309</v>
      </c>
      <c r="K92">
        <v>52272</v>
      </c>
      <c r="L92" s="11">
        <v>52509</v>
      </c>
      <c r="M92">
        <f>IFERROR(ROUND(VLOOKUP($A92,est_vols!$A:$U,2,FALSE),0),"")</f>
        <v>3</v>
      </c>
      <c r="N92">
        <f>IFERROR(ROUND(VLOOKUP($A92,est_vols!$A:$U,3,FALSE),0),"")</f>
        <v>1</v>
      </c>
      <c r="O92" t="str">
        <f>VLOOKUP(M92,'AT FT Lookup'!$A$3:$D$8,4,FALSE)</f>
        <v>Urb</v>
      </c>
      <c r="P92" s="11" t="str">
        <f>VLOOKUP(N92,'AT FT Lookup'!$A$12:$C$26,3,FALSE)</f>
        <v>Fwy/Ramp</v>
      </c>
      <c r="Q92">
        <f t="shared" si="13"/>
        <v>0</v>
      </c>
      <c r="R92">
        <f t="shared" si="14"/>
        <v>1</v>
      </c>
      <c r="S92">
        <f t="shared" si="15"/>
        <v>0</v>
      </c>
      <c r="T92">
        <f t="shared" si="16"/>
        <v>0</v>
      </c>
      <c r="U92" s="11" t="str">
        <f t="shared" si="17"/>
        <v>10-20k</v>
      </c>
      <c r="V92" s="3">
        <f t="shared" si="12"/>
        <v>14292.499999999987</v>
      </c>
      <c r="W92" s="3">
        <f t="shared" si="12"/>
        <v>2798.3333333333298</v>
      </c>
      <c r="X92" s="3">
        <f t="shared" si="12"/>
        <v>4957.5</v>
      </c>
      <c r="Y92" s="3">
        <f t="shared" si="12"/>
        <v>2533.6666666666601</v>
      </c>
      <c r="Z92" s="3">
        <f t="shared" si="12"/>
        <v>3282.3333333333298</v>
      </c>
      <c r="AA92" s="9">
        <f t="shared" si="12"/>
        <v>720.66666666666595</v>
      </c>
      <c r="AH92" s="3">
        <v>14292.499999999987</v>
      </c>
      <c r="AI92" s="3">
        <v>2798.3333333333298</v>
      </c>
      <c r="AJ92" s="3">
        <v>4957.5</v>
      </c>
      <c r="AK92" s="3">
        <v>2533.6666666666601</v>
      </c>
      <c r="AL92" s="3">
        <v>3282.3333333333298</v>
      </c>
      <c r="AM92" s="9">
        <v>720.66666666666595</v>
      </c>
      <c r="AN92" s="3">
        <f>IFERROR(ROUND(VLOOKUP($A92,est_vols!$A:$U,4,FALSE),0),"")</f>
        <v>8185</v>
      </c>
      <c r="AO92" s="3">
        <f>IFERROR(ROUND(VLOOKUP($A92,est_vols!$A:$U,5,FALSE),0),"")</f>
        <v>1938</v>
      </c>
      <c r="AP92" s="3">
        <f>IFERROR(ROUND(VLOOKUP($A92,est_vols!$A:$U,6,FALSE),0),"")</f>
        <v>3168</v>
      </c>
      <c r="AQ92" s="3">
        <f>IFERROR(ROUND(VLOOKUP($A92,est_vols!$A:$U,7,FALSE),0),"")</f>
        <v>1282</v>
      </c>
      <c r="AR92" s="3">
        <f>IFERROR(ROUND(VLOOKUP($A92,est_vols!$A:$U,8,FALSE),0),"")</f>
        <v>1484</v>
      </c>
      <c r="AS92" s="9">
        <f>IFERROR(ROUND(VLOOKUP($A92,est_vols!$A:$U,9,FALSE),0),"")</f>
        <v>313</v>
      </c>
      <c r="AT92" s="3">
        <f t="shared" si="10"/>
        <v>-6107.4999999999873</v>
      </c>
      <c r="AU92" s="3">
        <f t="shared" si="10"/>
        <v>-860.33333333332985</v>
      </c>
      <c r="AV92" s="3">
        <f t="shared" si="10"/>
        <v>-1789.5</v>
      </c>
      <c r="AW92" s="3">
        <f t="shared" si="10"/>
        <v>-1251.6666666666601</v>
      </c>
      <c r="AX92" s="3">
        <f t="shared" si="10"/>
        <v>-1798.3333333333298</v>
      </c>
      <c r="AY92" s="9">
        <f t="shared" si="10"/>
        <v>-407.66666666666595</v>
      </c>
      <c r="AZ92" s="3">
        <f t="shared" si="11"/>
        <v>37301556.249999844</v>
      </c>
      <c r="BA92" s="3">
        <f t="shared" si="11"/>
        <v>740173.44444443844</v>
      </c>
      <c r="BB92" s="3">
        <f t="shared" si="11"/>
        <v>3202310.25</v>
      </c>
      <c r="BC92" s="3">
        <f t="shared" si="11"/>
        <v>1566669.4444444282</v>
      </c>
      <c r="BD92" s="3">
        <f t="shared" si="11"/>
        <v>3234002.7777777654</v>
      </c>
      <c r="BE92" s="3">
        <f t="shared" si="11"/>
        <v>166192.11111111051</v>
      </c>
    </row>
    <row r="93" spans="1:57" x14ac:dyDescent="0.25">
      <c r="A93">
        <v>91</v>
      </c>
      <c r="B93" t="s">
        <v>167</v>
      </c>
      <c r="C93" t="s">
        <v>168</v>
      </c>
      <c r="D93" t="s">
        <v>199</v>
      </c>
      <c r="H93" t="s">
        <v>36</v>
      </c>
      <c r="I93" t="s">
        <v>160</v>
      </c>
      <c r="J93" s="11">
        <v>310</v>
      </c>
      <c r="K93">
        <v>52127</v>
      </c>
      <c r="L93" s="11">
        <v>52170</v>
      </c>
      <c r="M93">
        <f>IFERROR(ROUND(VLOOKUP($A93,est_vols!$A:$U,2,FALSE),0),"")</f>
        <v>2</v>
      </c>
      <c r="N93">
        <f>IFERROR(ROUND(VLOOKUP($A93,est_vols!$A:$U,3,FALSE),0),"")</f>
        <v>1</v>
      </c>
      <c r="O93" t="str">
        <f>VLOOKUP(M93,'AT FT Lookup'!$A$3:$D$8,4,FALSE)</f>
        <v>UrbBiz</v>
      </c>
      <c r="P93" s="11" t="str">
        <f>VLOOKUP(N93,'AT FT Lookup'!$A$12:$C$26,3,FALSE)</f>
        <v>Fwy/Ramp</v>
      </c>
      <c r="Q93">
        <f t="shared" si="13"/>
        <v>0</v>
      </c>
      <c r="R93">
        <f t="shared" si="14"/>
        <v>0</v>
      </c>
      <c r="S93">
        <f t="shared" si="15"/>
        <v>1</v>
      </c>
      <c r="T93">
        <f t="shared" si="16"/>
        <v>0</v>
      </c>
      <c r="U93" s="11" t="str">
        <f t="shared" si="17"/>
        <v>20-50k</v>
      </c>
      <c r="V93" s="3">
        <f t="shared" si="12"/>
        <v>33010.999999999891</v>
      </c>
      <c r="W93" s="3">
        <f t="shared" si="12"/>
        <v>8652.3333333333303</v>
      </c>
      <c r="X93" s="3">
        <f t="shared" si="12"/>
        <v>11197.9999999999</v>
      </c>
      <c r="Y93" s="3">
        <f t="shared" si="12"/>
        <v>6348</v>
      </c>
      <c r="Z93" s="3">
        <f t="shared" si="12"/>
        <v>5051</v>
      </c>
      <c r="AA93" s="9">
        <f t="shared" si="12"/>
        <v>1761.6666666666599</v>
      </c>
      <c r="AH93" s="3">
        <v>33010.999999999891</v>
      </c>
      <c r="AI93" s="3">
        <v>8652.3333333333303</v>
      </c>
      <c r="AJ93" s="3">
        <v>11197.9999999999</v>
      </c>
      <c r="AK93" s="3">
        <v>6348</v>
      </c>
      <c r="AL93" s="3">
        <v>5051</v>
      </c>
      <c r="AM93" s="9">
        <v>1761.6666666666599</v>
      </c>
      <c r="AN93" s="3">
        <f>IFERROR(ROUND(VLOOKUP($A93,est_vols!$A:$U,4,FALSE),0),"")</f>
        <v>33412</v>
      </c>
      <c r="AO93" s="3">
        <f>IFERROR(ROUND(VLOOKUP($A93,est_vols!$A:$U,5,FALSE),0),"")</f>
        <v>6873</v>
      </c>
      <c r="AP93" s="3">
        <f>IFERROR(ROUND(VLOOKUP($A93,est_vols!$A:$U,6,FALSE),0),"")</f>
        <v>12432</v>
      </c>
      <c r="AQ93" s="3">
        <f>IFERROR(ROUND(VLOOKUP($A93,est_vols!$A:$U,7,FALSE),0),"")</f>
        <v>5456</v>
      </c>
      <c r="AR93" s="3">
        <f>IFERROR(ROUND(VLOOKUP($A93,est_vols!$A:$U,8,FALSE),0),"")</f>
        <v>6889</v>
      </c>
      <c r="AS93" s="9">
        <f>IFERROR(ROUND(VLOOKUP($A93,est_vols!$A:$U,9,FALSE),0),"")</f>
        <v>1763</v>
      </c>
      <c r="AT93" s="3">
        <f t="shared" si="10"/>
        <v>401.00000000010914</v>
      </c>
      <c r="AU93" s="3">
        <f t="shared" si="10"/>
        <v>-1779.3333333333303</v>
      </c>
      <c r="AV93" s="3">
        <f t="shared" si="10"/>
        <v>1234.0000000001</v>
      </c>
      <c r="AW93" s="3">
        <f t="shared" si="10"/>
        <v>-892</v>
      </c>
      <c r="AX93" s="3">
        <f t="shared" si="10"/>
        <v>1838</v>
      </c>
      <c r="AY93" s="9">
        <f t="shared" si="10"/>
        <v>1.3333333333400788</v>
      </c>
      <c r="AZ93" s="3">
        <f t="shared" si="11"/>
        <v>160801.00000008754</v>
      </c>
      <c r="BA93" s="3">
        <f t="shared" si="11"/>
        <v>3166027.1111111003</v>
      </c>
      <c r="BB93" s="3">
        <f t="shared" si="11"/>
        <v>1522756.0000002468</v>
      </c>
      <c r="BC93" s="3">
        <f t="shared" si="11"/>
        <v>795664</v>
      </c>
      <c r="BD93" s="3">
        <f t="shared" si="11"/>
        <v>3378244</v>
      </c>
      <c r="BE93" s="3">
        <f t="shared" si="11"/>
        <v>1.7777777777957655</v>
      </c>
    </row>
    <row r="94" spans="1:57" x14ac:dyDescent="0.25">
      <c r="A94">
        <v>92</v>
      </c>
      <c r="B94" t="s">
        <v>167</v>
      </c>
      <c r="C94" t="s">
        <v>168</v>
      </c>
      <c r="D94" t="s">
        <v>199</v>
      </c>
      <c r="H94" t="s">
        <v>36</v>
      </c>
      <c r="I94" t="s">
        <v>160</v>
      </c>
      <c r="J94" s="11">
        <v>311</v>
      </c>
      <c r="K94">
        <v>52508</v>
      </c>
      <c r="L94" s="11">
        <v>52115</v>
      </c>
      <c r="M94">
        <f>IFERROR(ROUND(VLOOKUP($A94,est_vols!$A:$U,2,FALSE),0),"")</f>
        <v>3</v>
      </c>
      <c r="N94">
        <f>IFERROR(ROUND(VLOOKUP($A94,est_vols!$A:$U,3,FALSE),0),"")</f>
        <v>1</v>
      </c>
      <c r="O94" t="str">
        <f>VLOOKUP(M94,'AT FT Lookup'!$A$3:$D$8,4,FALSE)</f>
        <v>Urb</v>
      </c>
      <c r="P94" s="11" t="str">
        <f>VLOOKUP(N94,'AT FT Lookup'!$A$12:$C$26,3,FALSE)</f>
        <v>Fwy/Ramp</v>
      </c>
      <c r="Q94">
        <f t="shared" si="13"/>
        <v>0</v>
      </c>
      <c r="R94">
        <f t="shared" si="14"/>
        <v>0</v>
      </c>
      <c r="S94">
        <f t="shared" si="15"/>
        <v>1</v>
      </c>
      <c r="T94">
        <f t="shared" si="16"/>
        <v>0</v>
      </c>
      <c r="U94" s="11" t="str">
        <f t="shared" si="17"/>
        <v>20-50k</v>
      </c>
      <c r="V94" s="3">
        <f t="shared" si="12"/>
        <v>39158.999999999985</v>
      </c>
      <c r="W94" s="3">
        <f t="shared" si="12"/>
        <v>8237.3333333333303</v>
      </c>
      <c r="X94" s="3">
        <f t="shared" si="12"/>
        <v>14761.5</v>
      </c>
      <c r="Y94" s="3">
        <f t="shared" si="12"/>
        <v>7196.3333333333303</v>
      </c>
      <c r="Z94" s="3">
        <f t="shared" si="12"/>
        <v>6684.8333333333303</v>
      </c>
      <c r="AA94" s="9">
        <f t="shared" si="12"/>
        <v>2279</v>
      </c>
      <c r="AH94" s="3">
        <v>39158.999999999985</v>
      </c>
      <c r="AI94" s="3">
        <v>8237.3333333333303</v>
      </c>
      <c r="AJ94" s="3">
        <v>14761.5</v>
      </c>
      <c r="AK94" s="3">
        <v>7196.3333333333303</v>
      </c>
      <c r="AL94" s="3">
        <v>6684.8333333333303</v>
      </c>
      <c r="AM94" s="9">
        <v>2279</v>
      </c>
      <c r="AN94" s="3">
        <f>IFERROR(ROUND(VLOOKUP($A94,est_vols!$A:$U,4,FALSE),0),"")</f>
        <v>11610</v>
      </c>
      <c r="AO94" s="3">
        <f>IFERROR(ROUND(VLOOKUP($A94,est_vols!$A:$U,5,FALSE),0),"")</f>
        <v>3100</v>
      </c>
      <c r="AP94" s="3">
        <f>IFERROR(ROUND(VLOOKUP($A94,est_vols!$A:$U,6,FALSE),0),"")</f>
        <v>4339</v>
      </c>
      <c r="AQ94" s="3">
        <f>IFERROR(ROUND(VLOOKUP($A94,est_vols!$A:$U,7,FALSE),0),"")</f>
        <v>2533</v>
      </c>
      <c r="AR94" s="3">
        <f>IFERROR(ROUND(VLOOKUP($A94,est_vols!$A:$U,8,FALSE),0),"")</f>
        <v>1316</v>
      </c>
      <c r="AS94" s="9">
        <f>IFERROR(ROUND(VLOOKUP($A94,est_vols!$A:$U,9,FALSE),0),"")</f>
        <v>323</v>
      </c>
      <c r="AT94" s="3">
        <f t="shared" si="10"/>
        <v>-27548.999999999985</v>
      </c>
      <c r="AU94" s="3">
        <f t="shared" si="10"/>
        <v>-5137.3333333333303</v>
      </c>
      <c r="AV94" s="3">
        <f t="shared" si="10"/>
        <v>-10422.5</v>
      </c>
      <c r="AW94" s="3">
        <f t="shared" si="10"/>
        <v>-4663.3333333333303</v>
      </c>
      <c r="AX94" s="3">
        <f t="shared" si="10"/>
        <v>-5368.8333333333303</v>
      </c>
      <c r="AY94" s="9">
        <f t="shared" si="10"/>
        <v>-1956</v>
      </c>
      <c r="AZ94" s="3">
        <f t="shared" si="11"/>
        <v>758947400.99999917</v>
      </c>
      <c r="BA94" s="3">
        <f t="shared" si="11"/>
        <v>26392193.777777746</v>
      </c>
      <c r="BB94" s="3">
        <f t="shared" si="11"/>
        <v>108628506.25</v>
      </c>
      <c r="BC94" s="3">
        <f t="shared" si="11"/>
        <v>21746677.77777775</v>
      </c>
      <c r="BD94" s="3">
        <f t="shared" si="11"/>
        <v>28824371.361111078</v>
      </c>
      <c r="BE94" s="3">
        <f t="shared" si="11"/>
        <v>3825936</v>
      </c>
    </row>
    <row r="95" spans="1:57" x14ac:dyDescent="0.25">
      <c r="A95">
        <v>93</v>
      </c>
      <c r="B95" t="s">
        <v>167</v>
      </c>
      <c r="C95" t="s">
        <v>168</v>
      </c>
      <c r="D95" t="s">
        <v>200</v>
      </c>
      <c r="H95" t="s">
        <v>36</v>
      </c>
      <c r="I95" t="s">
        <v>160</v>
      </c>
      <c r="J95" s="11">
        <v>312</v>
      </c>
      <c r="K95">
        <v>52767</v>
      </c>
      <c r="L95" s="11">
        <v>23611</v>
      </c>
      <c r="M95">
        <f>IFERROR(ROUND(VLOOKUP($A95,est_vols!$A:$U,2,FALSE),0),"")</f>
        <v>2</v>
      </c>
      <c r="N95">
        <f>IFERROR(ROUND(VLOOKUP($A95,est_vols!$A:$U,3,FALSE),0),"")</f>
        <v>5</v>
      </c>
      <c r="O95" t="str">
        <f>VLOOKUP(M95,'AT FT Lookup'!$A$3:$D$8,4,FALSE)</f>
        <v>UrbBiz</v>
      </c>
      <c r="P95" s="11" t="str">
        <f>VLOOKUP(N95,'AT FT Lookup'!$A$12:$C$26,3,FALSE)</f>
        <v>Fwy/Ramp</v>
      </c>
      <c r="Q95">
        <f t="shared" si="13"/>
        <v>0</v>
      </c>
      <c r="R95">
        <f t="shared" si="14"/>
        <v>1</v>
      </c>
      <c r="S95">
        <f t="shared" si="15"/>
        <v>0</v>
      </c>
      <c r="T95">
        <f t="shared" si="16"/>
        <v>0</v>
      </c>
      <c r="U95" s="11" t="str">
        <f t="shared" si="17"/>
        <v>10-20k</v>
      </c>
      <c r="V95" s="3">
        <f t="shared" si="12"/>
        <v>15321.333333333301</v>
      </c>
      <c r="W95" s="3">
        <f t="shared" si="12"/>
        <v>3688.6666666666601</v>
      </c>
      <c r="X95" s="3">
        <f t="shared" si="12"/>
        <v>5212.1666666666597</v>
      </c>
      <c r="Y95" s="3">
        <f t="shared" si="12"/>
        <v>2970.1666666666601</v>
      </c>
      <c r="Z95" s="3">
        <f t="shared" si="12"/>
        <v>2323.6666666666601</v>
      </c>
      <c r="AA95" s="9">
        <f t="shared" si="12"/>
        <v>1126.6666666666599</v>
      </c>
      <c r="AH95" s="3">
        <v>15321.333333333301</v>
      </c>
      <c r="AI95" s="3">
        <v>3688.6666666666601</v>
      </c>
      <c r="AJ95" s="3">
        <v>5212.1666666666597</v>
      </c>
      <c r="AK95" s="3">
        <v>2970.1666666666601</v>
      </c>
      <c r="AL95" s="3">
        <v>2323.6666666666601</v>
      </c>
      <c r="AM95" s="9">
        <v>1126.6666666666599</v>
      </c>
      <c r="AN95" s="3">
        <f>IFERROR(ROUND(VLOOKUP($A95,est_vols!$A:$U,4,FALSE),0),"")</f>
        <v>10256</v>
      </c>
      <c r="AO95" s="3">
        <f>IFERROR(ROUND(VLOOKUP($A95,est_vols!$A:$U,5,FALSE),0),"")</f>
        <v>2355</v>
      </c>
      <c r="AP95" s="3">
        <f>IFERROR(ROUND(VLOOKUP($A95,est_vols!$A:$U,6,FALSE),0),"")</f>
        <v>4020</v>
      </c>
      <c r="AQ95" s="3">
        <f>IFERROR(ROUND(VLOOKUP($A95,est_vols!$A:$U,7,FALSE),0),"")</f>
        <v>1640</v>
      </c>
      <c r="AR95" s="3">
        <f>IFERROR(ROUND(VLOOKUP($A95,est_vols!$A:$U,8,FALSE),0),"")</f>
        <v>1798</v>
      </c>
      <c r="AS95" s="9">
        <f>IFERROR(ROUND(VLOOKUP($A95,est_vols!$A:$U,9,FALSE),0),"")</f>
        <v>442</v>
      </c>
      <c r="AT95" s="3">
        <f t="shared" si="10"/>
        <v>-5065.3333333333012</v>
      </c>
      <c r="AU95" s="3">
        <f t="shared" si="10"/>
        <v>-1333.6666666666601</v>
      </c>
      <c r="AV95" s="3">
        <f t="shared" si="10"/>
        <v>-1192.1666666666597</v>
      </c>
      <c r="AW95" s="3">
        <f t="shared" si="10"/>
        <v>-1330.1666666666601</v>
      </c>
      <c r="AX95" s="3">
        <f t="shared" si="10"/>
        <v>-525.66666666666015</v>
      </c>
      <c r="AY95" s="9">
        <f t="shared" si="10"/>
        <v>-684.66666666665992</v>
      </c>
      <c r="AZ95" s="3">
        <f t="shared" si="11"/>
        <v>25657601.777777452</v>
      </c>
      <c r="BA95" s="3">
        <f t="shared" si="11"/>
        <v>1778666.7777777603</v>
      </c>
      <c r="BB95" s="3">
        <f t="shared" si="11"/>
        <v>1421261.3611110945</v>
      </c>
      <c r="BC95" s="3">
        <f t="shared" si="11"/>
        <v>1769343.3611110938</v>
      </c>
      <c r="BD95" s="3">
        <f t="shared" si="11"/>
        <v>276325.44444443757</v>
      </c>
      <c r="BE95" s="3">
        <f t="shared" si="11"/>
        <v>468768.44444443518</v>
      </c>
    </row>
    <row r="96" spans="1:57" x14ac:dyDescent="0.25">
      <c r="A96">
        <v>94</v>
      </c>
      <c r="B96" t="s">
        <v>167</v>
      </c>
      <c r="C96" t="s">
        <v>168</v>
      </c>
      <c r="D96" t="s">
        <v>201</v>
      </c>
      <c r="H96" t="s">
        <v>36</v>
      </c>
      <c r="I96" t="s">
        <v>160</v>
      </c>
      <c r="J96" s="11">
        <v>313</v>
      </c>
      <c r="K96">
        <v>23609</v>
      </c>
      <c r="L96" s="11">
        <v>52146</v>
      </c>
      <c r="M96">
        <f>IFERROR(ROUND(VLOOKUP($A96,est_vols!$A:$U,2,FALSE),0),"")</f>
        <v>2</v>
      </c>
      <c r="N96">
        <f>IFERROR(ROUND(VLOOKUP($A96,est_vols!$A:$U,3,FALSE),0),"")</f>
        <v>5</v>
      </c>
      <c r="O96" t="str">
        <f>VLOOKUP(M96,'AT FT Lookup'!$A$3:$D$8,4,FALSE)</f>
        <v>UrbBiz</v>
      </c>
      <c r="P96" s="11" t="str">
        <f>VLOOKUP(N96,'AT FT Lookup'!$A$12:$C$26,3,FALSE)</f>
        <v>Fwy/Ramp</v>
      </c>
      <c r="Q96">
        <f t="shared" si="13"/>
        <v>1</v>
      </c>
      <c r="R96">
        <f t="shared" si="14"/>
        <v>0</v>
      </c>
      <c r="S96">
        <f t="shared" si="15"/>
        <v>0</v>
      </c>
      <c r="T96">
        <f t="shared" si="16"/>
        <v>0</v>
      </c>
      <c r="U96" s="11" t="str">
        <f t="shared" si="17"/>
        <v>&lt;10k</v>
      </c>
      <c r="V96" s="3">
        <f t="shared" si="12"/>
        <v>5236.6666666666624</v>
      </c>
      <c r="W96" s="3">
        <f t="shared" si="12"/>
        <v>854.66666666666595</v>
      </c>
      <c r="X96" s="3">
        <f t="shared" si="12"/>
        <v>2081</v>
      </c>
      <c r="Y96" s="3">
        <f t="shared" si="12"/>
        <v>766.33333333333303</v>
      </c>
      <c r="Z96" s="3">
        <f t="shared" si="12"/>
        <v>1243.3333333333301</v>
      </c>
      <c r="AA96" s="9">
        <f t="shared" si="12"/>
        <v>291.33333333333297</v>
      </c>
      <c r="AH96" s="3">
        <v>5236.6666666666624</v>
      </c>
      <c r="AI96" s="3">
        <v>854.66666666666595</v>
      </c>
      <c r="AJ96" s="3">
        <v>2081</v>
      </c>
      <c r="AK96" s="3">
        <v>766.33333333333303</v>
      </c>
      <c r="AL96" s="3">
        <v>1243.3333333333301</v>
      </c>
      <c r="AM96" s="9">
        <v>291.33333333333297</v>
      </c>
      <c r="AN96" s="3">
        <f>IFERROR(ROUND(VLOOKUP($A96,est_vols!$A:$U,4,FALSE),0),"")</f>
        <v>8198</v>
      </c>
      <c r="AO96" s="3">
        <f>IFERROR(ROUND(VLOOKUP($A96,est_vols!$A:$U,5,FALSE),0),"")</f>
        <v>1390</v>
      </c>
      <c r="AP96" s="3">
        <f>IFERROR(ROUND(VLOOKUP($A96,est_vols!$A:$U,6,FALSE),0),"")</f>
        <v>3195</v>
      </c>
      <c r="AQ96" s="3">
        <f>IFERROR(ROUND(VLOOKUP($A96,est_vols!$A:$U,7,FALSE),0),"")</f>
        <v>1848</v>
      </c>
      <c r="AR96" s="3">
        <f>IFERROR(ROUND(VLOOKUP($A96,est_vols!$A:$U,8,FALSE),0),"")</f>
        <v>1656</v>
      </c>
      <c r="AS96" s="9">
        <f>IFERROR(ROUND(VLOOKUP($A96,est_vols!$A:$U,9,FALSE),0),"")</f>
        <v>108</v>
      </c>
      <c r="AT96" s="3">
        <f t="shared" si="10"/>
        <v>2961.3333333333376</v>
      </c>
      <c r="AU96" s="3">
        <f t="shared" si="10"/>
        <v>535.33333333333405</v>
      </c>
      <c r="AV96" s="3">
        <f t="shared" si="10"/>
        <v>1114</v>
      </c>
      <c r="AW96" s="3">
        <f t="shared" si="10"/>
        <v>1081.666666666667</v>
      </c>
      <c r="AX96" s="3">
        <f t="shared" si="10"/>
        <v>412.66666666666993</v>
      </c>
      <c r="AY96" s="9">
        <f t="shared" si="10"/>
        <v>-183.33333333333297</v>
      </c>
      <c r="AZ96" s="3">
        <f t="shared" si="11"/>
        <v>8769495.1111111362</v>
      </c>
      <c r="BA96" s="3">
        <f t="shared" si="11"/>
        <v>286581.77777777857</v>
      </c>
      <c r="BB96" s="3">
        <f t="shared" si="11"/>
        <v>1240996</v>
      </c>
      <c r="BC96" s="3">
        <f t="shared" si="11"/>
        <v>1170002.7777777785</v>
      </c>
      <c r="BD96" s="3">
        <f t="shared" si="11"/>
        <v>170293.77777778046</v>
      </c>
      <c r="BE96" s="3">
        <f t="shared" si="11"/>
        <v>33611.111111110979</v>
      </c>
    </row>
    <row r="97" spans="1:57" x14ac:dyDescent="0.25">
      <c r="A97">
        <v>95</v>
      </c>
      <c r="B97" t="s">
        <v>167</v>
      </c>
      <c r="C97" t="s">
        <v>168</v>
      </c>
      <c r="D97" t="s">
        <v>202</v>
      </c>
      <c r="H97" t="s">
        <v>36</v>
      </c>
      <c r="I97" t="s">
        <v>160</v>
      </c>
      <c r="J97" s="11">
        <v>314</v>
      </c>
      <c r="K97">
        <v>52161</v>
      </c>
      <c r="L97" s="11">
        <v>52248</v>
      </c>
      <c r="M97">
        <f>IFERROR(ROUND(VLOOKUP($A97,est_vols!$A:$U,2,FALSE),0),"")</f>
        <v>2</v>
      </c>
      <c r="N97">
        <f>IFERROR(ROUND(VLOOKUP($A97,est_vols!$A:$U,3,FALSE),0),"")</f>
        <v>5</v>
      </c>
      <c r="O97" t="str">
        <f>VLOOKUP(M97,'AT FT Lookup'!$A$3:$D$8,4,FALSE)</f>
        <v>UrbBiz</v>
      </c>
      <c r="P97" s="11" t="str">
        <f>VLOOKUP(N97,'AT FT Lookup'!$A$12:$C$26,3,FALSE)</f>
        <v>Fwy/Ramp</v>
      </c>
      <c r="Q97">
        <f t="shared" si="13"/>
        <v>0</v>
      </c>
      <c r="R97">
        <f t="shared" si="14"/>
        <v>1</v>
      </c>
      <c r="S97">
        <f t="shared" si="15"/>
        <v>0</v>
      </c>
      <c r="T97">
        <f t="shared" si="16"/>
        <v>0</v>
      </c>
      <c r="U97" s="11" t="str">
        <f t="shared" si="17"/>
        <v>10-20k</v>
      </c>
      <c r="V97" s="3">
        <f t="shared" si="12"/>
        <v>14737.333333333312</v>
      </c>
      <c r="W97" s="3">
        <f t="shared" si="12"/>
        <v>3932.6666666666601</v>
      </c>
      <c r="X97" s="3">
        <f t="shared" si="12"/>
        <v>5533.8333333333303</v>
      </c>
      <c r="Y97" s="3">
        <f t="shared" si="12"/>
        <v>2384.3333333333298</v>
      </c>
      <c r="Z97" s="3">
        <f t="shared" si="12"/>
        <v>1821.1666666666599</v>
      </c>
      <c r="AA97" s="9">
        <f t="shared" si="12"/>
        <v>1065.3333333333301</v>
      </c>
      <c r="AH97" s="3">
        <v>14737.333333333312</v>
      </c>
      <c r="AI97" s="3">
        <v>3932.6666666666601</v>
      </c>
      <c r="AJ97" s="3">
        <v>5533.8333333333303</v>
      </c>
      <c r="AK97" s="3">
        <v>2384.3333333333298</v>
      </c>
      <c r="AL97" s="3">
        <v>1821.1666666666599</v>
      </c>
      <c r="AM97" s="9">
        <v>1065.3333333333301</v>
      </c>
      <c r="AN97" s="3">
        <f>IFERROR(ROUND(VLOOKUP($A97,est_vols!$A:$U,4,FALSE),0),"")</f>
        <v>11105</v>
      </c>
      <c r="AO97" s="3">
        <f>IFERROR(ROUND(VLOOKUP($A97,est_vols!$A:$U,5,FALSE),0),"")</f>
        <v>2622</v>
      </c>
      <c r="AP97" s="3">
        <f>IFERROR(ROUND(VLOOKUP($A97,est_vols!$A:$U,6,FALSE),0),"")</f>
        <v>4383</v>
      </c>
      <c r="AQ97" s="3">
        <f>IFERROR(ROUND(VLOOKUP($A97,est_vols!$A:$U,7,FALSE),0),"")</f>
        <v>1880</v>
      </c>
      <c r="AR97" s="3">
        <f>IFERROR(ROUND(VLOOKUP($A97,est_vols!$A:$U,8,FALSE),0),"")</f>
        <v>1841</v>
      </c>
      <c r="AS97" s="9">
        <f>IFERROR(ROUND(VLOOKUP($A97,est_vols!$A:$U,9,FALSE),0),"")</f>
        <v>378</v>
      </c>
      <c r="AT97" s="3">
        <f t="shared" si="10"/>
        <v>-3632.3333333333121</v>
      </c>
      <c r="AU97" s="3">
        <f t="shared" si="10"/>
        <v>-1310.6666666666601</v>
      </c>
      <c r="AV97" s="3">
        <f t="shared" si="10"/>
        <v>-1150.8333333333303</v>
      </c>
      <c r="AW97" s="3">
        <f t="shared" si="10"/>
        <v>-504.33333333332985</v>
      </c>
      <c r="AX97" s="3">
        <f t="shared" si="10"/>
        <v>19.833333333340079</v>
      </c>
      <c r="AY97" s="9">
        <f t="shared" si="10"/>
        <v>-687.33333333333007</v>
      </c>
      <c r="AZ97" s="3">
        <f t="shared" si="11"/>
        <v>13193845.444444289</v>
      </c>
      <c r="BA97" s="3">
        <f t="shared" si="11"/>
        <v>1717847.111111094</v>
      </c>
      <c r="BB97" s="3">
        <f t="shared" si="11"/>
        <v>1324417.361111104</v>
      </c>
      <c r="BC97" s="3">
        <f t="shared" si="11"/>
        <v>254352.1111111076</v>
      </c>
      <c r="BD97" s="3">
        <f t="shared" si="11"/>
        <v>393.3611111113787</v>
      </c>
      <c r="BE97" s="3">
        <f t="shared" si="11"/>
        <v>472427.11111110664</v>
      </c>
    </row>
    <row r="98" spans="1:57" x14ac:dyDescent="0.25">
      <c r="A98">
        <v>96</v>
      </c>
      <c r="B98" t="s">
        <v>167</v>
      </c>
      <c r="C98" t="s">
        <v>168</v>
      </c>
      <c r="D98" t="s">
        <v>203</v>
      </c>
      <c r="H98" t="s">
        <v>36</v>
      </c>
      <c r="I98" t="s">
        <v>160</v>
      </c>
      <c r="J98" s="11">
        <v>315</v>
      </c>
      <c r="K98">
        <v>52247</v>
      </c>
      <c r="L98" s="11">
        <v>52164</v>
      </c>
      <c r="M98">
        <f>IFERROR(ROUND(VLOOKUP($A98,est_vols!$A:$U,2,FALSE),0),"")</f>
        <v>2</v>
      </c>
      <c r="N98">
        <f>IFERROR(ROUND(VLOOKUP($A98,est_vols!$A:$U,3,FALSE),0),"")</f>
        <v>5</v>
      </c>
      <c r="O98" t="str">
        <f>VLOOKUP(M98,'AT FT Lookup'!$A$3:$D$8,4,FALSE)</f>
        <v>UrbBiz</v>
      </c>
      <c r="P98" s="11" t="str">
        <f>VLOOKUP(N98,'AT FT Lookup'!$A$12:$C$26,3,FALSE)</f>
        <v>Fwy/Ramp</v>
      </c>
      <c r="Q98">
        <f t="shared" si="13"/>
        <v>1</v>
      </c>
      <c r="R98">
        <f t="shared" si="14"/>
        <v>0</v>
      </c>
      <c r="S98">
        <f t="shared" si="15"/>
        <v>0</v>
      </c>
      <c r="T98">
        <f t="shared" si="16"/>
        <v>0</v>
      </c>
      <c r="U98" s="11" t="str">
        <f t="shared" si="17"/>
        <v>&lt;10k</v>
      </c>
      <c r="V98" s="3">
        <f t="shared" si="12"/>
        <v>2981.3333333333258</v>
      </c>
      <c r="W98" s="3">
        <f t="shared" si="12"/>
        <v>339</v>
      </c>
      <c r="X98" s="3">
        <f t="shared" si="12"/>
        <v>1107</v>
      </c>
      <c r="Y98" s="3">
        <f t="shared" si="12"/>
        <v>278</v>
      </c>
      <c r="Z98" s="3">
        <f t="shared" si="12"/>
        <v>1151.6666666666599</v>
      </c>
      <c r="AA98" s="9">
        <f t="shared" si="12"/>
        <v>105.666666666666</v>
      </c>
      <c r="AH98" s="3">
        <v>2981.3333333333258</v>
      </c>
      <c r="AI98" s="3">
        <v>339</v>
      </c>
      <c r="AJ98" s="3">
        <v>1107</v>
      </c>
      <c r="AK98" s="3">
        <v>278</v>
      </c>
      <c r="AL98" s="3">
        <v>1151.6666666666599</v>
      </c>
      <c r="AM98" s="9">
        <v>105.666666666666</v>
      </c>
      <c r="AN98" s="3">
        <f>IFERROR(ROUND(VLOOKUP($A98,est_vols!$A:$U,4,FALSE),0),"")</f>
        <v>5685</v>
      </c>
      <c r="AO98" s="3">
        <f>IFERROR(ROUND(VLOOKUP($A98,est_vols!$A:$U,5,FALSE),0),"")</f>
        <v>739</v>
      </c>
      <c r="AP98" s="3">
        <f>IFERROR(ROUND(VLOOKUP($A98,est_vols!$A:$U,6,FALSE),0),"")</f>
        <v>2146</v>
      </c>
      <c r="AQ98" s="3">
        <f>IFERROR(ROUND(VLOOKUP($A98,est_vols!$A:$U,7,FALSE),0),"")</f>
        <v>1378</v>
      </c>
      <c r="AR98" s="3">
        <f>IFERROR(ROUND(VLOOKUP($A98,est_vols!$A:$U,8,FALSE),0),"")</f>
        <v>1291</v>
      </c>
      <c r="AS98" s="9">
        <f>IFERROR(ROUND(VLOOKUP($A98,est_vols!$A:$U,9,FALSE),0),"")</f>
        <v>131</v>
      </c>
      <c r="AT98" s="3">
        <f t="shared" si="10"/>
        <v>2703.6666666666742</v>
      </c>
      <c r="AU98" s="3">
        <f t="shared" si="10"/>
        <v>400</v>
      </c>
      <c r="AV98" s="3">
        <f t="shared" si="10"/>
        <v>1039</v>
      </c>
      <c r="AW98" s="3">
        <f t="shared" si="10"/>
        <v>1100</v>
      </c>
      <c r="AX98" s="3">
        <f t="shared" si="10"/>
        <v>139.33333333334008</v>
      </c>
      <c r="AY98" s="9">
        <f t="shared" si="10"/>
        <v>25.333333333333997</v>
      </c>
      <c r="AZ98" s="3">
        <f t="shared" si="11"/>
        <v>7309813.444444485</v>
      </c>
      <c r="BA98" s="3">
        <f t="shared" si="11"/>
        <v>160000</v>
      </c>
      <c r="BB98" s="3">
        <f t="shared" si="11"/>
        <v>1079521</v>
      </c>
      <c r="BC98" s="3">
        <f t="shared" si="11"/>
        <v>1210000</v>
      </c>
      <c r="BD98" s="3">
        <f t="shared" si="11"/>
        <v>19413.777777779658</v>
      </c>
      <c r="BE98" s="3">
        <f t="shared" si="11"/>
        <v>641.77777777781137</v>
      </c>
    </row>
    <row r="99" spans="1:57" x14ac:dyDescent="0.25">
      <c r="A99">
        <v>97</v>
      </c>
      <c r="B99" t="s">
        <v>167</v>
      </c>
      <c r="C99" t="s">
        <v>168</v>
      </c>
      <c r="D99" t="s">
        <v>204</v>
      </c>
      <c r="H99" t="s">
        <v>36</v>
      </c>
      <c r="I99" t="s">
        <v>160</v>
      </c>
      <c r="J99" s="11">
        <v>316</v>
      </c>
      <c r="K99">
        <v>50101</v>
      </c>
      <c r="L99" s="11">
        <v>23899</v>
      </c>
      <c r="M99">
        <f>IFERROR(ROUND(VLOOKUP($A99,est_vols!$A:$U,2,FALSE),0),"")</f>
        <v>1</v>
      </c>
      <c r="N99">
        <f>IFERROR(ROUND(VLOOKUP($A99,est_vols!$A:$U,3,FALSE),0),"")</f>
        <v>5</v>
      </c>
      <c r="O99" t="str">
        <f>VLOOKUP(M99,'AT FT Lookup'!$A$3:$D$8,4,FALSE)</f>
        <v>Core/CBD</v>
      </c>
      <c r="P99" s="11" t="str">
        <f>VLOOKUP(N99,'AT FT Lookup'!$A$12:$C$26,3,FALSE)</f>
        <v>Fwy/Ramp</v>
      </c>
      <c r="Q99">
        <f t="shared" si="13"/>
        <v>0</v>
      </c>
      <c r="R99">
        <f t="shared" si="14"/>
        <v>0</v>
      </c>
      <c r="S99">
        <f t="shared" si="15"/>
        <v>1</v>
      </c>
      <c r="T99">
        <f t="shared" si="16"/>
        <v>0</v>
      </c>
      <c r="U99" s="11" t="str">
        <f t="shared" si="17"/>
        <v>20-50k</v>
      </c>
      <c r="V99" s="3">
        <f t="shared" si="12"/>
        <v>28311.99999999992</v>
      </c>
      <c r="W99" s="3">
        <f t="shared" si="12"/>
        <v>5455.6666666666597</v>
      </c>
      <c r="X99" s="3">
        <f t="shared" si="12"/>
        <v>10178.666666666601</v>
      </c>
      <c r="Y99" s="3">
        <f t="shared" si="12"/>
        <v>5363.3333333333303</v>
      </c>
      <c r="Z99" s="3">
        <f t="shared" si="12"/>
        <v>6447.3333333333303</v>
      </c>
      <c r="AA99" s="9">
        <f t="shared" si="12"/>
        <v>867</v>
      </c>
      <c r="AH99" s="3">
        <v>28311.99999999992</v>
      </c>
      <c r="AI99" s="3">
        <v>5455.6666666666597</v>
      </c>
      <c r="AJ99" s="3">
        <v>10178.666666666601</v>
      </c>
      <c r="AK99" s="3">
        <v>5363.3333333333303</v>
      </c>
      <c r="AL99" s="3">
        <v>6447.3333333333303</v>
      </c>
      <c r="AM99" s="9">
        <v>867</v>
      </c>
      <c r="AN99" s="3">
        <f>IFERROR(ROUND(VLOOKUP($A99,est_vols!$A:$U,4,FALSE),0),"")</f>
        <v>14499</v>
      </c>
      <c r="AO99" s="3">
        <f>IFERROR(ROUND(VLOOKUP($A99,est_vols!$A:$U,5,FALSE),0),"")</f>
        <v>3499</v>
      </c>
      <c r="AP99" s="3">
        <f>IFERROR(ROUND(VLOOKUP($A99,est_vols!$A:$U,6,FALSE),0),"")</f>
        <v>5539</v>
      </c>
      <c r="AQ99" s="3">
        <f>IFERROR(ROUND(VLOOKUP($A99,est_vols!$A:$U,7,FALSE),0),"")</f>
        <v>3371</v>
      </c>
      <c r="AR99" s="3">
        <f>IFERROR(ROUND(VLOOKUP($A99,est_vols!$A:$U,8,FALSE),0),"")</f>
        <v>1991</v>
      </c>
      <c r="AS99" s="9">
        <f>IFERROR(ROUND(VLOOKUP($A99,est_vols!$A:$U,9,FALSE),0),"")</f>
        <v>100</v>
      </c>
      <c r="AT99" s="3">
        <f t="shared" si="10"/>
        <v>-13812.99999999992</v>
      </c>
      <c r="AU99" s="3">
        <f t="shared" si="10"/>
        <v>-1956.6666666666597</v>
      </c>
      <c r="AV99" s="3">
        <f t="shared" si="10"/>
        <v>-4639.6666666666006</v>
      </c>
      <c r="AW99" s="3">
        <f t="shared" si="10"/>
        <v>-1992.3333333333303</v>
      </c>
      <c r="AX99" s="3">
        <f t="shared" si="10"/>
        <v>-4456.3333333333303</v>
      </c>
      <c r="AY99" s="9">
        <f t="shared" si="10"/>
        <v>-767</v>
      </c>
      <c r="AZ99" s="3">
        <f t="shared" si="11"/>
        <v>190798968.99999779</v>
      </c>
      <c r="BA99" s="3">
        <f t="shared" si="11"/>
        <v>3828544.444444417</v>
      </c>
      <c r="BB99" s="3">
        <f t="shared" si="11"/>
        <v>21526506.777777165</v>
      </c>
      <c r="BC99" s="3">
        <f t="shared" si="11"/>
        <v>3969392.1111110989</v>
      </c>
      <c r="BD99" s="3">
        <f t="shared" si="11"/>
        <v>19858906.77777775</v>
      </c>
      <c r="BE99" s="3">
        <f t="shared" si="11"/>
        <v>588289</v>
      </c>
    </row>
    <row r="100" spans="1:57" x14ac:dyDescent="0.25">
      <c r="A100">
        <v>98</v>
      </c>
      <c r="B100" t="s">
        <v>167</v>
      </c>
      <c r="C100" t="s">
        <v>168</v>
      </c>
      <c r="D100" t="s">
        <v>205</v>
      </c>
      <c r="H100" t="s">
        <v>36</v>
      </c>
      <c r="I100" t="s">
        <v>160</v>
      </c>
      <c r="J100" s="11">
        <v>317</v>
      </c>
      <c r="K100">
        <v>50101</v>
      </c>
      <c r="L100" s="11">
        <v>23819</v>
      </c>
      <c r="M100">
        <f>IFERROR(ROUND(VLOOKUP($A100,est_vols!$A:$U,2,FALSE),0),"")</f>
        <v>2</v>
      </c>
      <c r="N100">
        <f>IFERROR(ROUND(VLOOKUP($A100,est_vols!$A:$U,3,FALSE),0),"")</f>
        <v>5</v>
      </c>
      <c r="O100" t="str">
        <f>VLOOKUP(M100,'AT FT Lookup'!$A$3:$D$8,4,FALSE)</f>
        <v>UrbBiz</v>
      </c>
      <c r="P100" s="11" t="str">
        <f>VLOOKUP(N100,'AT FT Lookup'!$A$12:$C$26,3,FALSE)</f>
        <v>Fwy/Ramp</v>
      </c>
      <c r="Q100">
        <f t="shared" si="13"/>
        <v>0</v>
      </c>
      <c r="R100">
        <f t="shared" si="14"/>
        <v>0</v>
      </c>
      <c r="S100">
        <f t="shared" si="15"/>
        <v>1</v>
      </c>
      <c r="T100">
        <f t="shared" si="16"/>
        <v>0</v>
      </c>
      <c r="U100" s="11" t="str">
        <f t="shared" si="17"/>
        <v>20-50k</v>
      </c>
      <c r="V100" s="3">
        <f t="shared" si="12"/>
        <v>23563.166666666642</v>
      </c>
      <c r="W100" s="3">
        <f t="shared" si="12"/>
        <v>4369.6666666666597</v>
      </c>
      <c r="X100" s="3">
        <f t="shared" si="12"/>
        <v>8934.6666666666606</v>
      </c>
      <c r="Y100" s="3">
        <f t="shared" si="12"/>
        <v>4289.1666666666597</v>
      </c>
      <c r="Z100" s="3">
        <f t="shared" si="12"/>
        <v>4855.3333333333303</v>
      </c>
      <c r="AA100" s="9">
        <f t="shared" si="12"/>
        <v>1114.3333333333301</v>
      </c>
      <c r="AH100" s="3">
        <v>23563.166666666642</v>
      </c>
      <c r="AI100" s="3">
        <v>4369.6666666666597</v>
      </c>
      <c r="AJ100" s="3">
        <v>8934.6666666666606</v>
      </c>
      <c r="AK100" s="3">
        <v>4289.1666666666597</v>
      </c>
      <c r="AL100" s="3">
        <v>4855.3333333333303</v>
      </c>
      <c r="AM100" s="9">
        <v>1114.3333333333301</v>
      </c>
      <c r="AN100" s="3">
        <f>IFERROR(ROUND(VLOOKUP($A100,est_vols!$A:$U,4,FALSE),0),"")</f>
        <v>30571</v>
      </c>
      <c r="AO100" s="3">
        <f>IFERROR(ROUND(VLOOKUP($A100,est_vols!$A:$U,5,FALSE),0),"")</f>
        <v>8423</v>
      </c>
      <c r="AP100" s="3">
        <f>IFERROR(ROUND(VLOOKUP($A100,est_vols!$A:$U,6,FALSE),0),"")</f>
        <v>11836</v>
      </c>
      <c r="AQ100" s="3">
        <f>IFERROR(ROUND(VLOOKUP($A100,est_vols!$A:$U,7,FALSE),0),"")</f>
        <v>4911</v>
      </c>
      <c r="AR100" s="3">
        <f>IFERROR(ROUND(VLOOKUP($A100,est_vols!$A:$U,8,FALSE),0),"")</f>
        <v>4426</v>
      </c>
      <c r="AS100" s="9">
        <f>IFERROR(ROUND(VLOOKUP($A100,est_vols!$A:$U,9,FALSE),0),"")</f>
        <v>975</v>
      </c>
      <c r="AT100" s="3">
        <f t="shared" si="10"/>
        <v>7007.8333333333576</v>
      </c>
      <c r="AU100" s="3">
        <f t="shared" si="10"/>
        <v>4053.3333333333403</v>
      </c>
      <c r="AV100" s="3">
        <f t="shared" si="10"/>
        <v>2901.3333333333394</v>
      </c>
      <c r="AW100" s="3">
        <f t="shared" si="10"/>
        <v>621.83333333334031</v>
      </c>
      <c r="AX100" s="3">
        <f t="shared" si="10"/>
        <v>-429.3333333333303</v>
      </c>
      <c r="AY100" s="9">
        <f t="shared" si="10"/>
        <v>-139.33333333333007</v>
      </c>
      <c r="AZ100" s="3">
        <f t="shared" si="11"/>
        <v>49109728.027778119</v>
      </c>
      <c r="BA100" s="3">
        <f t="shared" si="11"/>
        <v>16429511.111111168</v>
      </c>
      <c r="BB100" s="3">
        <f t="shared" si="11"/>
        <v>8417735.1111111455</v>
      </c>
      <c r="BC100" s="3">
        <f t="shared" si="11"/>
        <v>386676.69444445311</v>
      </c>
      <c r="BD100" s="3">
        <f t="shared" si="11"/>
        <v>184327.1111111085</v>
      </c>
      <c r="BE100" s="3">
        <f t="shared" si="11"/>
        <v>19413.777777776868</v>
      </c>
    </row>
    <row r="101" spans="1:57" x14ac:dyDescent="0.25">
      <c r="A101">
        <v>99</v>
      </c>
      <c r="B101" t="s">
        <v>167</v>
      </c>
      <c r="C101" t="s">
        <v>168</v>
      </c>
      <c r="D101" t="s">
        <v>205</v>
      </c>
      <c r="H101" t="s">
        <v>38</v>
      </c>
      <c r="I101" t="s">
        <v>160</v>
      </c>
      <c r="J101" s="11">
        <v>401</v>
      </c>
      <c r="K101">
        <v>23819</v>
      </c>
      <c r="L101" s="11">
        <v>50100</v>
      </c>
      <c r="M101">
        <f>IFERROR(ROUND(VLOOKUP($A101,est_vols!$A:$U,2,FALSE),0),"")</f>
        <v>2</v>
      </c>
      <c r="N101">
        <f>IFERROR(ROUND(VLOOKUP($A101,est_vols!$A:$U,3,FALSE),0),"")</f>
        <v>5</v>
      </c>
      <c r="O101" t="str">
        <f>VLOOKUP(M101,'AT FT Lookup'!$A$3:$D$8,4,FALSE)</f>
        <v>UrbBiz</v>
      </c>
      <c r="P101" s="11" t="str">
        <f>VLOOKUP(N101,'AT FT Lookup'!$A$12:$C$26,3,FALSE)</f>
        <v>Fwy/Ramp</v>
      </c>
      <c r="Q101">
        <f t="shared" si="13"/>
        <v>0</v>
      </c>
      <c r="R101">
        <f t="shared" si="14"/>
        <v>1</v>
      </c>
      <c r="S101">
        <f t="shared" si="15"/>
        <v>0</v>
      </c>
      <c r="T101">
        <f t="shared" si="16"/>
        <v>0</v>
      </c>
      <c r="U101" s="11" t="str">
        <f t="shared" si="17"/>
        <v>10-20k</v>
      </c>
      <c r="V101" s="3">
        <f t="shared" si="12"/>
        <v>17144.666666666642</v>
      </c>
      <c r="W101" s="3">
        <f t="shared" si="12"/>
        <v>2466.6666666666601</v>
      </c>
      <c r="X101" s="3">
        <f t="shared" si="12"/>
        <v>6077.49999999999</v>
      </c>
      <c r="Y101" s="3">
        <f t="shared" si="12"/>
        <v>3132.5</v>
      </c>
      <c r="Z101" s="3">
        <f t="shared" si="12"/>
        <v>4938.3333333333303</v>
      </c>
      <c r="AA101" s="9">
        <f t="shared" si="12"/>
        <v>529.66666666666595</v>
      </c>
      <c r="AH101" s="3">
        <v>17144.666666666642</v>
      </c>
      <c r="AI101" s="3">
        <v>2466.6666666666601</v>
      </c>
      <c r="AJ101" s="3">
        <v>6077.49999999999</v>
      </c>
      <c r="AK101" s="3">
        <v>3132.5</v>
      </c>
      <c r="AL101" s="3">
        <v>4938.3333333333303</v>
      </c>
      <c r="AM101" s="9">
        <v>529.66666666666595</v>
      </c>
      <c r="AN101" s="3">
        <f>IFERROR(ROUND(VLOOKUP($A101,est_vols!$A:$U,4,FALSE),0),"")</f>
        <v>31424</v>
      </c>
      <c r="AO101" s="3">
        <f>IFERROR(ROUND(VLOOKUP($A101,est_vols!$A:$U,5,FALSE),0),"")</f>
        <v>3380</v>
      </c>
      <c r="AP101" s="3">
        <f>IFERROR(ROUND(VLOOKUP($A101,est_vols!$A:$U,6,FALSE),0),"")</f>
        <v>11591</v>
      </c>
      <c r="AQ101" s="3">
        <f>IFERROR(ROUND(VLOOKUP($A101,est_vols!$A:$U,7,FALSE),0),"")</f>
        <v>8270</v>
      </c>
      <c r="AR101" s="3">
        <f>IFERROR(ROUND(VLOOKUP($A101,est_vols!$A:$U,8,FALSE),0),"")</f>
        <v>7636</v>
      </c>
      <c r="AS101" s="9">
        <f>IFERROR(ROUND(VLOOKUP($A101,est_vols!$A:$U,9,FALSE),0),"")</f>
        <v>546</v>
      </c>
      <c r="AT101" s="3">
        <f t="shared" si="10"/>
        <v>14279.333333333358</v>
      </c>
      <c r="AU101" s="3">
        <f t="shared" si="10"/>
        <v>913.33333333333985</v>
      </c>
      <c r="AV101" s="3">
        <f t="shared" si="10"/>
        <v>5513.50000000001</v>
      </c>
      <c r="AW101" s="3">
        <f t="shared" ref="AW101:AY164" si="18">IF(Y101&gt;0,AQ101-Y101,"")</f>
        <v>5137.5</v>
      </c>
      <c r="AX101" s="3">
        <f t="shared" si="18"/>
        <v>2697.6666666666697</v>
      </c>
      <c r="AY101" s="9">
        <f t="shared" si="18"/>
        <v>16.333333333334053</v>
      </c>
      <c r="AZ101" s="3">
        <f t="shared" si="11"/>
        <v>203899360.44444513</v>
      </c>
      <c r="BA101" s="3">
        <f t="shared" si="11"/>
        <v>834177.77777778963</v>
      </c>
      <c r="BB101" s="3">
        <f t="shared" si="11"/>
        <v>30398682.250000112</v>
      </c>
      <c r="BC101" s="3">
        <f t="shared" ref="BC101:BE164" si="19">IFERROR(AW101^2,"")</f>
        <v>26393906.25</v>
      </c>
      <c r="BD101" s="3">
        <f t="shared" si="19"/>
        <v>7277405.4444444608</v>
      </c>
      <c r="BE101" s="3">
        <f t="shared" si="19"/>
        <v>266.7777777778013</v>
      </c>
    </row>
    <row r="102" spans="1:57" x14ac:dyDescent="0.25">
      <c r="A102">
        <v>100</v>
      </c>
      <c r="B102" t="s">
        <v>167</v>
      </c>
      <c r="C102" t="s">
        <v>168</v>
      </c>
      <c r="D102" t="s">
        <v>204</v>
      </c>
      <c r="H102" t="s">
        <v>38</v>
      </c>
      <c r="I102" t="s">
        <v>160</v>
      </c>
      <c r="J102" s="11">
        <v>402</v>
      </c>
      <c r="K102">
        <v>23890</v>
      </c>
      <c r="L102" s="11">
        <v>50100</v>
      </c>
      <c r="M102">
        <f>IFERROR(ROUND(VLOOKUP($A102,est_vols!$A:$U,2,FALSE),0),"")</f>
        <v>1</v>
      </c>
      <c r="N102">
        <f>IFERROR(ROUND(VLOOKUP($A102,est_vols!$A:$U,3,FALSE),0),"")</f>
        <v>5</v>
      </c>
      <c r="O102" t="str">
        <f>VLOOKUP(M102,'AT FT Lookup'!$A$3:$D$8,4,FALSE)</f>
        <v>Core/CBD</v>
      </c>
      <c r="P102" s="11" t="str">
        <f>VLOOKUP(N102,'AT FT Lookup'!$A$12:$C$26,3,FALSE)</f>
        <v>Fwy/Ramp</v>
      </c>
      <c r="Q102">
        <f t="shared" si="13"/>
        <v>0</v>
      </c>
      <c r="R102">
        <f t="shared" si="14"/>
        <v>0</v>
      </c>
      <c r="S102">
        <f t="shared" si="15"/>
        <v>1</v>
      </c>
      <c r="T102">
        <f t="shared" si="16"/>
        <v>0</v>
      </c>
      <c r="U102" s="11" t="str">
        <f t="shared" si="17"/>
        <v>20-50k</v>
      </c>
      <c r="V102" s="3">
        <f t="shared" si="12"/>
        <v>32486.666666666621</v>
      </c>
      <c r="W102" s="3">
        <f t="shared" si="12"/>
        <v>4595.6666666666597</v>
      </c>
      <c r="X102" s="3">
        <f t="shared" si="12"/>
        <v>11451.833333333299</v>
      </c>
      <c r="Y102" s="3">
        <f t="shared" si="12"/>
        <v>7642</v>
      </c>
      <c r="Z102" s="3">
        <f t="shared" si="12"/>
        <v>7462.1666666666597</v>
      </c>
      <c r="AA102" s="9">
        <f t="shared" si="12"/>
        <v>1335</v>
      </c>
      <c r="AH102" s="3">
        <v>32486.666666666621</v>
      </c>
      <c r="AI102" s="3">
        <v>4595.6666666666597</v>
      </c>
      <c r="AJ102" s="3">
        <v>11451.833333333299</v>
      </c>
      <c r="AK102" s="3">
        <v>7642</v>
      </c>
      <c r="AL102" s="3">
        <v>7462.1666666666597</v>
      </c>
      <c r="AM102" s="9">
        <v>1335</v>
      </c>
      <c r="AN102" s="3">
        <f>IFERROR(ROUND(VLOOKUP($A102,est_vols!$A:$U,4,FALSE),0),"")</f>
        <v>17137</v>
      </c>
      <c r="AO102" s="3">
        <f>IFERROR(ROUND(VLOOKUP($A102,est_vols!$A:$U,5,FALSE),0),"")</f>
        <v>3266</v>
      </c>
      <c r="AP102" s="3">
        <f>IFERROR(ROUND(VLOOKUP($A102,est_vols!$A:$U,6,FALSE),0),"")</f>
        <v>6226</v>
      </c>
      <c r="AQ102" s="3">
        <f>IFERROR(ROUND(VLOOKUP($A102,est_vols!$A:$U,7,FALSE),0),"")</f>
        <v>4336</v>
      </c>
      <c r="AR102" s="3">
        <f>IFERROR(ROUND(VLOOKUP($A102,est_vols!$A:$U,8,FALSE),0),"")</f>
        <v>2758</v>
      </c>
      <c r="AS102" s="9">
        <f>IFERROR(ROUND(VLOOKUP($A102,est_vols!$A:$U,9,FALSE),0),"")</f>
        <v>550</v>
      </c>
      <c r="AT102" s="3">
        <f t="shared" ref="AT102:AY165" si="20">IF(V102&gt;0,AN102-V102,"")</f>
        <v>-15349.666666666621</v>
      </c>
      <c r="AU102" s="3">
        <f t="shared" si="20"/>
        <v>-1329.6666666666597</v>
      </c>
      <c r="AV102" s="3">
        <f t="shared" si="20"/>
        <v>-5225.8333333332994</v>
      </c>
      <c r="AW102" s="3">
        <f t="shared" si="18"/>
        <v>-3306</v>
      </c>
      <c r="AX102" s="3">
        <f t="shared" si="18"/>
        <v>-4704.1666666666597</v>
      </c>
      <c r="AY102" s="9">
        <f t="shared" si="18"/>
        <v>-785</v>
      </c>
      <c r="AZ102" s="3">
        <f t="shared" ref="AZ102:BE165" si="21">IFERROR(AT102^2,"")</f>
        <v>235612266.77777636</v>
      </c>
      <c r="BA102" s="3">
        <f t="shared" si="21"/>
        <v>1768013.4444444259</v>
      </c>
      <c r="BB102" s="3">
        <f t="shared" si="21"/>
        <v>27309334.027777422</v>
      </c>
      <c r="BC102" s="3">
        <f t="shared" si="19"/>
        <v>10929636</v>
      </c>
      <c r="BD102" s="3">
        <f t="shared" si="19"/>
        <v>22129184.027777713</v>
      </c>
      <c r="BE102" s="3">
        <f t="shared" si="19"/>
        <v>616225</v>
      </c>
    </row>
    <row r="103" spans="1:57" x14ac:dyDescent="0.25">
      <c r="A103">
        <v>101</v>
      </c>
      <c r="B103" t="s">
        <v>167</v>
      </c>
      <c r="C103" t="s">
        <v>168</v>
      </c>
      <c r="D103" t="s">
        <v>206</v>
      </c>
      <c r="H103" t="s">
        <v>38</v>
      </c>
      <c r="I103" t="s">
        <v>160</v>
      </c>
      <c r="J103" s="11">
        <v>403</v>
      </c>
      <c r="K103">
        <v>52165</v>
      </c>
      <c r="L103" s="11">
        <v>52163</v>
      </c>
      <c r="M103">
        <f>IFERROR(ROUND(VLOOKUP($A103,est_vols!$A:$U,2,FALSE),0),"")</f>
        <v>2</v>
      </c>
      <c r="N103">
        <f>IFERROR(ROUND(VLOOKUP($A103,est_vols!$A:$U,3,FALSE),0),"")</f>
        <v>5</v>
      </c>
      <c r="O103" t="str">
        <f>VLOOKUP(M103,'AT FT Lookup'!$A$3:$D$8,4,FALSE)</f>
        <v>UrbBiz</v>
      </c>
      <c r="P103" s="11" t="str">
        <f>VLOOKUP(N103,'AT FT Lookup'!$A$12:$C$26,3,FALSE)</f>
        <v>Fwy/Ramp</v>
      </c>
      <c r="Q103">
        <f t="shared" si="13"/>
        <v>1</v>
      </c>
      <c r="R103">
        <f t="shared" si="14"/>
        <v>0</v>
      </c>
      <c r="S103">
        <f t="shared" si="15"/>
        <v>0</v>
      </c>
      <c r="T103">
        <f t="shared" si="16"/>
        <v>0</v>
      </c>
      <c r="U103" s="11" t="str">
        <f t="shared" si="17"/>
        <v>&lt;10k</v>
      </c>
      <c r="V103" s="3">
        <f t="shared" si="12"/>
        <v>7505.99999999998</v>
      </c>
      <c r="W103" s="3">
        <f t="shared" si="12"/>
        <v>1533.6666666666599</v>
      </c>
      <c r="X103" s="3">
        <f t="shared" si="12"/>
        <v>2606.49999999999</v>
      </c>
      <c r="Y103" s="3">
        <f t="shared" ref="Y103:AA117" si="22">AK103</f>
        <v>1154.5</v>
      </c>
      <c r="Z103" s="3">
        <f t="shared" si="22"/>
        <v>1567.3333333333301</v>
      </c>
      <c r="AA103" s="9">
        <f t="shared" si="22"/>
        <v>644</v>
      </c>
      <c r="AH103" s="3">
        <v>7505.99999999998</v>
      </c>
      <c r="AI103" s="3">
        <v>1533.6666666666599</v>
      </c>
      <c r="AJ103" s="3">
        <v>2606.49999999999</v>
      </c>
      <c r="AK103" s="3">
        <v>1154.5</v>
      </c>
      <c r="AL103" s="3">
        <v>1567.3333333333301</v>
      </c>
      <c r="AM103" s="9">
        <v>644</v>
      </c>
      <c r="AN103" s="3">
        <f>IFERROR(ROUND(VLOOKUP($A103,est_vols!$A:$U,4,FALSE),0),"")</f>
        <v>7404</v>
      </c>
      <c r="AO103" s="3">
        <f>IFERROR(ROUND(VLOOKUP($A103,est_vols!$A:$U,5,FALSE),0),"")</f>
        <v>1324</v>
      </c>
      <c r="AP103" s="3">
        <f>IFERROR(ROUND(VLOOKUP($A103,est_vols!$A:$U,6,FALSE),0),"")</f>
        <v>2773</v>
      </c>
      <c r="AQ103" s="3">
        <f>IFERROR(ROUND(VLOOKUP($A103,est_vols!$A:$U,7,FALSE),0),"")</f>
        <v>1378</v>
      </c>
      <c r="AR103" s="3">
        <f>IFERROR(ROUND(VLOOKUP($A103,est_vols!$A:$U,8,FALSE),0),"")</f>
        <v>1574</v>
      </c>
      <c r="AS103" s="9">
        <f>IFERROR(ROUND(VLOOKUP($A103,est_vols!$A:$U,9,FALSE),0),"")</f>
        <v>355</v>
      </c>
      <c r="AT103" s="3">
        <f t="shared" si="20"/>
        <v>-101.99999999997999</v>
      </c>
      <c r="AU103" s="3">
        <f t="shared" si="20"/>
        <v>-209.66666666665992</v>
      </c>
      <c r="AV103" s="3">
        <f t="shared" si="20"/>
        <v>166.50000000001</v>
      </c>
      <c r="AW103" s="3">
        <f t="shared" si="18"/>
        <v>223.5</v>
      </c>
      <c r="AX103" s="3">
        <f t="shared" si="18"/>
        <v>6.6666666666699257</v>
      </c>
      <c r="AY103" s="9">
        <f t="shared" si="18"/>
        <v>-289</v>
      </c>
      <c r="AZ103" s="3">
        <f t="shared" si="21"/>
        <v>10403.999999995918</v>
      </c>
      <c r="BA103" s="3">
        <f t="shared" si="21"/>
        <v>43960.111111108279</v>
      </c>
      <c r="BB103" s="3">
        <f t="shared" si="21"/>
        <v>27722.250000003332</v>
      </c>
      <c r="BC103" s="3">
        <f t="shared" si="19"/>
        <v>49952.25</v>
      </c>
      <c r="BD103" s="3">
        <f t="shared" si="19"/>
        <v>44.4444444444879</v>
      </c>
      <c r="BE103" s="3">
        <f t="shared" si="19"/>
        <v>83521</v>
      </c>
    </row>
    <row r="104" spans="1:57" x14ac:dyDescent="0.25">
      <c r="A104">
        <v>102</v>
      </c>
      <c r="B104" t="s">
        <v>167</v>
      </c>
      <c r="C104" t="s">
        <v>168</v>
      </c>
      <c r="D104" t="s">
        <v>207</v>
      </c>
      <c r="H104" t="s">
        <v>38</v>
      </c>
      <c r="I104" t="s">
        <v>160</v>
      </c>
      <c r="J104" s="11">
        <v>404</v>
      </c>
      <c r="K104">
        <v>52249</v>
      </c>
      <c r="L104" s="11">
        <v>52162</v>
      </c>
      <c r="M104">
        <f>IFERROR(ROUND(VLOOKUP($A104,est_vols!$A:$U,2,FALSE),0),"")</f>
        <v>2</v>
      </c>
      <c r="N104">
        <f>IFERROR(ROUND(VLOOKUP($A104,est_vols!$A:$U,3,FALSE),0),"")</f>
        <v>5</v>
      </c>
      <c r="O104" t="str">
        <f>VLOOKUP(M104,'AT FT Lookup'!$A$3:$D$8,4,FALSE)</f>
        <v>UrbBiz</v>
      </c>
      <c r="P104" s="11" t="str">
        <f>VLOOKUP(N104,'AT FT Lookup'!$A$12:$C$26,3,FALSE)</f>
        <v>Fwy/Ramp</v>
      </c>
      <c r="Q104">
        <f t="shared" si="13"/>
        <v>0</v>
      </c>
      <c r="R104">
        <f t="shared" si="14"/>
        <v>1</v>
      </c>
      <c r="S104">
        <f t="shared" si="15"/>
        <v>0</v>
      </c>
      <c r="T104">
        <f t="shared" si="16"/>
        <v>0</v>
      </c>
      <c r="U104" s="11" t="str">
        <f t="shared" si="17"/>
        <v>10-20k</v>
      </c>
      <c r="V104" s="3">
        <f t="shared" ref="V104:AA118" si="23">AH104</f>
        <v>14099.666666666659</v>
      </c>
      <c r="W104" s="3">
        <f t="shared" si="23"/>
        <v>1617.3333333333301</v>
      </c>
      <c r="X104" s="3">
        <f t="shared" si="23"/>
        <v>5283</v>
      </c>
      <c r="Y104" s="3">
        <f t="shared" si="22"/>
        <v>3560.8333333333298</v>
      </c>
      <c r="Z104" s="3">
        <f t="shared" si="22"/>
        <v>3418.5</v>
      </c>
      <c r="AA104" s="9">
        <f t="shared" si="22"/>
        <v>219.99999999999901</v>
      </c>
      <c r="AH104" s="3">
        <v>14099.666666666659</v>
      </c>
      <c r="AI104" s="3">
        <v>1617.3333333333301</v>
      </c>
      <c r="AJ104" s="3">
        <v>5283</v>
      </c>
      <c r="AK104" s="3">
        <v>3560.8333333333298</v>
      </c>
      <c r="AL104" s="3">
        <v>3418.5</v>
      </c>
      <c r="AM104" s="9">
        <v>219.99999999999901</v>
      </c>
      <c r="AN104" s="3">
        <f>IFERROR(ROUND(VLOOKUP($A104,est_vols!$A:$U,4,FALSE),0),"")</f>
        <v>13735</v>
      </c>
      <c r="AO104" s="3">
        <f>IFERROR(ROUND(VLOOKUP($A104,est_vols!$A:$U,5,FALSE),0),"")</f>
        <v>1553</v>
      </c>
      <c r="AP104" s="3">
        <f>IFERROR(ROUND(VLOOKUP($A104,est_vols!$A:$U,6,FALSE),0),"")</f>
        <v>5034</v>
      </c>
      <c r="AQ104" s="3">
        <f>IFERROR(ROUND(VLOOKUP($A104,est_vols!$A:$U,7,FALSE),0),"")</f>
        <v>3307</v>
      </c>
      <c r="AR104" s="3">
        <f>IFERROR(ROUND(VLOOKUP($A104,est_vols!$A:$U,8,FALSE),0),"")</f>
        <v>3580</v>
      </c>
      <c r="AS104" s="9">
        <f>IFERROR(ROUND(VLOOKUP($A104,est_vols!$A:$U,9,FALSE),0),"")</f>
        <v>261</v>
      </c>
      <c r="AT104" s="3">
        <f t="shared" si="20"/>
        <v>-364.66666666665878</v>
      </c>
      <c r="AU104" s="3">
        <f t="shared" si="20"/>
        <v>-64.333333333330074</v>
      </c>
      <c r="AV104" s="3">
        <f t="shared" si="20"/>
        <v>-249</v>
      </c>
      <c r="AW104" s="3">
        <f t="shared" si="18"/>
        <v>-253.83333333332985</v>
      </c>
      <c r="AX104" s="3">
        <f t="shared" si="18"/>
        <v>161.5</v>
      </c>
      <c r="AY104" s="9">
        <f t="shared" si="18"/>
        <v>41.000000000000995</v>
      </c>
      <c r="AZ104" s="3">
        <f t="shared" si="21"/>
        <v>132981.77777777202</v>
      </c>
      <c r="BA104" s="3">
        <f t="shared" si="21"/>
        <v>4138.7777777773581</v>
      </c>
      <c r="BB104" s="3">
        <f t="shared" si="21"/>
        <v>62001</v>
      </c>
      <c r="BC104" s="3">
        <f t="shared" si="19"/>
        <v>64431.361111109341</v>
      </c>
      <c r="BD104" s="3">
        <f t="shared" si="19"/>
        <v>26082.25</v>
      </c>
      <c r="BE104" s="3">
        <f t="shared" si="19"/>
        <v>1681.0000000000816</v>
      </c>
    </row>
    <row r="105" spans="1:57" x14ac:dyDescent="0.25">
      <c r="A105">
        <v>103</v>
      </c>
      <c r="B105" t="s">
        <v>167</v>
      </c>
      <c r="C105" t="s">
        <v>168</v>
      </c>
      <c r="D105" t="s">
        <v>208</v>
      </c>
      <c r="H105" t="s">
        <v>38</v>
      </c>
      <c r="I105" t="s">
        <v>160</v>
      </c>
      <c r="J105" s="11">
        <v>405</v>
      </c>
      <c r="K105">
        <v>52145</v>
      </c>
      <c r="L105" s="11">
        <v>52114</v>
      </c>
      <c r="M105">
        <f>IFERROR(ROUND(VLOOKUP($A105,est_vols!$A:$U,2,FALSE),0),"")</f>
        <v>2</v>
      </c>
      <c r="N105">
        <f>IFERROR(ROUND(VLOOKUP($A105,est_vols!$A:$U,3,FALSE),0),"")</f>
        <v>5</v>
      </c>
      <c r="O105" t="str">
        <f>VLOOKUP(M105,'AT FT Lookup'!$A$3:$D$8,4,FALSE)</f>
        <v>UrbBiz</v>
      </c>
      <c r="P105" s="11" t="str">
        <f>VLOOKUP(N105,'AT FT Lookup'!$A$12:$C$26,3,FALSE)</f>
        <v>Fwy/Ramp</v>
      </c>
      <c r="Q105">
        <f t="shared" si="13"/>
        <v>1</v>
      </c>
      <c r="R105">
        <f t="shared" si="14"/>
        <v>0</v>
      </c>
      <c r="S105">
        <f t="shared" si="15"/>
        <v>0</v>
      </c>
      <c r="T105">
        <f t="shared" si="16"/>
        <v>0</v>
      </c>
      <c r="U105" s="11" t="str">
        <f t="shared" si="17"/>
        <v>&lt;10k</v>
      </c>
      <c r="V105" s="3">
        <f t="shared" si="23"/>
        <v>7630.333333333323</v>
      </c>
      <c r="W105" s="3">
        <f t="shared" si="23"/>
        <v>1252.3333333333301</v>
      </c>
      <c r="X105" s="3">
        <f t="shared" si="23"/>
        <v>3066.1666666666601</v>
      </c>
      <c r="Y105" s="3">
        <f t="shared" si="22"/>
        <v>1167.5</v>
      </c>
      <c r="Z105" s="3">
        <f t="shared" si="22"/>
        <v>1664</v>
      </c>
      <c r="AA105" s="9">
        <f t="shared" si="22"/>
        <v>480.33333333333297</v>
      </c>
      <c r="AH105" s="3">
        <v>7630.333333333323</v>
      </c>
      <c r="AI105" s="3">
        <v>1252.3333333333301</v>
      </c>
      <c r="AJ105" s="3">
        <v>3066.1666666666601</v>
      </c>
      <c r="AK105" s="3">
        <v>1167.5</v>
      </c>
      <c r="AL105" s="3">
        <v>1664</v>
      </c>
      <c r="AM105" s="9">
        <v>480.33333333333297</v>
      </c>
      <c r="AN105" s="3">
        <f>IFERROR(ROUND(VLOOKUP($A105,est_vols!$A:$U,4,FALSE),0),"")</f>
        <v>10040</v>
      </c>
      <c r="AO105" s="3">
        <f>IFERROR(ROUND(VLOOKUP($A105,est_vols!$A:$U,5,FALSE),0),"")</f>
        <v>1938</v>
      </c>
      <c r="AP105" s="3">
        <f>IFERROR(ROUND(VLOOKUP($A105,est_vols!$A:$U,6,FALSE),0),"")</f>
        <v>3818</v>
      </c>
      <c r="AQ105" s="3">
        <f>IFERROR(ROUND(VLOOKUP($A105,est_vols!$A:$U,7,FALSE),0),"")</f>
        <v>1817</v>
      </c>
      <c r="AR105" s="3">
        <f>IFERROR(ROUND(VLOOKUP($A105,est_vols!$A:$U,8,FALSE),0),"")</f>
        <v>2041</v>
      </c>
      <c r="AS105" s="9">
        <f>IFERROR(ROUND(VLOOKUP($A105,est_vols!$A:$U,9,FALSE),0),"")</f>
        <v>425</v>
      </c>
      <c r="AT105" s="3">
        <f t="shared" si="20"/>
        <v>2409.666666666677</v>
      </c>
      <c r="AU105" s="3">
        <f t="shared" si="20"/>
        <v>685.66666666666993</v>
      </c>
      <c r="AV105" s="3">
        <f t="shared" si="20"/>
        <v>751.83333333333985</v>
      </c>
      <c r="AW105" s="3">
        <f t="shared" si="18"/>
        <v>649.5</v>
      </c>
      <c r="AX105" s="3">
        <f t="shared" si="18"/>
        <v>377</v>
      </c>
      <c r="AY105" s="9">
        <f t="shared" si="18"/>
        <v>-55.333333333332973</v>
      </c>
      <c r="AZ105" s="3">
        <f t="shared" si="21"/>
        <v>5806493.4444444943</v>
      </c>
      <c r="BA105" s="3">
        <f t="shared" si="21"/>
        <v>470138.77777778223</v>
      </c>
      <c r="BB105" s="3">
        <f t="shared" si="21"/>
        <v>565253.3611111209</v>
      </c>
      <c r="BC105" s="3">
        <f t="shared" si="19"/>
        <v>421850.25</v>
      </c>
      <c r="BD105" s="3">
        <f t="shared" si="19"/>
        <v>142129</v>
      </c>
      <c r="BE105" s="3">
        <f t="shared" si="19"/>
        <v>3061.7777777777378</v>
      </c>
    </row>
    <row r="106" spans="1:57" x14ac:dyDescent="0.25">
      <c r="A106">
        <v>104</v>
      </c>
      <c r="B106" t="s">
        <v>167</v>
      </c>
      <c r="C106" t="s">
        <v>168</v>
      </c>
      <c r="D106" t="s">
        <v>209</v>
      </c>
      <c r="H106" t="s">
        <v>38</v>
      </c>
      <c r="I106" t="s">
        <v>160</v>
      </c>
      <c r="J106" s="11">
        <v>406</v>
      </c>
      <c r="K106">
        <v>52265</v>
      </c>
      <c r="L106" s="11">
        <v>52144</v>
      </c>
      <c r="M106">
        <f>IFERROR(ROUND(VLOOKUP($A106,est_vols!$A:$U,2,FALSE),0),"")</f>
        <v>2</v>
      </c>
      <c r="N106">
        <f>IFERROR(ROUND(VLOOKUP($A106,est_vols!$A:$U,3,FALSE),0),"")</f>
        <v>5</v>
      </c>
      <c r="O106" t="str">
        <f>VLOOKUP(M106,'AT FT Lookup'!$A$3:$D$8,4,FALSE)</f>
        <v>UrbBiz</v>
      </c>
      <c r="P106" s="11" t="str">
        <f>VLOOKUP(N106,'AT FT Lookup'!$A$12:$C$26,3,FALSE)</f>
        <v>Fwy/Ramp</v>
      </c>
      <c r="Q106">
        <f t="shared" si="13"/>
        <v>0</v>
      </c>
      <c r="R106">
        <f t="shared" si="14"/>
        <v>1</v>
      </c>
      <c r="S106">
        <f t="shared" si="15"/>
        <v>0</v>
      </c>
      <c r="T106">
        <f t="shared" si="16"/>
        <v>0</v>
      </c>
      <c r="U106" s="11" t="str">
        <f t="shared" si="17"/>
        <v>10-20k</v>
      </c>
      <c r="V106" s="3">
        <f t="shared" si="23"/>
        <v>13938.66666666665</v>
      </c>
      <c r="W106" s="3">
        <f t="shared" si="23"/>
        <v>1862</v>
      </c>
      <c r="X106" s="3">
        <f t="shared" si="23"/>
        <v>5277.1666666666597</v>
      </c>
      <c r="Y106" s="3">
        <f t="shared" si="22"/>
        <v>3388.6666666666601</v>
      </c>
      <c r="Z106" s="3">
        <f t="shared" si="22"/>
        <v>2974.8333333333298</v>
      </c>
      <c r="AA106" s="9">
        <f t="shared" si="22"/>
        <v>436</v>
      </c>
      <c r="AH106" s="3">
        <v>13938.66666666665</v>
      </c>
      <c r="AI106" s="3">
        <v>1862</v>
      </c>
      <c r="AJ106" s="3">
        <v>5277.1666666666597</v>
      </c>
      <c r="AK106" s="3">
        <v>3388.6666666666601</v>
      </c>
      <c r="AL106" s="3">
        <v>2974.8333333333298</v>
      </c>
      <c r="AM106" s="9">
        <v>436</v>
      </c>
      <c r="AN106" s="3">
        <f>IFERROR(ROUND(VLOOKUP($A106,est_vols!$A:$U,4,FALSE),0),"")</f>
        <v>11374</v>
      </c>
      <c r="AO106" s="3">
        <f>IFERROR(ROUND(VLOOKUP($A106,est_vols!$A:$U,5,FALSE),0),"")</f>
        <v>1241</v>
      </c>
      <c r="AP106" s="3">
        <f>IFERROR(ROUND(VLOOKUP($A106,est_vols!$A:$U,6,FALSE),0),"")</f>
        <v>4205</v>
      </c>
      <c r="AQ106" s="3">
        <f>IFERROR(ROUND(VLOOKUP($A106,est_vols!$A:$U,7,FALSE),0),"")</f>
        <v>2817</v>
      </c>
      <c r="AR106" s="3">
        <f>IFERROR(ROUND(VLOOKUP($A106,est_vols!$A:$U,8,FALSE),0),"")</f>
        <v>2918</v>
      </c>
      <c r="AS106" s="9">
        <f>IFERROR(ROUND(VLOOKUP($A106,est_vols!$A:$U,9,FALSE),0),"")</f>
        <v>193</v>
      </c>
      <c r="AT106" s="3">
        <f t="shared" si="20"/>
        <v>-2564.6666666666497</v>
      </c>
      <c r="AU106" s="3">
        <f t="shared" si="20"/>
        <v>-621</v>
      </c>
      <c r="AV106" s="3">
        <f t="shared" si="20"/>
        <v>-1072.1666666666597</v>
      </c>
      <c r="AW106" s="3">
        <f t="shared" si="18"/>
        <v>-571.66666666666015</v>
      </c>
      <c r="AX106" s="3">
        <f t="shared" si="18"/>
        <v>-56.833333333329847</v>
      </c>
      <c r="AY106" s="9">
        <f t="shared" si="18"/>
        <v>-243</v>
      </c>
      <c r="AZ106" s="3">
        <f t="shared" si="21"/>
        <v>6577515.1111110244</v>
      </c>
      <c r="BA106" s="3">
        <f t="shared" si="21"/>
        <v>385641</v>
      </c>
      <c r="BB106" s="3">
        <f t="shared" si="21"/>
        <v>1149541.3611110961</v>
      </c>
      <c r="BC106" s="3">
        <f t="shared" si="19"/>
        <v>326802.7777777703</v>
      </c>
      <c r="BD106" s="3">
        <f t="shared" si="19"/>
        <v>3230.0277777773813</v>
      </c>
      <c r="BE106" s="3">
        <f t="shared" si="19"/>
        <v>59049</v>
      </c>
    </row>
    <row r="107" spans="1:57" x14ac:dyDescent="0.25">
      <c r="A107">
        <v>105</v>
      </c>
      <c r="B107" t="s">
        <v>167</v>
      </c>
      <c r="C107" t="s">
        <v>168</v>
      </c>
      <c r="D107" t="s">
        <v>210</v>
      </c>
      <c r="H107" t="s">
        <v>38</v>
      </c>
      <c r="I107" t="s">
        <v>160</v>
      </c>
      <c r="J107" s="11">
        <v>407</v>
      </c>
      <c r="K107">
        <v>52507</v>
      </c>
      <c r="L107" s="11">
        <v>52509</v>
      </c>
      <c r="M107">
        <f>IFERROR(ROUND(VLOOKUP($A107,est_vols!$A:$U,2,FALSE),0),"")</f>
        <v>3</v>
      </c>
      <c r="N107">
        <f>IFERROR(ROUND(VLOOKUP($A107,est_vols!$A:$U,3,FALSE),0),"")</f>
        <v>1</v>
      </c>
      <c r="O107" t="str">
        <f>VLOOKUP(M107,'AT FT Lookup'!$A$3:$D$8,4,FALSE)</f>
        <v>Urb</v>
      </c>
      <c r="P107" s="11" t="str">
        <f>VLOOKUP(N107,'AT FT Lookup'!$A$12:$C$26,3,FALSE)</f>
        <v>Fwy/Ramp</v>
      </c>
      <c r="Q107">
        <f t="shared" si="13"/>
        <v>0</v>
      </c>
      <c r="R107">
        <f t="shared" si="14"/>
        <v>0</v>
      </c>
      <c r="S107">
        <f t="shared" si="15"/>
        <v>1</v>
      </c>
      <c r="T107">
        <f t="shared" si="16"/>
        <v>0</v>
      </c>
      <c r="U107" s="11" t="str">
        <f t="shared" si="17"/>
        <v>20-50k</v>
      </c>
      <c r="V107" s="3">
        <f t="shared" si="23"/>
        <v>32087.999999999953</v>
      </c>
      <c r="W107" s="3">
        <f t="shared" si="23"/>
        <v>4777.3333333333303</v>
      </c>
      <c r="X107" s="3">
        <f t="shared" si="23"/>
        <v>12065.833333333299</v>
      </c>
      <c r="Y107" s="3">
        <f t="shared" si="22"/>
        <v>6529.1666666666597</v>
      </c>
      <c r="Z107" s="3">
        <f t="shared" si="22"/>
        <v>7727.3333333333303</v>
      </c>
      <c r="AA107" s="9">
        <f t="shared" si="22"/>
        <v>988.33333333333303</v>
      </c>
      <c r="AH107" s="3">
        <v>32087.999999999953</v>
      </c>
      <c r="AI107" s="3">
        <v>4777.3333333333303</v>
      </c>
      <c r="AJ107" s="3">
        <v>12065.833333333299</v>
      </c>
      <c r="AK107" s="3">
        <v>6529.1666666666597</v>
      </c>
      <c r="AL107" s="3">
        <v>7727.3333333333303</v>
      </c>
      <c r="AM107" s="9">
        <v>988.33333333333303</v>
      </c>
      <c r="AN107" s="3">
        <f>IFERROR(ROUND(VLOOKUP($A107,est_vols!$A:$U,4,FALSE),0),"")</f>
        <v>16509</v>
      </c>
      <c r="AO107" s="3">
        <f>IFERROR(ROUND(VLOOKUP($A107,est_vols!$A:$U,5,FALSE),0),"")</f>
        <v>2253</v>
      </c>
      <c r="AP107" s="3">
        <f>IFERROR(ROUND(VLOOKUP($A107,est_vols!$A:$U,6,FALSE),0),"")</f>
        <v>5858</v>
      </c>
      <c r="AQ107" s="3">
        <f>IFERROR(ROUND(VLOOKUP($A107,est_vols!$A:$U,7,FALSE),0),"")</f>
        <v>4271</v>
      </c>
      <c r="AR107" s="3">
        <f>IFERROR(ROUND(VLOOKUP($A107,est_vols!$A:$U,8,FALSE),0),"")</f>
        <v>3750</v>
      </c>
      <c r="AS107" s="9">
        <f>IFERROR(ROUND(VLOOKUP($A107,est_vols!$A:$U,9,FALSE),0),"")</f>
        <v>378</v>
      </c>
      <c r="AT107" s="3">
        <f t="shared" si="20"/>
        <v>-15578.999999999953</v>
      </c>
      <c r="AU107" s="3">
        <f t="shared" si="20"/>
        <v>-2524.3333333333303</v>
      </c>
      <c r="AV107" s="3">
        <f t="shared" si="20"/>
        <v>-6207.8333333332994</v>
      </c>
      <c r="AW107" s="3">
        <f t="shared" si="18"/>
        <v>-2258.1666666666597</v>
      </c>
      <c r="AX107" s="3">
        <f t="shared" si="18"/>
        <v>-3977.3333333333303</v>
      </c>
      <c r="AY107" s="9">
        <f t="shared" si="18"/>
        <v>-610.33333333333303</v>
      </c>
      <c r="AZ107" s="3">
        <f t="shared" si="21"/>
        <v>242705240.99999854</v>
      </c>
      <c r="BA107" s="3">
        <f t="shared" si="21"/>
        <v>6372258.7777777622</v>
      </c>
      <c r="BB107" s="3">
        <f t="shared" si="21"/>
        <v>38537194.694444023</v>
      </c>
      <c r="BC107" s="3">
        <f t="shared" si="19"/>
        <v>5099316.6944444133</v>
      </c>
      <c r="BD107" s="3">
        <f t="shared" si="19"/>
        <v>15819180.44444442</v>
      </c>
      <c r="BE107" s="3">
        <f t="shared" si="19"/>
        <v>372506.7777777774</v>
      </c>
    </row>
    <row r="108" spans="1:57" x14ac:dyDescent="0.25">
      <c r="A108">
        <v>106</v>
      </c>
      <c r="B108" t="s">
        <v>167</v>
      </c>
      <c r="C108" t="s">
        <v>168</v>
      </c>
      <c r="D108" t="s">
        <v>211</v>
      </c>
      <c r="H108" t="s">
        <v>38</v>
      </c>
      <c r="I108" t="s">
        <v>160</v>
      </c>
      <c r="J108" s="11">
        <v>408</v>
      </c>
      <c r="K108">
        <v>52126</v>
      </c>
      <c r="L108" s="11">
        <v>52125</v>
      </c>
      <c r="M108">
        <f>IFERROR(ROUND(VLOOKUP($A108,est_vols!$A:$U,2,FALSE),0),"")</f>
        <v>2</v>
      </c>
      <c r="N108">
        <f>IFERROR(ROUND(VLOOKUP($A108,est_vols!$A:$U,3,FALSE),0),"")</f>
        <v>1</v>
      </c>
      <c r="O108" t="str">
        <f>VLOOKUP(M108,'AT FT Lookup'!$A$3:$D$8,4,FALSE)</f>
        <v>UrbBiz</v>
      </c>
      <c r="P108" s="11" t="str">
        <f>VLOOKUP(N108,'AT FT Lookup'!$A$12:$C$26,3,FALSE)</f>
        <v>Fwy/Ramp</v>
      </c>
      <c r="Q108">
        <f t="shared" si="13"/>
        <v>0</v>
      </c>
      <c r="R108">
        <f t="shared" si="14"/>
        <v>0</v>
      </c>
      <c r="S108">
        <f t="shared" si="15"/>
        <v>1</v>
      </c>
      <c r="T108">
        <f t="shared" si="16"/>
        <v>0</v>
      </c>
      <c r="U108" s="11" t="str">
        <f t="shared" si="17"/>
        <v>20-50k</v>
      </c>
      <c r="V108" s="3">
        <f t="shared" si="23"/>
        <v>46476.333333333285</v>
      </c>
      <c r="W108" s="3">
        <f t="shared" si="23"/>
        <v>5327.3333333333303</v>
      </c>
      <c r="X108" s="3">
        <f t="shared" si="23"/>
        <v>15491.833333333299</v>
      </c>
      <c r="Y108" s="3">
        <f t="shared" si="22"/>
        <v>9860</v>
      </c>
      <c r="Z108" s="3">
        <f t="shared" si="22"/>
        <v>14345.5</v>
      </c>
      <c r="AA108" s="9">
        <f t="shared" si="22"/>
        <v>1451.6666666666599</v>
      </c>
      <c r="AH108" s="3">
        <v>46476.333333333285</v>
      </c>
      <c r="AI108" s="3">
        <v>5327.3333333333303</v>
      </c>
      <c r="AJ108" s="3">
        <v>15491.833333333299</v>
      </c>
      <c r="AK108" s="3">
        <v>9860</v>
      </c>
      <c r="AL108" s="3">
        <v>14345.5</v>
      </c>
      <c r="AM108" s="9">
        <v>1451.6666666666599</v>
      </c>
      <c r="AN108" s="3">
        <f>IFERROR(ROUND(VLOOKUP($A108,est_vols!$A:$U,4,FALSE),0),"")</f>
        <v>35036</v>
      </c>
      <c r="AO108" s="3">
        <f>IFERROR(ROUND(VLOOKUP($A108,est_vols!$A:$U,5,FALSE),0),"")</f>
        <v>4070</v>
      </c>
      <c r="AP108" s="3">
        <f>IFERROR(ROUND(VLOOKUP($A108,est_vols!$A:$U,6,FALSE),0),"")</f>
        <v>11716</v>
      </c>
      <c r="AQ108" s="3">
        <f>IFERROR(ROUND(VLOOKUP($A108,est_vols!$A:$U,7,FALSE),0),"")</f>
        <v>7828</v>
      </c>
      <c r="AR108" s="3">
        <f>IFERROR(ROUND(VLOOKUP($A108,est_vols!$A:$U,8,FALSE),0),"")</f>
        <v>9877</v>
      </c>
      <c r="AS108" s="9">
        <f>IFERROR(ROUND(VLOOKUP($A108,est_vols!$A:$U,9,FALSE),0),"")</f>
        <v>1545</v>
      </c>
      <c r="AT108" s="3">
        <f t="shared" si="20"/>
        <v>-11440.333333333285</v>
      </c>
      <c r="AU108" s="3">
        <f t="shared" si="20"/>
        <v>-1257.3333333333303</v>
      </c>
      <c r="AV108" s="3">
        <f t="shared" si="20"/>
        <v>-3775.8333333332994</v>
      </c>
      <c r="AW108" s="3">
        <f t="shared" si="18"/>
        <v>-2032</v>
      </c>
      <c r="AX108" s="3">
        <f t="shared" si="18"/>
        <v>-4468.5</v>
      </c>
      <c r="AY108" s="9">
        <f t="shared" si="18"/>
        <v>93.333333333340079</v>
      </c>
      <c r="AZ108" s="3">
        <f t="shared" si="21"/>
        <v>130881226.77777667</v>
      </c>
      <c r="BA108" s="3">
        <f t="shared" si="21"/>
        <v>1580887.1111111036</v>
      </c>
      <c r="BB108" s="3">
        <f t="shared" si="21"/>
        <v>14256917.361110855</v>
      </c>
      <c r="BC108" s="3">
        <f t="shared" si="19"/>
        <v>4129024</v>
      </c>
      <c r="BD108" s="3">
        <f t="shared" si="19"/>
        <v>19967492.25</v>
      </c>
      <c r="BE108" s="3">
        <f t="shared" si="19"/>
        <v>8711.1111111123701</v>
      </c>
    </row>
    <row r="109" spans="1:57" x14ac:dyDescent="0.25">
      <c r="A109">
        <v>107</v>
      </c>
      <c r="B109" t="s">
        <v>167</v>
      </c>
      <c r="C109" t="s">
        <v>168</v>
      </c>
      <c r="D109" t="s">
        <v>199</v>
      </c>
      <c r="H109" t="s">
        <v>38</v>
      </c>
      <c r="I109" t="s">
        <v>160</v>
      </c>
      <c r="J109" s="11">
        <v>409</v>
      </c>
      <c r="K109">
        <v>52508</v>
      </c>
      <c r="L109" s="11">
        <v>52125</v>
      </c>
      <c r="M109">
        <f>IFERROR(ROUND(VLOOKUP($A109,est_vols!$A:$U,2,FALSE),0),"")</f>
        <v>3</v>
      </c>
      <c r="N109">
        <f>IFERROR(ROUND(VLOOKUP($A109,est_vols!$A:$U,3,FALSE),0),"")</f>
        <v>1</v>
      </c>
      <c r="O109" t="str">
        <f>VLOOKUP(M109,'AT FT Lookup'!$A$3:$D$8,4,FALSE)</f>
        <v>Urb</v>
      </c>
      <c r="P109" s="11" t="str">
        <f>VLOOKUP(N109,'AT FT Lookup'!$A$12:$C$26,3,FALSE)</f>
        <v>Fwy/Ramp</v>
      </c>
      <c r="Q109">
        <f t="shared" si="13"/>
        <v>0</v>
      </c>
      <c r="R109">
        <f t="shared" si="14"/>
        <v>1</v>
      </c>
      <c r="S109">
        <f t="shared" si="15"/>
        <v>0</v>
      </c>
      <c r="T109">
        <f t="shared" si="16"/>
        <v>0</v>
      </c>
      <c r="U109" s="11" t="str">
        <f t="shared" si="17"/>
        <v>10-20k</v>
      </c>
      <c r="V109" s="3">
        <f t="shared" si="23"/>
        <v>13327.499999999985</v>
      </c>
      <c r="W109" s="3">
        <f t="shared" si="23"/>
        <v>1556.6666666666599</v>
      </c>
      <c r="X109" s="3">
        <f t="shared" si="23"/>
        <v>4708.1666666666597</v>
      </c>
      <c r="Y109" s="3">
        <f t="shared" si="22"/>
        <v>3266</v>
      </c>
      <c r="Z109" s="3">
        <f t="shared" si="22"/>
        <v>3368</v>
      </c>
      <c r="AA109" s="9">
        <f t="shared" si="22"/>
        <v>428.666666666666</v>
      </c>
      <c r="AH109" s="3">
        <v>13327.499999999985</v>
      </c>
      <c r="AI109" s="3">
        <v>1556.6666666666599</v>
      </c>
      <c r="AJ109" s="3">
        <v>4708.1666666666597</v>
      </c>
      <c r="AK109" s="3">
        <v>3266</v>
      </c>
      <c r="AL109" s="3">
        <v>3368</v>
      </c>
      <c r="AM109" s="9">
        <v>428.666666666666</v>
      </c>
      <c r="AN109" s="3">
        <f>IFERROR(ROUND(VLOOKUP($A109,est_vols!$A:$U,4,FALSE),0),"")</f>
        <v>6819</v>
      </c>
      <c r="AO109" s="3">
        <f>IFERROR(ROUND(VLOOKUP($A109,est_vols!$A:$U,5,FALSE),0),"")</f>
        <v>909</v>
      </c>
      <c r="AP109" s="3">
        <f>IFERROR(ROUND(VLOOKUP($A109,est_vols!$A:$U,6,FALSE),0),"")</f>
        <v>2460</v>
      </c>
      <c r="AQ109" s="3">
        <f>IFERROR(ROUND(VLOOKUP($A109,est_vols!$A:$U,7,FALSE),0),"")</f>
        <v>1753</v>
      </c>
      <c r="AR109" s="3">
        <f>IFERROR(ROUND(VLOOKUP($A109,est_vols!$A:$U,8,FALSE),0),"")</f>
        <v>1559</v>
      </c>
      <c r="AS109" s="9">
        <f>IFERROR(ROUND(VLOOKUP($A109,est_vols!$A:$U,9,FALSE),0),"")</f>
        <v>137</v>
      </c>
      <c r="AT109" s="3">
        <f t="shared" si="20"/>
        <v>-6508.4999999999854</v>
      </c>
      <c r="AU109" s="3">
        <f t="shared" si="20"/>
        <v>-647.66666666665992</v>
      </c>
      <c r="AV109" s="3">
        <f t="shared" si="20"/>
        <v>-2248.1666666666597</v>
      </c>
      <c r="AW109" s="3">
        <f t="shared" si="18"/>
        <v>-1513</v>
      </c>
      <c r="AX109" s="3">
        <f t="shared" si="18"/>
        <v>-1809</v>
      </c>
      <c r="AY109" s="9">
        <f t="shared" si="18"/>
        <v>-291.666666666666</v>
      </c>
      <c r="AZ109" s="3">
        <f t="shared" si="21"/>
        <v>42360572.249999814</v>
      </c>
      <c r="BA109" s="3">
        <f t="shared" si="21"/>
        <v>419472.11111110239</v>
      </c>
      <c r="BB109" s="3">
        <f t="shared" si="21"/>
        <v>5054253.3611110793</v>
      </c>
      <c r="BC109" s="3">
        <f t="shared" si="19"/>
        <v>2289169</v>
      </c>
      <c r="BD109" s="3">
        <f t="shared" si="19"/>
        <v>3272481</v>
      </c>
      <c r="BE109" s="3">
        <f t="shared" si="19"/>
        <v>85069.44444444406</v>
      </c>
    </row>
    <row r="110" spans="1:57" x14ac:dyDescent="0.25">
      <c r="A110">
        <v>108</v>
      </c>
      <c r="B110" t="s">
        <v>167</v>
      </c>
      <c r="C110" t="s">
        <v>168</v>
      </c>
      <c r="D110" t="s">
        <v>196</v>
      </c>
      <c r="H110" t="s">
        <v>38</v>
      </c>
      <c r="I110" t="s">
        <v>160</v>
      </c>
      <c r="J110" s="11">
        <v>410</v>
      </c>
      <c r="K110">
        <v>52303</v>
      </c>
      <c r="L110" s="11">
        <v>20996</v>
      </c>
      <c r="M110">
        <f>IFERROR(ROUND(VLOOKUP($A110,est_vols!$A:$U,2,FALSE),0),"")</f>
        <v>2</v>
      </c>
      <c r="N110">
        <f>IFERROR(ROUND(VLOOKUP($A110,est_vols!$A:$U,3,FALSE),0),"")</f>
        <v>5</v>
      </c>
      <c r="O110" t="str">
        <f>VLOOKUP(M110,'AT FT Lookup'!$A$3:$D$8,4,FALSE)</f>
        <v>UrbBiz</v>
      </c>
      <c r="P110" s="11" t="str">
        <f>VLOOKUP(N110,'AT FT Lookup'!$A$12:$C$26,3,FALSE)</f>
        <v>Fwy/Ramp</v>
      </c>
      <c r="Q110">
        <f t="shared" si="13"/>
        <v>0</v>
      </c>
      <c r="R110">
        <f t="shared" si="14"/>
        <v>1</v>
      </c>
      <c r="S110">
        <f t="shared" si="15"/>
        <v>0</v>
      </c>
      <c r="T110">
        <f t="shared" si="16"/>
        <v>0</v>
      </c>
      <c r="U110" s="11" t="str">
        <f t="shared" si="17"/>
        <v>10-20k</v>
      </c>
      <c r="V110" s="3">
        <f t="shared" si="23"/>
        <v>13126.999999999991</v>
      </c>
      <c r="W110" s="3">
        <f t="shared" si="23"/>
        <v>1397</v>
      </c>
      <c r="X110" s="3">
        <f t="shared" si="23"/>
        <v>4161.1666666666597</v>
      </c>
      <c r="Y110" s="3">
        <f t="shared" si="22"/>
        <v>3244</v>
      </c>
      <c r="Z110" s="3">
        <f t="shared" si="22"/>
        <v>4052.8333333333298</v>
      </c>
      <c r="AA110" s="9">
        <f t="shared" si="22"/>
        <v>272</v>
      </c>
      <c r="AH110" s="3">
        <v>13126.999999999991</v>
      </c>
      <c r="AI110" s="3">
        <v>1397</v>
      </c>
      <c r="AJ110" s="3">
        <v>4161.1666666666597</v>
      </c>
      <c r="AK110" s="3">
        <v>3244</v>
      </c>
      <c r="AL110" s="3">
        <v>4052.8333333333298</v>
      </c>
      <c r="AM110" s="9">
        <v>272</v>
      </c>
      <c r="AN110" s="3">
        <f>IFERROR(ROUND(VLOOKUP($A110,est_vols!$A:$U,4,FALSE),0),"")</f>
        <v>10043</v>
      </c>
      <c r="AO110" s="3">
        <f>IFERROR(ROUND(VLOOKUP($A110,est_vols!$A:$U,5,FALSE),0),"")</f>
        <v>992</v>
      </c>
      <c r="AP110" s="3">
        <f>IFERROR(ROUND(VLOOKUP($A110,est_vols!$A:$U,6,FALSE),0),"")</f>
        <v>3726</v>
      </c>
      <c r="AQ110" s="3">
        <f>IFERROR(ROUND(VLOOKUP($A110,est_vols!$A:$U,7,FALSE),0),"")</f>
        <v>2465</v>
      </c>
      <c r="AR110" s="3">
        <f>IFERROR(ROUND(VLOOKUP($A110,est_vols!$A:$U,8,FALSE),0),"")</f>
        <v>2633</v>
      </c>
      <c r="AS110" s="9">
        <f>IFERROR(ROUND(VLOOKUP($A110,est_vols!$A:$U,9,FALSE),0),"")</f>
        <v>227</v>
      </c>
      <c r="AT110" s="3">
        <f t="shared" si="20"/>
        <v>-3083.9999999999909</v>
      </c>
      <c r="AU110" s="3">
        <f t="shared" si="20"/>
        <v>-405</v>
      </c>
      <c r="AV110" s="3">
        <f t="shared" si="20"/>
        <v>-435.16666666665969</v>
      </c>
      <c r="AW110" s="3">
        <f t="shared" si="18"/>
        <v>-779</v>
      </c>
      <c r="AX110" s="3">
        <f t="shared" si="18"/>
        <v>-1419.8333333333298</v>
      </c>
      <c r="AY110" s="9">
        <f t="shared" si="18"/>
        <v>-45</v>
      </c>
      <c r="AZ110" s="3">
        <f t="shared" si="21"/>
        <v>9511055.9999999441</v>
      </c>
      <c r="BA110" s="3">
        <f t="shared" si="21"/>
        <v>164025</v>
      </c>
      <c r="BB110" s="3">
        <f t="shared" si="21"/>
        <v>189370.0277777717</v>
      </c>
      <c r="BC110" s="3">
        <f t="shared" si="19"/>
        <v>606841</v>
      </c>
      <c r="BD110" s="3">
        <f t="shared" si="19"/>
        <v>2015926.6944444345</v>
      </c>
      <c r="BE110" s="3">
        <f t="shared" si="19"/>
        <v>2025</v>
      </c>
    </row>
    <row r="111" spans="1:57" x14ac:dyDescent="0.25">
      <c r="A111">
        <v>109</v>
      </c>
      <c r="B111" t="s">
        <v>167</v>
      </c>
      <c r="C111" t="s">
        <v>168</v>
      </c>
      <c r="D111" t="s">
        <v>196</v>
      </c>
      <c r="H111" t="s">
        <v>38</v>
      </c>
      <c r="I111" t="s">
        <v>160</v>
      </c>
      <c r="J111" s="11">
        <v>411</v>
      </c>
      <c r="K111">
        <v>20996</v>
      </c>
      <c r="L111" s="11">
        <v>52304</v>
      </c>
      <c r="M111">
        <f>IFERROR(ROUND(VLOOKUP($A111,est_vols!$A:$U,2,FALSE),0),"")</f>
        <v>2</v>
      </c>
      <c r="N111">
        <f>IFERROR(ROUND(VLOOKUP($A111,est_vols!$A:$U,3,FALSE),0),"")</f>
        <v>5</v>
      </c>
      <c r="O111" t="str">
        <f>VLOOKUP(M111,'AT FT Lookup'!$A$3:$D$8,4,FALSE)</f>
        <v>UrbBiz</v>
      </c>
      <c r="P111" s="11" t="str">
        <f>VLOOKUP(N111,'AT FT Lookup'!$A$12:$C$26,3,FALSE)</f>
        <v>Fwy/Ramp</v>
      </c>
      <c r="Q111">
        <f t="shared" si="13"/>
        <v>0</v>
      </c>
      <c r="R111">
        <f t="shared" si="14"/>
        <v>1</v>
      </c>
      <c r="S111">
        <f t="shared" si="15"/>
        <v>0</v>
      </c>
      <c r="T111">
        <f t="shared" si="16"/>
        <v>0</v>
      </c>
      <c r="U111" s="11" t="str">
        <f t="shared" si="17"/>
        <v>10-20k</v>
      </c>
      <c r="V111" s="3">
        <f t="shared" si="23"/>
        <v>12526.999999999982</v>
      </c>
      <c r="W111" s="3">
        <f t="shared" si="23"/>
        <v>2240.3333333333298</v>
      </c>
      <c r="X111" s="3">
        <f t="shared" si="23"/>
        <v>5008.6666666666597</v>
      </c>
      <c r="Y111" s="3">
        <f t="shared" si="22"/>
        <v>2749.5</v>
      </c>
      <c r="Z111" s="3">
        <f t="shared" si="22"/>
        <v>2302.1666666666601</v>
      </c>
      <c r="AA111" s="9">
        <f t="shared" si="22"/>
        <v>226.333333333333</v>
      </c>
      <c r="AH111" s="3">
        <v>12526.999999999982</v>
      </c>
      <c r="AI111" s="3">
        <v>2240.3333333333298</v>
      </c>
      <c r="AJ111" s="3">
        <v>5008.6666666666597</v>
      </c>
      <c r="AK111" s="3">
        <v>2749.5</v>
      </c>
      <c r="AL111" s="3">
        <v>2302.1666666666601</v>
      </c>
      <c r="AM111" s="9">
        <v>226.333333333333</v>
      </c>
      <c r="AN111" s="3">
        <f>IFERROR(ROUND(VLOOKUP($A111,est_vols!$A:$U,4,FALSE),0),"")</f>
        <v>9588</v>
      </c>
      <c r="AO111" s="3">
        <f>IFERROR(ROUND(VLOOKUP($A111,est_vols!$A:$U,5,FALSE),0),"")</f>
        <v>1239</v>
      </c>
      <c r="AP111" s="3">
        <f>IFERROR(ROUND(VLOOKUP($A111,est_vols!$A:$U,6,FALSE),0),"")</f>
        <v>3776</v>
      </c>
      <c r="AQ111" s="3">
        <f>IFERROR(ROUND(VLOOKUP($A111,est_vols!$A:$U,7,FALSE),0),"")</f>
        <v>2151</v>
      </c>
      <c r="AR111" s="3">
        <f>IFERROR(ROUND(VLOOKUP($A111,est_vols!$A:$U,8,FALSE),0),"")</f>
        <v>2273</v>
      </c>
      <c r="AS111" s="9">
        <f>IFERROR(ROUND(VLOOKUP($A111,est_vols!$A:$U,9,FALSE),0),"")</f>
        <v>149</v>
      </c>
      <c r="AT111" s="3">
        <f t="shared" si="20"/>
        <v>-2938.9999999999818</v>
      </c>
      <c r="AU111" s="3">
        <f t="shared" si="20"/>
        <v>-1001.3333333333298</v>
      </c>
      <c r="AV111" s="3">
        <f t="shared" si="20"/>
        <v>-1232.6666666666597</v>
      </c>
      <c r="AW111" s="3">
        <f t="shared" si="18"/>
        <v>-598.5</v>
      </c>
      <c r="AX111" s="3">
        <f t="shared" si="18"/>
        <v>-29.166666666660149</v>
      </c>
      <c r="AY111" s="9">
        <f t="shared" si="18"/>
        <v>-77.333333333333002</v>
      </c>
      <c r="AZ111" s="3">
        <f t="shared" si="21"/>
        <v>8637720.9999998938</v>
      </c>
      <c r="BA111" s="3">
        <f t="shared" si="21"/>
        <v>1002668.4444444375</v>
      </c>
      <c r="BB111" s="3">
        <f t="shared" si="21"/>
        <v>1519467.111111094</v>
      </c>
      <c r="BC111" s="3">
        <f t="shared" si="19"/>
        <v>358202.25</v>
      </c>
      <c r="BD111" s="3">
        <f t="shared" si="19"/>
        <v>850.69444444406417</v>
      </c>
      <c r="BE111" s="3">
        <f t="shared" si="19"/>
        <v>5980.4444444443934</v>
      </c>
    </row>
    <row r="112" spans="1:57" x14ac:dyDescent="0.25">
      <c r="A112">
        <v>110</v>
      </c>
      <c r="B112" t="s">
        <v>167</v>
      </c>
      <c r="C112" t="s">
        <v>168</v>
      </c>
      <c r="D112" t="s">
        <v>195</v>
      </c>
      <c r="H112" t="s">
        <v>38</v>
      </c>
      <c r="I112" t="s">
        <v>160</v>
      </c>
      <c r="J112" s="11">
        <v>412</v>
      </c>
      <c r="K112">
        <v>52129</v>
      </c>
      <c r="L112" s="11">
        <v>21812</v>
      </c>
      <c r="M112">
        <f>IFERROR(ROUND(VLOOKUP($A112,est_vols!$A:$U,2,FALSE),0),"")</f>
        <v>2</v>
      </c>
      <c r="N112">
        <f>IFERROR(ROUND(VLOOKUP($A112,est_vols!$A:$U,3,FALSE),0),"")</f>
        <v>5</v>
      </c>
      <c r="O112" t="str">
        <f>VLOOKUP(M112,'AT FT Lookup'!$A$3:$D$8,4,FALSE)</f>
        <v>UrbBiz</v>
      </c>
      <c r="P112" s="11" t="str">
        <f>VLOOKUP(N112,'AT FT Lookup'!$A$12:$C$26,3,FALSE)</f>
        <v>Fwy/Ramp</v>
      </c>
      <c r="Q112">
        <f t="shared" si="13"/>
        <v>0</v>
      </c>
      <c r="R112">
        <f t="shared" si="14"/>
        <v>1</v>
      </c>
      <c r="S112">
        <f t="shared" si="15"/>
        <v>0</v>
      </c>
      <c r="T112">
        <f t="shared" si="16"/>
        <v>0</v>
      </c>
      <c r="U112" s="11" t="str">
        <f t="shared" si="17"/>
        <v>10-20k</v>
      </c>
      <c r="V112" s="3">
        <f t="shared" si="23"/>
        <v>14821.66666666665</v>
      </c>
      <c r="W112" s="3">
        <f t="shared" si="23"/>
        <v>1950</v>
      </c>
      <c r="X112" s="3">
        <f t="shared" si="23"/>
        <v>5161.6666666666597</v>
      </c>
      <c r="Y112" s="3">
        <f t="shared" si="22"/>
        <v>3418.1666666666601</v>
      </c>
      <c r="Z112" s="3">
        <f t="shared" si="22"/>
        <v>3969.8333333333298</v>
      </c>
      <c r="AA112" s="9">
        <f t="shared" si="22"/>
        <v>322</v>
      </c>
      <c r="AH112" s="3">
        <v>14821.66666666665</v>
      </c>
      <c r="AI112" s="3">
        <v>1950</v>
      </c>
      <c r="AJ112" s="3">
        <v>5161.6666666666597</v>
      </c>
      <c r="AK112" s="3">
        <v>3418.1666666666601</v>
      </c>
      <c r="AL112" s="3">
        <v>3969.8333333333298</v>
      </c>
      <c r="AM112" s="9">
        <v>322</v>
      </c>
      <c r="AN112" s="3">
        <f>IFERROR(ROUND(VLOOKUP($A112,est_vols!$A:$U,4,FALSE),0),"")</f>
        <v>15393</v>
      </c>
      <c r="AO112" s="3">
        <f>IFERROR(ROUND(VLOOKUP($A112,est_vols!$A:$U,5,FALSE),0),"")</f>
        <v>1933</v>
      </c>
      <c r="AP112" s="3">
        <f>IFERROR(ROUND(VLOOKUP($A112,est_vols!$A:$U,6,FALSE),0),"")</f>
        <v>5706</v>
      </c>
      <c r="AQ112" s="3">
        <f>IFERROR(ROUND(VLOOKUP($A112,est_vols!$A:$U,7,FALSE),0),"")</f>
        <v>3904</v>
      </c>
      <c r="AR112" s="3">
        <f>IFERROR(ROUND(VLOOKUP($A112,est_vols!$A:$U,8,FALSE),0),"")</f>
        <v>3537</v>
      </c>
      <c r="AS112" s="9">
        <f>IFERROR(ROUND(VLOOKUP($A112,est_vols!$A:$U,9,FALSE),0),"")</f>
        <v>312</v>
      </c>
      <c r="AT112" s="3">
        <f t="shared" si="20"/>
        <v>571.33333333335031</v>
      </c>
      <c r="AU112" s="3">
        <f t="shared" si="20"/>
        <v>-17</v>
      </c>
      <c r="AV112" s="3">
        <f t="shared" si="20"/>
        <v>544.33333333334031</v>
      </c>
      <c r="AW112" s="3">
        <f t="shared" si="18"/>
        <v>485.83333333333985</v>
      </c>
      <c r="AX112" s="3">
        <f t="shared" si="18"/>
        <v>-432.83333333332985</v>
      </c>
      <c r="AY112" s="9">
        <f t="shared" si="18"/>
        <v>-10</v>
      </c>
      <c r="AZ112" s="3">
        <f t="shared" si="21"/>
        <v>326421.77777779719</v>
      </c>
      <c r="BA112" s="3">
        <f t="shared" si="21"/>
        <v>289</v>
      </c>
      <c r="BB112" s="3">
        <f t="shared" si="21"/>
        <v>296298.77777778538</v>
      </c>
      <c r="BC112" s="3">
        <f t="shared" si="19"/>
        <v>236034.02777778413</v>
      </c>
      <c r="BD112" s="3">
        <f t="shared" si="19"/>
        <v>187344.69444444144</v>
      </c>
      <c r="BE112" s="3">
        <f t="shared" si="19"/>
        <v>100</v>
      </c>
    </row>
    <row r="113" spans="1:57" x14ac:dyDescent="0.25">
      <c r="A113">
        <v>111</v>
      </c>
      <c r="B113" t="s">
        <v>167</v>
      </c>
      <c r="C113" t="s">
        <v>168</v>
      </c>
      <c r="D113" t="s">
        <v>194</v>
      </c>
      <c r="H113" t="s">
        <v>38</v>
      </c>
      <c r="I113" t="s">
        <v>160</v>
      </c>
      <c r="J113" s="11">
        <v>413</v>
      </c>
      <c r="K113">
        <v>52300</v>
      </c>
      <c r="L113" s="11">
        <v>52301</v>
      </c>
      <c r="M113">
        <f>IFERROR(ROUND(VLOOKUP($A113,est_vols!$A:$U,2,FALSE),0),"")</f>
        <v>2</v>
      </c>
      <c r="N113">
        <f>IFERROR(ROUND(VLOOKUP($A113,est_vols!$A:$U,3,FALSE),0),"")</f>
        <v>5</v>
      </c>
      <c r="O113" t="str">
        <f>VLOOKUP(M113,'AT FT Lookup'!$A$3:$D$8,4,FALSE)</f>
        <v>UrbBiz</v>
      </c>
      <c r="P113" s="11" t="str">
        <f>VLOOKUP(N113,'AT FT Lookup'!$A$12:$C$26,3,FALSE)</f>
        <v>Fwy/Ramp</v>
      </c>
      <c r="Q113">
        <f t="shared" si="13"/>
        <v>0</v>
      </c>
      <c r="R113">
        <f t="shared" si="14"/>
        <v>0</v>
      </c>
      <c r="S113">
        <f t="shared" si="15"/>
        <v>1</v>
      </c>
      <c r="T113">
        <f t="shared" si="16"/>
        <v>0</v>
      </c>
      <c r="U113" s="11" t="str">
        <f t="shared" si="17"/>
        <v>20-50k</v>
      </c>
      <c r="V113" s="3">
        <f t="shared" si="23"/>
        <v>22270.999999999975</v>
      </c>
      <c r="W113" s="3">
        <f t="shared" si="23"/>
        <v>3713.3333333333298</v>
      </c>
      <c r="X113" s="3">
        <f t="shared" si="23"/>
        <v>7937.1666666666597</v>
      </c>
      <c r="Y113" s="3">
        <f t="shared" si="22"/>
        <v>5476.3333333333303</v>
      </c>
      <c r="Z113" s="3">
        <f t="shared" si="22"/>
        <v>4866.49999999999</v>
      </c>
      <c r="AA113" s="9">
        <f t="shared" si="22"/>
        <v>277.666666666666</v>
      </c>
      <c r="AH113" s="3">
        <v>22270.999999999975</v>
      </c>
      <c r="AI113" s="3">
        <v>3713.3333333333298</v>
      </c>
      <c r="AJ113" s="3">
        <v>7937.1666666666597</v>
      </c>
      <c r="AK113" s="3">
        <v>5476.3333333333303</v>
      </c>
      <c r="AL113" s="3">
        <v>4866.49999999999</v>
      </c>
      <c r="AM113" s="9">
        <v>277.666666666666</v>
      </c>
      <c r="AN113" s="3">
        <f>IFERROR(ROUND(VLOOKUP($A113,est_vols!$A:$U,4,FALSE),0),"")</f>
        <v>21819</v>
      </c>
      <c r="AO113" s="3">
        <f>IFERROR(ROUND(VLOOKUP($A113,est_vols!$A:$U,5,FALSE),0),"")</f>
        <v>3661</v>
      </c>
      <c r="AP113" s="3">
        <f>IFERROR(ROUND(VLOOKUP($A113,est_vols!$A:$U,6,FALSE),0),"")</f>
        <v>7797</v>
      </c>
      <c r="AQ113" s="3">
        <f>IFERROR(ROUND(VLOOKUP($A113,est_vols!$A:$U,7,FALSE),0),"")</f>
        <v>4799</v>
      </c>
      <c r="AR113" s="3">
        <f>IFERROR(ROUND(VLOOKUP($A113,est_vols!$A:$U,8,FALSE),0),"")</f>
        <v>5086</v>
      </c>
      <c r="AS113" s="9">
        <f>IFERROR(ROUND(VLOOKUP($A113,est_vols!$A:$U,9,FALSE),0),"")</f>
        <v>476</v>
      </c>
      <c r="AT113" s="3">
        <f t="shared" si="20"/>
        <v>-451.99999999997453</v>
      </c>
      <c r="AU113" s="3">
        <f t="shared" si="20"/>
        <v>-52.333333333329847</v>
      </c>
      <c r="AV113" s="3">
        <f t="shared" si="20"/>
        <v>-140.16666666665969</v>
      </c>
      <c r="AW113" s="3">
        <f t="shared" si="18"/>
        <v>-677.3333333333303</v>
      </c>
      <c r="AX113" s="3">
        <f t="shared" si="18"/>
        <v>219.50000000001</v>
      </c>
      <c r="AY113" s="9">
        <f t="shared" si="18"/>
        <v>198.333333333334</v>
      </c>
      <c r="AZ113" s="3">
        <f t="shared" si="21"/>
        <v>204303.99999997698</v>
      </c>
      <c r="BA113" s="3">
        <f t="shared" si="21"/>
        <v>2738.7777777774127</v>
      </c>
      <c r="BB113" s="3">
        <f t="shared" si="21"/>
        <v>19646.694444442488</v>
      </c>
      <c r="BC113" s="3">
        <f t="shared" si="19"/>
        <v>458780.44444444036</v>
      </c>
      <c r="BD113" s="3">
        <f t="shared" si="19"/>
        <v>48180.250000004395</v>
      </c>
      <c r="BE113" s="3">
        <f t="shared" si="19"/>
        <v>39336.111111111371</v>
      </c>
    </row>
    <row r="114" spans="1:57" x14ac:dyDescent="0.25">
      <c r="A114">
        <v>112</v>
      </c>
      <c r="B114" t="s">
        <v>167</v>
      </c>
      <c r="C114" t="s">
        <v>168</v>
      </c>
      <c r="D114" t="s">
        <v>212</v>
      </c>
      <c r="H114" t="s">
        <v>38</v>
      </c>
      <c r="I114" t="s">
        <v>160</v>
      </c>
      <c r="J114" s="11">
        <v>414</v>
      </c>
      <c r="K114">
        <v>52131</v>
      </c>
      <c r="L114" s="11">
        <v>52133</v>
      </c>
      <c r="M114">
        <f>IFERROR(ROUND(VLOOKUP($A114,est_vols!$A:$U,2,FALSE),0),"")</f>
        <v>2</v>
      </c>
      <c r="N114">
        <f>IFERROR(ROUND(VLOOKUP($A114,est_vols!$A:$U,3,FALSE),0),"")</f>
        <v>5</v>
      </c>
      <c r="O114" t="str">
        <f>VLOOKUP(M114,'AT FT Lookup'!$A$3:$D$8,4,FALSE)</f>
        <v>UrbBiz</v>
      </c>
      <c r="P114" s="11" t="str">
        <f>VLOOKUP(N114,'AT FT Lookup'!$A$12:$C$26,3,FALSE)</f>
        <v>Fwy/Ramp</v>
      </c>
      <c r="Q114">
        <f t="shared" si="13"/>
        <v>0</v>
      </c>
      <c r="R114">
        <f t="shared" si="14"/>
        <v>1</v>
      </c>
      <c r="S114">
        <f t="shared" si="15"/>
        <v>0</v>
      </c>
      <c r="T114">
        <f t="shared" si="16"/>
        <v>0</v>
      </c>
      <c r="U114" s="11" t="str">
        <f t="shared" si="17"/>
        <v>10-20k</v>
      </c>
      <c r="V114" s="3">
        <f t="shared" si="23"/>
        <v>15159.333333333321</v>
      </c>
      <c r="W114" s="3">
        <f t="shared" si="23"/>
        <v>2047</v>
      </c>
      <c r="X114" s="3">
        <f t="shared" si="23"/>
        <v>5201.49999999999</v>
      </c>
      <c r="Y114" s="3">
        <f t="shared" si="22"/>
        <v>3146</v>
      </c>
      <c r="Z114" s="3">
        <f t="shared" si="22"/>
        <v>4388.5</v>
      </c>
      <c r="AA114" s="9">
        <f t="shared" si="22"/>
        <v>376.33333333333297</v>
      </c>
      <c r="AH114" s="3">
        <v>15159.333333333321</v>
      </c>
      <c r="AI114" s="3">
        <v>2047</v>
      </c>
      <c r="AJ114" s="3">
        <v>5201.49999999999</v>
      </c>
      <c r="AK114" s="3">
        <v>3146</v>
      </c>
      <c r="AL114" s="3">
        <v>4388.5</v>
      </c>
      <c r="AM114" s="9">
        <v>376.33333333333297</v>
      </c>
      <c r="AN114" s="3">
        <f>IFERROR(ROUND(VLOOKUP($A114,est_vols!$A:$U,4,FALSE),0),"")</f>
        <v>24906</v>
      </c>
      <c r="AO114" s="3">
        <f>IFERROR(ROUND(VLOOKUP($A114,est_vols!$A:$U,5,FALSE),0),"")</f>
        <v>2847</v>
      </c>
      <c r="AP114" s="3">
        <f>IFERROR(ROUND(VLOOKUP($A114,est_vols!$A:$U,6,FALSE),0),"")</f>
        <v>9276</v>
      </c>
      <c r="AQ114" s="3">
        <f>IFERROR(ROUND(VLOOKUP($A114,est_vols!$A:$U,7,FALSE),0),"")</f>
        <v>5603</v>
      </c>
      <c r="AR114" s="3">
        <f>IFERROR(ROUND(VLOOKUP($A114,est_vols!$A:$U,8,FALSE),0),"")</f>
        <v>6467</v>
      </c>
      <c r="AS114" s="9">
        <f>IFERROR(ROUND(VLOOKUP($A114,est_vols!$A:$U,9,FALSE),0),"")</f>
        <v>714</v>
      </c>
      <c r="AT114" s="3">
        <f t="shared" si="20"/>
        <v>9746.6666666666788</v>
      </c>
      <c r="AU114" s="3">
        <f t="shared" si="20"/>
        <v>800</v>
      </c>
      <c r="AV114" s="3">
        <f t="shared" si="20"/>
        <v>4074.50000000001</v>
      </c>
      <c r="AW114" s="3">
        <f t="shared" si="18"/>
        <v>2457</v>
      </c>
      <c r="AX114" s="3">
        <f t="shared" si="18"/>
        <v>2078.5</v>
      </c>
      <c r="AY114" s="9">
        <f t="shared" si="18"/>
        <v>337.66666666666703</v>
      </c>
      <c r="AZ114" s="3">
        <f t="shared" si="21"/>
        <v>94997511.111111343</v>
      </c>
      <c r="BA114" s="3">
        <f t="shared" si="21"/>
        <v>640000</v>
      </c>
      <c r="BB114" s="3">
        <f t="shared" si="21"/>
        <v>16601550.250000082</v>
      </c>
      <c r="BC114" s="3">
        <f t="shared" si="19"/>
        <v>6036849</v>
      </c>
      <c r="BD114" s="3">
        <f t="shared" si="19"/>
        <v>4320162.25</v>
      </c>
      <c r="BE114" s="3">
        <f t="shared" si="19"/>
        <v>114018.77777777801</v>
      </c>
    </row>
    <row r="115" spans="1:57" x14ac:dyDescent="0.25">
      <c r="A115">
        <v>113</v>
      </c>
      <c r="B115" t="s">
        <v>167</v>
      </c>
      <c r="C115" t="s">
        <v>168</v>
      </c>
      <c r="D115" t="s">
        <v>193</v>
      </c>
      <c r="H115" t="s">
        <v>38</v>
      </c>
      <c r="I115" t="s">
        <v>160</v>
      </c>
      <c r="J115" s="11">
        <v>415</v>
      </c>
      <c r="K115">
        <v>52262</v>
      </c>
      <c r="L115" s="11">
        <v>52135</v>
      </c>
      <c r="M115">
        <f>IFERROR(ROUND(VLOOKUP($A115,est_vols!$A:$U,2,FALSE),0),"")</f>
        <v>2</v>
      </c>
      <c r="N115">
        <f>IFERROR(ROUND(VLOOKUP($A115,est_vols!$A:$U,3,FALSE),0),"")</f>
        <v>5</v>
      </c>
      <c r="O115" t="str">
        <f>VLOOKUP(M115,'AT FT Lookup'!$A$3:$D$8,4,FALSE)</f>
        <v>UrbBiz</v>
      </c>
      <c r="P115" s="11" t="str">
        <f>VLOOKUP(N115,'AT FT Lookup'!$A$12:$C$26,3,FALSE)</f>
        <v>Fwy/Ramp</v>
      </c>
      <c r="Q115">
        <f t="shared" si="13"/>
        <v>0</v>
      </c>
      <c r="R115">
        <f t="shared" si="14"/>
        <v>1</v>
      </c>
      <c r="S115">
        <f t="shared" si="15"/>
        <v>0</v>
      </c>
      <c r="T115">
        <f t="shared" si="16"/>
        <v>0</v>
      </c>
      <c r="U115" s="11" t="str">
        <f t="shared" si="17"/>
        <v>10-20k</v>
      </c>
      <c r="V115" s="3">
        <f t="shared" si="23"/>
        <v>11515.999999999993</v>
      </c>
      <c r="W115" s="3">
        <f t="shared" si="23"/>
        <v>1842.3333333333301</v>
      </c>
      <c r="X115" s="3">
        <f t="shared" si="23"/>
        <v>4377.5</v>
      </c>
      <c r="Y115" s="3">
        <f t="shared" si="22"/>
        <v>2243.5</v>
      </c>
      <c r="Z115" s="3">
        <f t="shared" si="22"/>
        <v>2755.3333333333298</v>
      </c>
      <c r="AA115" s="9">
        <f t="shared" si="22"/>
        <v>297.33333333333297</v>
      </c>
      <c r="AH115" s="3">
        <v>11515.999999999993</v>
      </c>
      <c r="AI115" s="3">
        <v>1842.3333333333301</v>
      </c>
      <c r="AJ115" s="3">
        <v>4377.5</v>
      </c>
      <c r="AK115" s="3">
        <v>2243.5</v>
      </c>
      <c r="AL115" s="3">
        <v>2755.3333333333298</v>
      </c>
      <c r="AM115" s="9">
        <v>297.33333333333297</v>
      </c>
      <c r="AN115" s="3">
        <f>IFERROR(ROUND(VLOOKUP($A115,est_vols!$A:$U,4,FALSE),0),"")</f>
        <v>13090</v>
      </c>
      <c r="AO115" s="3">
        <f>IFERROR(ROUND(VLOOKUP($A115,est_vols!$A:$U,5,FALSE),0),"")</f>
        <v>2332</v>
      </c>
      <c r="AP115" s="3">
        <f>IFERROR(ROUND(VLOOKUP($A115,est_vols!$A:$U,6,FALSE),0),"")</f>
        <v>5106</v>
      </c>
      <c r="AQ115" s="3">
        <f>IFERROR(ROUND(VLOOKUP($A115,est_vols!$A:$U,7,FALSE),0),"")</f>
        <v>2305</v>
      </c>
      <c r="AR115" s="3">
        <f>IFERROR(ROUND(VLOOKUP($A115,est_vols!$A:$U,8,FALSE),0),"")</f>
        <v>2994</v>
      </c>
      <c r="AS115" s="9">
        <f>IFERROR(ROUND(VLOOKUP($A115,est_vols!$A:$U,9,FALSE),0),"")</f>
        <v>353</v>
      </c>
      <c r="AT115" s="3">
        <f t="shared" si="20"/>
        <v>1574.0000000000073</v>
      </c>
      <c r="AU115" s="3">
        <f t="shared" si="20"/>
        <v>489.66666666666993</v>
      </c>
      <c r="AV115" s="3">
        <f t="shared" si="20"/>
        <v>728.5</v>
      </c>
      <c r="AW115" s="3">
        <f t="shared" si="18"/>
        <v>61.5</v>
      </c>
      <c r="AX115" s="3">
        <f t="shared" si="18"/>
        <v>238.66666666667015</v>
      </c>
      <c r="AY115" s="9">
        <f t="shared" si="18"/>
        <v>55.666666666667027</v>
      </c>
      <c r="AZ115" s="3">
        <f t="shared" si="21"/>
        <v>2477476.0000000228</v>
      </c>
      <c r="BA115" s="3">
        <f t="shared" si="21"/>
        <v>239773.44444444764</v>
      </c>
      <c r="BB115" s="3">
        <f t="shared" si="21"/>
        <v>530712.25</v>
      </c>
      <c r="BC115" s="3">
        <f t="shared" si="19"/>
        <v>3782.25</v>
      </c>
      <c r="BD115" s="3">
        <f t="shared" si="19"/>
        <v>56961.77777777944</v>
      </c>
      <c r="BE115" s="3">
        <f t="shared" si="19"/>
        <v>3098.7777777778178</v>
      </c>
    </row>
    <row r="116" spans="1:57" x14ac:dyDescent="0.25">
      <c r="A116">
        <v>114</v>
      </c>
      <c r="B116" t="s">
        <v>167</v>
      </c>
      <c r="C116" t="s">
        <v>168</v>
      </c>
      <c r="D116" t="s">
        <v>194</v>
      </c>
      <c r="H116" t="s">
        <v>38</v>
      </c>
      <c r="I116" t="s">
        <v>160</v>
      </c>
      <c r="J116" s="11">
        <v>416</v>
      </c>
      <c r="K116">
        <v>52136</v>
      </c>
      <c r="L116" s="11">
        <v>52237</v>
      </c>
      <c r="M116">
        <f>IFERROR(ROUND(VLOOKUP($A116,est_vols!$A:$U,2,FALSE),0),"")</f>
        <v>2</v>
      </c>
      <c r="N116">
        <f>IFERROR(ROUND(VLOOKUP($A116,est_vols!$A:$U,3,FALSE),0),"")</f>
        <v>5</v>
      </c>
      <c r="O116" t="str">
        <f>VLOOKUP(M116,'AT FT Lookup'!$A$3:$D$8,4,FALSE)</f>
        <v>UrbBiz</v>
      </c>
      <c r="P116" s="11" t="str">
        <f>VLOOKUP(N116,'AT FT Lookup'!$A$12:$C$26,3,FALSE)</f>
        <v>Fwy/Ramp</v>
      </c>
      <c r="Q116">
        <f t="shared" si="13"/>
        <v>0</v>
      </c>
      <c r="R116">
        <f t="shared" si="14"/>
        <v>0</v>
      </c>
      <c r="S116">
        <f t="shared" si="15"/>
        <v>1</v>
      </c>
      <c r="T116">
        <f t="shared" si="16"/>
        <v>0</v>
      </c>
      <c r="U116" s="11" t="str">
        <f t="shared" si="17"/>
        <v>20-50k</v>
      </c>
      <c r="V116" s="3">
        <f t="shared" si="23"/>
        <v>21540.666666666657</v>
      </c>
      <c r="W116" s="3">
        <f t="shared" si="23"/>
        <v>2582.3333333333298</v>
      </c>
      <c r="X116" s="3">
        <f t="shared" si="23"/>
        <v>7300.5</v>
      </c>
      <c r="Y116" s="3">
        <f t="shared" si="22"/>
        <v>4769.8333333333303</v>
      </c>
      <c r="Z116" s="3">
        <f t="shared" si="22"/>
        <v>6384.3333333333303</v>
      </c>
      <c r="AA116" s="9">
        <f t="shared" si="22"/>
        <v>503.666666666666</v>
      </c>
      <c r="AH116" s="3">
        <v>21540.666666666657</v>
      </c>
      <c r="AI116" s="3">
        <v>2582.3333333333298</v>
      </c>
      <c r="AJ116" s="3">
        <v>7300.5</v>
      </c>
      <c r="AK116" s="3">
        <v>4769.8333333333303</v>
      </c>
      <c r="AL116" s="3">
        <v>6384.3333333333303</v>
      </c>
      <c r="AM116" s="9">
        <v>503.666666666666</v>
      </c>
      <c r="AN116" s="3">
        <f>IFERROR(ROUND(VLOOKUP($A116,est_vols!$A:$U,4,FALSE),0),"")</f>
        <v>75</v>
      </c>
      <c r="AO116" s="3">
        <f>IFERROR(ROUND(VLOOKUP($A116,est_vols!$A:$U,5,FALSE),0),"")</f>
        <v>18</v>
      </c>
      <c r="AP116" s="3">
        <f>IFERROR(ROUND(VLOOKUP($A116,est_vols!$A:$U,6,FALSE),0),"")</f>
        <v>39</v>
      </c>
      <c r="AQ116" s="3">
        <f>IFERROR(ROUND(VLOOKUP($A116,est_vols!$A:$U,7,FALSE),0),"")</f>
        <v>18</v>
      </c>
      <c r="AR116" s="3">
        <f>IFERROR(ROUND(VLOOKUP($A116,est_vols!$A:$U,8,FALSE),0),"")</f>
        <v>0</v>
      </c>
      <c r="AS116" s="9">
        <f>IFERROR(ROUND(VLOOKUP($A116,est_vols!$A:$U,9,FALSE),0),"")</f>
        <v>0</v>
      </c>
      <c r="AT116" s="3">
        <f t="shared" si="20"/>
        <v>-21465.666666666657</v>
      </c>
      <c r="AU116" s="3">
        <f t="shared" si="20"/>
        <v>-2564.3333333333298</v>
      </c>
      <c r="AV116" s="3">
        <f t="shared" si="20"/>
        <v>-7261.5</v>
      </c>
      <c r="AW116" s="3">
        <f t="shared" si="18"/>
        <v>-4751.8333333333303</v>
      </c>
      <c r="AX116" s="3">
        <f t="shared" si="18"/>
        <v>-6384.3333333333303</v>
      </c>
      <c r="AY116" s="9">
        <f t="shared" si="18"/>
        <v>-503.666666666666</v>
      </c>
      <c r="AZ116" s="3">
        <f t="shared" si="21"/>
        <v>460774845.444444</v>
      </c>
      <c r="BA116" s="3">
        <f t="shared" si="21"/>
        <v>6575805.4444444263</v>
      </c>
      <c r="BB116" s="3">
        <f t="shared" si="21"/>
        <v>52729382.25</v>
      </c>
      <c r="BC116" s="3">
        <f t="shared" si="19"/>
        <v>22579920.02777775</v>
      </c>
      <c r="BD116" s="3">
        <f t="shared" si="19"/>
        <v>40759712.111111075</v>
      </c>
      <c r="BE116" s="3">
        <f t="shared" si="19"/>
        <v>253680.11111111045</v>
      </c>
    </row>
    <row r="117" spans="1:57" s="4" customFormat="1" x14ac:dyDescent="0.25">
      <c r="A117" s="4">
        <v>115</v>
      </c>
      <c r="B117" s="4" t="s">
        <v>167</v>
      </c>
      <c r="C117" s="4" t="s">
        <v>168</v>
      </c>
      <c r="D117" s="4" t="s">
        <v>190</v>
      </c>
      <c r="H117" s="4" t="s">
        <v>38</v>
      </c>
      <c r="I117" s="4" t="s">
        <v>160</v>
      </c>
      <c r="J117" s="12">
        <v>417</v>
      </c>
      <c r="K117" s="4">
        <v>52137</v>
      </c>
      <c r="L117" s="12">
        <v>52236</v>
      </c>
      <c r="M117" s="4">
        <f>IFERROR(ROUND(VLOOKUP($A117,est_vols!$A:$U,2,FALSE),0),"")</f>
        <v>2</v>
      </c>
      <c r="N117" s="4">
        <f>IFERROR(ROUND(VLOOKUP($A117,est_vols!$A:$U,3,FALSE),0),"")</f>
        <v>5</v>
      </c>
      <c r="O117" s="4" t="str">
        <f>VLOOKUP(M117,'AT FT Lookup'!$A$3:$D$8,4,FALSE)</f>
        <v>UrbBiz</v>
      </c>
      <c r="P117" s="12" t="str">
        <f>VLOOKUP(N117,'AT FT Lookup'!$A$12:$C$26,3,FALSE)</f>
        <v>Fwy/Ramp</v>
      </c>
      <c r="Q117" s="4">
        <f t="shared" si="13"/>
        <v>0</v>
      </c>
      <c r="R117" s="4">
        <f t="shared" si="14"/>
        <v>1</v>
      </c>
      <c r="S117" s="4">
        <f t="shared" si="15"/>
        <v>0</v>
      </c>
      <c r="T117" s="4">
        <f t="shared" si="16"/>
        <v>0</v>
      </c>
      <c r="U117" s="12" t="str">
        <f t="shared" si="17"/>
        <v>10-20k</v>
      </c>
      <c r="V117" s="5">
        <f t="shared" si="23"/>
        <v>14597.999999999987</v>
      </c>
      <c r="W117" s="5">
        <f t="shared" si="23"/>
        <v>1771.3333333333301</v>
      </c>
      <c r="X117" s="5">
        <f t="shared" si="23"/>
        <v>4949</v>
      </c>
      <c r="Y117" s="5">
        <f t="shared" si="22"/>
        <v>3477.6666666666601</v>
      </c>
      <c r="Z117" s="5">
        <f t="shared" si="22"/>
        <v>4061.3333333333298</v>
      </c>
      <c r="AA117" s="10">
        <f t="shared" si="22"/>
        <v>338.666666666666</v>
      </c>
      <c r="AB117" s="5"/>
      <c r="AC117" s="5"/>
      <c r="AD117" s="5"/>
      <c r="AE117" s="5"/>
      <c r="AF117" s="5"/>
      <c r="AG117" s="10"/>
      <c r="AH117" s="5">
        <v>14597.999999999987</v>
      </c>
      <c r="AI117" s="5">
        <v>1771.3333333333301</v>
      </c>
      <c r="AJ117" s="5">
        <v>4949</v>
      </c>
      <c r="AK117" s="5">
        <v>3477.6666666666601</v>
      </c>
      <c r="AL117" s="5">
        <v>4061.3333333333298</v>
      </c>
      <c r="AM117" s="10">
        <v>338.666666666666</v>
      </c>
      <c r="AN117" s="5">
        <f>IFERROR(ROUND(VLOOKUP($A117,est_vols!$A:$U,4,FALSE),0),"")</f>
        <v>19250</v>
      </c>
      <c r="AO117" s="5">
        <f>IFERROR(ROUND(VLOOKUP($A117,est_vols!$A:$U,5,FALSE),0),"")</f>
        <v>2021</v>
      </c>
      <c r="AP117" s="5">
        <f>IFERROR(ROUND(VLOOKUP($A117,est_vols!$A:$U,6,FALSE),0),"")</f>
        <v>7272</v>
      </c>
      <c r="AQ117" s="5">
        <f>IFERROR(ROUND(VLOOKUP($A117,est_vols!$A:$U,7,FALSE),0),"")</f>
        <v>4245</v>
      </c>
      <c r="AR117" s="5">
        <f>IFERROR(ROUND(VLOOKUP($A117,est_vols!$A:$U,8,FALSE),0),"")</f>
        <v>5244</v>
      </c>
      <c r="AS117" s="10">
        <f>IFERROR(ROUND(VLOOKUP($A117,est_vols!$A:$U,9,FALSE),0),"")</f>
        <v>467</v>
      </c>
      <c r="AT117" s="5">
        <f t="shared" si="20"/>
        <v>4652.0000000000127</v>
      </c>
      <c r="AU117" s="5">
        <f t="shared" si="20"/>
        <v>249.66666666666993</v>
      </c>
      <c r="AV117" s="5">
        <f t="shared" si="20"/>
        <v>2323</v>
      </c>
      <c r="AW117" s="5">
        <f t="shared" si="18"/>
        <v>767.33333333333985</v>
      </c>
      <c r="AX117" s="5">
        <f t="shared" si="18"/>
        <v>1182.6666666666702</v>
      </c>
      <c r="AY117" s="10">
        <f t="shared" si="18"/>
        <v>128.333333333334</v>
      </c>
      <c r="AZ117" s="5">
        <f t="shared" si="21"/>
        <v>21641104.000000119</v>
      </c>
      <c r="BA117" s="5">
        <f t="shared" si="21"/>
        <v>62333.444444446075</v>
      </c>
      <c r="BB117" s="5">
        <f t="shared" si="21"/>
        <v>5396329</v>
      </c>
      <c r="BC117" s="5">
        <f t="shared" si="19"/>
        <v>588800.44444445439</v>
      </c>
      <c r="BD117" s="5">
        <f t="shared" si="19"/>
        <v>1398700.4444444526</v>
      </c>
      <c r="BE117" s="5">
        <f t="shared" si="19"/>
        <v>16469.444444444616</v>
      </c>
    </row>
    <row r="118" spans="1:57" x14ac:dyDescent="0.25">
      <c r="A118">
        <v>116</v>
      </c>
      <c r="B118" t="s">
        <v>75</v>
      </c>
      <c r="C118" t="s">
        <v>213</v>
      </c>
      <c r="D118" t="s">
        <v>77</v>
      </c>
      <c r="E118" t="s">
        <v>622</v>
      </c>
      <c r="F118" t="s">
        <v>634</v>
      </c>
      <c r="G118" t="s">
        <v>635</v>
      </c>
      <c r="H118" t="s">
        <v>36</v>
      </c>
      <c r="I118" t="s">
        <v>76</v>
      </c>
      <c r="J118" s="11" t="s">
        <v>106</v>
      </c>
      <c r="K118">
        <v>27333</v>
      </c>
      <c r="L118" s="11">
        <v>27335</v>
      </c>
      <c r="M118">
        <f>IFERROR(ROUND(VLOOKUP($A118,est_vols!$A:$U,2,FALSE),0),"")</f>
        <v>3</v>
      </c>
      <c r="N118">
        <f>IFERROR(ROUND(VLOOKUP($A118,est_vols!$A:$U,3,FALSE),0),"")</f>
        <v>7</v>
      </c>
      <c r="O118" t="str">
        <f>VLOOKUP(M118,'AT FT Lookup'!$A$3:$D$8,4,FALSE)</f>
        <v>Urb</v>
      </c>
      <c r="P118" s="11" t="str">
        <f>VLOOKUP(N118,'AT FT Lookup'!$A$12:$C$26,3,FALSE)</f>
        <v>Art</v>
      </c>
      <c r="Q118">
        <f t="shared" si="13"/>
        <v>0</v>
      </c>
      <c r="R118">
        <f t="shared" si="14"/>
        <v>0</v>
      </c>
      <c r="S118">
        <f t="shared" si="15"/>
        <v>1</v>
      </c>
      <c r="T118">
        <f t="shared" si="16"/>
        <v>0</v>
      </c>
      <c r="U118" s="11" t="str">
        <f t="shared" si="17"/>
        <v>20-50k</v>
      </c>
      <c r="V118" s="3">
        <f t="shared" ref="V118:V159" si="24">AH118</f>
        <v>33336.999999999964</v>
      </c>
      <c r="W118" s="3">
        <f t="shared" si="23"/>
        <v>4821</v>
      </c>
      <c r="X118" s="3">
        <f t="shared" si="23"/>
        <v>12684.333333333299</v>
      </c>
      <c r="Y118" s="3">
        <f t="shared" si="23"/>
        <v>6491.3333333333303</v>
      </c>
      <c r="Z118" s="3">
        <f t="shared" si="23"/>
        <v>8458</v>
      </c>
      <c r="AA118" s="9">
        <f t="shared" si="23"/>
        <v>882.33333333333303</v>
      </c>
      <c r="AH118" s="3">
        <v>33336.999999999964</v>
      </c>
      <c r="AI118" s="3">
        <v>4821</v>
      </c>
      <c r="AJ118" s="3">
        <v>12684.333333333299</v>
      </c>
      <c r="AK118" s="3">
        <v>6491.3333333333303</v>
      </c>
      <c r="AL118" s="3">
        <v>8458</v>
      </c>
      <c r="AM118" s="9">
        <v>882.33333333333303</v>
      </c>
      <c r="AN118" s="3">
        <f>IFERROR(ROUND(VLOOKUP($A118,est_vols!$A:$U,4,FALSE),0),"")</f>
        <v>43398</v>
      </c>
      <c r="AO118" s="3">
        <f>IFERROR(ROUND(VLOOKUP($A118,est_vols!$A:$U,5,FALSE),0),"")</f>
        <v>7042</v>
      </c>
      <c r="AP118" s="3">
        <f>IFERROR(ROUND(VLOOKUP($A118,est_vols!$A:$U,6,FALSE),0),"")</f>
        <v>15648</v>
      </c>
      <c r="AQ118" s="3">
        <f>IFERROR(ROUND(VLOOKUP($A118,est_vols!$A:$U,7,FALSE),0),"")</f>
        <v>8856</v>
      </c>
      <c r="AR118" s="3">
        <f>IFERROR(ROUND(VLOOKUP($A118,est_vols!$A:$U,8,FALSE),0),"")</f>
        <v>10130</v>
      </c>
      <c r="AS118" s="9">
        <f>IFERROR(ROUND(VLOOKUP($A118,est_vols!$A:$U,9,FALSE),0),"")</f>
        <v>1722</v>
      </c>
      <c r="AT118" s="3">
        <f t="shared" si="20"/>
        <v>10061.000000000036</v>
      </c>
      <c r="AU118" s="3">
        <f t="shared" si="20"/>
        <v>2221</v>
      </c>
      <c r="AV118" s="3">
        <f t="shared" si="20"/>
        <v>2963.6666666667006</v>
      </c>
      <c r="AW118" s="3">
        <f t="shared" si="18"/>
        <v>2364.6666666666697</v>
      </c>
      <c r="AX118" s="3">
        <f t="shared" si="18"/>
        <v>1672</v>
      </c>
      <c r="AY118" s="9">
        <f t="shared" si="18"/>
        <v>839.66666666666697</v>
      </c>
      <c r="AZ118" s="3">
        <f t="shared" si="21"/>
        <v>101223721.00000073</v>
      </c>
      <c r="BA118" s="3">
        <f t="shared" si="21"/>
        <v>4932841</v>
      </c>
      <c r="BB118" s="3">
        <f t="shared" si="21"/>
        <v>8783320.1111113131</v>
      </c>
      <c r="BC118" s="3">
        <f t="shared" si="19"/>
        <v>5591648.4444444589</v>
      </c>
      <c r="BD118" s="3">
        <f t="shared" si="19"/>
        <v>2795584</v>
      </c>
      <c r="BE118" s="3">
        <f t="shared" si="19"/>
        <v>705040.11111111159</v>
      </c>
    </row>
    <row r="119" spans="1:57" x14ac:dyDescent="0.25">
      <c r="A119">
        <v>117</v>
      </c>
      <c r="B119" t="s">
        <v>75</v>
      </c>
      <c r="C119" t="s">
        <v>213</v>
      </c>
      <c r="D119" t="s">
        <v>77</v>
      </c>
      <c r="E119" t="s">
        <v>622</v>
      </c>
      <c r="F119" t="s">
        <v>634</v>
      </c>
      <c r="G119" t="s">
        <v>635</v>
      </c>
      <c r="H119" t="s">
        <v>38</v>
      </c>
      <c r="I119" t="s">
        <v>76</v>
      </c>
      <c r="J119" s="11" t="s">
        <v>107</v>
      </c>
      <c r="K119">
        <v>27335</v>
      </c>
      <c r="L119" s="11">
        <v>27333</v>
      </c>
      <c r="M119">
        <f>IFERROR(ROUND(VLOOKUP($A119,est_vols!$A:$U,2,FALSE),0),"")</f>
        <v>3</v>
      </c>
      <c r="N119">
        <f>IFERROR(ROUND(VLOOKUP($A119,est_vols!$A:$U,3,FALSE),0),"")</f>
        <v>7</v>
      </c>
      <c r="O119" t="str">
        <f>VLOOKUP(M119,'AT FT Lookup'!$A$3:$D$8,4,FALSE)</f>
        <v>Urb</v>
      </c>
      <c r="P119" s="11" t="str">
        <f>VLOOKUP(N119,'AT FT Lookup'!$A$12:$C$26,3,FALSE)</f>
        <v>Art</v>
      </c>
      <c r="Q119">
        <f t="shared" si="13"/>
        <v>0</v>
      </c>
      <c r="R119">
        <f t="shared" si="14"/>
        <v>0</v>
      </c>
      <c r="S119">
        <f t="shared" si="15"/>
        <v>1</v>
      </c>
      <c r="T119">
        <f t="shared" si="16"/>
        <v>0</v>
      </c>
      <c r="U119" s="11" t="str">
        <f t="shared" si="17"/>
        <v>20-50k</v>
      </c>
      <c r="V119" s="3">
        <f t="shared" si="24"/>
        <v>35493.999999999956</v>
      </c>
      <c r="W119" s="3">
        <f t="shared" ref="W119:W159" si="25">AI119</f>
        <v>5916</v>
      </c>
      <c r="X119" s="3">
        <f t="shared" ref="X119:X159" si="26">AJ119</f>
        <v>13188.333333333299</v>
      </c>
      <c r="Y119" s="3">
        <f t="shared" ref="Y119:Y159" si="27">AK119</f>
        <v>7005</v>
      </c>
      <c r="Z119" s="3">
        <f t="shared" ref="Z119:Z159" si="28">AL119</f>
        <v>8005.3333333333303</v>
      </c>
      <c r="AA119" s="9">
        <f t="shared" ref="AA119:AA159" si="29">AM119</f>
        <v>1379.3333333333301</v>
      </c>
      <c r="AH119" s="3">
        <v>35493.999999999956</v>
      </c>
      <c r="AI119" s="3">
        <v>5916</v>
      </c>
      <c r="AJ119" s="3">
        <v>13188.333333333299</v>
      </c>
      <c r="AK119" s="3">
        <v>7005</v>
      </c>
      <c r="AL119" s="3">
        <v>8005.3333333333303</v>
      </c>
      <c r="AM119" s="9">
        <v>1379.3333333333301</v>
      </c>
      <c r="AN119" s="3">
        <f>IFERROR(ROUND(VLOOKUP($A119,est_vols!$A:$U,4,FALSE),0),"")</f>
        <v>41447</v>
      </c>
      <c r="AO119" s="3">
        <f>IFERROR(ROUND(VLOOKUP($A119,est_vols!$A:$U,5,FALSE),0),"")</f>
        <v>7863</v>
      </c>
      <c r="AP119" s="3">
        <f>IFERROR(ROUND(VLOOKUP($A119,est_vols!$A:$U,6,FALSE),0),"")</f>
        <v>14414</v>
      </c>
      <c r="AQ119" s="3">
        <f>IFERROR(ROUND(VLOOKUP($A119,est_vols!$A:$U,7,FALSE),0),"")</f>
        <v>7382</v>
      </c>
      <c r="AR119" s="3">
        <f>IFERROR(ROUND(VLOOKUP($A119,est_vols!$A:$U,8,FALSE),0),"")</f>
        <v>8971</v>
      </c>
      <c r="AS119" s="9">
        <f>IFERROR(ROUND(VLOOKUP($A119,est_vols!$A:$U,9,FALSE),0),"")</f>
        <v>2816</v>
      </c>
      <c r="AT119" s="3">
        <f t="shared" si="20"/>
        <v>5953.0000000000437</v>
      </c>
      <c r="AU119" s="3">
        <f t="shared" si="20"/>
        <v>1947</v>
      </c>
      <c r="AV119" s="3">
        <f t="shared" si="20"/>
        <v>1225.6666666667006</v>
      </c>
      <c r="AW119" s="3">
        <f t="shared" si="18"/>
        <v>377</v>
      </c>
      <c r="AX119" s="3">
        <f t="shared" si="18"/>
        <v>965.6666666666697</v>
      </c>
      <c r="AY119" s="9">
        <f t="shared" si="18"/>
        <v>1436.6666666666699</v>
      </c>
      <c r="AZ119" s="3">
        <f t="shared" si="21"/>
        <v>35438209.000000522</v>
      </c>
      <c r="BA119" s="3">
        <f t="shared" si="21"/>
        <v>3790809</v>
      </c>
      <c r="BB119" s="3">
        <f t="shared" si="21"/>
        <v>1502258.7777778611</v>
      </c>
      <c r="BC119" s="3">
        <f t="shared" si="19"/>
        <v>142129</v>
      </c>
      <c r="BD119" s="3">
        <f t="shared" si="19"/>
        <v>932512.11111111694</v>
      </c>
      <c r="BE119" s="3">
        <f t="shared" si="19"/>
        <v>2064011.1111111206</v>
      </c>
    </row>
    <row r="120" spans="1:57" x14ac:dyDescent="0.25">
      <c r="A120">
        <v>118</v>
      </c>
      <c r="B120" t="s">
        <v>75</v>
      </c>
      <c r="C120" t="s">
        <v>213</v>
      </c>
      <c r="D120" t="s">
        <v>78</v>
      </c>
      <c r="E120" t="s">
        <v>623</v>
      </c>
      <c r="F120" t="s">
        <v>636</v>
      </c>
      <c r="G120" t="s">
        <v>637</v>
      </c>
      <c r="H120" t="s">
        <v>38</v>
      </c>
      <c r="I120" t="s">
        <v>76</v>
      </c>
      <c r="J120" s="11" t="s">
        <v>108</v>
      </c>
      <c r="K120">
        <v>24563</v>
      </c>
      <c r="L120" s="11">
        <v>24542</v>
      </c>
      <c r="M120">
        <f>IFERROR(ROUND(VLOOKUP($A120,est_vols!$A:$U,2,FALSE),0),"")</f>
        <v>0</v>
      </c>
      <c r="N120">
        <f>IFERROR(ROUND(VLOOKUP($A120,est_vols!$A:$U,3,FALSE),0),"")</f>
        <v>7</v>
      </c>
      <c r="O120" t="str">
        <f>VLOOKUP(M120,'AT FT Lookup'!$A$3:$D$8,4,FALSE)</f>
        <v>Core/CBD</v>
      </c>
      <c r="P120" s="11" t="str">
        <f>VLOOKUP(N120,'AT FT Lookup'!$A$12:$C$26,3,FALSE)</f>
        <v>Art</v>
      </c>
      <c r="Q120">
        <f t="shared" si="13"/>
        <v>0</v>
      </c>
      <c r="R120">
        <f t="shared" si="14"/>
        <v>0</v>
      </c>
      <c r="S120">
        <f t="shared" si="15"/>
        <v>1</v>
      </c>
      <c r="T120">
        <f t="shared" si="16"/>
        <v>0</v>
      </c>
      <c r="U120" s="11" t="str">
        <f t="shared" si="17"/>
        <v>20-50k</v>
      </c>
      <c r="V120" s="3">
        <f t="shared" si="24"/>
        <v>21242.666666666657</v>
      </c>
      <c r="W120" s="3">
        <f t="shared" si="25"/>
        <v>3208.6666666666601</v>
      </c>
      <c r="X120" s="3">
        <f t="shared" si="26"/>
        <v>6996.3333333333303</v>
      </c>
      <c r="Y120" s="3">
        <f t="shared" si="27"/>
        <v>3331</v>
      </c>
      <c r="Z120" s="3">
        <f t="shared" si="28"/>
        <v>6958</v>
      </c>
      <c r="AA120" s="9">
        <f t="shared" si="29"/>
        <v>748.66666666666595</v>
      </c>
      <c r="AH120" s="3">
        <v>21242.666666666657</v>
      </c>
      <c r="AI120" s="3">
        <v>3208.6666666666601</v>
      </c>
      <c r="AJ120" s="3">
        <v>6996.3333333333303</v>
      </c>
      <c r="AK120" s="3">
        <v>3331</v>
      </c>
      <c r="AL120" s="3">
        <v>6958</v>
      </c>
      <c r="AM120" s="9">
        <v>748.66666666666595</v>
      </c>
      <c r="AN120" s="3">
        <f>IFERROR(ROUND(VLOOKUP($A120,est_vols!$A:$U,4,FALSE),0),"")</f>
        <v>31338</v>
      </c>
      <c r="AO120" s="3">
        <f>IFERROR(ROUND(VLOOKUP($A120,est_vols!$A:$U,5,FALSE),0),"")</f>
        <v>3644</v>
      </c>
      <c r="AP120" s="3">
        <f>IFERROR(ROUND(VLOOKUP($A120,est_vols!$A:$U,6,FALSE),0),"")</f>
        <v>10209</v>
      </c>
      <c r="AQ120" s="3">
        <f>IFERROR(ROUND(VLOOKUP($A120,est_vols!$A:$U,7,FALSE),0),"")</f>
        <v>8094</v>
      </c>
      <c r="AR120" s="3">
        <f>IFERROR(ROUND(VLOOKUP($A120,est_vols!$A:$U,8,FALSE),0),"")</f>
        <v>8462</v>
      </c>
      <c r="AS120" s="9">
        <f>IFERROR(ROUND(VLOOKUP($A120,est_vols!$A:$U,9,FALSE),0),"")</f>
        <v>929</v>
      </c>
      <c r="AT120" s="3">
        <f t="shared" si="20"/>
        <v>10095.333333333343</v>
      </c>
      <c r="AU120" s="3">
        <f t="shared" si="20"/>
        <v>435.33333333333985</v>
      </c>
      <c r="AV120" s="3">
        <f t="shared" si="20"/>
        <v>3212.6666666666697</v>
      </c>
      <c r="AW120" s="3">
        <f t="shared" si="18"/>
        <v>4763</v>
      </c>
      <c r="AX120" s="3">
        <f t="shared" si="18"/>
        <v>1504</v>
      </c>
      <c r="AY120" s="9">
        <f t="shared" si="18"/>
        <v>180.33333333333405</v>
      </c>
      <c r="AZ120" s="3">
        <f t="shared" si="21"/>
        <v>101915755.11111131</v>
      </c>
      <c r="BA120" s="3">
        <f t="shared" si="21"/>
        <v>189515.1111111168</v>
      </c>
      <c r="BB120" s="3">
        <f t="shared" si="21"/>
        <v>10321227.111111131</v>
      </c>
      <c r="BC120" s="3">
        <f t="shared" si="19"/>
        <v>22686169</v>
      </c>
      <c r="BD120" s="3">
        <f t="shared" si="19"/>
        <v>2262016</v>
      </c>
      <c r="BE120" s="3">
        <f t="shared" si="19"/>
        <v>32520.111111111371</v>
      </c>
    </row>
    <row r="121" spans="1:57" x14ac:dyDescent="0.25">
      <c r="A121">
        <v>119</v>
      </c>
      <c r="B121" t="s">
        <v>75</v>
      </c>
      <c r="C121" t="s">
        <v>213</v>
      </c>
      <c r="D121" t="s">
        <v>79</v>
      </c>
      <c r="E121" t="s">
        <v>624</v>
      </c>
      <c r="F121" t="s">
        <v>638</v>
      </c>
      <c r="G121" t="s">
        <v>639</v>
      </c>
      <c r="H121" t="s">
        <v>36</v>
      </c>
      <c r="I121" t="s">
        <v>76</v>
      </c>
      <c r="J121" s="11" t="s">
        <v>109</v>
      </c>
      <c r="K121">
        <v>20472</v>
      </c>
      <c r="L121" s="11">
        <v>20455</v>
      </c>
      <c r="M121">
        <f>IFERROR(ROUND(VLOOKUP($A121,est_vols!$A:$U,2,FALSE),0),"")</f>
        <v>3</v>
      </c>
      <c r="N121">
        <f>IFERROR(ROUND(VLOOKUP($A121,est_vols!$A:$U,3,FALSE),0),"")</f>
        <v>7</v>
      </c>
      <c r="O121" t="str">
        <f>VLOOKUP(M121,'AT FT Lookup'!$A$3:$D$8,4,FALSE)</f>
        <v>Urb</v>
      </c>
      <c r="P121" s="11" t="str">
        <f>VLOOKUP(N121,'AT FT Lookup'!$A$12:$C$26,3,FALSE)</f>
        <v>Art</v>
      </c>
      <c r="Q121">
        <f t="shared" si="13"/>
        <v>0</v>
      </c>
      <c r="R121">
        <f t="shared" si="14"/>
        <v>1</v>
      </c>
      <c r="S121">
        <f t="shared" si="15"/>
        <v>0</v>
      </c>
      <c r="T121">
        <f t="shared" si="16"/>
        <v>0</v>
      </c>
      <c r="U121" s="11" t="str">
        <f t="shared" si="17"/>
        <v>10-20k</v>
      </c>
      <c r="V121" s="3">
        <f t="shared" si="24"/>
        <v>10482.999999999985</v>
      </c>
      <c r="W121" s="3">
        <f t="shared" si="25"/>
        <v>1997.3333333333301</v>
      </c>
      <c r="X121" s="3">
        <f t="shared" si="26"/>
        <v>4020.3333333333298</v>
      </c>
      <c r="Y121" s="3">
        <f t="shared" si="27"/>
        <v>1765.6666666666599</v>
      </c>
      <c r="Z121" s="3">
        <f t="shared" si="28"/>
        <v>2177</v>
      </c>
      <c r="AA121" s="9">
        <f t="shared" si="29"/>
        <v>522.66666666666595</v>
      </c>
      <c r="AH121" s="3">
        <v>10482.999999999985</v>
      </c>
      <c r="AI121" s="3">
        <v>1997.3333333333301</v>
      </c>
      <c r="AJ121" s="3">
        <v>4020.3333333333298</v>
      </c>
      <c r="AK121" s="3">
        <v>1765.6666666666599</v>
      </c>
      <c r="AL121" s="3">
        <v>2177</v>
      </c>
      <c r="AM121" s="9">
        <v>522.66666666666595</v>
      </c>
      <c r="AN121" s="3">
        <f>IFERROR(ROUND(VLOOKUP($A121,est_vols!$A:$U,4,FALSE),0),"")</f>
        <v>12850</v>
      </c>
      <c r="AO121" s="3">
        <f>IFERROR(ROUND(VLOOKUP($A121,est_vols!$A:$U,5,FALSE),0),"")</f>
        <v>2595</v>
      </c>
      <c r="AP121" s="3">
        <f>IFERROR(ROUND(VLOOKUP($A121,est_vols!$A:$U,6,FALSE),0),"")</f>
        <v>4920</v>
      </c>
      <c r="AQ121" s="3">
        <f>IFERROR(ROUND(VLOOKUP($A121,est_vols!$A:$U,7,FALSE),0),"")</f>
        <v>2459</v>
      </c>
      <c r="AR121" s="3">
        <f>IFERROR(ROUND(VLOOKUP($A121,est_vols!$A:$U,8,FALSE),0),"")</f>
        <v>2324</v>
      </c>
      <c r="AS121" s="9">
        <f>IFERROR(ROUND(VLOOKUP($A121,est_vols!$A:$U,9,FALSE),0),"")</f>
        <v>552</v>
      </c>
      <c r="AT121" s="3">
        <f t="shared" si="20"/>
        <v>2367.0000000000146</v>
      </c>
      <c r="AU121" s="3">
        <f t="shared" si="20"/>
        <v>597.66666666666993</v>
      </c>
      <c r="AV121" s="3">
        <f t="shared" si="20"/>
        <v>899.66666666667015</v>
      </c>
      <c r="AW121" s="3">
        <f t="shared" si="18"/>
        <v>693.33333333334008</v>
      </c>
      <c r="AX121" s="3">
        <f t="shared" si="18"/>
        <v>147</v>
      </c>
      <c r="AY121" s="9">
        <f t="shared" si="18"/>
        <v>29.333333333334053</v>
      </c>
      <c r="AZ121" s="3">
        <f t="shared" si="21"/>
        <v>5602689.0000000689</v>
      </c>
      <c r="BA121" s="3">
        <f t="shared" si="21"/>
        <v>357205.44444444834</v>
      </c>
      <c r="BB121" s="3">
        <f t="shared" si="21"/>
        <v>809400.11111111741</v>
      </c>
      <c r="BC121" s="3">
        <f t="shared" si="19"/>
        <v>480711.11111112044</v>
      </c>
      <c r="BD121" s="3">
        <f t="shared" si="19"/>
        <v>21609</v>
      </c>
      <c r="BE121" s="3">
        <f t="shared" si="19"/>
        <v>860.44444444448663</v>
      </c>
    </row>
    <row r="122" spans="1:57" x14ac:dyDescent="0.25">
      <c r="A122">
        <v>120</v>
      </c>
      <c r="B122" t="s">
        <v>75</v>
      </c>
      <c r="C122" t="s">
        <v>213</v>
      </c>
      <c r="D122" t="s">
        <v>79</v>
      </c>
      <c r="E122" t="s">
        <v>624</v>
      </c>
      <c r="F122" t="s">
        <v>638</v>
      </c>
      <c r="G122" t="s">
        <v>639</v>
      </c>
      <c r="H122" t="s">
        <v>38</v>
      </c>
      <c r="I122" t="s">
        <v>76</v>
      </c>
      <c r="J122" s="11" t="s">
        <v>110</v>
      </c>
      <c r="K122">
        <v>20455</v>
      </c>
      <c r="L122" s="11">
        <v>20472</v>
      </c>
      <c r="M122">
        <f>IFERROR(ROUND(VLOOKUP($A122,est_vols!$A:$U,2,FALSE),0),"")</f>
        <v>3</v>
      </c>
      <c r="N122">
        <f>IFERROR(ROUND(VLOOKUP($A122,est_vols!$A:$U,3,FALSE),0),"")</f>
        <v>7</v>
      </c>
      <c r="O122" t="str">
        <f>VLOOKUP(M122,'AT FT Lookup'!$A$3:$D$8,4,FALSE)</f>
        <v>Urb</v>
      </c>
      <c r="P122" s="11" t="str">
        <f>VLOOKUP(N122,'AT FT Lookup'!$A$12:$C$26,3,FALSE)</f>
        <v>Art</v>
      </c>
      <c r="Q122">
        <f t="shared" si="13"/>
        <v>1</v>
      </c>
      <c r="R122">
        <f t="shared" si="14"/>
        <v>0</v>
      </c>
      <c r="S122">
        <f t="shared" si="15"/>
        <v>0</v>
      </c>
      <c r="T122">
        <f t="shared" si="16"/>
        <v>0</v>
      </c>
      <c r="U122" s="11" t="str">
        <f t="shared" si="17"/>
        <v>&lt;10k</v>
      </c>
      <c r="V122" s="3">
        <f t="shared" si="24"/>
        <v>8096.9999999999927</v>
      </c>
      <c r="W122" s="3">
        <f t="shared" si="25"/>
        <v>1774.3333333333301</v>
      </c>
      <c r="X122" s="3">
        <f t="shared" si="26"/>
        <v>3286.3333333333298</v>
      </c>
      <c r="Y122" s="3">
        <f t="shared" si="27"/>
        <v>1315</v>
      </c>
      <c r="Z122" s="3">
        <f t="shared" si="28"/>
        <v>1328</v>
      </c>
      <c r="AA122" s="9">
        <f t="shared" si="29"/>
        <v>393.33333333333297</v>
      </c>
      <c r="AH122" s="3">
        <v>8096.9999999999927</v>
      </c>
      <c r="AI122" s="3">
        <v>1774.3333333333301</v>
      </c>
      <c r="AJ122" s="3">
        <v>3286.3333333333298</v>
      </c>
      <c r="AK122" s="3">
        <v>1315</v>
      </c>
      <c r="AL122" s="3">
        <v>1328</v>
      </c>
      <c r="AM122" s="9">
        <v>393.33333333333297</v>
      </c>
      <c r="AN122" s="3">
        <f>IFERROR(ROUND(VLOOKUP($A122,est_vols!$A:$U,4,FALSE),0),"")</f>
        <v>11337</v>
      </c>
      <c r="AO122" s="3">
        <f>IFERROR(ROUND(VLOOKUP($A122,est_vols!$A:$U,5,FALSE),0),"")</f>
        <v>1642</v>
      </c>
      <c r="AP122" s="3">
        <f>IFERROR(ROUND(VLOOKUP($A122,est_vols!$A:$U,6,FALSE),0),"")</f>
        <v>4341</v>
      </c>
      <c r="AQ122" s="3">
        <f>IFERROR(ROUND(VLOOKUP($A122,est_vols!$A:$U,7,FALSE),0),"")</f>
        <v>2438</v>
      </c>
      <c r="AR122" s="3">
        <f>IFERROR(ROUND(VLOOKUP($A122,est_vols!$A:$U,8,FALSE),0),"")</f>
        <v>2625</v>
      </c>
      <c r="AS122" s="9">
        <f>IFERROR(ROUND(VLOOKUP($A122,est_vols!$A:$U,9,FALSE),0),"")</f>
        <v>291</v>
      </c>
      <c r="AT122" s="3">
        <f t="shared" si="20"/>
        <v>3240.0000000000073</v>
      </c>
      <c r="AU122" s="3">
        <f t="shared" si="20"/>
        <v>-132.33333333333007</v>
      </c>
      <c r="AV122" s="3">
        <f t="shared" si="20"/>
        <v>1054.6666666666702</v>
      </c>
      <c r="AW122" s="3">
        <f t="shared" si="18"/>
        <v>1123</v>
      </c>
      <c r="AX122" s="3">
        <f t="shared" si="18"/>
        <v>1297</v>
      </c>
      <c r="AY122" s="9">
        <f t="shared" si="18"/>
        <v>-102.33333333333297</v>
      </c>
      <c r="AZ122" s="3">
        <f t="shared" si="21"/>
        <v>10497600.000000047</v>
      </c>
      <c r="BA122" s="3">
        <f t="shared" si="21"/>
        <v>17512.111111110247</v>
      </c>
      <c r="BB122" s="3">
        <f t="shared" si="21"/>
        <v>1112321.7777777852</v>
      </c>
      <c r="BC122" s="3">
        <f t="shared" si="19"/>
        <v>1261129</v>
      </c>
      <c r="BD122" s="3">
        <f t="shared" si="19"/>
        <v>1682209</v>
      </c>
      <c r="BE122" s="3">
        <f t="shared" si="19"/>
        <v>10472.111111111037</v>
      </c>
    </row>
    <row r="123" spans="1:57" x14ac:dyDescent="0.25">
      <c r="A123">
        <v>121</v>
      </c>
      <c r="B123" t="s">
        <v>75</v>
      </c>
      <c r="C123" t="s">
        <v>213</v>
      </c>
      <c r="D123" t="s">
        <v>80</v>
      </c>
      <c r="E123" t="s">
        <v>624</v>
      </c>
      <c r="F123" t="s">
        <v>637</v>
      </c>
      <c r="G123" t="s">
        <v>640</v>
      </c>
      <c r="H123" t="s">
        <v>36</v>
      </c>
      <c r="I123" t="s">
        <v>76</v>
      </c>
      <c r="J123" s="11" t="s">
        <v>111</v>
      </c>
      <c r="K123">
        <v>24590</v>
      </c>
      <c r="L123" s="11">
        <v>24609</v>
      </c>
      <c r="M123">
        <f>IFERROR(ROUND(VLOOKUP($A123,est_vols!$A:$U,2,FALSE),0),"")</f>
        <v>0</v>
      </c>
      <c r="N123">
        <f>IFERROR(ROUND(VLOOKUP($A123,est_vols!$A:$U,3,FALSE),0),"")</f>
        <v>7</v>
      </c>
      <c r="O123" t="str">
        <f>VLOOKUP(M123,'AT FT Lookup'!$A$3:$D$8,4,FALSE)</f>
        <v>Core/CBD</v>
      </c>
      <c r="P123" s="11" t="str">
        <f>VLOOKUP(N123,'AT FT Lookup'!$A$12:$C$26,3,FALSE)</f>
        <v>Art</v>
      </c>
      <c r="Q123">
        <f t="shared" si="13"/>
        <v>0</v>
      </c>
      <c r="R123">
        <f t="shared" si="14"/>
        <v>0</v>
      </c>
      <c r="S123">
        <f t="shared" si="15"/>
        <v>1</v>
      </c>
      <c r="T123">
        <f t="shared" si="16"/>
        <v>0</v>
      </c>
      <c r="U123" s="11" t="str">
        <f t="shared" si="17"/>
        <v>20-50k</v>
      </c>
      <c r="V123" s="3">
        <f t="shared" si="24"/>
        <v>28569.999999999989</v>
      </c>
      <c r="W123" s="3">
        <f t="shared" si="25"/>
        <v>4719.3333333333303</v>
      </c>
      <c r="X123" s="3">
        <f t="shared" si="26"/>
        <v>9829.3333333333303</v>
      </c>
      <c r="Y123" s="3">
        <f t="shared" si="27"/>
        <v>4656</v>
      </c>
      <c r="Z123" s="3">
        <f t="shared" si="28"/>
        <v>7828</v>
      </c>
      <c r="AA123" s="9">
        <f t="shared" si="29"/>
        <v>1537.3333333333301</v>
      </c>
      <c r="AH123" s="3">
        <v>28569.999999999989</v>
      </c>
      <c r="AI123" s="3">
        <v>4719.3333333333303</v>
      </c>
      <c r="AJ123" s="3">
        <v>9829.3333333333303</v>
      </c>
      <c r="AK123" s="3">
        <v>4656</v>
      </c>
      <c r="AL123" s="3">
        <v>7828</v>
      </c>
      <c r="AM123" s="9">
        <v>1537.3333333333301</v>
      </c>
      <c r="AN123" s="3">
        <f>IFERROR(ROUND(VLOOKUP($A123,est_vols!$A:$U,4,FALSE),0),"")</f>
        <v>36376</v>
      </c>
      <c r="AO123" s="3">
        <f>IFERROR(ROUND(VLOOKUP($A123,est_vols!$A:$U,5,FALSE),0),"")</f>
        <v>8310</v>
      </c>
      <c r="AP123" s="3">
        <f>IFERROR(ROUND(VLOOKUP($A123,est_vols!$A:$U,6,FALSE),0),"")</f>
        <v>13083</v>
      </c>
      <c r="AQ123" s="3">
        <f>IFERROR(ROUND(VLOOKUP($A123,est_vols!$A:$U,7,FALSE),0),"")</f>
        <v>6549</v>
      </c>
      <c r="AR123" s="3">
        <f>IFERROR(ROUND(VLOOKUP($A123,est_vols!$A:$U,8,FALSE),0),"")</f>
        <v>6547</v>
      </c>
      <c r="AS123" s="9">
        <f>IFERROR(ROUND(VLOOKUP($A123,est_vols!$A:$U,9,FALSE),0),"")</f>
        <v>1888</v>
      </c>
      <c r="AT123" s="3">
        <f t="shared" si="20"/>
        <v>7806.0000000000109</v>
      </c>
      <c r="AU123" s="3">
        <f t="shared" si="20"/>
        <v>3590.6666666666697</v>
      </c>
      <c r="AV123" s="3">
        <f t="shared" si="20"/>
        <v>3253.6666666666697</v>
      </c>
      <c r="AW123" s="3">
        <f t="shared" si="18"/>
        <v>1893</v>
      </c>
      <c r="AX123" s="3">
        <f t="shared" si="18"/>
        <v>-1281</v>
      </c>
      <c r="AY123" s="9">
        <f t="shared" si="18"/>
        <v>350.66666666666993</v>
      </c>
      <c r="AZ123" s="3">
        <f t="shared" si="21"/>
        <v>60933636.000000171</v>
      </c>
      <c r="BA123" s="3">
        <f t="shared" si="21"/>
        <v>12892887.111111132</v>
      </c>
      <c r="BB123" s="3">
        <f t="shared" si="21"/>
        <v>10586346.777777797</v>
      </c>
      <c r="BC123" s="3">
        <f t="shared" si="19"/>
        <v>3583449</v>
      </c>
      <c r="BD123" s="3">
        <f t="shared" si="19"/>
        <v>1640961</v>
      </c>
      <c r="BE123" s="3">
        <f t="shared" si="19"/>
        <v>122967.11111111339</v>
      </c>
    </row>
    <row r="124" spans="1:57" x14ac:dyDescent="0.25">
      <c r="A124">
        <v>122</v>
      </c>
      <c r="B124" t="s">
        <v>75</v>
      </c>
      <c r="C124" t="s">
        <v>213</v>
      </c>
      <c r="D124" t="s">
        <v>81</v>
      </c>
      <c r="E124" t="s">
        <v>625</v>
      </c>
      <c r="F124" t="s">
        <v>637</v>
      </c>
      <c r="G124" t="s">
        <v>640</v>
      </c>
      <c r="H124" t="s">
        <v>38</v>
      </c>
      <c r="I124" t="s">
        <v>76</v>
      </c>
      <c r="J124" s="11" t="s">
        <v>112</v>
      </c>
      <c r="K124">
        <v>24631</v>
      </c>
      <c r="L124" s="11">
        <v>24627</v>
      </c>
      <c r="M124">
        <f>IFERROR(ROUND(VLOOKUP($A124,est_vols!$A:$U,2,FALSE),0),"")</f>
        <v>0</v>
      </c>
      <c r="N124">
        <f>IFERROR(ROUND(VLOOKUP($A124,est_vols!$A:$U,3,FALSE),0),"")</f>
        <v>7</v>
      </c>
      <c r="O124" t="str">
        <f>VLOOKUP(M124,'AT FT Lookup'!$A$3:$D$8,4,FALSE)</f>
        <v>Core/CBD</v>
      </c>
      <c r="P124" s="11" t="str">
        <f>VLOOKUP(N124,'AT FT Lookup'!$A$12:$C$26,3,FALSE)</f>
        <v>Art</v>
      </c>
      <c r="Q124">
        <f t="shared" si="13"/>
        <v>0</v>
      </c>
      <c r="R124">
        <f t="shared" si="14"/>
        <v>1</v>
      </c>
      <c r="S124">
        <f t="shared" si="15"/>
        <v>0</v>
      </c>
      <c r="T124">
        <f t="shared" si="16"/>
        <v>0</v>
      </c>
      <c r="U124" s="11" t="str">
        <f t="shared" si="17"/>
        <v>10-20k</v>
      </c>
      <c r="V124" s="3">
        <f t="shared" si="24"/>
        <v>18396.666666666642</v>
      </c>
      <c r="W124" s="3">
        <f t="shared" si="25"/>
        <v>2072.6666666666601</v>
      </c>
      <c r="X124" s="3">
        <f t="shared" si="26"/>
        <v>6978.3333333333303</v>
      </c>
      <c r="Y124" s="3">
        <f t="shared" si="27"/>
        <v>3418.6666666666601</v>
      </c>
      <c r="Z124" s="3">
        <f t="shared" si="28"/>
        <v>5441.6666666666597</v>
      </c>
      <c r="AA124" s="9">
        <f t="shared" si="29"/>
        <v>485.33333333333297</v>
      </c>
      <c r="AH124" s="3">
        <v>18396.666666666642</v>
      </c>
      <c r="AI124" s="3">
        <v>2072.6666666666601</v>
      </c>
      <c r="AJ124" s="3">
        <v>6978.3333333333303</v>
      </c>
      <c r="AK124" s="3">
        <v>3418.6666666666601</v>
      </c>
      <c r="AL124" s="3">
        <v>5441.6666666666597</v>
      </c>
      <c r="AM124" s="9">
        <v>485.33333333333297</v>
      </c>
      <c r="AN124" s="3">
        <f>IFERROR(ROUND(VLOOKUP($A124,est_vols!$A:$U,4,FALSE),0),"")</f>
        <v>22304</v>
      </c>
      <c r="AO124" s="3">
        <f>IFERROR(ROUND(VLOOKUP($A124,est_vols!$A:$U,5,FALSE),0),"")</f>
        <v>3202</v>
      </c>
      <c r="AP124" s="3">
        <f>IFERROR(ROUND(VLOOKUP($A124,est_vols!$A:$U,6,FALSE),0),"")</f>
        <v>7596</v>
      </c>
      <c r="AQ124" s="3">
        <f>IFERROR(ROUND(VLOOKUP($A124,est_vols!$A:$U,7,FALSE),0),"")</f>
        <v>5321</v>
      </c>
      <c r="AR124" s="3">
        <f>IFERROR(ROUND(VLOOKUP($A124,est_vols!$A:$U,8,FALSE),0),"")</f>
        <v>5426</v>
      </c>
      <c r="AS124" s="9">
        <f>IFERROR(ROUND(VLOOKUP($A124,est_vols!$A:$U,9,FALSE),0),"")</f>
        <v>759</v>
      </c>
      <c r="AT124" s="3">
        <f t="shared" si="20"/>
        <v>3907.3333333333576</v>
      </c>
      <c r="AU124" s="3">
        <f t="shared" si="20"/>
        <v>1129.3333333333399</v>
      </c>
      <c r="AV124" s="3">
        <f t="shared" si="20"/>
        <v>617.6666666666697</v>
      </c>
      <c r="AW124" s="3">
        <f t="shared" si="18"/>
        <v>1902.3333333333399</v>
      </c>
      <c r="AX124" s="3">
        <f t="shared" si="18"/>
        <v>-15.666666666659694</v>
      </c>
      <c r="AY124" s="9">
        <f t="shared" si="18"/>
        <v>273.66666666666703</v>
      </c>
      <c r="AZ124" s="3">
        <f t="shared" si="21"/>
        <v>15267253.777777968</v>
      </c>
      <c r="BA124" s="3">
        <f t="shared" si="21"/>
        <v>1275393.7777777924</v>
      </c>
      <c r="BB124" s="3">
        <f t="shared" si="21"/>
        <v>381512.11111111485</v>
      </c>
      <c r="BC124" s="3">
        <f t="shared" si="19"/>
        <v>3618872.1111111357</v>
      </c>
      <c r="BD124" s="3">
        <f t="shared" si="19"/>
        <v>245.44444444422595</v>
      </c>
      <c r="BE124" s="3">
        <f t="shared" si="19"/>
        <v>74893.444444444642</v>
      </c>
    </row>
    <row r="125" spans="1:57" x14ac:dyDescent="0.25">
      <c r="A125">
        <v>123</v>
      </c>
      <c r="B125" t="s">
        <v>75</v>
      </c>
      <c r="C125" t="s">
        <v>213</v>
      </c>
      <c r="D125" t="s">
        <v>82</v>
      </c>
      <c r="E125" t="s">
        <v>626</v>
      </c>
      <c r="F125" t="s">
        <v>640</v>
      </c>
      <c r="G125" t="s">
        <v>641</v>
      </c>
      <c r="H125" t="s">
        <v>36</v>
      </c>
      <c r="I125" t="s">
        <v>76</v>
      </c>
      <c r="J125" s="11" t="s">
        <v>113</v>
      </c>
      <c r="K125">
        <v>52738</v>
      </c>
      <c r="L125" s="11">
        <v>24265</v>
      </c>
      <c r="M125">
        <f>IFERROR(ROUND(VLOOKUP($A125,est_vols!$A:$U,2,FALSE),0),"")</f>
        <v>1</v>
      </c>
      <c r="N125">
        <f>IFERROR(ROUND(VLOOKUP($A125,est_vols!$A:$U,3,FALSE),0),"")</f>
        <v>7</v>
      </c>
      <c r="O125" t="str">
        <f>VLOOKUP(M125,'AT FT Lookup'!$A$3:$D$8,4,FALSE)</f>
        <v>Core/CBD</v>
      </c>
      <c r="P125" s="11" t="str">
        <f>VLOOKUP(N125,'AT FT Lookup'!$A$12:$C$26,3,FALSE)</f>
        <v>Art</v>
      </c>
      <c r="Q125">
        <f t="shared" si="13"/>
        <v>0</v>
      </c>
      <c r="R125">
        <f t="shared" si="14"/>
        <v>0</v>
      </c>
      <c r="S125">
        <f t="shared" si="15"/>
        <v>1</v>
      </c>
      <c r="T125">
        <f t="shared" si="16"/>
        <v>0</v>
      </c>
      <c r="U125" s="11" t="str">
        <f t="shared" si="17"/>
        <v>20-50k</v>
      </c>
      <c r="V125" s="3">
        <f t="shared" si="24"/>
        <v>20220.999999999985</v>
      </c>
      <c r="W125" s="3">
        <f t="shared" si="25"/>
        <v>3278.6666666666601</v>
      </c>
      <c r="X125" s="3">
        <f t="shared" si="26"/>
        <v>7565</v>
      </c>
      <c r="Y125" s="3">
        <f t="shared" si="27"/>
        <v>3656.3333333333298</v>
      </c>
      <c r="Z125" s="3">
        <f t="shared" si="28"/>
        <v>5137.3333333333303</v>
      </c>
      <c r="AA125" s="9">
        <f t="shared" si="29"/>
        <v>583.66666666666595</v>
      </c>
      <c r="AH125" s="3">
        <v>20220.999999999985</v>
      </c>
      <c r="AI125" s="3">
        <v>3278.6666666666601</v>
      </c>
      <c r="AJ125" s="3">
        <v>7565</v>
      </c>
      <c r="AK125" s="3">
        <v>3656.3333333333298</v>
      </c>
      <c r="AL125" s="3">
        <v>5137.3333333333303</v>
      </c>
      <c r="AM125" s="9">
        <v>583.66666666666595</v>
      </c>
      <c r="AN125" s="3">
        <f>IFERROR(ROUND(VLOOKUP($A125,est_vols!$A:$U,4,FALSE),0),"")</f>
        <v>20306</v>
      </c>
      <c r="AO125" s="3">
        <f>IFERROR(ROUND(VLOOKUP($A125,est_vols!$A:$U,5,FALSE),0),"")</f>
        <v>3445</v>
      </c>
      <c r="AP125" s="3">
        <f>IFERROR(ROUND(VLOOKUP($A125,est_vols!$A:$U,6,FALSE),0),"")</f>
        <v>7679</v>
      </c>
      <c r="AQ125" s="3">
        <f>IFERROR(ROUND(VLOOKUP($A125,est_vols!$A:$U,7,FALSE),0),"")</f>
        <v>3721</v>
      </c>
      <c r="AR125" s="3">
        <f>IFERROR(ROUND(VLOOKUP($A125,est_vols!$A:$U,8,FALSE),0),"")</f>
        <v>4222</v>
      </c>
      <c r="AS125" s="9">
        <f>IFERROR(ROUND(VLOOKUP($A125,est_vols!$A:$U,9,FALSE),0),"")</f>
        <v>1238</v>
      </c>
      <c r="AT125" s="3">
        <f t="shared" si="20"/>
        <v>85.000000000014552</v>
      </c>
      <c r="AU125" s="3">
        <f t="shared" si="20"/>
        <v>166.33333333333985</v>
      </c>
      <c r="AV125" s="3">
        <f t="shared" si="20"/>
        <v>114</v>
      </c>
      <c r="AW125" s="3">
        <f t="shared" si="18"/>
        <v>64.666666666670153</v>
      </c>
      <c r="AX125" s="3">
        <f t="shared" si="18"/>
        <v>-915.3333333333303</v>
      </c>
      <c r="AY125" s="9">
        <f t="shared" si="18"/>
        <v>654.33333333333405</v>
      </c>
      <c r="AZ125" s="3">
        <f t="shared" si="21"/>
        <v>7225.0000000024738</v>
      </c>
      <c r="BA125" s="3">
        <f t="shared" si="21"/>
        <v>27666.777777779946</v>
      </c>
      <c r="BB125" s="3">
        <f t="shared" si="21"/>
        <v>12996</v>
      </c>
      <c r="BC125" s="3">
        <f t="shared" si="19"/>
        <v>4181.7777777782285</v>
      </c>
      <c r="BD125" s="3">
        <f t="shared" si="19"/>
        <v>837835.11111110554</v>
      </c>
      <c r="BE125" s="3">
        <f t="shared" si="19"/>
        <v>428152.11111111206</v>
      </c>
    </row>
    <row r="126" spans="1:57" x14ac:dyDescent="0.25">
      <c r="A126">
        <v>124</v>
      </c>
      <c r="B126" t="s">
        <v>75</v>
      </c>
      <c r="C126" t="s">
        <v>213</v>
      </c>
      <c r="D126" t="s">
        <v>83</v>
      </c>
      <c r="E126" t="s">
        <v>627</v>
      </c>
      <c r="F126" t="s">
        <v>642</v>
      </c>
      <c r="G126" t="s">
        <v>643</v>
      </c>
      <c r="H126" t="s">
        <v>38</v>
      </c>
      <c r="I126" t="s">
        <v>76</v>
      </c>
      <c r="J126" s="11" t="s">
        <v>114</v>
      </c>
      <c r="K126">
        <v>24298</v>
      </c>
      <c r="L126" s="11">
        <v>24273</v>
      </c>
      <c r="M126">
        <f>IFERROR(ROUND(VLOOKUP($A126,est_vols!$A:$U,2,FALSE),0),"")</f>
        <v>1</v>
      </c>
      <c r="N126">
        <f>IFERROR(ROUND(VLOOKUP($A126,est_vols!$A:$U,3,FALSE),0),"")</f>
        <v>7</v>
      </c>
      <c r="O126" t="str">
        <f>VLOOKUP(M126,'AT FT Lookup'!$A$3:$D$8,4,FALSE)</f>
        <v>Core/CBD</v>
      </c>
      <c r="P126" s="11" t="str">
        <f>VLOOKUP(N126,'AT FT Lookup'!$A$12:$C$26,3,FALSE)</f>
        <v>Art</v>
      </c>
      <c r="Q126">
        <f t="shared" si="13"/>
        <v>0</v>
      </c>
      <c r="R126">
        <f t="shared" si="14"/>
        <v>1</v>
      </c>
      <c r="S126">
        <f t="shared" si="15"/>
        <v>0</v>
      </c>
      <c r="T126">
        <f t="shared" si="16"/>
        <v>0</v>
      </c>
      <c r="U126" s="11" t="str">
        <f t="shared" si="17"/>
        <v>10-20k</v>
      </c>
      <c r="V126" s="3">
        <f t="shared" si="24"/>
        <v>12768.333333333321</v>
      </c>
      <c r="W126" s="3">
        <f t="shared" si="25"/>
        <v>2508</v>
      </c>
      <c r="X126" s="3">
        <f t="shared" si="26"/>
        <v>4550.3333333333303</v>
      </c>
      <c r="Y126" s="3">
        <f t="shared" si="27"/>
        <v>2447.6666666666601</v>
      </c>
      <c r="Z126" s="3">
        <f t="shared" si="28"/>
        <v>2667.3333333333298</v>
      </c>
      <c r="AA126" s="9">
        <f t="shared" si="29"/>
        <v>595</v>
      </c>
      <c r="AH126" s="3">
        <v>12768.333333333321</v>
      </c>
      <c r="AI126" s="3">
        <v>2508</v>
      </c>
      <c r="AJ126" s="3">
        <v>4550.3333333333303</v>
      </c>
      <c r="AK126" s="3">
        <v>2447.6666666666601</v>
      </c>
      <c r="AL126" s="3">
        <v>2667.3333333333298</v>
      </c>
      <c r="AM126" s="9">
        <v>595</v>
      </c>
      <c r="AN126" s="3">
        <f>IFERROR(ROUND(VLOOKUP($A126,est_vols!$A:$U,4,FALSE),0),"")</f>
        <v>18912</v>
      </c>
      <c r="AO126" s="3">
        <f>IFERROR(ROUND(VLOOKUP($A126,est_vols!$A:$U,5,FALSE),0),"")</f>
        <v>3233</v>
      </c>
      <c r="AP126" s="3">
        <f>IFERROR(ROUND(VLOOKUP($A126,est_vols!$A:$U,6,FALSE),0),"")</f>
        <v>6830</v>
      </c>
      <c r="AQ126" s="3">
        <f>IFERROR(ROUND(VLOOKUP($A126,est_vols!$A:$U,7,FALSE),0),"")</f>
        <v>3776</v>
      </c>
      <c r="AR126" s="3">
        <f>IFERROR(ROUND(VLOOKUP($A126,est_vols!$A:$U,8,FALSE),0),"")</f>
        <v>4555</v>
      </c>
      <c r="AS126" s="9">
        <f>IFERROR(ROUND(VLOOKUP($A126,est_vols!$A:$U,9,FALSE),0),"")</f>
        <v>518</v>
      </c>
      <c r="AT126" s="3">
        <f t="shared" si="20"/>
        <v>6143.6666666666788</v>
      </c>
      <c r="AU126" s="3">
        <f t="shared" si="20"/>
        <v>725</v>
      </c>
      <c r="AV126" s="3">
        <f t="shared" si="20"/>
        <v>2279.6666666666697</v>
      </c>
      <c r="AW126" s="3">
        <f t="shared" si="18"/>
        <v>1328.3333333333399</v>
      </c>
      <c r="AX126" s="3">
        <f t="shared" si="18"/>
        <v>1887.6666666666702</v>
      </c>
      <c r="AY126" s="9">
        <f t="shared" si="18"/>
        <v>-77</v>
      </c>
      <c r="AZ126" s="3">
        <f t="shared" si="21"/>
        <v>37744640.111111261</v>
      </c>
      <c r="BA126" s="3">
        <f t="shared" si="21"/>
        <v>525625</v>
      </c>
      <c r="BB126" s="3">
        <f t="shared" si="21"/>
        <v>5196880.111111125</v>
      </c>
      <c r="BC126" s="3">
        <f t="shared" si="19"/>
        <v>1764469.4444444617</v>
      </c>
      <c r="BD126" s="3">
        <f t="shared" si="19"/>
        <v>3563285.4444444575</v>
      </c>
      <c r="BE126" s="3">
        <f t="shared" si="19"/>
        <v>5929</v>
      </c>
    </row>
    <row r="127" spans="1:57" x14ac:dyDescent="0.25">
      <c r="A127">
        <v>125</v>
      </c>
      <c r="B127" t="s">
        <v>75</v>
      </c>
      <c r="C127" t="s">
        <v>213</v>
      </c>
      <c r="D127" t="s">
        <v>84</v>
      </c>
      <c r="E127" t="s">
        <v>628</v>
      </c>
      <c r="F127" t="s">
        <v>644</v>
      </c>
      <c r="G127" t="s">
        <v>645</v>
      </c>
      <c r="H127" t="s">
        <v>36</v>
      </c>
      <c r="I127" t="s">
        <v>76</v>
      </c>
      <c r="J127" s="11" t="s">
        <v>115</v>
      </c>
      <c r="K127">
        <v>24784</v>
      </c>
      <c r="L127" s="11">
        <v>24794</v>
      </c>
      <c r="M127">
        <f>IFERROR(ROUND(VLOOKUP($A127,est_vols!$A:$U,2,FALSE),0),"")</f>
        <v>0</v>
      </c>
      <c r="N127">
        <f>IFERROR(ROUND(VLOOKUP($A127,est_vols!$A:$U,3,FALSE),0),"")</f>
        <v>12</v>
      </c>
      <c r="O127" t="str">
        <f>VLOOKUP(M127,'AT FT Lookup'!$A$3:$D$8,4,FALSE)</f>
        <v>Core/CBD</v>
      </c>
      <c r="P127" s="11" t="str">
        <f>VLOOKUP(N127,'AT FT Lookup'!$A$12:$C$26,3,FALSE)</f>
        <v>Art</v>
      </c>
      <c r="Q127">
        <f t="shared" si="13"/>
        <v>1</v>
      </c>
      <c r="R127">
        <f t="shared" si="14"/>
        <v>0</v>
      </c>
      <c r="S127">
        <f t="shared" si="15"/>
        <v>0</v>
      </c>
      <c r="T127">
        <f t="shared" si="16"/>
        <v>0</v>
      </c>
      <c r="U127" s="11" t="str">
        <f t="shared" si="17"/>
        <v>&lt;10k</v>
      </c>
      <c r="V127" s="3">
        <f t="shared" si="24"/>
        <v>9456.9999999999818</v>
      </c>
      <c r="W127" s="3">
        <f t="shared" si="25"/>
        <v>1018.66666666666</v>
      </c>
      <c r="X127" s="3">
        <f t="shared" si="26"/>
        <v>2998.6666666666601</v>
      </c>
      <c r="Y127" s="3">
        <f t="shared" si="27"/>
        <v>2263</v>
      </c>
      <c r="Z127" s="3">
        <f t="shared" si="28"/>
        <v>2933.3333333333298</v>
      </c>
      <c r="AA127" s="9">
        <f t="shared" si="29"/>
        <v>243.333333333333</v>
      </c>
      <c r="AH127" s="3">
        <v>9456.9999999999818</v>
      </c>
      <c r="AI127" s="3">
        <v>1018.66666666666</v>
      </c>
      <c r="AJ127" s="3">
        <v>2998.6666666666601</v>
      </c>
      <c r="AK127" s="3">
        <v>2263</v>
      </c>
      <c r="AL127" s="3">
        <v>2933.3333333333298</v>
      </c>
      <c r="AM127" s="9">
        <v>243.333333333333</v>
      </c>
      <c r="AN127" s="3">
        <f>IFERROR(ROUND(VLOOKUP($A127,est_vols!$A:$U,4,FALSE),0),"")</f>
        <v>9045</v>
      </c>
      <c r="AO127" s="3">
        <f>IFERROR(ROUND(VLOOKUP($A127,est_vols!$A:$U,5,FALSE),0),"")</f>
        <v>1079</v>
      </c>
      <c r="AP127" s="3">
        <f>IFERROR(ROUND(VLOOKUP($A127,est_vols!$A:$U,6,FALSE),0),"")</f>
        <v>3657</v>
      </c>
      <c r="AQ127" s="3">
        <f>IFERROR(ROUND(VLOOKUP($A127,est_vols!$A:$U,7,FALSE),0),"")</f>
        <v>2135</v>
      </c>
      <c r="AR127" s="3">
        <f>IFERROR(ROUND(VLOOKUP($A127,est_vols!$A:$U,8,FALSE),0),"")</f>
        <v>1912</v>
      </c>
      <c r="AS127" s="9">
        <f>IFERROR(ROUND(VLOOKUP($A127,est_vols!$A:$U,9,FALSE),0),"")</f>
        <v>262</v>
      </c>
      <c r="AT127" s="3">
        <f t="shared" si="20"/>
        <v>-411.99999999998181</v>
      </c>
      <c r="AU127" s="3">
        <f t="shared" si="20"/>
        <v>60.333333333339965</v>
      </c>
      <c r="AV127" s="3">
        <f t="shared" si="20"/>
        <v>658.33333333333985</v>
      </c>
      <c r="AW127" s="3">
        <f t="shared" si="18"/>
        <v>-128</v>
      </c>
      <c r="AX127" s="3">
        <f t="shared" si="18"/>
        <v>-1021.3333333333298</v>
      </c>
      <c r="AY127" s="9">
        <f t="shared" si="18"/>
        <v>18.666666666666998</v>
      </c>
      <c r="AZ127" s="3">
        <f t="shared" si="21"/>
        <v>169743.99999998501</v>
      </c>
      <c r="BA127" s="3">
        <f t="shared" si="21"/>
        <v>3640.1111111119112</v>
      </c>
      <c r="BB127" s="3">
        <f t="shared" si="21"/>
        <v>433402.77777778637</v>
      </c>
      <c r="BC127" s="3">
        <f t="shared" si="19"/>
        <v>16384</v>
      </c>
      <c r="BD127" s="3">
        <f t="shared" si="19"/>
        <v>1043121.7777777707</v>
      </c>
      <c r="BE127" s="3">
        <f t="shared" si="19"/>
        <v>348.44444444445685</v>
      </c>
    </row>
    <row r="128" spans="1:57" x14ac:dyDescent="0.25">
      <c r="A128">
        <v>126</v>
      </c>
      <c r="B128" t="s">
        <v>75</v>
      </c>
      <c r="C128" t="s">
        <v>213</v>
      </c>
      <c r="D128" t="s">
        <v>84</v>
      </c>
      <c r="E128" t="s">
        <v>628</v>
      </c>
      <c r="F128" t="s">
        <v>644</v>
      </c>
      <c r="G128" t="s">
        <v>645</v>
      </c>
      <c r="H128" t="s">
        <v>38</v>
      </c>
      <c r="I128" t="s">
        <v>76</v>
      </c>
      <c r="J128" s="11" t="s">
        <v>116</v>
      </c>
      <c r="K128">
        <v>24794</v>
      </c>
      <c r="L128" s="11">
        <v>24784</v>
      </c>
      <c r="M128">
        <f>IFERROR(ROUND(VLOOKUP($A128,est_vols!$A:$U,2,FALSE),0),"")</f>
        <v>0</v>
      </c>
      <c r="N128">
        <f>IFERROR(ROUND(VLOOKUP($A128,est_vols!$A:$U,3,FALSE),0),"")</f>
        <v>12</v>
      </c>
      <c r="O128" t="str">
        <f>VLOOKUP(M128,'AT FT Lookup'!$A$3:$D$8,4,FALSE)</f>
        <v>Core/CBD</v>
      </c>
      <c r="P128" s="11" t="str">
        <f>VLOOKUP(N128,'AT FT Lookup'!$A$12:$C$26,3,FALSE)</f>
        <v>Art</v>
      </c>
      <c r="Q128">
        <f t="shared" si="13"/>
        <v>1</v>
      </c>
      <c r="R128">
        <f t="shared" si="14"/>
        <v>0</v>
      </c>
      <c r="S128">
        <f t="shared" si="15"/>
        <v>0</v>
      </c>
      <c r="T128">
        <f t="shared" si="16"/>
        <v>0</v>
      </c>
      <c r="U128" s="11" t="str">
        <f t="shared" si="17"/>
        <v>&lt;10k</v>
      </c>
      <c r="V128" s="3">
        <f t="shared" si="24"/>
        <v>8591.6666666666606</v>
      </c>
      <c r="W128" s="3">
        <f t="shared" si="25"/>
        <v>1836</v>
      </c>
      <c r="X128" s="3">
        <f t="shared" si="26"/>
        <v>2926</v>
      </c>
      <c r="Y128" s="3">
        <f t="shared" si="27"/>
        <v>1257</v>
      </c>
      <c r="Z128" s="3">
        <f t="shared" si="28"/>
        <v>2158.6666666666601</v>
      </c>
      <c r="AA128" s="9">
        <f t="shared" si="29"/>
        <v>414</v>
      </c>
      <c r="AH128" s="3">
        <v>8591.6666666666606</v>
      </c>
      <c r="AI128" s="3">
        <v>1836</v>
      </c>
      <c r="AJ128" s="3">
        <v>2926</v>
      </c>
      <c r="AK128" s="3">
        <v>1257</v>
      </c>
      <c r="AL128" s="3">
        <v>2158.6666666666601</v>
      </c>
      <c r="AM128" s="9">
        <v>414</v>
      </c>
      <c r="AN128" s="3">
        <f>IFERROR(ROUND(VLOOKUP($A128,est_vols!$A:$U,4,FALSE),0),"")</f>
        <v>9830</v>
      </c>
      <c r="AO128" s="3">
        <f>IFERROR(ROUND(VLOOKUP($A128,est_vols!$A:$U,5,FALSE),0),"")</f>
        <v>2809</v>
      </c>
      <c r="AP128" s="3">
        <f>IFERROR(ROUND(VLOOKUP($A128,est_vols!$A:$U,6,FALSE),0),"")</f>
        <v>3569</v>
      </c>
      <c r="AQ128" s="3">
        <f>IFERROR(ROUND(VLOOKUP($A128,est_vols!$A:$U,7,FALSE),0),"")</f>
        <v>1409</v>
      </c>
      <c r="AR128" s="3">
        <f>IFERROR(ROUND(VLOOKUP($A128,est_vols!$A:$U,8,FALSE),0),"")</f>
        <v>1464</v>
      </c>
      <c r="AS128" s="9">
        <f>IFERROR(ROUND(VLOOKUP($A128,est_vols!$A:$U,9,FALSE),0),"")</f>
        <v>580</v>
      </c>
      <c r="AT128" s="3">
        <f t="shared" si="20"/>
        <v>1238.3333333333394</v>
      </c>
      <c r="AU128" s="3">
        <f t="shared" si="20"/>
        <v>973</v>
      </c>
      <c r="AV128" s="3">
        <f t="shared" si="20"/>
        <v>643</v>
      </c>
      <c r="AW128" s="3">
        <f t="shared" si="18"/>
        <v>152</v>
      </c>
      <c r="AX128" s="3">
        <f t="shared" si="18"/>
        <v>-694.66666666666015</v>
      </c>
      <c r="AY128" s="9">
        <f t="shared" si="18"/>
        <v>166</v>
      </c>
      <c r="AZ128" s="3">
        <f t="shared" si="21"/>
        <v>1533469.4444444594</v>
      </c>
      <c r="BA128" s="3">
        <f t="shared" si="21"/>
        <v>946729</v>
      </c>
      <c r="BB128" s="3">
        <f t="shared" si="21"/>
        <v>413449</v>
      </c>
      <c r="BC128" s="3">
        <f t="shared" si="19"/>
        <v>23104</v>
      </c>
      <c r="BD128" s="3">
        <f t="shared" si="19"/>
        <v>482561.77777776873</v>
      </c>
      <c r="BE128" s="3">
        <f t="shared" si="19"/>
        <v>27556</v>
      </c>
    </row>
    <row r="129" spans="1:57" x14ac:dyDescent="0.25">
      <c r="A129">
        <v>127</v>
      </c>
      <c r="B129" t="s">
        <v>75</v>
      </c>
      <c r="C129" t="s">
        <v>213</v>
      </c>
      <c r="D129" t="s">
        <v>85</v>
      </c>
      <c r="E129" t="s">
        <v>629</v>
      </c>
      <c r="F129" t="s">
        <v>636</v>
      </c>
      <c r="G129" t="s">
        <v>646</v>
      </c>
      <c r="H129" t="s">
        <v>36</v>
      </c>
      <c r="I129" t="s">
        <v>76</v>
      </c>
      <c r="J129" s="11" t="s">
        <v>117</v>
      </c>
      <c r="K129">
        <v>24533</v>
      </c>
      <c r="L129" s="11">
        <v>52717</v>
      </c>
      <c r="M129">
        <f>IFERROR(ROUND(VLOOKUP($A129,est_vols!$A:$U,2,FALSE),0),"")</f>
        <v>0</v>
      </c>
      <c r="N129">
        <f>IFERROR(ROUND(VLOOKUP($A129,est_vols!$A:$U,3,FALSE),0),"")</f>
        <v>7</v>
      </c>
      <c r="O129" t="str">
        <f>VLOOKUP(M129,'AT FT Lookup'!$A$3:$D$8,4,FALSE)</f>
        <v>Core/CBD</v>
      </c>
      <c r="P129" s="11" t="str">
        <f>VLOOKUP(N129,'AT FT Lookup'!$A$12:$C$26,3,FALSE)</f>
        <v>Art</v>
      </c>
      <c r="Q129">
        <f t="shared" si="13"/>
        <v>0</v>
      </c>
      <c r="R129">
        <f t="shared" si="14"/>
        <v>1</v>
      </c>
      <c r="S129">
        <f t="shared" si="15"/>
        <v>0</v>
      </c>
      <c r="T129">
        <f t="shared" si="16"/>
        <v>0</v>
      </c>
      <c r="U129" s="11" t="str">
        <f t="shared" si="17"/>
        <v>10-20k</v>
      </c>
      <c r="V129" s="3">
        <f t="shared" si="24"/>
        <v>19457.999999999978</v>
      </c>
      <c r="W129" s="3">
        <f t="shared" si="25"/>
        <v>3696.6666666666601</v>
      </c>
      <c r="X129" s="3">
        <f t="shared" si="26"/>
        <v>7175.6666666666597</v>
      </c>
      <c r="Y129" s="3">
        <f t="shared" si="27"/>
        <v>3493</v>
      </c>
      <c r="Z129" s="3">
        <f t="shared" si="28"/>
        <v>3139.6666666666601</v>
      </c>
      <c r="AA129" s="9">
        <f t="shared" si="29"/>
        <v>1953</v>
      </c>
      <c r="AH129" s="3">
        <v>19457.999999999978</v>
      </c>
      <c r="AI129" s="3">
        <v>3696.6666666666601</v>
      </c>
      <c r="AJ129" s="3">
        <v>7175.6666666666597</v>
      </c>
      <c r="AK129" s="3">
        <v>3493</v>
      </c>
      <c r="AL129" s="3">
        <v>3139.6666666666601</v>
      </c>
      <c r="AM129" s="9">
        <v>1953</v>
      </c>
      <c r="AN129" s="3">
        <f>IFERROR(ROUND(VLOOKUP($A129,est_vols!$A:$U,4,FALSE),0),"")</f>
        <v>29041</v>
      </c>
      <c r="AO129" s="3">
        <f>IFERROR(ROUND(VLOOKUP($A129,est_vols!$A:$U,5,FALSE),0),"")</f>
        <v>8099</v>
      </c>
      <c r="AP129" s="3">
        <f>IFERROR(ROUND(VLOOKUP($A129,est_vols!$A:$U,6,FALSE),0),"")</f>
        <v>10087</v>
      </c>
      <c r="AQ129" s="3">
        <f>IFERROR(ROUND(VLOOKUP($A129,est_vols!$A:$U,7,FALSE),0),"")</f>
        <v>3935</v>
      </c>
      <c r="AR129" s="3">
        <f>IFERROR(ROUND(VLOOKUP($A129,est_vols!$A:$U,8,FALSE),0),"")</f>
        <v>3830</v>
      </c>
      <c r="AS129" s="9">
        <f>IFERROR(ROUND(VLOOKUP($A129,est_vols!$A:$U,9,FALSE),0),"")</f>
        <v>3090</v>
      </c>
      <c r="AT129" s="3">
        <f t="shared" si="20"/>
        <v>9583.0000000000218</v>
      </c>
      <c r="AU129" s="3">
        <f t="shared" si="20"/>
        <v>4402.3333333333394</v>
      </c>
      <c r="AV129" s="3">
        <f t="shared" si="20"/>
        <v>2911.3333333333403</v>
      </c>
      <c r="AW129" s="3">
        <f t="shared" si="18"/>
        <v>442</v>
      </c>
      <c r="AX129" s="3">
        <f t="shared" si="18"/>
        <v>690.33333333333985</v>
      </c>
      <c r="AY129" s="9">
        <f t="shared" si="18"/>
        <v>1137</v>
      </c>
      <c r="AZ129" s="3">
        <f t="shared" si="21"/>
        <v>91833889.000000417</v>
      </c>
      <c r="BA129" s="3">
        <f t="shared" si="21"/>
        <v>19380538.777777832</v>
      </c>
      <c r="BB129" s="3">
        <f t="shared" si="21"/>
        <v>8475861.777777819</v>
      </c>
      <c r="BC129" s="3">
        <f t="shared" si="19"/>
        <v>195364</v>
      </c>
      <c r="BD129" s="3">
        <f t="shared" si="19"/>
        <v>476560.11111112009</v>
      </c>
      <c r="BE129" s="3">
        <f t="shared" si="19"/>
        <v>1292769</v>
      </c>
    </row>
    <row r="130" spans="1:57" x14ac:dyDescent="0.25">
      <c r="A130">
        <v>128</v>
      </c>
      <c r="B130" t="s">
        <v>75</v>
      </c>
      <c r="C130" t="s">
        <v>213</v>
      </c>
      <c r="D130" t="s">
        <v>86</v>
      </c>
      <c r="E130" t="s">
        <v>647</v>
      </c>
      <c r="F130" t="s">
        <v>648</v>
      </c>
      <c r="G130" t="s">
        <v>649</v>
      </c>
      <c r="H130" t="s">
        <v>36</v>
      </c>
      <c r="I130" t="s">
        <v>76</v>
      </c>
      <c r="J130" s="11" t="s">
        <v>118</v>
      </c>
      <c r="K130">
        <v>33470</v>
      </c>
      <c r="L130" s="11">
        <v>33468</v>
      </c>
      <c r="M130">
        <f>IFERROR(ROUND(VLOOKUP($A130,est_vols!$A:$U,2,FALSE),0),"")</f>
        <v>3</v>
      </c>
      <c r="N130">
        <f>IFERROR(ROUND(VLOOKUP($A130,est_vols!$A:$U,3,FALSE),0),"")</f>
        <v>3</v>
      </c>
      <c r="O130" t="str">
        <f>VLOOKUP(M130,'AT FT Lookup'!$A$3:$D$8,4,FALSE)</f>
        <v>Urb</v>
      </c>
      <c r="P130" s="11" t="str">
        <f>VLOOKUP(N130,'AT FT Lookup'!$A$12:$C$26,3,FALSE)</f>
        <v>Fwy/Ramp</v>
      </c>
      <c r="Q130">
        <f t="shared" si="13"/>
        <v>0</v>
      </c>
      <c r="R130">
        <f t="shared" si="14"/>
        <v>0</v>
      </c>
      <c r="S130">
        <f t="shared" si="15"/>
        <v>1</v>
      </c>
      <c r="T130">
        <f t="shared" si="16"/>
        <v>0</v>
      </c>
      <c r="U130" s="11" t="str">
        <f t="shared" si="17"/>
        <v>20-50k</v>
      </c>
      <c r="V130" s="3">
        <f t="shared" si="24"/>
        <v>38360.999999999985</v>
      </c>
      <c r="W130" s="3">
        <f t="shared" si="25"/>
        <v>6394.6666666666597</v>
      </c>
      <c r="X130" s="3">
        <f t="shared" si="26"/>
        <v>14189</v>
      </c>
      <c r="Y130" s="3">
        <f t="shared" si="27"/>
        <v>7371</v>
      </c>
      <c r="Z130" s="3">
        <f t="shared" si="28"/>
        <v>9314</v>
      </c>
      <c r="AA130" s="9">
        <f t="shared" si="29"/>
        <v>1092.3333333333301</v>
      </c>
      <c r="AH130" s="3">
        <v>38360.999999999985</v>
      </c>
      <c r="AI130" s="3">
        <v>6394.6666666666597</v>
      </c>
      <c r="AJ130" s="3">
        <v>14189</v>
      </c>
      <c r="AK130" s="3">
        <v>7371</v>
      </c>
      <c r="AL130" s="3">
        <v>9314</v>
      </c>
      <c r="AM130" s="9">
        <v>1092.3333333333301</v>
      </c>
      <c r="AN130" s="3">
        <f>IFERROR(ROUND(VLOOKUP($A130,est_vols!$A:$U,4,FALSE),0),"")</f>
        <v>58479</v>
      </c>
      <c r="AO130" s="3">
        <f>IFERROR(ROUND(VLOOKUP($A130,est_vols!$A:$U,5,FALSE),0),"")</f>
        <v>9950</v>
      </c>
      <c r="AP130" s="3">
        <f>IFERROR(ROUND(VLOOKUP($A130,est_vols!$A:$U,6,FALSE),0),"")</f>
        <v>20563</v>
      </c>
      <c r="AQ130" s="3">
        <f>IFERROR(ROUND(VLOOKUP($A130,est_vols!$A:$U,7,FALSE),0),"")</f>
        <v>12785</v>
      </c>
      <c r="AR130" s="3">
        <f>IFERROR(ROUND(VLOOKUP($A130,est_vols!$A:$U,8,FALSE),0),"")</f>
        <v>12883</v>
      </c>
      <c r="AS130" s="9">
        <f>IFERROR(ROUND(VLOOKUP($A130,est_vols!$A:$U,9,FALSE),0),"")</f>
        <v>2297</v>
      </c>
      <c r="AT130" s="3">
        <f t="shared" si="20"/>
        <v>20118.000000000015</v>
      </c>
      <c r="AU130" s="3">
        <f t="shared" si="20"/>
        <v>3555.3333333333403</v>
      </c>
      <c r="AV130" s="3">
        <f t="shared" si="20"/>
        <v>6374</v>
      </c>
      <c r="AW130" s="3">
        <f t="shared" si="18"/>
        <v>5414</v>
      </c>
      <c r="AX130" s="3">
        <f t="shared" si="18"/>
        <v>3569</v>
      </c>
      <c r="AY130" s="9">
        <f t="shared" si="18"/>
        <v>1204.6666666666699</v>
      </c>
      <c r="AZ130" s="3">
        <f t="shared" si="21"/>
        <v>404733924.0000006</v>
      </c>
      <c r="BA130" s="3">
        <f t="shared" si="21"/>
        <v>12640395.11111116</v>
      </c>
      <c r="BB130" s="3">
        <f t="shared" si="21"/>
        <v>40627876</v>
      </c>
      <c r="BC130" s="3">
        <f t="shared" si="19"/>
        <v>29311396</v>
      </c>
      <c r="BD130" s="3">
        <f t="shared" si="19"/>
        <v>12737761</v>
      </c>
      <c r="BE130" s="3">
        <f t="shared" si="19"/>
        <v>1451221.7777777857</v>
      </c>
    </row>
    <row r="131" spans="1:57" x14ac:dyDescent="0.25">
      <c r="A131">
        <v>129</v>
      </c>
      <c r="B131" t="s">
        <v>75</v>
      </c>
      <c r="C131" t="s">
        <v>213</v>
      </c>
      <c r="D131" t="s">
        <v>86</v>
      </c>
      <c r="E131" t="s">
        <v>647</v>
      </c>
      <c r="F131" t="s">
        <v>648</v>
      </c>
      <c r="G131" t="s">
        <v>649</v>
      </c>
      <c r="H131" t="s">
        <v>38</v>
      </c>
      <c r="I131" t="s">
        <v>76</v>
      </c>
      <c r="J131" s="11" t="s">
        <v>119</v>
      </c>
      <c r="K131">
        <v>22549</v>
      </c>
      <c r="L131" s="11">
        <v>33473</v>
      </c>
      <c r="M131">
        <f>IFERROR(ROUND(VLOOKUP($A131,est_vols!$A:$U,2,FALSE),0),"")</f>
        <v>3</v>
      </c>
      <c r="N131">
        <f>IFERROR(ROUND(VLOOKUP($A131,est_vols!$A:$U,3,FALSE),0),"")</f>
        <v>7</v>
      </c>
      <c r="O131" t="str">
        <f>VLOOKUP(M131,'AT FT Lookup'!$A$3:$D$8,4,FALSE)</f>
        <v>Urb</v>
      </c>
      <c r="P131" s="11" t="str">
        <f>VLOOKUP(N131,'AT FT Lookup'!$A$12:$C$26,3,FALSE)</f>
        <v>Art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 s="11" t="str">
        <f t="shared" si="17"/>
        <v>20-50k</v>
      </c>
      <c r="V131" s="3">
        <f t="shared" si="24"/>
        <v>48518.333333333314</v>
      </c>
      <c r="W131" s="3">
        <f t="shared" si="25"/>
        <v>8429.3333333333303</v>
      </c>
      <c r="X131" s="3">
        <f t="shared" si="26"/>
        <v>18117</v>
      </c>
      <c r="Y131" s="3">
        <f t="shared" si="27"/>
        <v>9501.3333333333303</v>
      </c>
      <c r="Z131" s="3">
        <f t="shared" si="28"/>
        <v>10813</v>
      </c>
      <c r="AA131" s="9">
        <f t="shared" si="29"/>
        <v>1657.6666666666599</v>
      </c>
      <c r="AH131" s="3">
        <v>48518.333333333314</v>
      </c>
      <c r="AI131" s="3">
        <v>8429.3333333333303</v>
      </c>
      <c r="AJ131" s="3">
        <v>18117</v>
      </c>
      <c r="AK131" s="3">
        <v>9501.3333333333303</v>
      </c>
      <c r="AL131" s="3">
        <v>10813</v>
      </c>
      <c r="AM131" s="9">
        <v>1657.6666666666599</v>
      </c>
      <c r="AN131" s="3">
        <f>IFERROR(ROUND(VLOOKUP($A131,est_vols!$A:$U,4,FALSE),0),"")</f>
        <v>62676</v>
      </c>
      <c r="AO131" s="3">
        <f>IFERROR(ROUND(VLOOKUP($A131,est_vols!$A:$U,5,FALSE),0),"")</f>
        <v>12043</v>
      </c>
      <c r="AP131" s="3">
        <f>IFERROR(ROUND(VLOOKUP($A131,est_vols!$A:$U,6,FALSE),0),"")</f>
        <v>22331</v>
      </c>
      <c r="AQ131" s="3">
        <f>IFERROR(ROUND(VLOOKUP($A131,est_vols!$A:$U,7,FALSE),0),"")</f>
        <v>11319</v>
      </c>
      <c r="AR131" s="3">
        <f>IFERROR(ROUND(VLOOKUP($A131,est_vols!$A:$U,8,FALSE),0),"")</f>
        <v>13445</v>
      </c>
      <c r="AS131" s="9">
        <f>IFERROR(ROUND(VLOOKUP($A131,est_vols!$A:$U,9,FALSE),0),"")</f>
        <v>3539</v>
      </c>
      <c r="AT131" s="3">
        <f t="shared" si="20"/>
        <v>14157.666666666686</v>
      </c>
      <c r="AU131" s="3">
        <f t="shared" si="20"/>
        <v>3613.6666666666697</v>
      </c>
      <c r="AV131" s="3">
        <f t="shared" si="20"/>
        <v>4214</v>
      </c>
      <c r="AW131" s="3">
        <f t="shared" si="18"/>
        <v>1817.6666666666697</v>
      </c>
      <c r="AX131" s="3">
        <f t="shared" si="18"/>
        <v>2632</v>
      </c>
      <c r="AY131" s="9">
        <f t="shared" si="18"/>
        <v>1881.3333333333401</v>
      </c>
      <c r="AZ131" s="3">
        <f t="shared" si="21"/>
        <v>200439525.44444498</v>
      </c>
      <c r="BA131" s="3">
        <f t="shared" si="21"/>
        <v>13058586.7777778</v>
      </c>
      <c r="BB131" s="3">
        <f t="shared" si="21"/>
        <v>17757796</v>
      </c>
      <c r="BC131" s="3">
        <f t="shared" si="19"/>
        <v>3303912.1111111222</v>
      </c>
      <c r="BD131" s="3">
        <f t="shared" si="19"/>
        <v>6927424</v>
      </c>
      <c r="BE131" s="3">
        <f t="shared" si="19"/>
        <v>3539415.1111111366</v>
      </c>
    </row>
    <row r="132" spans="1:57" x14ac:dyDescent="0.25">
      <c r="A132">
        <v>130</v>
      </c>
      <c r="B132" t="s">
        <v>75</v>
      </c>
      <c r="C132" t="s">
        <v>213</v>
      </c>
      <c r="D132" t="s">
        <v>87</v>
      </c>
      <c r="E132" t="s">
        <v>630</v>
      </c>
      <c r="F132" t="s">
        <v>650</v>
      </c>
      <c r="G132" t="s">
        <v>651</v>
      </c>
      <c r="H132" t="s">
        <v>36</v>
      </c>
      <c r="I132" t="s">
        <v>76</v>
      </c>
      <c r="J132" s="11" t="s">
        <v>120</v>
      </c>
      <c r="K132">
        <v>24073</v>
      </c>
      <c r="L132" s="11">
        <v>24088</v>
      </c>
      <c r="M132">
        <f>IFERROR(ROUND(VLOOKUP($A132,est_vols!$A:$U,2,FALSE),0),"")</f>
        <v>1</v>
      </c>
      <c r="N132">
        <f>IFERROR(ROUND(VLOOKUP($A132,est_vols!$A:$U,3,FALSE),0),"")</f>
        <v>12</v>
      </c>
      <c r="O132" t="str">
        <f>VLOOKUP(M132,'AT FT Lookup'!$A$3:$D$8,4,FALSE)</f>
        <v>Core/CBD</v>
      </c>
      <c r="P132" s="11" t="str">
        <f>VLOOKUP(N132,'AT FT Lookup'!$A$12:$C$26,3,FALSE)</f>
        <v>Art</v>
      </c>
      <c r="Q132">
        <f t="shared" ref="Q132:Q195" si="30">IF(V132&lt;10000,IF(V132&lt;1,0,1),0)</f>
        <v>1</v>
      </c>
      <c r="R132">
        <f t="shared" ref="R132:R195" si="31">IF(V132&lt;20000,IF(V132&lt;10000,0,1),0)</f>
        <v>0</v>
      </c>
      <c r="S132">
        <f t="shared" ref="S132:S195" si="32">IF(V132&lt;50000,IF(V132&lt;20000,0,1),0)</f>
        <v>0</v>
      </c>
      <c r="T132">
        <f t="shared" ref="T132:T195" si="33">IF(V132&gt;=50000,1,0)</f>
        <v>0</v>
      </c>
      <c r="U132" s="11" t="str">
        <f t="shared" ref="U132:U195" si="34">IF(Q132=1,"&lt;10k",IF(R132=1,"10-20k",IF(S132=1,"20-50k",IF(T132=1,"&gt;=50k","NA"))))</f>
        <v>&lt;10k</v>
      </c>
      <c r="V132" s="3">
        <f t="shared" si="24"/>
        <v>7328.3333333333157</v>
      </c>
      <c r="W132" s="3">
        <f t="shared" si="25"/>
        <v>892</v>
      </c>
      <c r="X132" s="3">
        <f t="shared" si="26"/>
        <v>2947.3333333333298</v>
      </c>
      <c r="Y132" s="3">
        <f t="shared" si="27"/>
        <v>1664.6666666666599</v>
      </c>
      <c r="Z132" s="3">
        <f t="shared" si="28"/>
        <v>1605.6666666666599</v>
      </c>
      <c r="AA132" s="9">
        <f t="shared" si="29"/>
        <v>218.666666666666</v>
      </c>
      <c r="AH132" s="3">
        <v>7328.3333333333157</v>
      </c>
      <c r="AI132" s="3">
        <v>892</v>
      </c>
      <c r="AJ132" s="3">
        <v>2947.3333333333298</v>
      </c>
      <c r="AK132" s="3">
        <v>1664.6666666666599</v>
      </c>
      <c r="AL132" s="3">
        <v>1605.6666666666599</v>
      </c>
      <c r="AM132" s="9">
        <v>218.666666666666</v>
      </c>
      <c r="AN132" s="3">
        <f>IFERROR(ROUND(VLOOKUP($A132,est_vols!$A:$U,4,FALSE),0),"")</f>
        <v>417</v>
      </c>
      <c r="AO132" s="3">
        <f>IFERROR(ROUND(VLOOKUP($A132,est_vols!$A:$U,5,FALSE),0),"")</f>
        <v>71</v>
      </c>
      <c r="AP132" s="3">
        <f>IFERROR(ROUND(VLOOKUP($A132,est_vols!$A:$U,6,FALSE),0),"")</f>
        <v>139</v>
      </c>
      <c r="AQ132" s="3">
        <f>IFERROR(ROUND(VLOOKUP($A132,est_vols!$A:$U,7,FALSE),0),"")</f>
        <v>59</v>
      </c>
      <c r="AR132" s="3">
        <f>IFERROR(ROUND(VLOOKUP($A132,est_vols!$A:$U,8,FALSE),0),"")</f>
        <v>119</v>
      </c>
      <c r="AS132" s="9">
        <f>IFERROR(ROUND(VLOOKUP($A132,est_vols!$A:$U,9,FALSE),0),"")</f>
        <v>30</v>
      </c>
      <c r="AT132" s="3">
        <f t="shared" si="20"/>
        <v>-6911.3333333333157</v>
      </c>
      <c r="AU132" s="3">
        <f t="shared" si="20"/>
        <v>-821</v>
      </c>
      <c r="AV132" s="3">
        <f t="shared" si="20"/>
        <v>-2808.3333333333298</v>
      </c>
      <c r="AW132" s="3">
        <f t="shared" si="18"/>
        <v>-1605.6666666666599</v>
      </c>
      <c r="AX132" s="3">
        <f t="shared" si="18"/>
        <v>-1486.6666666666599</v>
      </c>
      <c r="AY132" s="9">
        <f t="shared" si="18"/>
        <v>-188.666666666666</v>
      </c>
      <c r="AZ132" s="3">
        <f t="shared" si="21"/>
        <v>47766528.444444202</v>
      </c>
      <c r="BA132" s="3">
        <f t="shared" si="21"/>
        <v>674041</v>
      </c>
      <c r="BB132" s="3">
        <f t="shared" si="21"/>
        <v>7886736.1111110914</v>
      </c>
      <c r="BC132" s="3">
        <f t="shared" si="19"/>
        <v>2578165.4444444226</v>
      </c>
      <c r="BD132" s="3">
        <f t="shared" si="19"/>
        <v>2210177.7777777575</v>
      </c>
      <c r="BE132" s="3">
        <f t="shared" si="19"/>
        <v>35595.111111110862</v>
      </c>
    </row>
    <row r="133" spans="1:57" x14ac:dyDescent="0.25">
      <c r="A133">
        <v>131</v>
      </c>
      <c r="B133" t="s">
        <v>75</v>
      </c>
      <c r="C133" t="s">
        <v>213</v>
      </c>
      <c r="D133" t="s">
        <v>87</v>
      </c>
      <c r="E133" t="s">
        <v>630</v>
      </c>
      <c r="F133" t="s">
        <v>650</v>
      </c>
      <c r="G133" t="s">
        <v>651</v>
      </c>
      <c r="H133" t="s">
        <v>38</v>
      </c>
      <c r="I133" t="s">
        <v>76</v>
      </c>
      <c r="J133" s="11" t="s">
        <v>121</v>
      </c>
      <c r="K133">
        <v>24088</v>
      </c>
      <c r="L133" s="11">
        <v>24073</v>
      </c>
      <c r="M133">
        <f>IFERROR(ROUND(VLOOKUP($A133,est_vols!$A:$U,2,FALSE),0),"")</f>
        <v>1</v>
      </c>
      <c r="N133">
        <f>IFERROR(ROUND(VLOOKUP($A133,est_vols!$A:$U,3,FALSE),0),"")</f>
        <v>12</v>
      </c>
      <c r="O133" t="str">
        <f>VLOOKUP(M133,'AT FT Lookup'!$A$3:$D$8,4,FALSE)</f>
        <v>Core/CBD</v>
      </c>
      <c r="P133" s="11" t="str">
        <f>VLOOKUP(N133,'AT FT Lookup'!$A$12:$C$26,3,FALSE)</f>
        <v>Art</v>
      </c>
      <c r="Q133">
        <f t="shared" si="30"/>
        <v>1</v>
      </c>
      <c r="R133">
        <f t="shared" si="31"/>
        <v>0</v>
      </c>
      <c r="S133">
        <f t="shared" si="32"/>
        <v>0</v>
      </c>
      <c r="T133">
        <f t="shared" si="33"/>
        <v>0</v>
      </c>
      <c r="U133" s="11" t="str">
        <f t="shared" si="34"/>
        <v>&lt;10k</v>
      </c>
      <c r="V133" s="3">
        <f t="shared" si="24"/>
        <v>6256.6666666666588</v>
      </c>
      <c r="W133" s="3">
        <f t="shared" si="25"/>
        <v>576.66666666666595</v>
      </c>
      <c r="X133" s="3">
        <f t="shared" si="26"/>
        <v>2277</v>
      </c>
      <c r="Y133" s="3">
        <f t="shared" si="27"/>
        <v>1320</v>
      </c>
      <c r="Z133" s="3">
        <f t="shared" si="28"/>
        <v>1958.6666666666599</v>
      </c>
      <c r="AA133" s="9">
        <f t="shared" si="29"/>
        <v>124.333333333333</v>
      </c>
      <c r="AH133" s="3">
        <v>6256.6666666666588</v>
      </c>
      <c r="AI133" s="3">
        <v>576.66666666666595</v>
      </c>
      <c r="AJ133" s="3">
        <v>2277</v>
      </c>
      <c r="AK133" s="3">
        <v>1320</v>
      </c>
      <c r="AL133" s="3">
        <v>1958.6666666666599</v>
      </c>
      <c r="AM133" s="9">
        <v>124.333333333333</v>
      </c>
      <c r="AN133" s="3">
        <f>IFERROR(ROUND(VLOOKUP($A133,est_vols!$A:$U,4,FALSE),0),"")</f>
        <v>561</v>
      </c>
      <c r="AO133" s="3">
        <f>IFERROR(ROUND(VLOOKUP($A133,est_vols!$A:$U,5,FALSE),0),"")</f>
        <v>77</v>
      </c>
      <c r="AP133" s="3">
        <f>IFERROR(ROUND(VLOOKUP($A133,est_vols!$A:$U,6,FALSE),0),"")</f>
        <v>194</v>
      </c>
      <c r="AQ133" s="3">
        <f>IFERROR(ROUND(VLOOKUP($A133,est_vols!$A:$U,7,FALSE),0),"")</f>
        <v>102</v>
      </c>
      <c r="AR133" s="3">
        <f>IFERROR(ROUND(VLOOKUP($A133,est_vols!$A:$U,8,FALSE),0),"")</f>
        <v>158</v>
      </c>
      <c r="AS133" s="9">
        <f>IFERROR(ROUND(VLOOKUP($A133,est_vols!$A:$U,9,FALSE),0),"")</f>
        <v>30</v>
      </c>
      <c r="AT133" s="3">
        <f t="shared" si="20"/>
        <v>-5695.6666666666588</v>
      </c>
      <c r="AU133" s="3">
        <f t="shared" si="20"/>
        <v>-499.66666666666595</v>
      </c>
      <c r="AV133" s="3">
        <f t="shared" si="20"/>
        <v>-2083</v>
      </c>
      <c r="AW133" s="3">
        <f t="shared" si="18"/>
        <v>-1218</v>
      </c>
      <c r="AX133" s="3">
        <f t="shared" si="18"/>
        <v>-1800.6666666666599</v>
      </c>
      <c r="AY133" s="9">
        <f t="shared" si="18"/>
        <v>-94.333333333333002</v>
      </c>
      <c r="AZ133" s="3">
        <f t="shared" si="21"/>
        <v>32440618.777777687</v>
      </c>
      <c r="BA133" s="3">
        <f t="shared" si="21"/>
        <v>249666.77777777705</v>
      </c>
      <c r="BB133" s="3">
        <f t="shared" si="21"/>
        <v>4338889</v>
      </c>
      <c r="BC133" s="3">
        <f t="shared" si="19"/>
        <v>1483524</v>
      </c>
      <c r="BD133" s="3">
        <f t="shared" si="19"/>
        <v>3242400.4444444203</v>
      </c>
      <c r="BE133" s="3">
        <f t="shared" si="19"/>
        <v>8898.7777777777155</v>
      </c>
    </row>
    <row r="134" spans="1:57" x14ac:dyDescent="0.25">
      <c r="A134">
        <v>132</v>
      </c>
      <c r="B134" t="s">
        <v>75</v>
      </c>
      <c r="C134" t="s">
        <v>213</v>
      </c>
      <c r="D134" t="s">
        <v>88</v>
      </c>
      <c r="E134" t="s">
        <v>652</v>
      </c>
      <c r="F134" t="s">
        <v>653</v>
      </c>
      <c r="G134" t="s">
        <v>654</v>
      </c>
      <c r="H134" t="s">
        <v>36</v>
      </c>
      <c r="I134" t="s">
        <v>76</v>
      </c>
      <c r="J134" s="11" t="s">
        <v>122</v>
      </c>
      <c r="K134">
        <v>21865</v>
      </c>
      <c r="L134" s="11">
        <v>21838</v>
      </c>
      <c r="M134">
        <f>IFERROR(ROUND(VLOOKUP($A134,est_vols!$A:$U,2,FALSE),0),"")</f>
        <v>2</v>
      </c>
      <c r="N134">
        <f>IFERROR(ROUND(VLOOKUP($A134,est_vols!$A:$U,3,FALSE),0),"")</f>
        <v>3</v>
      </c>
      <c r="O134" t="str">
        <f>VLOOKUP(M134,'AT FT Lookup'!$A$3:$D$8,4,FALSE)</f>
        <v>UrbBiz</v>
      </c>
      <c r="P134" s="11" t="str">
        <f>VLOOKUP(N134,'AT FT Lookup'!$A$12:$C$26,3,FALSE)</f>
        <v>Fwy/Ramp</v>
      </c>
      <c r="Q134">
        <f t="shared" si="30"/>
        <v>0</v>
      </c>
      <c r="R134">
        <f t="shared" si="31"/>
        <v>1</v>
      </c>
      <c r="S134">
        <f t="shared" si="32"/>
        <v>0</v>
      </c>
      <c r="T134">
        <f t="shared" si="33"/>
        <v>0</v>
      </c>
      <c r="U134" s="11" t="str">
        <f t="shared" si="34"/>
        <v>10-20k</v>
      </c>
      <c r="V134" s="3">
        <f t="shared" si="24"/>
        <v>19595</v>
      </c>
      <c r="W134" s="3">
        <f t="shared" si="25"/>
        <v>3796</v>
      </c>
      <c r="X134" s="3">
        <f t="shared" si="26"/>
        <v>7427</v>
      </c>
      <c r="Y134" s="3">
        <f t="shared" si="27"/>
        <v>4105</v>
      </c>
      <c r="Z134" s="3">
        <f t="shared" si="28"/>
        <v>3982</v>
      </c>
      <c r="AA134" s="9">
        <f t="shared" si="29"/>
        <v>285</v>
      </c>
      <c r="AH134" s="3">
        <v>19595</v>
      </c>
      <c r="AI134" s="3">
        <v>3796</v>
      </c>
      <c r="AJ134" s="3">
        <v>7427</v>
      </c>
      <c r="AK134" s="3">
        <v>4105</v>
      </c>
      <c r="AL134" s="3">
        <v>3982</v>
      </c>
      <c r="AM134" s="9">
        <v>285</v>
      </c>
      <c r="AN134" s="3">
        <f>IFERROR(ROUND(VLOOKUP($A134,est_vols!$A:$U,4,FALSE),0),"")</f>
        <v>35722</v>
      </c>
      <c r="AO134" s="3">
        <f>IFERROR(ROUND(VLOOKUP($A134,est_vols!$A:$U,5,FALSE),0),"")</f>
        <v>7747</v>
      </c>
      <c r="AP134" s="3">
        <f>IFERROR(ROUND(VLOOKUP($A134,est_vols!$A:$U,6,FALSE),0),"")</f>
        <v>13743</v>
      </c>
      <c r="AQ134" s="3">
        <f>IFERROR(ROUND(VLOOKUP($A134,est_vols!$A:$U,7,FALSE),0),"")</f>
        <v>7042</v>
      </c>
      <c r="AR134" s="3">
        <f>IFERROR(ROUND(VLOOKUP($A134,est_vols!$A:$U,8,FALSE),0),"")</f>
        <v>5974</v>
      </c>
      <c r="AS134" s="9">
        <f>IFERROR(ROUND(VLOOKUP($A134,est_vols!$A:$U,9,FALSE),0),"")</f>
        <v>1216</v>
      </c>
      <c r="AT134" s="3">
        <f t="shared" si="20"/>
        <v>16127</v>
      </c>
      <c r="AU134" s="3">
        <f t="shared" si="20"/>
        <v>3951</v>
      </c>
      <c r="AV134" s="3">
        <f t="shared" si="20"/>
        <v>6316</v>
      </c>
      <c r="AW134" s="3">
        <f t="shared" si="18"/>
        <v>2937</v>
      </c>
      <c r="AX134" s="3">
        <f t="shared" si="18"/>
        <v>1992</v>
      </c>
      <c r="AY134" s="9">
        <f t="shared" si="18"/>
        <v>931</v>
      </c>
      <c r="AZ134" s="3">
        <f t="shared" si="21"/>
        <v>260080129</v>
      </c>
      <c r="BA134" s="3">
        <f t="shared" si="21"/>
        <v>15610401</v>
      </c>
      <c r="BB134" s="3">
        <f t="shared" si="21"/>
        <v>39891856</v>
      </c>
      <c r="BC134" s="3">
        <f t="shared" si="19"/>
        <v>8625969</v>
      </c>
      <c r="BD134" s="3">
        <f t="shared" si="19"/>
        <v>3968064</v>
      </c>
      <c r="BE134" s="3">
        <f t="shared" si="19"/>
        <v>866761</v>
      </c>
    </row>
    <row r="135" spans="1:57" x14ac:dyDescent="0.25">
      <c r="A135">
        <v>133</v>
      </c>
      <c r="B135" t="s">
        <v>75</v>
      </c>
      <c r="C135" t="s">
        <v>213</v>
      </c>
      <c r="D135" t="s">
        <v>88</v>
      </c>
      <c r="E135" t="s">
        <v>652</v>
      </c>
      <c r="F135" t="s">
        <v>653</v>
      </c>
      <c r="G135" t="s">
        <v>654</v>
      </c>
      <c r="H135" t="s">
        <v>38</v>
      </c>
      <c r="I135" t="s">
        <v>76</v>
      </c>
      <c r="J135" s="11" t="s">
        <v>123</v>
      </c>
      <c r="K135">
        <v>21838</v>
      </c>
      <c r="L135" s="11">
        <v>33371</v>
      </c>
      <c r="M135">
        <f>IFERROR(ROUND(VLOOKUP($A135,est_vols!$A:$U,2,FALSE),0),"")</f>
        <v>2</v>
      </c>
      <c r="N135">
        <f>IFERROR(ROUND(VLOOKUP($A135,est_vols!$A:$U,3,FALSE),0),"")</f>
        <v>3</v>
      </c>
      <c r="O135" t="str">
        <f>VLOOKUP(M135,'AT FT Lookup'!$A$3:$D$8,4,FALSE)</f>
        <v>UrbBiz</v>
      </c>
      <c r="P135" s="11" t="str">
        <f>VLOOKUP(N135,'AT FT Lookup'!$A$12:$C$26,3,FALSE)</f>
        <v>Fwy/Ramp</v>
      </c>
      <c r="Q135">
        <f t="shared" si="30"/>
        <v>0</v>
      </c>
      <c r="R135">
        <f t="shared" si="31"/>
        <v>1</v>
      </c>
      <c r="S135">
        <f t="shared" si="32"/>
        <v>0</v>
      </c>
      <c r="T135">
        <f t="shared" si="33"/>
        <v>0</v>
      </c>
      <c r="U135" s="11" t="str">
        <f t="shared" si="34"/>
        <v>10-20k</v>
      </c>
      <c r="V135" s="3">
        <f t="shared" si="24"/>
        <v>19253</v>
      </c>
      <c r="W135" s="3">
        <f t="shared" si="25"/>
        <v>2589</v>
      </c>
      <c r="X135" s="3">
        <f t="shared" si="26"/>
        <v>6784</v>
      </c>
      <c r="Y135" s="3">
        <f t="shared" si="27"/>
        <v>4978</v>
      </c>
      <c r="Z135" s="3">
        <f t="shared" si="28"/>
        <v>4624</v>
      </c>
      <c r="AA135" s="9">
        <f t="shared" si="29"/>
        <v>278</v>
      </c>
      <c r="AH135" s="3">
        <v>19253</v>
      </c>
      <c r="AI135" s="3">
        <v>2589</v>
      </c>
      <c r="AJ135" s="3">
        <v>6784</v>
      </c>
      <c r="AK135" s="3">
        <v>4978</v>
      </c>
      <c r="AL135" s="3">
        <v>4624</v>
      </c>
      <c r="AM135" s="9">
        <v>278</v>
      </c>
      <c r="AN135" s="3">
        <f>IFERROR(ROUND(VLOOKUP($A135,est_vols!$A:$U,4,FALSE),0),"")</f>
        <v>27960</v>
      </c>
      <c r="AO135" s="3">
        <f>IFERROR(ROUND(VLOOKUP($A135,est_vols!$A:$U,5,FALSE),0),"")</f>
        <v>3830</v>
      </c>
      <c r="AP135" s="3">
        <f>IFERROR(ROUND(VLOOKUP($A135,est_vols!$A:$U,6,FALSE),0),"")</f>
        <v>10272</v>
      </c>
      <c r="AQ135" s="3">
        <f>IFERROR(ROUND(VLOOKUP($A135,est_vols!$A:$U,7,FALSE),0),"")</f>
        <v>6622</v>
      </c>
      <c r="AR135" s="3">
        <f>IFERROR(ROUND(VLOOKUP($A135,est_vols!$A:$U,8,FALSE),0),"")</f>
        <v>6720</v>
      </c>
      <c r="AS135" s="9">
        <f>IFERROR(ROUND(VLOOKUP($A135,est_vols!$A:$U,9,FALSE),0),"")</f>
        <v>515</v>
      </c>
      <c r="AT135" s="3">
        <f t="shared" si="20"/>
        <v>8707</v>
      </c>
      <c r="AU135" s="3">
        <f t="shared" si="20"/>
        <v>1241</v>
      </c>
      <c r="AV135" s="3">
        <f t="shared" si="20"/>
        <v>3488</v>
      </c>
      <c r="AW135" s="3">
        <f t="shared" si="18"/>
        <v>1644</v>
      </c>
      <c r="AX135" s="3">
        <f t="shared" si="18"/>
        <v>2096</v>
      </c>
      <c r="AY135" s="9">
        <f t="shared" si="18"/>
        <v>237</v>
      </c>
      <c r="AZ135" s="3">
        <f t="shared" si="21"/>
        <v>75811849</v>
      </c>
      <c r="BA135" s="3">
        <f t="shared" si="21"/>
        <v>1540081</v>
      </c>
      <c r="BB135" s="3">
        <f t="shared" si="21"/>
        <v>12166144</v>
      </c>
      <c r="BC135" s="3">
        <f t="shared" si="19"/>
        <v>2702736</v>
      </c>
      <c r="BD135" s="3">
        <f t="shared" si="19"/>
        <v>4393216</v>
      </c>
      <c r="BE135" s="3">
        <f t="shared" si="19"/>
        <v>56169</v>
      </c>
    </row>
    <row r="136" spans="1:57" x14ac:dyDescent="0.25">
      <c r="A136">
        <v>134</v>
      </c>
      <c r="B136" t="s">
        <v>75</v>
      </c>
      <c r="C136" t="s">
        <v>213</v>
      </c>
      <c r="D136" t="s">
        <v>89</v>
      </c>
      <c r="E136" t="s">
        <v>631</v>
      </c>
      <c r="F136" t="s">
        <v>644</v>
      </c>
      <c r="G136" t="s">
        <v>655</v>
      </c>
      <c r="H136" t="s">
        <v>36</v>
      </c>
      <c r="I136" t="s">
        <v>76</v>
      </c>
      <c r="J136" s="11" t="s">
        <v>124</v>
      </c>
      <c r="K136">
        <v>23602</v>
      </c>
      <c r="L136" s="11">
        <v>24570</v>
      </c>
      <c r="M136">
        <f>IFERROR(ROUND(VLOOKUP($A136,est_vols!$A:$U,2,FALSE),0),"")</f>
        <v>0</v>
      </c>
      <c r="N136">
        <f>IFERROR(ROUND(VLOOKUP($A136,est_vols!$A:$U,3,FALSE),0),"")</f>
        <v>15</v>
      </c>
      <c r="O136" t="str">
        <f>VLOOKUP(M136,'AT FT Lookup'!$A$3:$D$8,4,FALSE)</f>
        <v>Core/CBD</v>
      </c>
      <c r="P136" s="11" t="str">
        <f>VLOOKUP(N136,'AT FT Lookup'!$A$12:$C$26,3,FALSE)</f>
        <v>Art</v>
      </c>
      <c r="Q136">
        <f t="shared" si="30"/>
        <v>0</v>
      </c>
      <c r="R136">
        <f t="shared" si="31"/>
        <v>1</v>
      </c>
      <c r="S136">
        <f t="shared" si="32"/>
        <v>0</v>
      </c>
      <c r="T136">
        <f t="shared" si="33"/>
        <v>0</v>
      </c>
      <c r="U136" s="11" t="str">
        <f t="shared" si="34"/>
        <v>10-20k</v>
      </c>
      <c r="V136" s="3">
        <f t="shared" si="24"/>
        <v>19286.999999999985</v>
      </c>
      <c r="W136" s="3">
        <f t="shared" si="25"/>
        <v>3321</v>
      </c>
      <c r="X136" s="3">
        <f t="shared" si="26"/>
        <v>7235.6666666666597</v>
      </c>
      <c r="Y136" s="3">
        <f t="shared" si="27"/>
        <v>3589.3333333333298</v>
      </c>
      <c r="Z136" s="3">
        <f t="shared" si="28"/>
        <v>4170.3333333333303</v>
      </c>
      <c r="AA136" s="9">
        <f t="shared" si="29"/>
        <v>970.66666666666595</v>
      </c>
      <c r="AH136" s="3">
        <v>19286.999999999985</v>
      </c>
      <c r="AI136" s="3">
        <v>3321</v>
      </c>
      <c r="AJ136" s="3">
        <v>7235.6666666666597</v>
      </c>
      <c r="AK136" s="3">
        <v>3589.3333333333298</v>
      </c>
      <c r="AL136" s="3">
        <v>4170.3333333333303</v>
      </c>
      <c r="AM136" s="9">
        <v>970.66666666666595</v>
      </c>
      <c r="AN136" s="3">
        <f>IFERROR(ROUND(VLOOKUP($A136,est_vols!$A:$U,4,FALSE),0),"")</f>
        <v>21169</v>
      </c>
      <c r="AO136" s="3">
        <f>IFERROR(ROUND(VLOOKUP($A136,est_vols!$A:$U,5,FALSE),0),"")</f>
        <v>3535</v>
      </c>
      <c r="AP136" s="3">
        <f>IFERROR(ROUND(VLOOKUP($A136,est_vols!$A:$U,6,FALSE),0),"")</f>
        <v>7749</v>
      </c>
      <c r="AQ136" s="3">
        <f>IFERROR(ROUND(VLOOKUP($A136,est_vols!$A:$U,7,FALSE),0),"")</f>
        <v>4333</v>
      </c>
      <c r="AR136" s="3">
        <f>IFERROR(ROUND(VLOOKUP($A136,est_vols!$A:$U,8,FALSE),0),"")</f>
        <v>4253</v>
      </c>
      <c r="AS136" s="9">
        <f>IFERROR(ROUND(VLOOKUP($A136,est_vols!$A:$U,9,FALSE),0),"")</f>
        <v>1299</v>
      </c>
      <c r="AT136" s="3">
        <f t="shared" si="20"/>
        <v>1882.0000000000146</v>
      </c>
      <c r="AU136" s="3">
        <f t="shared" si="20"/>
        <v>214</v>
      </c>
      <c r="AV136" s="3">
        <f t="shared" si="20"/>
        <v>513.33333333334031</v>
      </c>
      <c r="AW136" s="3">
        <f t="shared" si="18"/>
        <v>743.66666666667015</v>
      </c>
      <c r="AX136" s="3">
        <f t="shared" si="18"/>
        <v>82.666666666669698</v>
      </c>
      <c r="AY136" s="9">
        <f t="shared" si="18"/>
        <v>328.33333333333405</v>
      </c>
      <c r="AZ136" s="3">
        <f t="shared" si="21"/>
        <v>3541924.0000000549</v>
      </c>
      <c r="BA136" s="3">
        <f t="shared" si="21"/>
        <v>45796</v>
      </c>
      <c r="BB136" s="3">
        <f t="shared" si="21"/>
        <v>263511.11111111828</v>
      </c>
      <c r="BC136" s="3">
        <f t="shared" si="19"/>
        <v>553040.11111111625</v>
      </c>
      <c r="BD136" s="3">
        <f t="shared" si="19"/>
        <v>6833.7777777782794</v>
      </c>
      <c r="BE136" s="3">
        <f t="shared" si="19"/>
        <v>107802.77777777825</v>
      </c>
    </row>
    <row r="137" spans="1:57" x14ac:dyDescent="0.25">
      <c r="A137">
        <v>135</v>
      </c>
      <c r="B137" t="s">
        <v>75</v>
      </c>
      <c r="C137" t="s">
        <v>213</v>
      </c>
      <c r="D137" t="s">
        <v>89</v>
      </c>
      <c r="E137" t="s">
        <v>631</v>
      </c>
      <c r="F137" t="s">
        <v>644</v>
      </c>
      <c r="G137" t="s">
        <v>655</v>
      </c>
      <c r="H137" t="s">
        <v>38</v>
      </c>
      <c r="I137" t="s">
        <v>76</v>
      </c>
      <c r="J137" s="11" t="s">
        <v>125</v>
      </c>
      <c r="K137">
        <v>24570</v>
      </c>
      <c r="L137" s="11">
        <v>23602</v>
      </c>
      <c r="M137">
        <f>IFERROR(ROUND(VLOOKUP($A137,est_vols!$A:$U,2,FALSE),0),"")</f>
        <v>0</v>
      </c>
      <c r="N137">
        <f>IFERROR(ROUND(VLOOKUP($A137,est_vols!$A:$U,3,FALSE),0),"")</f>
        <v>15</v>
      </c>
      <c r="O137" t="str">
        <f>VLOOKUP(M137,'AT FT Lookup'!$A$3:$D$8,4,FALSE)</f>
        <v>Core/CBD</v>
      </c>
      <c r="P137" s="11" t="str">
        <f>VLOOKUP(N137,'AT FT Lookup'!$A$12:$C$26,3,FALSE)</f>
        <v>Art</v>
      </c>
      <c r="Q137">
        <f t="shared" si="30"/>
        <v>0</v>
      </c>
      <c r="R137">
        <f t="shared" si="31"/>
        <v>1</v>
      </c>
      <c r="S137">
        <f t="shared" si="32"/>
        <v>0</v>
      </c>
      <c r="T137">
        <f t="shared" si="33"/>
        <v>0</v>
      </c>
      <c r="U137" s="11" t="str">
        <f t="shared" si="34"/>
        <v>10-20k</v>
      </c>
      <c r="V137" s="3">
        <f t="shared" si="24"/>
        <v>12928.333333333314</v>
      </c>
      <c r="W137" s="3">
        <f t="shared" si="25"/>
        <v>2174.6666666666601</v>
      </c>
      <c r="X137" s="3">
        <f t="shared" si="26"/>
        <v>4723.3333333333303</v>
      </c>
      <c r="Y137" s="3">
        <f t="shared" si="27"/>
        <v>2205.3333333333298</v>
      </c>
      <c r="Z137" s="3">
        <f t="shared" si="28"/>
        <v>3347.6666666666601</v>
      </c>
      <c r="AA137" s="9">
        <f t="shared" si="29"/>
        <v>477.33333333333297</v>
      </c>
      <c r="AH137" s="3">
        <v>12928.333333333314</v>
      </c>
      <c r="AI137" s="3">
        <v>2174.6666666666601</v>
      </c>
      <c r="AJ137" s="3">
        <v>4723.3333333333303</v>
      </c>
      <c r="AK137" s="3">
        <v>2205.3333333333298</v>
      </c>
      <c r="AL137" s="3">
        <v>3347.6666666666601</v>
      </c>
      <c r="AM137" s="9">
        <v>477.33333333333297</v>
      </c>
      <c r="AN137" s="3">
        <f>IFERROR(ROUND(VLOOKUP($A137,est_vols!$A:$U,4,FALSE),0),"")</f>
        <v>16571</v>
      </c>
      <c r="AO137" s="3">
        <f>IFERROR(ROUND(VLOOKUP($A137,est_vols!$A:$U,5,FALSE),0),"")</f>
        <v>2702</v>
      </c>
      <c r="AP137" s="3">
        <f>IFERROR(ROUND(VLOOKUP($A137,est_vols!$A:$U,6,FALSE),0),"")</f>
        <v>6082</v>
      </c>
      <c r="AQ137" s="3">
        <f>IFERROR(ROUND(VLOOKUP($A137,est_vols!$A:$U,7,FALSE),0),"")</f>
        <v>3493</v>
      </c>
      <c r="AR137" s="3">
        <f>IFERROR(ROUND(VLOOKUP($A137,est_vols!$A:$U,8,FALSE),0),"")</f>
        <v>3719</v>
      </c>
      <c r="AS137" s="9">
        <f>IFERROR(ROUND(VLOOKUP($A137,est_vols!$A:$U,9,FALSE),0),"")</f>
        <v>575</v>
      </c>
      <c r="AT137" s="3">
        <f t="shared" si="20"/>
        <v>3642.6666666666861</v>
      </c>
      <c r="AU137" s="3">
        <f t="shared" si="20"/>
        <v>527.33333333333985</v>
      </c>
      <c r="AV137" s="3">
        <f t="shared" si="20"/>
        <v>1358.6666666666697</v>
      </c>
      <c r="AW137" s="3">
        <f t="shared" si="18"/>
        <v>1287.6666666666702</v>
      </c>
      <c r="AX137" s="3">
        <f t="shared" si="18"/>
        <v>371.33333333333985</v>
      </c>
      <c r="AY137" s="9">
        <f t="shared" si="18"/>
        <v>97.666666666667027</v>
      </c>
      <c r="AZ137" s="3">
        <f t="shared" si="21"/>
        <v>13269020.444444586</v>
      </c>
      <c r="BA137" s="3">
        <f t="shared" si="21"/>
        <v>278080.44444445131</v>
      </c>
      <c r="BB137" s="3">
        <f t="shared" si="21"/>
        <v>1845975.1111111194</v>
      </c>
      <c r="BC137" s="3">
        <f t="shared" si="19"/>
        <v>1658085.4444444533</v>
      </c>
      <c r="BD137" s="3">
        <f t="shared" si="19"/>
        <v>137888.4444444493</v>
      </c>
      <c r="BE137" s="3">
        <f t="shared" si="19"/>
        <v>9538.7777777778483</v>
      </c>
    </row>
    <row r="138" spans="1:57" x14ac:dyDescent="0.25">
      <c r="A138">
        <v>136</v>
      </c>
      <c r="B138" t="s">
        <v>75</v>
      </c>
      <c r="C138" t="s">
        <v>213</v>
      </c>
      <c r="D138" t="s">
        <v>90</v>
      </c>
      <c r="E138" t="s">
        <v>656</v>
      </c>
      <c r="F138" t="s">
        <v>657</v>
      </c>
      <c r="G138" t="s">
        <v>658</v>
      </c>
      <c r="H138" t="s">
        <v>36</v>
      </c>
      <c r="I138" t="s">
        <v>76</v>
      </c>
      <c r="J138" s="11" t="s">
        <v>126</v>
      </c>
      <c r="K138">
        <v>25226</v>
      </c>
      <c r="L138" s="11">
        <v>25225</v>
      </c>
      <c r="M138">
        <f>IFERROR(ROUND(VLOOKUP($A138,est_vols!$A:$U,2,FALSE),0),"")</f>
        <v>0</v>
      </c>
      <c r="N138">
        <f>IFERROR(ROUND(VLOOKUP($A138,est_vols!$A:$U,3,FALSE),0),"")</f>
        <v>7</v>
      </c>
      <c r="O138" t="str">
        <f>VLOOKUP(M138,'AT FT Lookup'!$A$3:$D$8,4,FALSE)</f>
        <v>Core/CBD</v>
      </c>
      <c r="P138" s="11" t="str">
        <f>VLOOKUP(N138,'AT FT Lookup'!$A$12:$C$26,3,FALSE)</f>
        <v>Art</v>
      </c>
      <c r="Q138">
        <f t="shared" si="30"/>
        <v>0</v>
      </c>
      <c r="R138">
        <f t="shared" si="31"/>
        <v>1</v>
      </c>
      <c r="S138">
        <f t="shared" si="32"/>
        <v>0</v>
      </c>
      <c r="T138">
        <f t="shared" si="33"/>
        <v>0</v>
      </c>
      <c r="U138" s="11" t="str">
        <f t="shared" si="34"/>
        <v>10-20k</v>
      </c>
      <c r="V138" s="3">
        <f t="shared" si="24"/>
        <v>14706.999999999982</v>
      </c>
      <c r="W138" s="3">
        <f t="shared" si="25"/>
        <v>2006.6666666666599</v>
      </c>
      <c r="X138" s="3">
        <f t="shared" si="26"/>
        <v>6099</v>
      </c>
      <c r="Y138" s="3">
        <f t="shared" si="27"/>
        <v>2886.3333333333298</v>
      </c>
      <c r="Z138" s="3">
        <f t="shared" si="28"/>
        <v>3468.6666666666601</v>
      </c>
      <c r="AA138" s="9">
        <f t="shared" si="29"/>
        <v>246.333333333333</v>
      </c>
      <c r="AH138" s="3">
        <v>14706.999999999982</v>
      </c>
      <c r="AI138" s="3">
        <v>2006.6666666666599</v>
      </c>
      <c r="AJ138" s="3">
        <v>6099</v>
      </c>
      <c r="AK138" s="3">
        <v>2886.3333333333298</v>
      </c>
      <c r="AL138" s="3">
        <v>3468.6666666666601</v>
      </c>
      <c r="AM138" s="9">
        <v>246.333333333333</v>
      </c>
      <c r="AN138" s="3">
        <f>IFERROR(ROUND(VLOOKUP($A138,est_vols!$A:$U,4,FALSE),0),"")</f>
        <v>11625</v>
      </c>
      <c r="AO138" s="3">
        <f>IFERROR(ROUND(VLOOKUP($A138,est_vols!$A:$U,5,FALSE),0),"")</f>
        <v>1558</v>
      </c>
      <c r="AP138" s="3">
        <f>IFERROR(ROUND(VLOOKUP($A138,est_vols!$A:$U,6,FALSE),0),"")</f>
        <v>4288</v>
      </c>
      <c r="AQ138" s="3">
        <f>IFERROR(ROUND(VLOOKUP($A138,est_vols!$A:$U,7,FALSE),0),"")</f>
        <v>2524</v>
      </c>
      <c r="AR138" s="3">
        <f>IFERROR(ROUND(VLOOKUP($A138,est_vols!$A:$U,8,FALSE),0),"")</f>
        <v>3156</v>
      </c>
      <c r="AS138" s="9">
        <f>IFERROR(ROUND(VLOOKUP($A138,est_vols!$A:$U,9,FALSE),0),"")</f>
        <v>99</v>
      </c>
      <c r="AT138" s="3">
        <f t="shared" si="20"/>
        <v>-3081.9999999999818</v>
      </c>
      <c r="AU138" s="3">
        <f t="shared" si="20"/>
        <v>-448.66666666665992</v>
      </c>
      <c r="AV138" s="3">
        <f t="shared" si="20"/>
        <v>-1811</v>
      </c>
      <c r="AW138" s="3">
        <f t="shared" si="18"/>
        <v>-362.33333333332985</v>
      </c>
      <c r="AX138" s="3">
        <f t="shared" si="18"/>
        <v>-312.66666666666015</v>
      </c>
      <c r="AY138" s="9">
        <f t="shared" si="18"/>
        <v>-147.333333333333</v>
      </c>
      <c r="AZ138" s="3">
        <f t="shared" si="21"/>
        <v>9498723.9999998882</v>
      </c>
      <c r="BA138" s="3">
        <f t="shared" si="21"/>
        <v>201301.77777777173</v>
      </c>
      <c r="BB138" s="3">
        <f t="shared" si="21"/>
        <v>3279721</v>
      </c>
      <c r="BC138" s="3">
        <f t="shared" si="19"/>
        <v>131285.44444444191</v>
      </c>
      <c r="BD138" s="3">
        <f t="shared" si="19"/>
        <v>97760.444444440363</v>
      </c>
      <c r="BE138" s="3">
        <f t="shared" si="19"/>
        <v>21707.111111111015</v>
      </c>
    </row>
    <row r="139" spans="1:57" x14ac:dyDescent="0.25">
      <c r="A139">
        <v>137</v>
      </c>
      <c r="B139" t="s">
        <v>75</v>
      </c>
      <c r="C139" t="s">
        <v>213</v>
      </c>
      <c r="D139" t="s">
        <v>90</v>
      </c>
      <c r="E139" t="s">
        <v>656</v>
      </c>
      <c r="F139" t="s">
        <v>657</v>
      </c>
      <c r="G139" t="s">
        <v>658</v>
      </c>
      <c r="H139" t="s">
        <v>38</v>
      </c>
      <c r="I139" t="s">
        <v>76</v>
      </c>
      <c r="J139" s="11" t="s">
        <v>127</v>
      </c>
      <c r="K139">
        <v>25225</v>
      </c>
      <c r="L139" s="11">
        <v>25226</v>
      </c>
      <c r="M139">
        <f>IFERROR(ROUND(VLOOKUP($A139,est_vols!$A:$U,2,FALSE),0),"")</f>
        <v>0</v>
      </c>
      <c r="N139">
        <f>IFERROR(ROUND(VLOOKUP($A139,est_vols!$A:$U,3,FALSE),0),"")</f>
        <v>7</v>
      </c>
      <c r="O139" t="str">
        <f>VLOOKUP(M139,'AT FT Lookup'!$A$3:$D$8,4,FALSE)</f>
        <v>Core/CBD</v>
      </c>
      <c r="P139" s="11" t="str">
        <f>VLOOKUP(N139,'AT FT Lookup'!$A$12:$C$26,3,FALSE)</f>
        <v>Art</v>
      </c>
      <c r="Q139">
        <f t="shared" si="30"/>
        <v>0</v>
      </c>
      <c r="R139">
        <f t="shared" si="31"/>
        <v>1</v>
      </c>
      <c r="S139">
        <f t="shared" si="32"/>
        <v>0</v>
      </c>
      <c r="T139">
        <f t="shared" si="33"/>
        <v>0</v>
      </c>
      <c r="U139" s="11" t="str">
        <f t="shared" si="34"/>
        <v>10-20k</v>
      </c>
      <c r="V139" s="3">
        <f t="shared" si="24"/>
        <v>16409.333333333321</v>
      </c>
      <c r="W139" s="3">
        <f t="shared" si="25"/>
        <v>3427.6666666666601</v>
      </c>
      <c r="X139" s="3">
        <f t="shared" si="26"/>
        <v>6051</v>
      </c>
      <c r="Y139" s="3">
        <f t="shared" si="27"/>
        <v>2927</v>
      </c>
      <c r="Z139" s="3">
        <f t="shared" si="28"/>
        <v>3545.6666666666601</v>
      </c>
      <c r="AA139" s="9">
        <f t="shared" si="29"/>
        <v>458</v>
      </c>
      <c r="AH139" s="3">
        <v>16409.333333333321</v>
      </c>
      <c r="AI139" s="3">
        <v>3427.6666666666601</v>
      </c>
      <c r="AJ139" s="3">
        <v>6051</v>
      </c>
      <c r="AK139" s="3">
        <v>2927</v>
      </c>
      <c r="AL139" s="3">
        <v>3545.6666666666601</v>
      </c>
      <c r="AM139" s="9">
        <v>458</v>
      </c>
      <c r="AN139" s="3">
        <f>IFERROR(ROUND(VLOOKUP($A139,est_vols!$A:$U,4,FALSE),0),"")</f>
        <v>22939</v>
      </c>
      <c r="AO139" s="3">
        <f>IFERROR(ROUND(VLOOKUP($A139,est_vols!$A:$U,5,FALSE),0),"")</f>
        <v>4298</v>
      </c>
      <c r="AP139" s="3">
        <f>IFERROR(ROUND(VLOOKUP($A139,est_vols!$A:$U,6,FALSE),0),"")</f>
        <v>8367</v>
      </c>
      <c r="AQ139" s="3">
        <f>IFERROR(ROUND(VLOOKUP($A139,est_vols!$A:$U,7,FALSE),0),"")</f>
        <v>3895</v>
      </c>
      <c r="AR139" s="3">
        <f>IFERROR(ROUND(VLOOKUP($A139,est_vols!$A:$U,8,FALSE),0),"")</f>
        <v>4867</v>
      </c>
      <c r="AS139" s="9">
        <f>IFERROR(ROUND(VLOOKUP($A139,est_vols!$A:$U,9,FALSE),0),"")</f>
        <v>1512</v>
      </c>
      <c r="AT139" s="3">
        <f t="shared" si="20"/>
        <v>6529.6666666666788</v>
      </c>
      <c r="AU139" s="3">
        <f t="shared" si="20"/>
        <v>870.33333333333985</v>
      </c>
      <c r="AV139" s="3">
        <f t="shared" si="20"/>
        <v>2316</v>
      </c>
      <c r="AW139" s="3">
        <f t="shared" si="18"/>
        <v>968</v>
      </c>
      <c r="AX139" s="3">
        <f t="shared" si="18"/>
        <v>1321.3333333333399</v>
      </c>
      <c r="AY139" s="9">
        <f t="shared" si="18"/>
        <v>1054</v>
      </c>
      <c r="AZ139" s="3">
        <f t="shared" si="21"/>
        <v>42636546.777777933</v>
      </c>
      <c r="BA139" s="3">
        <f t="shared" si="21"/>
        <v>757480.11111112242</v>
      </c>
      <c r="BB139" s="3">
        <f t="shared" si="21"/>
        <v>5363856</v>
      </c>
      <c r="BC139" s="3">
        <f t="shared" si="19"/>
        <v>937024</v>
      </c>
      <c r="BD139" s="3">
        <f t="shared" si="19"/>
        <v>1745921.777777795</v>
      </c>
      <c r="BE139" s="3">
        <f t="shared" si="19"/>
        <v>1110916</v>
      </c>
    </row>
    <row r="140" spans="1:57" x14ac:dyDescent="0.25">
      <c r="A140">
        <v>138</v>
      </c>
      <c r="B140" t="s">
        <v>75</v>
      </c>
      <c r="C140" t="s">
        <v>213</v>
      </c>
      <c r="D140" t="s">
        <v>91</v>
      </c>
      <c r="E140" t="s">
        <v>633</v>
      </c>
      <c r="F140" t="s">
        <v>659</v>
      </c>
      <c r="G140" t="s">
        <v>660</v>
      </c>
      <c r="H140" t="s">
        <v>40</v>
      </c>
      <c r="I140" t="s">
        <v>76</v>
      </c>
      <c r="J140" s="11" t="s">
        <v>128</v>
      </c>
      <c r="K140">
        <v>25536</v>
      </c>
      <c r="L140" s="11">
        <v>25533</v>
      </c>
      <c r="M140">
        <f>IFERROR(ROUND(VLOOKUP($A140,est_vols!$A:$U,2,FALSE),0),"")</f>
        <v>1</v>
      </c>
      <c r="N140">
        <f>IFERROR(ROUND(VLOOKUP($A140,est_vols!$A:$U,3,FALSE),0),"")</f>
        <v>7</v>
      </c>
      <c r="O140" t="str">
        <f>VLOOKUP(M140,'AT FT Lookup'!$A$3:$D$8,4,FALSE)</f>
        <v>Core/CBD</v>
      </c>
      <c r="P140" s="11" t="str">
        <f>VLOOKUP(N140,'AT FT Lookup'!$A$12:$C$26,3,FALSE)</f>
        <v>Art</v>
      </c>
      <c r="Q140">
        <f t="shared" si="30"/>
        <v>0</v>
      </c>
      <c r="R140">
        <f t="shared" si="31"/>
        <v>1</v>
      </c>
      <c r="S140">
        <f t="shared" si="32"/>
        <v>0</v>
      </c>
      <c r="T140">
        <f t="shared" si="33"/>
        <v>0</v>
      </c>
      <c r="U140" s="11" t="str">
        <f t="shared" si="34"/>
        <v>10-20k</v>
      </c>
      <c r="V140" s="3">
        <f t="shared" si="24"/>
        <v>12424.333333333321</v>
      </c>
      <c r="W140" s="3">
        <f t="shared" si="25"/>
        <v>3113.3333333333298</v>
      </c>
      <c r="X140" s="3">
        <f t="shared" si="26"/>
        <v>4709.3333333333303</v>
      </c>
      <c r="Y140" s="3">
        <f t="shared" si="27"/>
        <v>1926</v>
      </c>
      <c r="Z140" s="3">
        <f t="shared" si="28"/>
        <v>2282.6666666666601</v>
      </c>
      <c r="AA140" s="9">
        <f t="shared" si="29"/>
        <v>393</v>
      </c>
      <c r="AH140" s="3">
        <v>12424.333333333321</v>
      </c>
      <c r="AI140" s="3">
        <v>3113.3333333333298</v>
      </c>
      <c r="AJ140" s="3">
        <v>4709.3333333333303</v>
      </c>
      <c r="AK140" s="3">
        <v>1926</v>
      </c>
      <c r="AL140" s="3">
        <v>2282.6666666666601</v>
      </c>
      <c r="AM140" s="9">
        <v>393</v>
      </c>
      <c r="AN140" s="3">
        <f>IFERROR(ROUND(VLOOKUP($A140,est_vols!$A:$U,4,FALSE),0),"")</f>
        <v>15276</v>
      </c>
      <c r="AO140" s="3">
        <f>IFERROR(ROUND(VLOOKUP($A140,est_vols!$A:$U,5,FALSE),0),"")</f>
        <v>3757</v>
      </c>
      <c r="AP140" s="3">
        <f>IFERROR(ROUND(VLOOKUP($A140,est_vols!$A:$U,6,FALSE),0),"")</f>
        <v>5739</v>
      </c>
      <c r="AQ140" s="3">
        <f>IFERROR(ROUND(VLOOKUP($A140,est_vols!$A:$U,7,FALSE),0),"")</f>
        <v>2366</v>
      </c>
      <c r="AR140" s="3">
        <f>IFERROR(ROUND(VLOOKUP($A140,est_vols!$A:$U,8,FALSE),0),"")</f>
        <v>2601</v>
      </c>
      <c r="AS140" s="9">
        <f>IFERROR(ROUND(VLOOKUP($A140,est_vols!$A:$U,9,FALSE),0),"")</f>
        <v>813</v>
      </c>
      <c r="AT140" s="3">
        <f t="shared" si="20"/>
        <v>2851.6666666666788</v>
      </c>
      <c r="AU140" s="3">
        <f t="shared" si="20"/>
        <v>643.66666666667015</v>
      </c>
      <c r="AV140" s="3">
        <f t="shared" si="20"/>
        <v>1029.6666666666697</v>
      </c>
      <c r="AW140" s="3">
        <f t="shared" si="18"/>
        <v>440</v>
      </c>
      <c r="AX140" s="3">
        <f t="shared" si="18"/>
        <v>318.33333333333985</v>
      </c>
      <c r="AY140" s="9">
        <f t="shared" si="18"/>
        <v>420</v>
      </c>
      <c r="AZ140" s="3">
        <f t="shared" si="21"/>
        <v>8132002.7777778469</v>
      </c>
      <c r="BA140" s="3">
        <f t="shared" si="21"/>
        <v>414306.77777778229</v>
      </c>
      <c r="BB140" s="3">
        <f t="shared" si="21"/>
        <v>1060213.4444444508</v>
      </c>
      <c r="BC140" s="3">
        <f t="shared" si="19"/>
        <v>193600</v>
      </c>
      <c r="BD140" s="3">
        <f t="shared" si="19"/>
        <v>101336.11111111526</v>
      </c>
      <c r="BE140" s="3">
        <f t="shared" si="19"/>
        <v>176400</v>
      </c>
    </row>
    <row r="141" spans="1:57" x14ac:dyDescent="0.25">
      <c r="A141">
        <v>139</v>
      </c>
      <c r="B141" t="s">
        <v>75</v>
      </c>
      <c r="C141" t="s">
        <v>213</v>
      </c>
      <c r="D141" t="s">
        <v>91</v>
      </c>
      <c r="E141" t="s">
        <v>633</v>
      </c>
      <c r="F141" t="s">
        <v>659</v>
      </c>
      <c r="G141" t="s">
        <v>660</v>
      </c>
      <c r="H141" t="s">
        <v>42</v>
      </c>
      <c r="I141" t="s">
        <v>76</v>
      </c>
      <c r="J141" s="11" t="s">
        <v>129</v>
      </c>
      <c r="K141">
        <v>25533</v>
      </c>
      <c r="L141" s="11">
        <v>25536</v>
      </c>
      <c r="M141">
        <f>IFERROR(ROUND(VLOOKUP($A141,est_vols!$A:$U,2,FALSE),0),"")</f>
        <v>1</v>
      </c>
      <c r="N141">
        <f>IFERROR(ROUND(VLOOKUP($A141,est_vols!$A:$U,3,FALSE),0),"")</f>
        <v>7</v>
      </c>
      <c r="O141" t="str">
        <f>VLOOKUP(M141,'AT FT Lookup'!$A$3:$D$8,4,FALSE)</f>
        <v>Core/CBD</v>
      </c>
      <c r="P141" s="11" t="str">
        <f>VLOOKUP(N141,'AT FT Lookup'!$A$12:$C$26,3,FALSE)</f>
        <v>Art</v>
      </c>
      <c r="Q141">
        <f t="shared" si="30"/>
        <v>0</v>
      </c>
      <c r="R141">
        <f t="shared" si="31"/>
        <v>1</v>
      </c>
      <c r="S141">
        <f t="shared" si="32"/>
        <v>0</v>
      </c>
      <c r="T141">
        <f t="shared" si="33"/>
        <v>0</v>
      </c>
      <c r="U141" s="11" t="str">
        <f t="shared" si="34"/>
        <v>10-20k</v>
      </c>
      <c r="V141" s="3">
        <f t="shared" si="24"/>
        <v>11775.999999999991</v>
      </c>
      <c r="W141" s="3">
        <f t="shared" si="25"/>
        <v>2712.6666666666601</v>
      </c>
      <c r="X141" s="3">
        <f t="shared" si="26"/>
        <v>4294</v>
      </c>
      <c r="Y141" s="3">
        <f t="shared" si="27"/>
        <v>2319.3333333333298</v>
      </c>
      <c r="Z141" s="3">
        <f t="shared" si="28"/>
        <v>2155</v>
      </c>
      <c r="AA141" s="9">
        <f t="shared" si="29"/>
        <v>295</v>
      </c>
      <c r="AH141" s="3">
        <v>11775.999999999991</v>
      </c>
      <c r="AI141" s="3">
        <v>2712.6666666666601</v>
      </c>
      <c r="AJ141" s="3">
        <v>4294</v>
      </c>
      <c r="AK141" s="3">
        <v>2319.3333333333298</v>
      </c>
      <c r="AL141" s="3">
        <v>2155</v>
      </c>
      <c r="AM141" s="9">
        <v>295</v>
      </c>
      <c r="AN141" s="3">
        <f>IFERROR(ROUND(VLOOKUP($A141,est_vols!$A:$U,4,FALSE),0),"")</f>
        <v>13658</v>
      </c>
      <c r="AO141" s="3">
        <f>IFERROR(ROUND(VLOOKUP($A141,est_vols!$A:$U,5,FALSE),0),"")</f>
        <v>934</v>
      </c>
      <c r="AP141" s="3">
        <f>IFERROR(ROUND(VLOOKUP($A141,est_vols!$A:$U,6,FALSE),0),"")</f>
        <v>4838</v>
      </c>
      <c r="AQ141" s="3">
        <f>IFERROR(ROUND(VLOOKUP($A141,est_vols!$A:$U,7,FALSE),0),"")</f>
        <v>4459</v>
      </c>
      <c r="AR141" s="3">
        <f>IFERROR(ROUND(VLOOKUP($A141,est_vols!$A:$U,8,FALSE),0),"")</f>
        <v>3228</v>
      </c>
      <c r="AS141" s="9">
        <f>IFERROR(ROUND(VLOOKUP($A141,est_vols!$A:$U,9,FALSE),0),"")</f>
        <v>200</v>
      </c>
      <c r="AT141" s="3">
        <f t="shared" si="20"/>
        <v>1882.0000000000091</v>
      </c>
      <c r="AU141" s="3">
        <f t="shared" si="20"/>
        <v>-1778.6666666666601</v>
      </c>
      <c r="AV141" s="3">
        <f t="shared" si="20"/>
        <v>544</v>
      </c>
      <c r="AW141" s="3">
        <f t="shared" si="18"/>
        <v>2139.6666666666702</v>
      </c>
      <c r="AX141" s="3">
        <f t="shared" si="18"/>
        <v>1073</v>
      </c>
      <c r="AY141" s="9">
        <f t="shared" si="18"/>
        <v>-95</v>
      </c>
      <c r="AZ141" s="3">
        <f t="shared" si="21"/>
        <v>3541924.0000000345</v>
      </c>
      <c r="BA141" s="3">
        <f t="shared" si="21"/>
        <v>3163655.1111110877</v>
      </c>
      <c r="BB141" s="3">
        <f t="shared" si="21"/>
        <v>295936</v>
      </c>
      <c r="BC141" s="3">
        <f t="shared" si="19"/>
        <v>4578173.4444444589</v>
      </c>
      <c r="BD141" s="3">
        <f t="shared" si="19"/>
        <v>1151329</v>
      </c>
      <c r="BE141" s="3">
        <f t="shared" si="19"/>
        <v>9025</v>
      </c>
    </row>
    <row r="142" spans="1:57" x14ac:dyDescent="0.25">
      <c r="A142">
        <v>140</v>
      </c>
      <c r="B142" t="s">
        <v>75</v>
      </c>
      <c r="C142" t="s">
        <v>213</v>
      </c>
      <c r="D142" t="s">
        <v>92</v>
      </c>
      <c r="E142" t="s">
        <v>661</v>
      </c>
      <c r="F142" t="s">
        <v>662</v>
      </c>
      <c r="G142" t="s">
        <v>663</v>
      </c>
      <c r="H142" t="s">
        <v>40</v>
      </c>
      <c r="I142" t="s">
        <v>76</v>
      </c>
      <c r="J142" s="11" t="s">
        <v>130</v>
      </c>
      <c r="K142">
        <v>25308</v>
      </c>
      <c r="L142" s="11">
        <v>25111</v>
      </c>
      <c r="M142">
        <f>IFERROR(ROUND(VLOOKUP($A142,est_vols!$A:$U,2,FALSE),0),"")</f>
        <v>3</v>
      </c>
      <c r="N142">
        <f>IFERROR(ROUND(VLOOKUP($A142,est_vols!$A:$U,3,FALSE),0),"")</f>
        <v>7</v>
      </c>
      <c r="O142" t="str">
        <f>VLOOKUP(M142,'AT FT Lookup'!$A$3:$D$8,4,FALSE)</f>
        <v>Urb</v>
      </c>
      <c r="P142" s="11" t="str">
        <f>VLOOKUP(N142,'AT FT Lookup'!$A$12:$C$26,3,FALSE)</f>
        <v>Art</v>
      </c>
      <c r="Q142">
        <f t="shared" si="30"/>
        <v>0</v>
      </c>
      <c r="R142">
        <f t="shared" si="31"/>
        <v>1</v>
      </c>
      <c r="S142">
        <f t="shared" si="32"/>
        <v>0</v>
      </c>
      <c r="T142">
        <f t="shared" si="33"/>
        <v>0</v>
      </c>
      <c r="U142" s="11" t="str">
        <f t="shared" si="34"/>
        <v>10-20k</v>
      </c>
      <c r="V142" s="3">
        <f t="shared" si="24"/>
        <v>18224.999999999985</v>
      </c>
      <c r="W142" s="3">
        <f t="shared" si="25"/>
        <v>3331.3333333333298</v>
      </c>
      <c r="X142" s="3">
        <f t="shared" si="26"/>
        <v>6332.3333333333303</v>
      </c>
      <c r="Y142" s="3">
        <f t="shared" si="27"/>
        <v>3216.6666666666601</v>
      </c>
      <c r="Z142" s="3">
        <f t="shared" si="28"/>
        <v>4397</v>
      </c>
      <c r="AA142" s="9">
        <f t="shared" si="29"/>
        <v>947.66666666666595</v>
      </c>
      <c r="AH142" s="3">
        <v>18224.999999999985</v>
      </c>
      <c r="AI142" s="3">
        <v>3331.3333333333298</v>
      </c>
      <c r="AJ142" s="3">
        <v>6332.3333333333303</v>
      </c>
      <c r="AK142" s="3">
        <v>3216.6666666666601</v>
      </c>
      <c r="AL142" s="3">
        <v>4397</v>
      </c>
      <c r="AM142" s="9">
        <v>947.66666666666595</v>
      </c>
      <c r="AN142" s="3">
        <f>IFERROR(ROUND(VLOOKUP($A142,est_vols!$A:$U,4,FALSE),0),"")</f>
        <v>22146</v>
      </c>
      <c r="AO142" s="3">
        <f>IFERROR(ROUND(VLOOKUP($A142,est_vols!$A:$U,5,FALSE),0),"")</f>
        <v>5141</v>
      </c>
      <c r="AP142" s="3">
        <f>IFERROR(ROUND(VLOOKUP($A142,est_vols!$A:$U,6,FALSE),0),"")</f>
        <v>8658</v>
      </c>
      <c r="AQ142" s="3">
        <f>IFERROR(ROUND(VLOOKUP($A142,est_vols!$A:$U,7,FALSE),0),"")</f>
        <v>3287</v>
      </c>
      <c r="AR142" s="3">
        <f>IFERROR(ROUND(VLOOKUP($A142,est_vols!$A:$U,8,FALSE),0),"")</f>
        <v>3660</v>
      </c>
      <c r="AS142" s="9">
        <f>IFERROR(ROUND(VLOOKUP($A142,est_vols!$A:$U,9,FALSE),0),"")</f>
        <v>1400</v>
      </c>
      <c r="AT142" s="3">
        <f t="shared" si="20"/>
        <v>3921.0000000000146</v>
      </c>
      <c r="AU142" s="3">
        <f t="shared" si="20"/>
        <v>1809.6666666666702</v>
      </c>
      <c r="AV142" s="3">
        <f t="shared" si="20"/>
        <v>2325.6666666666697</v>
      </c>
      <c r="AW142" s="3">
        <f t="shared" si="18"/>
        <v>70.333333333339851</v>
      </c>
      <c r="AX142" s="3">
        <f t="shared" si="18"/>
        <v>-737</v>
      </c>
      <c r="AY142" s="9">
        <f t="shared" si="18"/>
        <v>452.33333333333405</v>
      </c>
      <c r="AZ142" s="3">
        <f t="shared" si="21"/>
        <v>15374241.000000114</v>
      </c>
      <c r="BA142" s="3">
        <f t="shared" si="21"/>
        <v>3274893.4444444571</v>
      </c>
      <c r="BB142" s="3">
        <f t="shared" si="21"/>
        <v>5408725.4444444589</v>
      </c>
      <c r="BC142" s="3">
        <f t="shared" si="19"/>
        <v>4946.7777777786951</v>
      </c>
      <c r="BD142" s="3">
        <f t="shared" si="19"/>
        <v>543169</v>
      </c>
      <c r="BE142" s="3">
        <f t="shared" si="19"/>
        <v>204605.44444444511</v>
      </c>
    </row>
    <row r="143" spans="1:57" x14ac:dyDescent="0.25">
      <c r="A143">
        <v>141</v>
      </c>
      <c r="B143" t="s">
        <v>75</v>
      </c>
      <c r="C143" t="s">
        <v>213</v>
      </c>
      <c r="D143" t="s">
        <v>92</v>
      </c>
      <c r="E143" t="s">
        <v>661</v>
      </c>
      <c r="F143" t="s">
        <v>662</v>
      </c>
      <c r="G143" t="s">
        <v>663</v>
      </c>
      <c r="H143" t="s">
        <v>42</v>
      </c>
      <c r="I143" t="s">
        <v>76</v>
      </c>
      <c r="J143" s="11" t="s">
        <v>131</v>
      </c>
      <c r="K143">
        <v>25111</v>
      </c>
      <c r="L143" s="11">
        <v>25308</v>
      </c>
      <c r="M143">
        <f>IFERROR(ROUND(VLOOKUP($A143,est_vols!$A:$U,2,FALSE),0),"")</f>
        <v>3</v>
      </c>
      <c r="N143">
        <f>IFERROR(ROUND(VLOOKUP($A143,est_vols!$A:$U,3,FALSE),0),"")</f>
        <v>7</v>
      </c>
      <c r="O143" t="str">
        <f>VLOOKUP(M143,'AT FT Lookup'!$A$3:$D$8,4,FALSE)</f>
        <v>Urb</v>
      </c>
      <c r="P143" s="11" t="str">
        <f>VLOOKUP(N143,'AT FT Lookup'!$A$12:$C$26,3,FALSE)</f>
        <v>Art</v>
      </c>
      <c r="Q143">
        <f t="shared" si="30"/>
        <v>0</v>
      </c>
      <c r="R143">
        <f t="shared" si="31"/>
        <v>1</v>
      </c>
      <c r="S143">
        <f t="shared" si="32"/>
        <v>0</v>
      </c>
      <c r="T143">
        <f t="shared" si="33"/>
        <v>0</v>
      </c>
      <c r="U143" s="11" t="str">
        <f t="shared" si="34"/>
        <v>10-20k</v>
      </c>
      <c r="V143" s="3">
        <f t="shared" si="24"/>
        <v>12733.333333333318</v>
      </c>
      <c r="W143" s="3">
        <f t="shared" si="25"/>
        <v>1395.3333333333301</v>
      </c>
      <c r="X143" s="3">
        <f t="shared" si="26"/>
        <v>4410.3333333333303</v>
      </c>
      <c r="Y143" s="3">
        <f t="shared" si="27"/>
        <v>2963.6666666666601</v>
      </c>
      <c r="Z143" s="3">
        <f t="shared" si="28"/>
        <v>3800.3333333333298</v>
      </c>
      <c r="AA143" s="9">
        <f t="shared" si="29"/>
        <v>163.666666666666</v>
      </c>
      <c r="AH143" s="3">
        <v>12733.333333333318</v>
      </c>
      <c r="AI143" s="3">
        <v>1395.3333333333301</v>
      </c>
      <c r="AJ143" s="3">
        <v>4410.3333333333303</v>
      </c>
      <c r="AK143" s="3">
        <v>2963.6666666666601</v>
      </c>
      <c r="AL143" s="3">
        <v>3800.3333333333298</v>
      </c>
      <c r="AM143" s="9">
        <v>163.666666666666</v>
      </c>
      <c r="AN143" s="3">
        <f>IFERROR(ROUND(VLOOKUP($A143,est_vols!$A:$U,4,FALSE),0),"")</f>
        <v>22507</v>
      </c>
      <c r="AO143" s="3">
        <f>IFERROR(ROUND(VLOOKUP($A143,est_vols!$A:$U,5,FALSE),0),"")</f>
        <v>2457</v>
      </c>
      <c r="AP143" s="3">
        <f>IFERROR(ROUND(VLOOKUP($A143,est_vols!$A:$U,6,FALSE),0),"")</f>
        <v>8240</v>
      </c>
      <c r="AQ143" s="3">
        <f>IFERROR(ROUND(VLOOKUP($A143,est_vols!$A:$U,7,FALSE),0),"")</f>
        <v>5514</v>
      </c>
      <c r="AR143" s="3">
        <f>IFERROR(ROUND(VLOOKUP($A143,est_vols!$A:$U,8,FALSE),0),"")</f>
        <v>5554</v>
      </c>
      <c r="AS143" s="9">
        <f>IFERROR(ROUND(VLOOKUP($A143,est_vols!$A:$U,9,FALSE),0),"")</f>
        <v>742</v>
      </c>
      <c r="AT143" s="3">
        <f t="shared" si="20"/>
        <v>9773.6666666666824</v>
      </c>
      <c r="AU143" s="3">
        <f t="shared" si="20"/>
        <v>1061.6666666666699</v>
      </c>
      <c r="AV143" s="3">
        <f t="shared" si="20"/>
        <v>3829.6666666666697</v>
      </c>
      <c r="AW143" s="3">
        <f t="shared" si="18"/>
        <v>2550.3333333333399</v>
      </c>
      <c r="AX143" s="3">
        <f t="shared" si="18"/>
        <v>1753.6666666666702</v>
      </c>
      <c r="AY143" s="9">
        <f t="shared" si="18"/>
        <v>578.33333333333394</v>
      </c>
      <c r="AZ143" s="3">
        <f t="shared" si="21"/>
        <v>95524560.111111417</v>
      </c>
      <c r="BA143" s="3">
        <f t="shared" si="21"/>
        <v>1127136.111111118</v>
      </c>
      <c r="BB143" s="3">
        <f t="shared" si="21"/>
        <v>14666346.7777778</v>
      </c>
      <c r="BC143" s="3">
        <f t="shared" si="19"/>
        <v>6504200.1111111445</v>
      </c>
      <c r="BD143" s="3">
        <f t="shared" si="19"/>
        <v>3075346.7777777901</v>
      </c>
      <c r="BE143" s="3">
        <f t="shared" si="19"/>
        <v>334469.44444444514</v>
      </c>
    </row>
    <row r="144" spans="1:57" x14ac:dyDescent="0.25">
      <c r="A144">
        <v>142</v>
      </c>
      <c r="B144" t="s">
        <v>75</v>
      </c>
      <c r="C144" t="s">
        <v>213</v>
      </c>
      <c r="D144" t="s">
        <v>93</v>
      </c>
      <c r="E144" t="s">
        <v>664</v>
      </c>
      <c r="F144" t="s">
        <v>624</v>
      </c>
      <c r="G144" t="s">
        <v>625</v>
      </c>
      <c r="H144" t="s">
        <v>40</v>
      </c>
      <c r="I144" t="s">
        <v>76</v>
      </c>
      <c r="J144" s="11" t="s">
        <v>132</v>
      </c>
      <c r="K144">
        <v>23834</v>
      </c>
      <c r="L144" s="11">
        <v>23837</v>
      </c>
      <c r="M144">
        <f>IFERROR(ROUND(VLOOKUP($A144,est_vols!$A:$U,2,FALSE),0),"")</f>
        <v>1</v>
      </c>
      <c r="N144">
        <f>IFERROR(ROUND(VLOOKUP($A144,est_vols!$A:$U,3,FALSE),0),"")</f>
        <v>7</v>
      </c>
      <c r="O144" t="str">
        <f>VLOOKUP(M144,'AT FT Lookup'!$A$3:$D$8,4,FALSE)</f>
        <v>Core/CBD</v>
      </c>
      <c r="P144" s="11" t="str">
        <f>VLOOKUP(N144,'AT FT Lookup'!$A$12:$C$26,3,FALSE)</f>
        <v>Art</v>
      </c>
      <c r="Q144">
        <f t="shared" si="30"/>
        <v>0</v>
      </c>
      <c r="R144">
        <f t="shared" si="31"/>
        <v>0</v>
      </c>
      <c r="S144">
        <f t="shared" si="32"/>
        <v>1</v>
      </c>
      <c r="T144">
        <f t="shared" si="33"/>
        <v>0</v>
      </c>
      <c r="U144" s="11" t="str">
        <f t="shared" si="34"/>
        <v>20-50k</v>
      </c>
      <c r="V144" s="3">
        <f t="shared" si="24"/>
        <v>22195.33333333331</v>
      </c>
      <c r="W144" s="3">
        <f t="shared" si="25"/>
        <v>4631.3333333333303</v>
      </c>
      <c r="X144" s="3">
        <f t="shared" si="26"/>
        <v>8260.6666666666606</v>
      </c>
      <c r="Y144" s="3">
        <f t="shared" si="27"/>
        <v>2487</v>
      </c>
      <c r="Z144" s="3">
        <f t="shared" si="28"/>
        <v>5332.6666666666597</v>
      </c>
      <c r="AA144" s="9">
        <f t="shared" si="29"/>
        <v>1483.6666666666599</v>
      </c>
      <c r="AH144" s="3">
        <v>22195.33333333331</v>
      </c>
      <c r="AI144" s="3">
        <v>4631.3333333333303</v>
      </c>
      <c r="AJ144" s="3">
        <v>8260.6666666666606</v>
      </c>
      <c r="AK144" s="3">
        <v>2487</v>
      </c>
      <c r="AL144" s="3">
        <v>5332.6666666666597</v>
      </c>
      <c r="AM144" s="9">
        <v>1483.6666666666599</v>
      </c>
      <c r="AN144" s="3">
        <f>IFERROR(ROUND(VLOOKUP($A144,est_vols!$A:$U,4,FALSE),0),"")</f>
        <v>29838</v>
      </c>
      <c r="AO144" s="3">
        <f>IFERROR(ROUND(VLOOKUP($A144,est_vols!$A:$U,5,FALSE),0),"")</f>
        <v>7191</v>
      </c>
      <c r="AP144" s="3">
        <f>IFERROR(ROUND(VLOOKUP($A144,est_vols!$A:$U,6,FALSE),0),"")</f>
        <v>11422</v>
      </c>
      <c r="AQ144" s="3">
        <f>IFERROR(ROUND(VLOOKUP($A144,est_vols!$A:$U,7,FALSE),0),"")</f>
        <v>3363</v>
      </c>
      <c r="AR144" s="3">
        <f>IFERROR(ROUND(VLOOKUP($A144,est_vols!$A:$U,8,FALSE),0),"")</f>
        <v>5769</v>
      </c>
      <c r="AS144" s="9">
        <f>IFERROR(ROUND(VLOOKUP($A144,est_vols!$A:$U,9,FALSE),0),"")</f>
        <v>2093</v>
      </c>
      <c r="AT144" s="3">
        <f t="shared" si="20"/>
        <v>7642.6666666666897</v>
      </c>
      <c r="AU144" s="3">
        <f t="shared" si="20"/>
        <v>2559.6666666666697</v>
      </c>
      <c r="AV144" s="3">
        <f t="shared" si="20"/>
        <v>3161.3333333333394</v>
      </c>
      <c r="AW144" s="3">
        <f t="shared" si="18"/>
        <v>876</v>
      </c>
      <c r="AX144" s="3">
        <f t="shared" si="18"/>
        <v>436.33333333334031</v>
      </c>
      <c r="AY144" s="9">
        <f t="shared" si="18"/>
        <v>609.33333333334008</v>
      </c>
      <c r="AZ144" s="3">
        <f t="shared" si="21"/>
        <v>58410353.777778126</v>
      </c>
      <c r="BA144" s="3">
        <f t="shared" si="21"/>
        <v>6551893.4444444599</v>
      </c>
      <c r="BB144" s="3">
        <f t="shared" si="21"/>
        <v>9994028.4444444831</v>
      </c>
      <c r="BC144" s="3">
        <f t="shared" si="19"/>
        <v>767376</v>
      </c>
      <c r="BD144" s="3">
        <f t="shared" si="19"/>
        <v>190386.77777778386</v>
      </c>
      <c r="BE144" s="3">
        <f t="shared" si="19"/>
        <v>371287.11111111933</v>
      </c>
    </row>
    <row r="145" spans="1:57" x14ac:dyDescent="0.25">
      <c r="A145">
        <v>143</v>
      </c>
      <c r="B145" t="s">
        <v>75</v>
      </c>
      <c r="C145" t="s">
        <v>213</v>
      </c>
      <c r="D145" t="s">
        <v>94</v>
      </c>
      <c r="E145" t="s">
        <v>665</v>
      </c>
      <c r="F145" t="s">
        <v>666</v>
      </c>
      <c r="G145" t="s">
        <v>667</v>
      </c>
      <c r="H145" t="s">
        <v>40</v>
      </c>
      <c r="I145" t="s">
        <v>76</v>
      </c>
      <c r="J145" s="11" t="s">
        <v>133</v>
      </c>
      <c r="K145">
        <v>24741</v>
      </c>
      <c r="L145" s="11">
        <v>24736</v>
      </c>
      <c r="M145">
        <f>IFERROR(ROUND(VLOOKUP($A145,est_vols!$A:$U,2,FALSE),0),"")</f>
        <v>0</v>
      </c>
      <c r="N145">
        <f>IFERROR(ROUND(VLOOKUP($A145,est_vols!$A:$U,3,FALSE),0),"")</f>
        <v>7</v>
      </c>
      <c r="O145" t="str">
        <f>VLOOKUP(M145,'AT FT Lookup'!$A$3:$D$8,4,FALSE)</f>
        <v>Core/CBD</v>
      </c>
      <c r="P145" s="11" t="str">
        <f>VLOOKUP(N145,'AT FT Lookup'!$A$12:$C$26,3,FALSE)</f>
        <v>Art</v>
      </c>
      <c r="Q145">
        <f t="shared" si="30"/>
        <v>0</v>
      </c>
      <c r="R145">
        <f t="shared" si="31"/>
        <v>1</v>
      </c>
      <c r="S145">
        <f t="shared" si="32"/>
        <v>0</v>
      </c>
      <c r="T145">
        <f t="shared" si="33"/>
        <v>0</v>
      </c>
      <c r="U145" s="11" t="str">
        <f t="shared" si="34"/>
        <v>10-20k</v>
      </c>
      <c r="V145" s="3">
        <f t="shared" si="24"/>
        <v>16195.999999999984</v>
      </c>
      <c r="W145" s="3">
        <f t="shared" si="25"/>
        <v>3059.6666666666601</v>
      </c>
      <c r="X145" s="3">
        <f t="shared" si="26"/>
        <v>5960.3333333333303</v>
      </c>
      <c r="Y145" s="3">
        <f t="shared" si="27"/>
        <v>2397.6666666666601</v>
      </c>
      <c r="Z145" s="3">
        <f t="shared" si="28"/>
        <v>4268</v>
      </c>
      <c r="AA145" s="9">
        <f t="shared" si="29"/>
        <v>510.33333333333297</v>
      </c>
      <c r="AH145" s="3">
        <v>16195.999999999984</v>
      </c>
      <c r="AI145" s="3">
        <v>3059.6666666666601</v>
      </c>
      <c r="AJ145" s="3">
        <v>5960.3333333333303</v>
      </c>
      <c r="AK145" s="3">
        <v>2397.6666666666601</v>
      </c>
      <c r="AL145" s="3">
        <v>4268</v>
      </c>
      <c r="AM145" s="9">
        <v>510.33333333333297</v>
      </c>
      <c r="AN145" s="3">
        <f>IFERROR(ROUND(VLOOKUP($A145,est_vols!$A:$U,4,FALSE),0),"")</f>
        <v>20120</v>
      </c>
      <c r="AO145" s="3">
        <f>IFERROR(ROUND(VLOOKUP($A145,est_vols!$A:$U,5,FALSE),0),"")</f>
        <v>4682</v>
      </c>
      <c r="AP145" s="3">
        <f>IFERROR(ROUND(VLOOKUP($A145,est_vols!$A:$U,6,FALSE),0),"")</f>
        <v>7368</v>
      </c>
      <c r="AQ145" s="3">
        <f>IFERROR(ROUND(VLOOKUP($A145,est_vols!$A:$U,7,FALSE),0),"")</f>
        <v>3117</v>
      </c>
      <c r="AR145" s="3">
        <f>IFERROR(ROUND(VLOOKUP($A145,est_vols!$A:$U,8,FALSE),0),"")</f>
        <v>4098</v>
      </c>
      <c r="AS145" s="9">
        <f>IFERROR(ROUND(VLOOKUP($A145,est_vols!$A:$U,9,FALSE),0),"")</f>
        <v>855</v>
      </c>
      <c r="AT145" s="3">
        <f t="shared" si="20"/>
        <v>3924.0000000000164</v>
      </c>
      <c r="AU145" s="3">
        <f t="shared" si="20"/>
        <v>1622.3333333333399</v>
      </c>
      <c r="AV145" s="3">
        <f t="shared" si="20"/>
        <v>1407.6666666666697</v>
      </c>
      <c r="AW145" s="3">
        <f t="shared" si="18"/>
        <v>719.33333333333985</v>
      </c>
      <c r="AX145" s="3">
        <f t="shared" si="18"/>
        <v>-170</v>
      </c>
      <c r="AY145" s="9">
        <f t="shared" si="18"/>
        <v>344.66666666666703</v>
      </c>
      <c r="AZ145" s="3">
        <f t="shared" si="21"/>
        <v>15397776.000000129</v>
      </c>
      <c r="BA145" s="3">
        <f t="shared" si="21"/>
        <v>2631965.4444444655</v>
      </c>
      <c r="BB145" s="3">
        <f t="shared" si="21"/>
        <v>1981525.4444444529</v>
      </c>
      <c r="BC145" s="3">
        <f t="shared" si="19"/>
        <v>517440.44444445381</v>
      </c>
      <c r="BD145" s="3">
        <f t="shared" si="19"/>
        <v>28900</v>
      </c>
      <c r="BE145" s="3">
        <f t="shared" si="19"/>
        <v>118795.11111111136</v>
      </c>
    </row>
    <row r="146" spans="1:57" x14ac:dyDescent="0.25">
      <c r="A146">
        <v>144</v>
      </c>
      <c r="B146" t="s">
        <v>75</v>
      </c>
      <c r="C146" t="s">
        <v>213</v>
      </c>
      <c r="D146" t="s">
        <v>95</v>
      </c>
      <c r="E146" t="s">
        <v>665</v>
      </c>
      <c r="F146" t="s">
        <v>632</v>
      </c>
      <c r="G146" t="s">
        <v>668</v>
      </c>
      <c r="H146" t="s">
        <v>40</v>
      </c>
      <c r="I146" t="s">
        <v>76</v>
      </c>
      <c r="J146" s="11" t="s">
        <v>134</v>
      </c>
      <c r="K146">
        <v>25223</v>
      </c>
      <c r="L146" s="11">
        <v>25210</v>
      </c>
      <c r="M146">
        <f>IFERROR(ROUND(VLOOKUP($A146,est_vols!$A:$U,2,FALSE),0),"")</f>
        <v>0</v>
      </c>
      <c r="N146">
        <f>IFERROR(ROUND(VLOOKUP($A146,est_vols!$A:$U,3,FALSE),0),"")</f>
        <v>7</v>
      </c>
      <c r="O146" t="str">
        <f>VLOOKUP(M146,'AT FT Lookup'!$A$3:$D$8,4,FALSE)</f>
        <v>Core/CBD</v>
      </c>
      <c r="P146" s="11" t="str">
        <f>VLOOKUP(N146,'AT FT Lookup'!$A$12:$C$26,3,FALSE)</f>
        <v>Art</v>
      </c>
      <c r="Q146">
        <f t="shared" si="30"/>
        <v>0</v>
      </c>
      <c r="R146">
        <f t="shared" si="31"/>
        <v>1</v>
      </c>
      <c r="S146">
        <f t="shared" si="32"/>
        <v>0</v>
      </c>
      <c r="T146">
        <f t="shared" si="33"/>
        <v>0</v>
      </c>
      <c r="U146" s="11" t="str">
        <f t="shared" si="34"/>
        <v>10-20k</v>
      </c>
      <c r="V146" s="3">
        <f t="shared" si="24"/>
        <v>18563.333333333314</v>
      </c>
      <c r="W146" s="3">
        <f t="shared" si="25"/>
        <v>3517</v>
      </c>
      <c r="X146" s="3">
        <f t="shared" si="26"/>
        <v>6796.6666666666597</v>
      </c>
      <c r="Y146" s="3">
        <f t="shared" si="27"/>
        <v>3392.6666666666601</v>
      </c>
      <c r="Z146" s="3">
        <f t="shared" si="28"/>
        <v>4338.3333333333303</v>
      </c>
      <c r="AA146" s="9">
        <f t="shared" si="29"/>
        <v>518.66666666666595</v>
      </c>
      <c r="AH146" s="3">
        <v>18563.333333333314</v>
      </c>
      <c r="AI146" s="3">
        <v>3517</v>
      </c>
      <c r="AJ146" s="3">
        <v>6796.6666666666597</v>
      </c>
      <c r="AK146" s="3">
        <v>3392.6666666666601</v>
      </c>
      <c r="AL146" s="3">
        <v>4338.3333333333303</v>
      </c>
      <c r="AM146" s="9">
        <v>518.66666666666595</v>
      </c>
      <c r="AN146" s="3">
        <f>IFERROR(ROUND(VLOOKUP($A146,est_vols!$A:$U,4,FALSE),0),"")</f>
        <v>18799</v>
      </c>
      <c r="AO146" s="3">
        <f>IFERROR(ROUND(VLOOKUP($A146,est_vols!$A:$U,5,FALSE),0),"")</f>
        <v>4411</v>
      </c>
      <c r="AP146" s="3">
        <f>IFERROR(ROUND(VLOOKUP($A146,est_vols!$A:$U,6,FALSE),0),"")</f>
        <v>6919</v>
      </c>
      <c r="AQ146" s="3">
        <f>IFERROR(ROUND(VLOOKUP($A146,est_vols!$A:$U,7,FALSE),0),"")</f>
        <v>2970</v>
      </c>
      <c r="AR146" s="3">
        <f>IFERROR(ROUND(VLOOKUP($A146,est_vols!$A:$U,8,FALSE),0),"")</f>
        <v>3457</v>
      </c>
      <c r="AS146" s="9">
        <f>IFERROR(ROUND(VLOOKUP($A146,est_vols!$A:$U,9,FALSE),0),"")</f>
        <v>1042</v>
      </c>
      <c r="AT146" s="3">
        <f t="shared" si="20"/>
        <v>235.66666666668607</v>
      </c>
      <c r="AU146" s="3">
        <f t="shared" si="20"/>
        <v>894</v>
      </c>
      <c r="AV146" s="3">
        <f t="shared" si="20"/>
        <v>122.33333333334031</v>
      </c>
      <c r="AW146" s="3">
        <f t="shared" si="18"/>
        <v>-422.66666666666015</v>
      </c>
      <c r="AX146" s="3">
        <f t="shared" si="18"/>
        <v>-881.3333333333303</v>
      </c>
      <c r="AY146" s="9">
        <f t="shared" si="18"/>
        <v>523.33333333333405</v>
      </c>
      <c r="AZ146" s="3">
        <f t="shared" si="21"/>
        <v>55538.77777778692</v>
      </c>
      <c r="BA146" s="3">
        <f t="shared" si="21"/>
        <v>799236</v>
      </c>
      <c r="BB146" s="3">
        <f t="shared" si="21"/>
        <v>14965.44444444615</v>
      </c>
      <c r="BC146" s="3">
        <f t="shared" si="19"/>
        <v>178647.11111110559</v>
      </c>
      <c r="BD146" s="3">
        <f t="shared" si="19"/>
        <v>776748.44444443914</v>
      </c>
      <c r="BE146" s="3">
        <f t="shared" si="19"/>
        <v>273877.77777777851</v>
      </c>
    </row>
    <row r="147" spans="1:57" x14ac:dyDescent="0.25">
      <c r="A147">
        <v>145</v>
      </c>
      <c r="B147" t="s">
        <v>75</v>
      </c>
      <c r="C147" t="s">
        <v>213</v>
      </c>
      <c r="D147" t="s">
        <v>96</v>
      </c>
      <c r="E147" t="s">
        <v>669</v>
      </c>
      <c r="F147" t="s">
        <v>670</v>
      </c>
      <c r="G147" t="s">
        <v>671</v>
      </c>
      <c r="H147" t="s">
        <v>40</v>
      </c>
      <c r="I147" t="s">
        <v>76</v>
      </c>
      <c r="J147" s="11" t="s">
        <v>135</v>
      </c>
      <c r="K147">
        <v>21125</v>
      </c>
      <c r="L147" s="11">
        <v>33287</v>
      </c>
      <c r="M147">
        <f>IFERROR(ROUND(VLOOKUP($A147,est_vols!$A:$U,2,FALSE),0),"")</f>
        <v>1</v>
      </c>
      <c r="N147">
        <f>IFERROR(ROUND(VLOOKUP($A147,est_vols!$A:$U,3,FALSE),0),"")</f>
        <v>15</v>
      </c>
      <c r="O147" t="str">
        <f>VLOOKUP(M147,'AT FT Lookup'!$A$3:$D$8,4,FALSE)</f>
        <v>Core/CBD</v>
      </c>
      <c r="P147" s="11" t="str">
        <f>VLOOKUP(N147,'AT FT Lookup'!$A$12:$C$26,3,FALSE)</f>
        <v>Art</v>
      </c>
      <c r="Q147">
        <f t="shared" si="30"/>
        <v>0</v>
      </c>
      <c r="R147">
        <f t="shared" si="31"/>
        <v>0</v>
      </c>
      <c r="S147">
        <f t="shared" si="32"/>
        <v>1</v>
      </c>
      <c r="T147">
        <f t="shared" si="33"/>
        <v>0</v>
      </c>
      <c r="U147" s="11" t="str">
        <f t="shared" si="34"/>
        <v>20-50k</v>
      </c>
      <c r="V147" s="3">
        <f t="shared" si="24"/>
        <v>24362.999999999982</v>
      </c>
      <c r="W147" s="3">
        <f t="shared" si="25"/>
        <v>4225.6666666666597</v>
      </c>
      <c r="X147" s="3">
        <f t="shared" si="26"/>
        <v>8786.3333333333303</v>
      </c>
      <c r="Y147" s="3">
        <f t="shared" si="27"/>
        <v>4594.3333333333303</v>
      </c>
      <c r="Z147" s="3">
        <f t="shared" si="28"/>
        <v>6017.6666666666597</v>
      </c>
      <c r="AA147" s="9">
        <f t="shared" si="29"/>
        <v>739</v>
      </c>
      <c r="AH147" s="3">
        <v>24362.999999999982</v>
      </c>
      <c r="AI147" s="3">
        <v>4225.6666666666597</v>
      </c>
      <c r="AJ147" s="3">
        <v>8786.3333333333303</v>
      </c>
      <c r="AK147" s="3">
        <v>4594.3333333333303</v>
      </c>
      <c r="AL147" s="3">
        <v>6017.6666666666597</v>
      </c>
      <c r="AM147" s="9">
        <v>739</v>
      </c>
      <c r="AN147" s="3">
        <f>IFERROR(ROUND(VLOOKUP($A147,est_vols!$A:$U,4,FALSE),0),"")</f>
        <v>22934</v>
      </c>
      <c r="AO147" s="3">
        <f>IFERROR(ROUND(VLOOKUP($A147,est_vols!$A:$U,5,FALSE),0),"")</f>
        <v>4416</v>
      </c>
      <c r="AP147" s="3">
        <f>IFERROR(ROUND(VLOOKUP($A147,est_vols!$A:$U,6,FALSE),0),"")</f>
        <v>8707</v>
      </c>
      <c r="AQ147" s="3">
        <f>IFERROR(ROUND(VLOOKUP($A147,est_vols!$A:$U,7,FALSE),0),"")</f>
        <v>3763</v>
      </c>
      <c r="AR147" s="3">
        <f>IFERROR(ROUND(VLOOKUP($A147,est_vols!$A:$U,8,FALSE),0),"")</f>
        <v>5039</v>
      </c>
      <c r="AS147" s="9">
        <f>IFERROR(ROUND(VLOOKUP($A147,est_vols!$A:$U,9,FALSE),0),"")</f>
        <v>1009</v>
      </c>
      <c r="AT147" s="3">
        <f t="shared" si="20"/>
        <v>-1428.9999999999818</v>
      </c>
      <c r="AU147" s="3">
        <f t="shared" si="20"/>
        <v>190.33333333334031</v>
      </c>
      <c r="AV147" s="3">
        <f t="shared" si="20"/>
        <v>-79.333333333330302</v>
      </c>
      <c r="AW147" s="3">
        <f t="shared" si="18"/>
        <v>-831.3333333333303</v>
      </c>
      <c r="AX147" s="3">
        <f t="shared" si="18"/>
        <v>-978.66666666665969</v>
      </c>
      <c r="AY147" s="9">
        <f t="shared" si="18"/>
        <v>270</v>
      </c>
      <c r="AZ147" s="3">
        <f t="shared" si="21"/>
        <v>2042040.9999999481</v>
      </c>
      <c r="BA147" s="3">
        <f t="shared" si="21"/>
        <v>36226.777777780429</v>
      </c>
      <c r="BB147" s="3">
        <f t="shared" si="21"/>
        <v>6293.7777777772972</v>
      </c>
      <c r="BC147" s="3">
        <f t="shared" si="19"/>
        <v>691115.11111110612</v>
      </c>
      <c r="BD147" s="3">
        <f t="shared" si="19"/>
        <v>957788.44444443076</v>
      </c>
      <c r="BE147" s="3">
        <f t="shared" si="19"/>
        <v>72900</v>
      </c>
    </row>
    <row r="148" spans="1:57" x14ac:dyDescent="0.25">
      <c r="A148">
        <v>146</v>
      </c>
      <c r="B148" t="s">
        <v>75</v>
      </c>
      <c r="C148" t="s">
        <v>213</v>
      </c>
      <c r="D148" t="s">
        <v>96</v>
      </c>
      <c r="E148" t="s">
        <v>669</v>
      </c>
      <c r="F148" t="s">
        <v>670</v>
      </c>
      <c r="G148" t="s">
        <v>671</v>
      </c>
      <c r="H148" t="s">
        <v>42</v>
      </c>
      <c r="I148" t="s">
        <v>76</v>
      </c>
      <c r="J148" s="11" t="s">
        <v>136</v>
      </c>
      <c r="K148">
        <v>33287</v>
      </c>
      <c r="L148" s="11">
        <v>21125</v>
      </c>
      <c r="M148">
        <f>IFERROR(ROUND(VLOOKUP($A148,est_vols!$A:$U,2,FALSE),0),"")</f>
        <v>1</v>
      </c>
      <c r="N148">
        <f>IFERROR(ROUND(VLOOKUP($A148,est_vols!$A:$U,3,FALSE),0),"")</f>
        <v>15</v>
      </c>
      <c r="O148" t="str">
        <f>VLOOKUP(M148,'AT FT Lookup'!$A$3:$D$8,4,FALSE)</f>
        <v>Core/CBD</v>
      </c>
      <c r="P148" s="11" t="str">
        <f>VLOOKUP(N148,'AT FT Lookup'!$A$12:$C$26,3,FALSE)</f>
        <v>Art</v>
      </c>
      <c r="Q148">
        <f t="shared" si="30"/>
        <v>0</v>
      </c>
      <c r="R148">
        <f t="shared" si="31"/>
        <v>0</v>
      </c>
      <c r="S148">
        <f t="shared" si="32"/>
        <v>1</v>
      </c>
      <c r="T148">
        <f t="shared" si="33"/>
        <v>0</v>
      </c>
      <c r="U148" s="11" t="str">
        <f t="shared" si="34"/>
        <v>20-50k</v>
      </c>
      <c r="V148" s="3">
        <f t="shared" si="24"/>
        <v>25532.666666666653</v>
      </c>
      <c r="W148" s="3">
        <f t="shared" si="25"/>
        <v>3748.6666666666601</v>
      </c>
      <c r="X148" s="3">
        <f t="shared" si="26"/>
        <v>9127</v>
      </c>
      <c r="Y148" s="3">
        <f t="shared" si="27"/>
        <v>5267.6666666666597</v>
      </c>
      <c r="Z148" s="3">
        <f t="shared" si="28"/>
        <v>6684</v>
      </c>
      <c r="AA148" s="9">
        <f t="shared" si="29"/>
        <v>705.33333333333303</v>
      </c>
      <c r="AH148" s="3">
        <v>25532.666666666653</v>
      </c>
      <c r="AI148" s="3">
        <v>3748.6666666666601</v>
      </c>
      <c r="AJ148" s="3">
        <v>9127</v>
      </c>
      <c r="AK148" s="3">
        <v>5267.6666666666597</v>
      </c>
      <c r="AL148" s="3">
        <v>6684</v>
      </c>
      <c r="AM148" s="9">
        <v>705.33333333333303</v>
      </c>
      <c r="AN148" s="3">
        <f>IFERROR(ROUND(VLOOKUP($A148,est_vols!$A:$U,4,FALSE),0),"")</f>
        <v>23704</v>
      </c>
      <c r="AO148" s="3">
        <f>IFERROR(ROUND(VLOOKUP($A148,est_vols!$A:$U,5,FALSE),0),"")</f>
        <v>2896</v>
      </c>
      <c r="AP148" s="3">
        <f>IFERROR(ROUND(VLOOKUP($A148,est_vols!$A:$U,6,FALSE),0),"")</f>
        <v>8736</v>
      </c>
      <c r="AQ148" s="3">
        <f>IFERROR(ROUND(VLOOKUP($A148,est_vols!$A:$U,7,FALSE),0),"")</f>
        <v>5277</v>
      </c>
      <c r="AR148" s="3">
        <f>IFERROR(ROUND(VLOOKUP($A148,est_vols!$A:$U,8,FALSE),0),"")</f>
        <v>5852</v>
      </c>
      <c r="AS148" s="9">
        <f>IFERROR(ROUND(VLOOKUP($A148,est_vols!$A:$U,9,FALSE),0),"")</f>
        <v>944</v>
      </c>
      <c r="AT148" s="3">
        <f t="shared" si="20"/>
        <v>-1828.6666666666533</v>
      </c>
      <c r="AU148" s="3">
        <f t="shared" si="20"/>
        <v>-852.66666666666015</v>
      </c>
      <c r="AV148" s="3">
        <f t="shared" si="20"/>
        <v>-391</v>
      </c>
      <c r="AW148" s="3">
        <f t="shared" si="18"/>
        <v>9.3333333333403061</v>
      </c>
      <c r="AX148" s="3">
        <f t="shared" si="18"/>
        <v>-832</v>
      </c>
      <c r="AY148" s="9">
        <f t="shared" si="18"/>
        <v>238.66666666666697</v>
      </c>
      <c r="AZ148" s="3">
        <f t="shared" si="21"/>
        <v>3344021.7777777291</v>
      </c>
      <c r="BA148" s="3">
        <f t="shared" si="21"/>
        <v>727040.44444443332</v>
      </c>
      <c r="BB148" s="3">
        <f t="shared" si="21"/>
        <v>152881</v>
      </c>
      <c r="BC148" s="3">
        <f t="shared" si="19"/>
        <v>87.111111111241271</v>
      </c>
      <c r="BD148" s="3">
        <f t="shared" si="19"/>
        <v>692224</v>
      </c>
      <c r="BE148" s="3">
        <f t="shared" si="19"/>
        <v>56961.777777777919</v>
      </c>
    </row>
    <row r="149" spans="1:57" x14ac:dyDescent="0.25">
      <c r="A149">
        <v>147</v>
      </c>
      <c r="B149" t="s">
        <v>75</v>
      </c>
      <c r="C149" t="s">
        <v>213</v>
      </c>
      <c r="D149" t="s">
        <v>97</v>
      </c>
      <c r="E149" t="s">
        <v>672</v>
      </c>
      <c r="F149" t="s">
        <v>673</v>
      </c>
      <c r="G149" t="s">
        <v>674</v>
      </c>
      <c r="H149" t="s">
        <v>42</v>
      </c>
      <c r="I149" t="s">
        <v>76</v>
      </c>
      <c r="J149" s="11" t="s">
        <v>137</v>
      </c>
      <c r="K149">
        <v>26039</v>
      </c>
      <c r="L149" s="11">
        <v>26030</v>
      </c>
      <c r="M149">
        <f>IFERROR(ROUND(VLOOKUP($A149,est_vols!$A:$U,2,FALSE),0),"")</f>
        <v>1</v>
      </c>
      <c r="N149">
        <f>IFERROR(ROUND(VLOOKUP($A149,est_vols!$A:$U,3,FALSE),0),"")</f>
        <v>15</v>
      </c>
      <c r="O149" t="str">
        <f>VLOOKUP(M149,'AT FT Lookup'!$A$3:$D$8,4,FALSE)</f>
        <v>Core/CBD</v>
      </c>
      <c r="P149" s="11" t="str">
        <f>VLOOKUP(N149,'AT FT Lookup'!$A$12:$C$26,3,FALSE)</f>
        <v>Art</v>
      </c>
      <c r="Q149">
        <f t="shared" si="30"/>
        <v>0</v>
      </c>
      <c r="R149">
        <f t="shared" si="31"/>
        <v>0</v>
      </c>
      <c r="S149">
        <f t="shared" si="32"/>
        <v>1</v>
      </c>
      <c r="T149">
        <f t="shared" si="33"/>
        <v>0</v>
      </c>
      <c r="U149" s="11" t="str">
        <f t="shared" si="34"/>
        <v>20-50k</v>
      </c>
      <c r="V149" s="3">
        <f t="shared" si="24"/>
        <v>31660.666666666599</v>
      </c>
      <c r="W149" s="3">
        <f t="shared" si="25"/>
        <v>4346</v>
      </c>
      <c r="X149" s="3">
        <f t="shared" si="26"/>
        <v>10342.666666666601</v>
      </c>
      <c r="Y149" s="3">
        <f t="shared" si="27"/>
        <v>6748</v>
      </c>
      <c r="Z149" s="3">
        <f t="shared" si="28"/>
        <v>8928</v>
      </c>
      <c r="AA149" s="9">
        <f t="shared" si="29"/>
        <v>1296</v>
      </c>
      <c r="AH149" s="3">
        <v>31660.666666666599</v>
      </c>
      <c r="AI149" s="3">
        <v>4346</v>
      </c>
      <c r="AJ149" s="3">
        <v>10342.666666666601</v>
      </c>
      <c r="AK149" s="3">
        <v>6748</v>
      </c>
      <c r="AL149" s="3">
        <v>8928</v>
      </c>
      <c r="AM149" s="9">
        <v>1296</v>
      </c>
      <c r="AN149" s="3">
        <f>IFERROR(ROUND(VLOOKUP($A149,est_vols!$A:$U,4,FALSE),0),"")</f>
        <v>36439</v>
      </c>
      <c r="AO149" s="3">
        <f>IFERROR(ROUND(VLOOKUP($A149,est_vols!$A:$U,5,FALSE),0),"")</f>
        <v>4633</v>
      </c>
      <c r="AP149" s="3">
        <f>IFERROR(ROUND(VLOOKUP($A149,est_vols!$A:$U,6,FALSE),0),"")</f>
        <v>12870</v>
      </c>
      <c r="AQ149" s="3">
        <f>IFERROR(ROUND(VLOOKUP($A149,est_vols!$A:$U,7,FALSE),0),"")</f>
        <v>7525</v>
      </c>
      <c r="AR149" s="3">
        <f>IFERROR(ROUND(VLOOKUP($A149,est_vols!$A:$U,8,FALSE),0),"")</f>
        <v>9491</v>
      </c>
      <c r="AS149" s="9">
        <f>IFERROR(ROUND(VLOOKUP($A149,est_vols!$A:$U,9,FALSE),0),"")</f>
        <v>1920</v>
      </c>
      <c r="AT149" s="3">
        <f t="shared" si="20"/>
        <v>4778.3333333334012</v>
      </c>
      <c r="AU149" s="3">
        <f t="shared" si="20"/>
        <v>287</v>
      </c>
      <c r="AV149" s="3">
        <f t="shared" si="20"/>
        <v>2527.3333333333994</v>
      </c>
      <c r="AW149" s="3">
        <f t="shared" si="18"/>
        <v>777</v>
      </c>
      <c r="AX149" s="3">
        <f t="shared" si="18"/>
        <v>563</v>
      </c>
      <c r="AY149" s="9">
        <f t="shared" si="18"/>
        <v>624</v>
      </c>
      <c r="AZ149" s="3">
        <f t="shared" si="21"/>
        <v>22832469.444445092</v>
      </c>
      <c r="BA149" s="3">
        <f t="shared" si="21"/>
        <v>82369</v>
      </c>
      <c r="BB149" s="3">
        <f t="shared" si="21"/>
        <v>6387413.7777781114</v>
      </c>
      <c r="BC149" s="3">
        <f t="shared" si="19"/>
        <v>603729</v>
      </c>
      <c r="BD149" s="3">
        <f t="shared" si="19"/>
        <v>316969</v>
      </c>
      <c r="BE149" s="3">
        <f t="shared" si="19"/>
        <v>389376</v>
      </c>
    </row>
    <row r="150" spans="1:57" x14ac:dyDescent="0.25">
      <c r="A150">
        <v>148</v>
      </c>
      <c r="B150" t="s">
        <v>75</v>
      </c>
      <c r="C150" t="s">
        <v>213</v>
      </c>
      <c r="D150" t="s">
        <v>98</v>
      </c>
      <c r="E150" t="s">
        <v>675</v>
      </c>
      <c r="F150" t="s">
        <v>676</v>
      </c>
      <c r="G150" t="s">
        <v>677</v>
      </c>
      <c r="H150" t="s">
        <v>40</v>
      </c>
      <c r="I150" t="s">
        <v>76</v>
      </c>
      <c r="J150" s="11" t="s">
        <v>138</v>
      </c>
      <c r="K150">
        <v>26514</v>
      </c>
      <c r="L150" s="11">
        <v>26496</v>
      </c>
      <c r="M150">
        <f>IFERROR(ROUND(VLOOKUP($A150,est_vols!$A:$U,2,FALSE),0),"")</f>
        <v>1</v>
      </c>
      <c r="N150">
        <f>IFERROR(ROUND(VLOOKUP($A150,est_vols!$A:$U,3,FALSE),0),"")</f>
        <v>15</v>
      </c>
      <c r="O150" t="str">
        <f>VLOOKUP(M150,'AT FT Lookup'!$A$3:$D$8,4,FALSE)</f>
        <v>Core/CBD</v>
      </c>
      <c r="P150" s="11" t="str">
        <f>VLOOKUP(N150,'AT FT Lookup'!$A$12:$C$26,3,FALSE)</f>
        <v>Art</v>
      </c>
      <c r="Q150">
        <f t="shared" si="30"/>
        <v>0</v>
      </c>
      <c r="R150">
        <f t="shared" si="31"/>
        <v>1</v>
      </c>
      <c r="S150">
        <f t="shared" si="32"/>
        <v>0</v>
      </c>
      <c r="T150">
        <f t="shared" si="33"/>
        <v>0</v>
      </c>
      <c r="U150" s="11" t="str">
        <f t="shared" si="34"/>
        <v>10-20k</v>
      </c>
      <c r="V150" s="3">
        <f t="shared" si="24"/>
        <v>15030.666666666652</v>
      </c>
      <c r="W150" s="3">
        <f t="shared" si="25"/>
        <v>3129</v>
      </c>
      <c r="X150" s="3">
        <f t="shared" si="26"/>
        <v>5581.3333333333303</v>
      </c>
      <c r="Y150" s="3">
        <f t="shared" si="27"/>
        <v>2613.6666666666601</v>
      </c>
      <c r="Z150" s="3">
        <f t="shared" si="28"/>
        <v>3406.6666666666601</v>
      </c>
      <c r="AA150" s="9">
        <f t="shared" si="29"/>
        <v>300</v>
      </c>
      <c r="AH150" s="3">
        <v>15030.666666666652</v>
      </c>
      <c r="AI150" s="3">
        <v>3129</v>
      </c>
      <c r="AJ150" s="3">
        <v>5581.3333333333303</v>
      </c>
      <c r="AK150" s="3">
        <v>2613.6666666666601</v>
      </c>
      <c r="AL150" s="3">
        <v>3406.6666666666601</v>
      </c>
      <c r="AM150" s="9">
        <v>300</v>
      </c>
      <c r="AN150" s="3">
        <f>IFERROR(ROUND(VLOOKUP($A150,est_vols!$A:$U,4,FALSE),0),"")</f>
        <v>17056</v>
      </c>
      <c r="AO150" s="3">
        <f>IFERROR(ROUND(VLOOKUP($A150,est_vols!$A:$U,5,FALSE),0),"")</f>
        <v>4231</v>
      </c>
      <c r="AP150" s="3">
        <f>IFERROR(ROUND(VLOOKUP($A150,est_vols!$A:$U,6,FALSE),0),"")</f>
        <v>6915</v>
      </c>
      <c r="AQ150" s="3">
        <f>IFERROR(ROUND(VLOOKUP($A150,est_vols!$A:$U,7,FALSE),0),"")</f>
        <v>2826</v>
      </c>
      <c r="AR150" s="3">
        <f>IFERROR(ROUND(VLOOKUP($A150,est_vols!$A:$U,8,FALSE),0),"")</f>
        <v>2669</v>
      </c>
      <c r="AS150" s="9">
        <f>IFERROR(ROUND(VLOOKUP($A150,est_vols!$A:$U,9,FALSE),0),"")</f>
        <v>414</v>
      </c>
      <c r="AT150" s="3">
        <f t="shared" si="20"/>
        <v>2025.3333333333485</v>
      </c>
      <c r="AU150" s="3">
        <f t="shared" si="20"/>
        <v>1102</v>
      </c>
      <c r="AV150" s="3">
        <f t="shared" si="20"/>
        <v>1333.6666666666697</v>
      </c>
      <c r="AW150" s="3">
        <f t="shared" si="18"/>
        <v>212.33333333333985</v>
      </c>
      <c r="AX150" s="3">
        <f t="shared" si="18"/>
        <v>-737.66666666666015</v>
      </c>
      <c r="AY150" s="9">
        <f t="shared" si="18"/>
        <v>114</v>
      </c>
      <c r="AZ150" s="3">
        <f t="shared" si="21"/>
        <v>4101975.1111111725</v>
      </c>
      <c r="BA150" s="3">
        <f t="shared" si="21"/>
        <v>1214404</v>
      </c>
      <c r="BB150" s="3">
        <f t="shared" si="21"/>
        <v>1778666.7777777859</v>
      </c>
      <c r="BC150" s="3">
        <f t="shared" si="19"/>
        <v>45085.44444444721</v>
      </c>
      <c r="BD150" s="3">
        <f t="shared" si="19"/>
        <v>544152.11111110146</v>
      </c>
      <c r="BE150" s="3">
        <f t="shared" si="19"/>
        <v>12996</v>
      </c>
    </row>
    <row r="151" spans="1:57" x14ac:dyDescent="0.25">
      <c r="A151">
        <v>149</v>
      </c>
      <c r="B151" t="s">
        <v>75</v>
      </c>
      <c r="C151" t="s">
        <v>213</v>
      </c>
      <c r="D151" t="s">
        <v>98</v>
      </c>
      <c r="E151" t="s">
        <v>675</v>
      </c>
      <c r="F151" t="s">
        <v>676</v>
      </c>
      <c r="G151" t="s">
        <v>677</v>
      </c>
      <c r="H151" t="s">
        <v>42</v>
      </c>
      <c r="I151" t="s">
        <v>76</v>
      </c>
      <c r="J151" s="11" t="s">
        <v>139</v>
      </c>
      <c r="K151">
        <v>26494</v>
      </c>
      <c r="L151" s="11">
        <v>26514</v>
      </c>
      <c r="M151">
        <f>IFERROR(ROUND(VLOOKUP($A151,est_vols!$A:$U,2,FALSE),0),"")</f>
        <v>1</v>
      </c>
      <c r="N151">
        <f>IFERROR(ROUND(VLOOKUP($A151,est_vols!$A:$U,3,FALSE),0),"")</f>
        <v>15</v>
      </c>
      <c r="O151" t="str">
        <f>VLOOKUP(M151,'AT FT Lookup'!$A$3:$D$8,4,FALSE)</f>
        <v>Core/CBD</v>
      </c>
      <c r="P151" s="11" t="str">
        <f>VLOOKUP(N151,'AT FT Lookup'!$A$12:$C$26,3,FALSE)</f>
        <v>Art</v>
      </c>
      <c r="Q151">
        <f t="shared" si="30"/>
        <v>0</v>
      </c>
      <c r="R151">
        <f t="shared" si="31"/>
        <v>1</v>
      </c>
      <c r="S151">
        <f t="shared" si="32"/>
        <v>0</v>
      </c>
      <c r="T151">
        <f t="shared" si="33"/>
        <v>0</v>
      </c>
      <c r="U151" s="11" t="str">
        <f t="shared" si="34"/>
        <v>10-20k</v>
      </c>
      <c r="V151" s="3">
        <f t="shared" si="24"/>
        <v>15105.333333333323</v>
      </c>
      <c r="W151" s="3">
        <f t="shared" si="25"/>
        <v>1917.3333333333301</v>
      </c>
      <c r="X151" s="3">
        <f t="shared" si="26"/>
        <v>5448.3333333333303</v>
      </c>
      <c r="Y151" s="3">
        <f t="shared" si="27"/>
        <v>3648</v>
      </c>
      <c r="Z151" s="3">
        <f t="shared" si="28"/>
        <v>3748.3333333333298</v>
      </c>
      <c r="AA151" s="9">
        <f t="shared" si="29"/>
        <v>343.33333333333297</v>
      </c>
      <c r="AH151" s="3">
        <v>15105.333333333323</v>
      </c>
      <c r="AI151" s="3">
        <v>1917.3333333333301</v>
      </c>
      <c r="AJ151" s="3">
        <v>5448.3333333333303</v>
      </c>
      <c r="AK151" s="3">
        <v>3648</v>
      </c>
      <c r="AL151" s="3">
        <v>3748.3333333333298</v>
      </c>
      <c r="AM151" s="9">
        <v>343.33333333333297</v>
      </c>
      <c r="AN151" s="3">
        <f>IFERROR(ROUND(VLOOKUP($A151,est_vols!$A:$U,4,FALSE),0),"")</f>
        <v>15223</v>
      </c>
      <c r="AO151" s="3">
        <f>IFERROR(ROUND(VLOOKUP($A151,est_vols!$A:$U,5,FALSE),0),"")</f>
        <v>1464</v>
      </c>
      <c r="AP151" s="3">
        <f>IFERROR(ROUND(VLOOKUP($A151,est_vols!$A:$U,6,FALSE),0),"")</f>
        <v>5666</v>
      </c>
      <c r="AQ151" s="3">
        <f>IFERROR(ROUND(VLOOKUP($A151,est_vols!$A:$U,7,FALSE),0),"")</f>
        <v>4187</v>
      </c>
      <c r="AR151" s="3">
        <f>IFERROR(ROUND(VLOOKUP($A151,est_vols!$A:$U,8,FALSE),0),"")</f>
        <v>3623</v>
      </c>
      <c r="AS151" s="9">
        <f>IFERROR(ROUND(VLOOKUP($A151,est_vols!$A:$U,9,FALSE),0),"")</f>
        <v>283</v>
      </c>
      <c r="AT151" s="3">
        <f t="shared" si="20"/>
        <v>117.66666666667697</v>
      </c>
      <c r="AU151" s="3">
        <f t="shared" si="20"/>
        <v>-453.33333333333007</v>
      </c>
      <c r="AV151" s="3">
        <f t="shared" si="20"/>
        <v>217.6666666666697</v>
      </c>
      <c r="AW151" s="3">
        <f t="shared" si="18"/>
        <v>539</v>
      </c>
      <c r="AX151" s="3">
        <f t="shared" si="18"/>
        <v>-125.33333333332985</v>
      </c>
      <c r="AY151" s="9">
        <f t="shared" si="18"/>
        <v>-60.333333333332973</v>
      </c>
      <c r="AZ151" s="3">
        <f t="shared" si="21"/>
        <v>13845.44444444687</v>
      </c>
      <c r="BA151" s="3">
        <f t="shared" si="21"/>
        <v>205511.11111110816</v>
      </c>
      <c r="BB151" s="3">
        <f t="shared" si="21"/>
        <v>47378.777777779098</v>
      </c>
      <c r="BC151" s="3">
        <f t="shared" si="19"/>
        <v>290521</v>
      </c>
      <c r="BD151" s="3">
        <f t="shared" si="19"/>
        <v>15708.44444444357</v>
      </c>
      <c r="BE151" s="3">
        <f t="shared" si="19"/>
        <v>3640.1111111110677</v>
      </c>
    </row>
    <row r="152" spans="1:57" x14ac:dyDescent="0.25">
      <c r="A152">
        <v>150</v>
      </c>
      <c r="B152" t="s">
        <v>75</v>
      </c>
      <c r="C152" t="s">
        <v>213</v>
      </c>
      <c r="D152" t="s">
        <v>99</v>
      </c>
      <c r="E152" t="s">
        <v>678</v>
      </c>
      <c r="F152" t="s">
        <v>632</v>
      </c>
      <c r="G152" t="s">
        <v>668</v>
      </c>
      <c r="H152" t="s">
        <v>40</v>
      </c>
      <c r="I152" t="s">
        <v>76</v>
      </c>
      <c r="J152" s="11" t="s">
        <v>140</v>
      </c>
      <c r="K152">
        <v>25959</v>
      </c>
      <c r="L152" s="11">
        <v>25942</v>
      </c>
      <c r="M152">
        <f>IFERROR(ROUND(VLOOKUP($A152,est_vols!$A:$U,2,FALSE),0),"")</f>
        <v>1</v>
      </c>
      <c r="N152">
        <f>IFERROR(ROUND(VLOOKUP($A152,est_vols!$A:$U,3,FALSE),0),"")</f>
        <v>7</v>
      </c>
      <c r="O152" t="str">
        <f>VLOOKUP(M152,'AT FT Lookup'!$A$3:$D$8,4,FALSE)</f>
        <v>Core/CBD</v>
      </c>
      <c r="P152" s="11" t="str">
        <f>VLOOKUP(N152,'AT FT Lookup'!$A$12:$C$26,3,FALSE)</f>
        <v>Art</v>
      </c>
      <c r="Q152">
        <f t="shared" si="30"/>
        <v>0</v>
      </c>
      <c r="R152">
        <f t="shared" si="31"/>
        <v>1</v>
      </c>
      <c r="S152">
        <f t="shared" si="32"/>
        <v>0</v>
      </c>
      <c r="T152">
        <f t="shared" si="33"/>
        <v>0</v>
      </c>
      <c r="U152" s="11" t="str">
        <f t="shared" si="34"/>
        <v>10-20k</v>
      </c>
      <c r="V152" s="3">
        <f t="shared" si="24"/>
        <v>10888.33333333331</v>
      </c>
      <c r="W152" s="3">
        <f t="shared" si="25"/>
        <v>1794.6666666666599</v>
      </c>
      <c r="X152" s="3">
        <f t="shared" si="26"/>
        <v>4069.6666666666601</v>
      </c>
      <c r="Y152" s="3">
        <f t="shared" si="27"/>
        <v>2154.6666666666601</v>
      </c>
      <c r="Z152" s="3">
        <f t="shared" si="28"/>
        <v>2645.3333333333298</v>
      </c>
      <c r="AA152" s="9">
        <f t="shared" si="29"/>
        <v>224</v>
      </c>
      <c r="AH152" s="3">
        <v>10888.33333333331</v>
      </c>
      <c r="AI152" s="3">
        <v>1794.6666666666599</v>
      </c>
      <c r="AJ152" s="3">
        <v>4069.6666666666601</v>
      </c>
      <c r="AK152" s="3">
        <v>2154.6666666666601</v>
      </c>
      <c r="AL152" s="3">
        <v>2645.3333333333298</v>
      </c>
      <c r="AM152" s="9">
        <v>224</v>
      </c>
      <c r="AN152" s="3">
        <f>IFERROR(ROUND(VLOOKUP($A152,est_vols!$A:$U,4,FALSE),0),"")</f>
        <v>14940</v>
      </c>
      <c r="AO152" s="3">
        <f>IFERROR(ROUND(VLOOKUP($A152,est_vols!$A:$U,5,FALSE),0),"")</f>
        <v>3676</v>
      </c>
      <c r="AP152" s="3">
        <f>IFERROR(ROUND(VLOOKUP($A152,est_vols!$A:$U,6,FALSE),0),"")</f>
        <v>5771</v>
      </c>
      <c r="AQ152" s="3">
        <f>IFERROR(ROUND(VLOOKUP($A152,est_vols!$A:$U,7,FALSE),0),"")</f>
        <v>2445</v>
      </c>
      <c r="AR152" s="3">
        <f>IFERROR(ROUND(VLOOKUP($A152,est_vols!$A:$U,8,FALSE),0),"")</f>
        <v>2561</v>
      </c>
      <c r="AS152" s="9">
        <f>IFERROR(ROUND(VLOOKUP($A152,est_vols!$A:$U,9,FALSE),0),"")</f>
        <v>488</v>
      </c>
      <c r="AT152" s="3">
        <f t="shared" si="20"/>
        <v>4051.6666666666897</v>
      </c>
      <c r="AU152" s="3">
        <f t="shared" si="20"/>
        <v>1881.3333333333401</v>
      </c>
      <c r="AV152" s="3">
        <f t="shared" si="20"/>
        <v>1701.3333333333399</v>
      </c>
      <c r="AW152" s="3">
        <f t="shared" si="18"/>
        <v>290.33333333333985</v>
      </c>
      <c r="AX152" s="3">
        <f t="shared" si="18"/>
        <v>-84.333333333329847</v>
      </c>
      <c r="AY152" s="9">
        <f t="shared" si="18"/>
        <v>264</v>
      </c>
      <c r="AZ152" s="3">
        <f t="shared" si="21"/>
        <v>16416002.777777964</v>
      </c>
      <c r="BA152" s="3">
        <f t="shared" si="21"/>
        <v>3539415.1111111366</v>
      </c>
      <c r="BB152" s="3">
        <f t="shared" si="21"/>
        <v>2894535.1111111334</v>
      </c>
      <c r="BC152" s="3">
        <f t="shared" si="19"/>
        <v>84293.444444448236</v>
      </c>
      <c r="BD152" s="3">
        <f t="shared" si="19"/>
        <v>7112.1111111105229</v>
      </c>
      <c r="BE152" s="3">
        <f t="shared" si="19"/>
        <v>69696</v>
      </c>
    </row>
    <row r="153" spans="1:57" x14ac:dyDescent="0.25">
      <c r="A153">
        <v>151</v>
      </c>
      <c r="B153" t="s">
        <v>75</v>
      </c>
      <c r="C153" t="s">
        <v>213</v>
      </c>
      <c r="D153" t="s">
        <v>100</v>
      </c>
      <c r="E153" t="s">
        <v>679</v>
      </c>
      <c r="F153" t="s">
        <v>624</v>
      </c>
      <c r="G153" t="s">
        <v>625</v>
      </c>
      <c r="H153" t="s">
        <v>42</v>
      </c>
      <c r="I153" t="s">
        <v>76</v>
      </c>
      <c r="J153" s="11" t="s">
        <v>141</v>
      </c>
      <c r="K153">
        <v>24579</v>
      </c>
      <c r="L153" s="11">
        <v>23906</v>
      </c>
      <c r="M153">
        <f>IFERROR(ROUND(VLOOKUP($A153,est_vols!$A:$U,2,FALSE),0),"")</f>
        <v>1</v>
      </c>
      <c r="N153">
        <f>IFERROR(ROUND(VLOOKUP($A153,est_vols!$A:$U,3,FALSE),0),"")</f>
        <v>7</v>
      </c>
      <c r="O153" t="str">
        <f>VLOOKUP(M153,'AT FT Lookup'!$A$3:$D$8,4,FALSE)</f>
        <v>Core/CBD</v>
      </c>
      <c r="P153" s="11" t="str">
        <f>VLOOKUP(N153,'AT FT Lookup'!$A$12:$C$26,3,FALSE)</f>
        <v>Art</v>
      </c>
      <c r="Q153">
        <f t="shared" si="30"/>
        <v>0</v>
      </c>
      <c r="R153">
        <f t="shared" si="31"/>
        <v>1</v>
      </c>
      <c r="S153">
        <f t="shared" si="32"/>
        <v>0</v>
      </c>
      <c r="T153">
        <f t="shared" si="33"/>
        <v>0</v>
      </c>
      <c r="U153" s="11" t="str">
        <f t="shared" si="34"/>
        <v>10-20k</v>
      </c>
      <c r="V153" s="3">
        <f t="shared" si="24"/>
        <v>15291</v>
      </c>
      <c r="W153" s="3">
        <f t="shared" si="25"/>
        <v>2026</v>
      </c>
      <c r="X153" s="3">
        <f t="shared" si="26"/>
        <v>5729</v>
      </c>
      <c r="Y153" s="3">
        <f t="shared" si="27"/>
        <v>3221</v>
      </c>
      <c r="Z153" s="3">
        <f t="shared" si="28"/>
        <v>3996</v>
      </c>
      <c r="AA153" s="9">
        <f t="shared" si="29"/>
        <v>319</v>
      </c>
      <c r="AH153" s="3">
        <v>15291</v>
      </c>
      <c r="AI153" s="3">
        <v>2026</v>
      </c>
      <c r="AJ153" s="3">
        <v>5729</v>
      </c>
      <c r="AK153" s="3">
        <v>3221</v>
      </c>
      <c r="AL153" s="3">
        <v>3996</v>
      </c>
      <c r="AM153" s="9">
        <v>319</v>
      </c>
      <c r="AN153" s="3">
        <f>IFERROR(ROUND(VLOOKUP($A153,est_vols!$A:$U,4,FALSE),0),"")</f>
        <v>22707</v>
      </c>
      <c r="AO153" s="3">
        <f>IFERROR(ROUND(VLOOKUP($A153,est_vols!$A:$U,5,FALSE),0),"")</f>
        <v>2163</v>
      </c>
      <c r="AP153" s="3">
        <f>IFERROR(ROUND(VLOOKUP($A153,est_vols!$A:$U,6,FALSE),0),"")</f>
        <v>8740</v>
      </c>
      <c r="AQ153" s="3">
        <f>IFERROR(ROUND(VLOOKUP($A153,est_vols!$A:$U,7,FALSE),0),"")</f>
        <v>5966</v>
      </c>
      <c r="AR153" s="3">
        <f>IFERROR(ROUND(VLOOKUP($A153,est_vols!$A:$U,8,FALSE),0),"")</f>
        <v>5418</v>
      </c>
      <c r="AS153" s="9">
        <f>IFERROR(ROUND(VLOOKUP($A153,est_vols!$A:$U,9,FALSE),0),"")</f>
        <v>419</v>
      </c>
      <c r="AT153" s="3">
        <f t="shared" si="20"/>
        <v>7416</v>
      </c>
      <c r="AU153" s="3">
        <f t="shared" si="20"/>
        <v>137</v>
      </c>
      <c r="AV153" s="3">
        <f t="shared" si="20"/>
        <v>3011</v>
      </c>
      <c r="AW153" s="3">
        <f t="shared" si="18"/>
        <v>2745</v>
      </c>
      <c r="AX153" s="3">
        <f t="shared" si="18"/>
        <v>1422</v>
      </c>
      <c r="AY153" s="9">
        <f t="shared" si="18"/>
        <v>100</v>
      </c>
      <c r="AZ153" s="3">
        <f t="shared" si="21"/>
        <v>54997056</v>
      </c>
      <c r="BA153" s="3">
        <f t="shared" si="21"/>
        <v>18769</v>
      </c>
      <c r="BB153" s="3">
        <f t="shared" si="21"/>
        <v>9066121</v>
      </c>
      <c r="BC153" s="3">
        <f t="shared" si="19"/>
        <v>7535025</v>
      </c>
      <c r="BD153" s="3">
        <f t="shared" si="19"/>
        <v>2022084</v>
      </c>
      <c r="BE153" s="3">
        <f t="shared" si="19"/>
        <v>10000</v>
      </c>
    </row>
    <row r="154" spans="1:57" x14ac:dyDescent="0.25">
      <c r="A154">
        <v>152</v>
      </c>
      <c r="B154" t="s">
        <v>75</v>
      </c>
      <c r="C154" t="s">
        <v>213</v>
      </c>
      <c r="D154" t="s">
        <v>101</v>
      </c>
      <c r="E154" t="s">
        <v>680</v>
      </c>
      <c r="F154" t="s">
        <v>681</v>
      </c>
      <c r="G154" t="s">
        <v>673</v>
      </c>
      <c r="H154" t="s">
        <v>40</v>
      </c>
      <c r="I154" t="s">
        <v>76</v>
      </c>
      <c r="J154" s="11" t="s">
        <v>142</v>
      </c>
      <c r="K154">
        <v>26976</v>
      </c>
      <c r="L154" s="11">
        <v>26974</v>
      </c>
      <c r="M154">
        <f>IFERROR(ROUND(VLOOKUP($A154,est_vols!$A:$U,2,FALSE),0),"")</f>
        <v>2</v>
      </c>
      <c r="N154">
        <f>IFERROR(ROUND(VLOOKUP($A154,est_vols!$A:$U,3,FALSE),0),"")</f>
        <v>7</v>
      </c>
      <c r="O154" t="str">
        <f>VLOOKUP(M154,'AT FT Lookup'!$A$3:$D$8,4,FALSE)</f>
        <v>UrbBiz</v>
      </c>
      <c r="P154" s="11" t="str">
        <f>VLOOKUP(N154,'AT FT Lookup'!$A$12:$C$26,3,FALSE)</f>
        <v>Art</v>
      </c>
      <c r="Q154">
        <f t="shared" si="30"/>
        <v>0</v>
      </c>
      <c r="R154">
        <f t="shared" si="31"/>
        <v>0</v>
      </c>
      <c r="S154">
        <f t="shared" si="32"/>
        <v>1</v>
      </c>
      <c r="T154">
        <f t="shared" si="33"/>
        <v>0</v>
      </c>
      <c r="U154" s="11" t="str">
        <f t="shared" si="34"/>
        <v>20-50k</v>
      </c>
      <c r="V154" s="3">
        <f t="shared" si="24"/>
        <v>21361.999999999978</v>
      </c>
      <c r="W154" s="3">
        <f t="shared" si="25"/>
        <v>5458.3333333333303</v>
      </c>
      <c r="X154" s="3">
        <f t="shared" si="26"/>
        <v>7539.6666666666597</v>
      </c>
      <c r="Y154" s="3">
        <f t="shared" si="27"/>
        <v>3461.3333333333298</v>
      </c>
      <c r="Z154" s="3">
        <f t="shared" si="28"/>
        <v>3348.6666666666601</v>
      </c>
      <c r="AA154" s="9">
        <f t="shared" si="29"/>
        <v>1554</v>
      </c>
      <c r="AH154" s="3">
        <v>21361.999999999978</v>
      </c>
      <c r="AI154" s="3">
        <v>5458.3333333333303</v>
      </c>
      <c r="AJ154" s="3">
        <v>7539.6666666666597</v>
      </c>
      <c r="AK154" s="3">
        <v>3461.3333333333298</v>
      </c>
      <c r="AL154" s="3">
        <v>3348.6666666666601</v>
      </c>
      <c r="AM154" s="9">
        <v>1554</v>
      </c>
      <c r="AN154" s="3">
        <f>IFERROR(ROUND(VLOOKUP($A154,est_vols!$A:$U,4,FALSE),0),"")</f>
        <v>35621</v>
      </c>
      <c r="AO154" s="3">
        <f>IFERROR(ROUND(VLOOKUP($A154,est_vols!$A:$U,5,FALSE),0),"")</f>
        <v>9962</v>
      </c>
      <c r="AP154" s="3">
        <f>IFERROR(ROUND(VLOOKUP($A154,est_vols!$A:$U,6,FALSE),0),"")</f>
        <v>11978</v>
      </c>
      <c r="AQ154" s="3">
        <f>IFERROR(ROUND(VLOOKUP($A154,est_vols!$A:$U,7,FALSE),0),"")</f>
        <v>4552</v>
      </c>
      <c r="AR154" s="3">
        <f>IFERROR(ROUND(VLOOKUP($A154,est_vols!$A:$U,8,FALSE),0),"")</f>
        <v>4627</v>
      </c>
      <c r="AS154" s="9">
        <f>IFERROR(ROUND(VLOOKUP($A154,est_vols!$A:$U,9,FALSE),0),"")</f>
        <v>4503</v>
      </c>
      <c r="AT154" s="3">
        <f t="shared" si="20"/>
        <v>14259.000000000022</v>
      </c>
      <c r="AU154" s="3">
        <f t="shared" si="20"/>
        <v>4503.6666666666697</v>
      </c>
      <c r="AV154" s="3">
        <f t="shared" si="20"/>
        <v>4438.3333333333403</v>
      </c>
      <c r="AW154" s="3">
        <f t="shared" si="18"/>
        <v>1090.6666666666702</v>
      </c>
      <c r="AX154" s="3">
        <f t="shared" si="18"/>
        <v>1278.3333333333399</v>
      </c>
      <c r="AY154" s="9">
        <f t="shared" si="18"/>
        <v>2949</v>
      </c>
      <c r="AZ154" s="3">
        <f t="shared" si="21"/>
        <v>203319081.00000063</v>
      </c>
      <c r="BA154" s="3">
        <f t="shared" si="21"/>
        <v>20283013.44444447</v>
      </c>
      <c r="BB154" s="3">
        <f t="shared" si="21"/>
        <v>19698802.777777839</v>
      </c>
      <c r="BC154" s="3">
        <f t="shared" si="19"/>
        <v>1189553.7777777854</v>
      </c>
      <c r="BD154" s="3">
        <f t="shared" si="19"/>
        <v>1634136.1111111278</v>
      </c>
      <c r="BE154" s="3">
        <f t="shared" si="19"/>
        <v>8696601</v>
      </c>
    </row>
    <row r="155" spans="1:57" x14ac:dyDescent="0.25">
      <c r="A155">
        <v>153</v>
      </c>
      <c r="B155" t="s">
        <v>75</v>
      </c>
      <c r="C155" t="s">
        <v>213</v>
      </c>
      <c r="D155" t="s">
        <v>101</v>
      </c>
      <c r="E155" t="s">
        <v>680</v>
      </c>
      <c r="F155" t="s">
        <v>681</v>
      </c>
      <c r="G155" t="s">
        <v>673</v>
      </c>
      <c r="H155" t="s">
        <v>42</v>
      </c>
      <c r="I155" t="s">
        <v>76</v>
      </c>
      <c r="J155" s="11" t="s">
        <v>143</v>
      </c>
      <c r="K155">
        <v>26974</v>
      </c>
      <c r="L155" s="11">
        <v>26976</v>
      </c>
      <c r="M155">
        <f>IFERROR(ROUND(VLOOKUP($A155,est_vols!$A:$U,2,FALSE),0),"")</f>
        <v>2</v>
      </c>
      <c r="N155">
        <f>IFERROR(ROUND(VLOOKUP($A155,est_vols!$A:$U,3,FALSE),0),"")</f>
        <v>7</v>
      </c>
      <c r="O155" t="str">
        <f>VLOOKUP(M155,'AT FT Lookup'!$A$3:$D$8,4,FALSE)</f>
        <v>UrbBiz</v>
      </c>
      <c r="P155" s="11" t="str">
        <f>VLOOKUP(N155,'AT FT Lookup'!$A$12:$C$26,3,FALSE)</f>
        <v>Art</v>
      </c>
      <c r="Q155">
        <f t="shared" si="30"/>
        <v>0</v>
      </c>
      <c r="R155">
        <f t="shared" si="31"/>
        <v>0</v>
      </c>
      <c r="S155">
        <f t="shared" si="32"/>
        <v>1</v>
      </c>
      <c r="T155">
        <f t="shared" si="33"/>
        <v>0</v>
      </c>
      <c r="U155" s="11" t="str">
        <f t="shared" si="34"/>
        <v>20-50k</v>
      </c>
      <c r="V155" s="3">
        <f t="shared" si="24"/>
        <v>21952.333333333321</v>
      </c>
      <c r="W155" s="3">
        <f t="shared" si="25"/>
        <v>2364.3333333333298</v>
      </c>
      <c r="X155" s="3">
        <f t="shared" si="26"/>
        <v>8617.3333333333303</v>
      </c>
      <c r="Y155" s="3">
        <f t="shared" si="27"/>
        <v>5019</v>
      </c>
      <c r="Z155" s="3">
        <f t="shared" si="28"/>
        <v>5518.6666666666597</v>
      </c>
      <c r="AA155" s="9">
        <f t="shared" si="29"/>
        <v>433</v>
      </c>
      <c r="AH155" s="3">
        <v>21952.333333333321</v>
      </c>
      <c r="AI155" s="3">
        <v>2364.3333333333298</v>
      </c>
      <c r="AJ155" s="3">
        <v>8617.3333333333303</v>
      </c>
      <c r="AK155" s="3">
        <v>5019</v>
      </c>
      <c r="AL155" s="3">
        <v>5518.6666666666597</v>
      </c>
      <c r="AM155" s="9">
        <v>433</v>
      </c>
      <c r="AN155" s="3">
        <f>IFERROR(ROUND(VLOOKUP($A155,est_vols!$A:$U,4,FALSE),0),"")</f>
        <v>38193</v>
      </c>
      <c r="AO155" s="3">
        <f>IFERROR(ROUND(VLOOKUP($A155,est_vols!$A:$U,5,FALSE),0),"")</f>
        <v>3483</v>
      </c>
      <c r="AP155" s="3">
        <f>IFERROR(ROUND(VLOOKUP($A155,est_vols!$A:$U,6,FALSE),0),"")</f>
        <v>12516</v>
      </c>
      <c r="AQ155" s="3">
        <f>IFERROR(ROUND(VLOOKUP($A155,est_vols!$A:$U,7,FALSE),0),"")</f>
        <v>10193</v>
      </c>
      <c r="AR155" s="3">
        <f>IFERROR(ROUND(VLOOKUP($A155,est_vols!$A:$U,8,FALSE),0),"")</f>
        <v>11133</v>
      </c>
      <c r="AS155" s="9">
        <f>IFERROR(ROUND(VLOOKUP($A155,est_vols!$A:$U,9,FALSE),0),"")</f>
        <v>868</v>
      </c>
      <c r="AT155" s="3">
        <f t="shared" si="20"/>
        <v>16240.666666666679</v>
      </c>
      <c r="AU155" s="3">
        <f t="shared" si="20"/>
        <v>1118.6666666666702</v>
      </c>
      <c r="AV155" s="3">
        <f t="shared" si="20"/>
        <v>3898.6666666666697</v>
      </c>
      <c r="AW155" s="3">
        <f t="shared" si="18"/>
        <v>5174</v>
      </c>
      <c r="AX155" s="3">
        <f t="shared" si="18"/>
        <v>5614.3333333333403</v>
      </c>
      <c r="AY155" s="9">
        <f t="shared" si="18"/>
        <v>435</v>
      </c>
      <c r="AZ155" s="3">
        <f t="shared" si="21"/>
        <v>263759253.77777818</v>
      </c>
      <c r="BA155" s="3">
        <f t="shared" si="21"/>
        <v>1251415.1111111189</v>
      </c>
      <c r="BB155" s="3">
        <f t="shared" si="21"/>
        <v>15199601.777777802</v>
      </c>
      <c r="BC155" s="3">
        <f t="shared" si="19"/>
        <v>26770276</v>
      </c>
      <c r="BD155" s="3">
        <f t="shared" si="19"/>
        <v>31520738.777777854</v>
      </c>
      <c r="BE155" s="3">
        <f t="shared" si="19"/>
        <v>189225</v>
      </c>
    </row>
    <row r="156" spans="1:57" x14ac:dyDescent="0.25">
      <c r="A156">
        <v>154</v>
      </c>
      <c r="B156" t="s">
        <v>75</v>
      </c>
      <c r="C156" t="s">
        <v>213</v>
      </c>
      <c r="D156" t="s">
        <v>102</v>
      </c>
      <c r="E156" t="s">
        <v>682</v>
      </c>
      <c r="F156" t="s">
        <v>673</v>
      </c>
      <c r="G156" t="s">
        <v>674</v>
      </c>
      <c r="H156" t="s">
        <v>40</v>
      </c>
      <c r="I156" t="s">
        <v>76</v>
      </c>
      <c r="J156" s="11" t="s">
        <v>144</v>
      </c>
      <c r="K156">
        <v>26031</v>
      </c>
      <c r="L156" s="11">
        <v>26027</v>
      </c>
      <c r="M156">
        <f>IFERROR(ROUND(VLOOKUP($A156,est_vols!$A:$U,2,FALSE),0),"")</f>
        <v>1</v>
      </c>
      <c r="N156">
        <f>IFERROR(ROUND(VLOOKUP($A156,est_vols!$A:$U,3,FALSE),0),"")</f>
        <v>7</v>
      </c>
      <c r="O156" t="str">
        <f>VLOOKUP(M156,'AT FT Lookup'!$A$3:$D$8,4,FALSE)</f>
        <v>Core/CBD</v>
      </c>
      <c r="P156" s="11" t="str">
        <f>VLOOKUP(N156,'AT FT Lookup'!$A$12:$C$26,3,FALSE)</f>
        <v>Art</v>
      </c>
      <c r="Q156">
        <f t="shared" si="30"/>
        <v>0</v>
      </c>
      <c r="R156">
        <f t="shared" si="31"/>
        <v>0</v>
      </c>
      <c r="S156">
        <f t="shared" si="32"/>
        <v>1</v>
      </c>
      <c r="T156">
        <f t="shared" si="33"/>
        <v>0</v>
      </c>
      <c r="U156" s="11" t="str">
        <f t="shared" si="34"/>
        <v>20-50k</v>
      </c>
      <c r="V156" s="3">
        <f t="shared" si="24"/>
        <v>32633</v>
      </c>
      <c r="W156" s="3">
        <f t="shared" si="25"/>
        <v>5922</v>
      </c>
      <c r="X156" s="3">
        <f t="shared" si="26"/>
        <v>11530</v>
      </c>
      <c r="Y156" s="3">
        <f t="shared" si="27"/>
        <v>5399</v>
      </c>
      <c r="Z156" s="3">
        <f t="shared" si="28"/>
        <v>8559</v>
      </c>
      <c r="AA156" s="9">
        <f t="shared" si="29"/>
        <v>1223</v>
      </c>
      <c r="AH156" s="3">
        <v>32633</v>
      </c>
      <c r="AI156" s="3">
        <v>5922</v>
      </c>
      <c r="AJ156" s="3">
        <v>11530</v>
      </c>
      <c r="AK156" s="3">
        <v>5399</v>
      </c>
      <c r="AL156" s="3">
        <v>8559</v>
      </c>
      <c r="AM156" s="9">
        <v>1223</v>
      </c>
      <c r="AN156" s="3">
        <f>IFERROR(ROUND(VLOOKUP($A156,est_vols!$A:$U,4,FALSE),0),"")</f>
        <v>31356</v>
      </c>
      <c r="AO156" s="3">
        <f>IFERROR(ROUND(VLOOKUP($A156,est_vols!$A:$U,5,FALSE),0),"")</f>
        <v>5738</v>
      </c>
      <c r="AP156" s="3">
        <f>IFERROR(ROUND(VLOOKUP($A156,est_vols!$A:$U,6,FALSE),0),"")</f>
        <v>11504</v>
      </c>
      <c r="AQ156" s="3">
        <f>IFERROR(ROUND(VLOOKUP($A156,est_vols!$A:$U,7,FALSE),0),"")</f>
        <v>5073</v>
      </c>
      <c r="AR156" s="3">
        <f>IFERROR(ROUND(VLOOKUP($A156,est_vols!$A:$U,8,FALSE),0),"")</f>
        <v>7105</v>
      </c>
      <c r="AS156" s="9">
        <f>IFERROR(ROUND(VLOOKUP($A156,est_vols!$A:$U,9,FALSE),0),"")</f>
        <v>1935</v>
      </c>
      <c r="AT156" s="3">
        <f t="shared" si="20"/>
        <v>-1277</v>
      </c>
      <c r="AU156" s="3">
        <f t="shared" si="20"/>
        <v>-184</v>
      </c>
      <c r="AV156" s="3">
        <f t="shared" si="20"/>
        <v>-26</v>
      </c>
      <c r="AW156" s="3">
        <f t="shared" si="18"/>
        <v>-326</v>
      </c>
      <c r="AX156" s="3">
        <f t="shared" si="18"/>
        <v>-1454</v>
      </c>
      <c r="AY156" s="9">
        <f t="shared" si="18"/>
        <v>712</v>
      </c>
      <c r="AZ156" s="3">
        <f t="shared" si="21"/>
        <v>1630729</v>
      </c>
      <c r="BA156" s="3">
        <f t="shared" si="21"/>
        <v>33856</v>
      </c>
      <c r="BB156" s="3">
        <f t="shared" si="21"/>
        <v>676</v>
      </c>
      <c r="BC156" s="3">
        <f t="shared" si="19"/>
        <v>106276</v>
      </c>
      <c r="BD156" s="3">
        <f t="shared" si="19"/>
        <v>2114116</v>
      </c>
      <c r="BE156" s="3">
        <f t="shared" si="19"/>
        <v>506944</v>
      </c>
    </row>
    <row r="157" spans="1:57" x14ac:dyDescent="0.25">
      <c r="A157">
        <v>155</v>
      </c>
      <c r="B157" t="s">
        <v>75</v>
      </c>
      <c r="C157" t="s">
        <v>213</v>
      </c>
      <c r="D157" t="s">
        <v>103</v>
      </c>
      <c r="E157" t="s">
        <v>683</v>
      </c>
      <c r="F157" t="s">
        <v>666</v>
      </c>
      <c r="G157" t="s">
        <v>667</v>
      </c>
      <c r="H157" t="s">
        <v>42</v>
      </c>
      <c r="I157" t="s">
        <v>76</v>
      </c>
      <c r="J157" s="11" t="s">
        <v>145</v>
      </c>
      <c r="K157">
        <v>24739</v>
      </c>
      <c r="L157" s="11">
        <v>24743</v>
      </c>
      <c r="M157">
        <f>IFERROR(ROUND(VLOOKUP($A157,est_vols!$A:$U,2,FALSE),0),"")</f>
        <v>0</v>
      </c>
      <c r="N157">
        <f>IFERROR(ROUND(VLOOKUP($A157,est_vols!$A:$U,3,FALSE),0),"")</f>
        <v>7</v>
      </c>
      <c r="O157" t="str">
        <f>VLOOKUP(M157,'AT FT Lookup'!$A$3:$D$8,4,FALSE)</f>
        <v>Core/CBD</v>
      </c>
      <c r="P157" s="11" t="str">
        <f>VLOOKUP(N157,'AT FT Lookup'!$A$12:$C$26,3,FALSE)</f>
        <v>Art</v>
      </c>
      <c r="Q157">
        <f t="shared" si="30"/>
        <v>0</v>
      </c>
      <c r="R157">
        <f t="shared" si="31"/>
        <v>1</v>
      </c>
      <c r="S157">
        <f t="shared" si="32"/>
        <v>0</v>
      </c>
      <c r="T157">
        <f t="shared" si="33"/>
        <v>0</v>
      </c>
      <c r="U157" s="11" t="str">
        <f t="shared" si="34"/>
        <v>10-20k</v>
      </c>
      <c r="V157" s="3">
        <f t="shared" si="24"/>
        <v>17388</v>
      </c>
      <c r="W157" s="3">
        <f t="shared" si="25"/>
        <v>2233.5</v>
      </c>
      <c r="X157" s="3">
        <f t="shared" si="26"/>
        <v>5461.5</v>
      </c>
      <c r="Y157" s="3">
        <f t="shared" si="27"/>
        <v>4037</v>
      </c>
      <c r="Z157" s="3">
        <f t="shared" si="28"/>
        <v>5066</v>
      </c>
      <c r="AA157" s="9">
        <f t="shared" si="29"/>
        <v>590</v>
      </c>
      <c r="AH157" s="3">
        <v>17388</v>
      </c>
      <c r="AI157" s="3">
        <v>2233.5</v>
      </c>
      <c r="AJ157" s="3">
        <v>5461.5</v>
      </c>
      <c r="AK157" s="3">
        <v>4037</v>
      </c>
      <c r="AL157" s="3">
        <v>5066</v>
      </c>
      <c r="AM157" s="9">
        <v>590</v>
      </c>
      <c r="AN157" s="3">
        <f>IFERROR(ROUND(VLOOKUP($A157,est_vols!$A:$U,4,FALSE),0),"")</f>
        <v>16591</v>
      </c>
      <c r="AO157" s="3">
        <f>IFERROR(ROUND(VLOOKUP($A157,est_vols!$A:$U,5,FALSE),0),"")</f>
        <v>1742</v>
      </c>
      <c r="AP157" s="3">
        <f>IFERROR(ROUND(VLOOKUP($A157,est_vols!$A:$U,6,FALSE),0),"")</f>
        <v>5482</v>
      </c>
      <c r="AQ157" s="3">
        <f>IFERROR(ROUND(VLOOKUP($A157,est_vols!$A:$U,7,FALSE),0),"")</f>
        <v>4877</v>
      </c>
      <c r="AR157" s="3">
        <f>IFERROR(ROUND(VLOOKUP($A157,est_vols!$A:$U,8,FALSE),0),"")</f>
        <v>3849</v>
      </c>
      <c r="AS157" s="9">
        <f>IFERROR(ROUND(VLOOKUP($A157,est_vols!$A:$U,9,FALSE),0),"")</f>
        <v>641</v>
      </c>
      <c r="AT157" s="3">
        <f t="shared" si="20"/>
        <v>-797</v>
      </c>
      <c r="AU157" s="3">
        <f t="shared" si="20"/>
        <v>-491.5</v>
      </c>
      <c r="AV157" s="3">
        <f t="shared" si="20"/>
        <v>20.5</v>
      </c>
      <c r="AW157" s="3">
        <f t="shared" si="18"/>
        <v>840</v>
      </c>
      <c r="AX157" s="3">
        <f t="shared" si="18"/>
        <v>-1217</v>
      </c>
      <c r="AY157" s="9">
        <f t="shared" si="18"/>
        <v>51</v>
      </c>
      <c r="AZ157" s="3">
        <f t="shared" si="21"/>
        <v>635209</v>
      </c>
      <c r="BA157" s="3">
        <f t="shared" si="21"/>
        <v>241572.25</v>
      </c>
      <c r="BB157" s="3">
        <f t="shared" si="21"/>
        <v>420.25</v>
      </c>
      <c r="BC157" s="3">
        <f t="shared" si="19"/>
        <v>705600</v>
      </c>
      <c r="BD157" s="3">
        <f t="shared" si="19"/>
        <v>1481089</v>
      </c>
      <c r="BE157" s="3">
        <f t="shared" si="19"/>
        <v>2601</v>
      </c>
    </row>
    <row r="158" spans="1:57" x14ac:dyDescent="0.25">
      <c r="A158">
        <v>156</v>
      </c>
      <c r="B158" t="s">
        <v>75</v>
      </c>
      <c r="C158" t="s">
        <v>213</v>
      </c>
      <c r="D158" t="s">
        <v>104</v>
      </c>
      <c r="E158" t="s">
        <v>683</v>
      </c>
      <c r="F158" t="s">
        <v>632</v>
      </c>
      <c r="G158" t="s">
        <v>668</v>
      </c>
      <c r="H158" t="s">
        <v>42</v>
      </c>
      <c r="I158" t="s">
        <v>76</v>
      </c>
      <c r="J158" s="11" t="s">
        <v>146</v>
      </c>
      <c r="K158">
        <v>25222</v>
      </c>
      <c r="L158" s="11">
        <v>25226</v>
      </c>
      <c r="M158">
        <f>IFERROR(ROUND(VLOOKUP($A158,est_vols!$A:$U,2,FALSE),0),"")</f>
        <v>0</v>
      </c>
      <c r="N158">
        <f>IFERROR(ROUND(VLOOKUP($A158,est_vols!$A:$U,3,FALSE),0),"")</f>
        <v>7</v>
      </c>
      <c r="O158" t="str">
        <f>VLOOKUP(M158,'AT FT Lookup'!$A$3:$D$8,4,FALSE)</f>
        <v>Core/CBD</v>
      </c>
      <c r="P158" s="11" t="str">
        <f>VLOOKUP(N158,'AT FT Lookup'!$A$12:$C$26,3,FALSE)</f>
        <v>Art</v>
      </c>
      <c r="Q158">
        <f t="shared" si="30"/>
        <v>0</v>
      </c>
      <c r="R158">
        <f t="shared" si="31"/>
        <v>1</v>
      </c>
      <c r="S158">
        <f t="shared" si="32"/>
        <v>0</v>
      </c>
      <c r="T158">
        <f t="shared" si="33"/>
        <v>0</v>
      </c>
      <c r="U158" s="11" t="str">
        <f t="shared" si="34"/>
        <v>10-20k</v>
      </c>
      <c r="V158" s="3">
        <f t="shared" si="24"/>
        <v>18897.999999999993</v>
      </c>
      <c r="W158" s="3">
        <f t="shared" si="25"/>
        <v>2173</v>
      </c>
      <c r="X158" s="3">
        <f t="shared" si="26"/>
        <v>6334</v>
      </c>
      <c r="Y158" s="3">
        <f t="shared" si="27"/>
        <v>4607</v>
      </c>
      <c r="Z158" s="3">
        <f t="shared" si="28"/>
        <v>5266.3333333333303</v>
      </c>
      <c r="AA158" s="9">
        <f t="shared" si="29"/>
        <v>517.66666666666595</v>
      </c>
      <c r="AH158" s="3">
        <v>18897.999999999993</v>
      </c>
      <c r="AI158" s="3">
        <v>2173</v>
      </c>
      <c r="AJ158" s="3">
        <v>6334</v>
      </c>
      <c r="AK158" s="3">
        <v>4607</v>
      </c>
      <c r="AL158" s="3">
        <v>5266.3333333333303</v>
      </c>
      <c r="AM158" s="9">
        <v>517.66666666666595</v>
      </c>
      <c r="AN158" s="3">
        <f>IFERROR(ROUND(VLOOKUP($A158,est_vols!$A:$U,4,FALSE),0),"")</f>
        <v>21403</v>
      </c>
      <c r="AO158" s="3">
        <f>IFERROR(ROUND(VLOOKUP($A158,est_vols!$A:$U,5,FALSE),0),"")</f>
        <v>2114</v>
      </c>
      <c r="AP158" s="3">
        <f>IFERROR(ROUND(VLOOKUP($A158,est_vols!$A:$U,6,FALSE),0),"")</f>
        <v>7594</v>
      </c>
      <c r="AQ158" s="3">
        <f>IFERROR(ROUND(VLOOKUP($A158,est_vols!$A:$U,7,FALSE),0),"")</f>
        <v>5730</v>
      </c>
      <c r="AR158" s="3">
        <f>IFERROR(ROUND(VLOOKUP($A158,est_vols!$A:$U,8,FALSE),0),"")</f>
        <v>5457</v>
      </c>
      <c r="AS158" s="9">
        <f>IFERROR(ROUND(VLOOKUP($A158,est_vols!$A:$U,9,FALSE),0),"")</f>
        <v>508</v>
      </c>
      <c r="AT158" s="3">
        <f t="shared" si="20"/>
        <v>2505.0000000000073</v>
      </c>
      <c r="AU158" s="3">
        <f t="shared" si="20"/>
        <v>-59</v>
      </c>
      <c r="AV158" s="3">
        <f t="shared" si="20"/>
        <v>1260</v>
      </c>
      <c r="AW158" s="3">
        <f t="shared" si="18"/>
        <v>1123</v>
      </c>
      <c r="AX158" s="3">
        <f t="shared" si="18"/>
        <v>190.6666666666697</v>
      </c>
      <c r="AY158" s="9">
        <f t="shared" si="18"/>
        <v>-9.6666666666659467</v>
      </c>
      <c r="AZ158" s="3">
        <f t="shared" si="21"/>
        <v>6275025.0000000363</v>
      </c>
      <c r="BA158" s="3">
        <f t="shared" si="21"/>
        <v>3481</v>
      </c>
      <c r="BB158" s="3">
        <f t="shared" si="21"/>
        <v>1587600</v>
      </c>
      <c r="BC158" s="3">
        <f t="shared" si="19"/>
        <v>1261129</v>
      </c>
      <c r="BD158" s="3">
        <f t="shared" si="19"/>
        <v>36353.777777778931</v>
      </c>
      <c r="BE158" s="3">
        <f t="shared" si="19"/>
        <v>93.44444444443053</v>
      </c>
    </row>
    <row r="159" spans="1:57" s="4" customFormat="1" x14ac:dyDescent="0.25">
      <c r="A159" s="4">
        <v>157</v>
      </c>
      <c r="B159" s="4" t="s">
        <v>75</v>
      </c>
      <c r="C159" s="4" t="s">
        <v>213</v>
      </c>
      <c r="D159" s="4" t="s">
        <v>105</v>
      </c>
      <c r="E159" s="4" t="s">
        <v>684</v>
      </c>
      <c r="F159" s="4" t="s">
        <v>632</v>
      </c>
      <c r="G159" s="4" t="s">
        <v>668</v>
      </c>
      <c r="H159" s="4" t="s">
        <v>42</v>
      </c>
      <c r="I159" s="4" t="s">
        <v>76</v>
      </c>
      <c r="J159" s="12" t="s">
        <v>147</v>
      </c>
      <c r="K159" s="4">
        <v>25175</v>
      </c>
      <c r="L159" s="12">
        <v>25184</v>
      </c>
      <c r="M159" s="4">
        <f>IFERROR(ROUND(VLOOKUP($A159,est_vols!$A:$U,2,FALSE),0),"")</f>
        <v>0</v>
      </c>
      <c r="N159" s="4">
        <f>IFERROR(ROUND(VLOOKUP($A159,est_vols!$A:$U,3,FALSE),0),"")</f>
        <v>12</v>
      </c>
      <c r="O159" s="4" t="str">
        <f>VLOOKUP(M159,'AT FT Lookup'!$A$3:$D$8,4,FALSE)</f>
        <v>Core/CBD</v>
      </c>
      <c r="P159" s="12" t="str">
        <f>VLOOKUP(N159,'AT FT Lookup'!$A$12:$C$26,3,FALSE)</f>
        <v>Art</v>
      </c>
      <c r="Q159" s="4">
        <f t="shared" si="30"/>
        <v>1</v>
      </c>
      <c r="R159" s="4">
        <f t="shared" si="31"/>
        <v>0</v>
      </c>
      <c r="S159" s="4">
        <f t="shared" si="32"/>
        <v>0</v>
      </c>
      <c r="T159" s="4">
        <f t="shared" si="33"/>
        <v>0</v>
      </c>
      <c r="U159" s="12" t="str">
        <f t="shared" si="34"/>
        <v>&lt;10k</v>
      </c>
      <c r="V159" s="5">
        <f t="shared" si="24"/>
        <v>8793.6666666666515</v>
      </c>
      <c r="W159" s="5">
        <f t="shared" si="25"/>
        <v>1170.3333333333301</v>
      </c>
      <c r="X159" s="5">
        <f t="shared" si="26"/>
        <v>3383</v>
      </c>
      <c r="Y159" s="5">
        <f t="shared" si="27"/>
        <v>1950.6666666666599</v>
      </c>
      <c r="Z159" s="5">
        <f t="shared" si="28"/>
        <v>2100.3333333333298</v>
      </c>
      <c r="AA159" s="10">
        <f t="shared" si="29"/>
        <v>189.333333333333</v>
      </c>
      <c r="AB159" s="5"/>
      <c r="AC159" s="5"/>
      <c r="AD159" s="5"/>
      <c r="AE159" s="5"/>
      <c r="AF159" s="5"/>
      <c r="AG159" s="10"/>
      <c r="AH159" s="5">
        <v>8793.6666666666515</v>
      </c>
      <c r="AI159" s="5">
        <v>1170.3333333333301</v>
      </c>
      <c r="AJ159" s="5">
        <v>3383</v>
      </c>
      <c r="AK159" s="5">
        <v>1950.6666666666599</v>
      </c>
      <c r="AL159" s="5">
        <v>2100.3333333333298</v>
      </c>
      <c r="AM159" s="10">
        <v>189.333333333333</v>
      </c>
      <c r="AN159" s="5">
        <f>IFERROR(ROUND(VLOOKUP($A159,est_vols!$A:$U,4,FALSE),0),"")</f>
        <v>11992</v>
      </c>
      <c r="AO159" s="5">
        <f>IFERROR(ROUND(VLOOKUP($A159,est_vols!$A:$U,5,FALSE),0),"")</f>
        <v>1309</v>
      </c>
      <c r="AP159" s="5">
        <f>IFERROR(ROUND(VLOOKUP($A159,est_vols!$A:$U,6,FALSE),0),"")</f>
        <v>4381</v>
      </c>
      <c r="AQ159" s="5">
        <f>IFERROR(ROUND(VLOOKUP($A159,est_vols!$A:$U,7,FALSE),0),"")</f>
        <v>2606</v>
      </c>
      <c r="AR159" s="5">
        <f>IFERROR(ROUND(VLOOKUP($A159,est_vols!$A:$U,8,FALSE),0),"")</f>
        <v>3237</v>
      </c>
      <c r="AS159" s="10">
        <f>IFERROR(ROUND(VLOOKUP($A159,est_vols!$A:$U,9,FALSE),0),"")</f>
        <v>459</v>
      </c>
      <c r="AT159" s="5">
        <f t="shared" si="20"/>
        <v>3198.3333333333485</v>
      </c>
      <c r="AU159" s="5">
        <f t="shared" si="20"/>
        <v>138.66666666666993</v>
      </c>
      <c r="AV159" s="5">
        <f t="shared" si="20"/>
        <v>998</v>
      </c>
      <c r="AW159" s="5">
        <f t="shared" si="18"/>
        <v>655.33333333334008</v>
      </c>
      <c r="AX159" s="5">
        <f t="shared" si="18"/>
        <v>1136.6666666666702</v>
      </c>
      <c r="AY159" s="10">
        <f t="shared" si="18"/>
        <v>269.66666666666697</v>
      </c>
      <c r="AZ159" s="5">
        <f t="shared" si="21"/>
        <v>10229336.111111209</v>
      </c>
      <c r="BA159" s="5">
        <f t="shared" si="21"/>
        <v>19228.444444445347</v>
      </c>
      <c r="BB159" s="5">
        <f t="shared" si="21"/>
        <v>996004</v>
      </c>
      <c r="BC159" s="5">
        <f t="shared" si="19"/>
        <v>429461.7777777866</v>
      </c>
      <c r="BD159" s="5">
        <f t="shared" si="19"/>
        <v>1292011.1111111189</v>
      </c>
      <c r="BE159" s="5">
        <f t="shared" si="19"/>
        <v>72720.11111111127</v>
      </c>
    </row>
    <row r="160" spans="1:57" x14ac:dyDescent="0.25">
      <c r="A160">
        <v>158</v>
      </c>
      <c r="B160" t="s">
        <v>75</v>
      </c>
      <c r="C160" t="s">
        <v>214</v>
      </c>
      <c r="D160" t="str">
        <f>CONCATENATE(E160," between ",F160," and ",G160)</f>
        <v>10TH AVE between JUDAH and KIRKHAM</v>
      </c>
      <c r="E160" t="s">
        <v>215</v>
      </c>
      <c r="F160" t="s">
        <v>364</v>
      </c>
      <c r="G160" t="s">
        <v>365</v>
      </c>
      <c r="H160" t="s">
        <v>36</v>
      </c>
      <c r="I160" t="s">
        <v>621</v>
      </c>
      <c r="J160" s="11" t="s">
        <v>692</v>
      </c>
      <c r="K160">
        <v>27146</v>
      </c>
      <c r="L160" s="11">
        <v>27148</v>
      </c>
      <c r="M160">
        <f>IFERROR(ROUND(VLOOKUP($A160,est_vols!$A:$U,2,FALSE),0),"")</f>
        <v>3</v>
      </c>
      <c r="N160">
        <f>IFERROR(ROUND(VLOOKUP($A160,est_vols!$A:$U,3,FALSE),0),"")</f>
        <v>11</v>
      </c>
      <c r="O160" t="str">
        <f>VLOOKUP(M160,'AT FT Lookup'!$A$3:$D$8,4,FALSE)</f>
        <v>Urb</v>
      </c>
      <c r="P160" s="11" t="str">
        <f>VLOOKUP(N160,'AT FT Lookup'!$A$12:$C$26,3,FALSE)</f>
        <v>Loc</v>
      </c>
      <c r="Q160">
        <f t="shared" si="30"/>
        <v>1</v>
      </c>
      <c r="R160">
        <f t="shared" si="31"/>
        <v>0</v>
      </c>
      <c r="S160">
        <f t="shared" si="32"/>
        <v>0</v>
      </c>
      <c r="T160">
        <f t="shared" si="33"/>
        <v>0</v>
      </c>
      <c r="U160" s="11" t="str">
        <f t="shared" si="34"/>
        <v>&lt;10k</v>
      </c>
      <c r="V160" s="3">
        <v>1515.5</v>
      </c>
      <c r="W160" s="3">
        <v>419.5</v>
      </c>
      <c r="X160" s="3">
        <v>486.5</v>
      </c>
      <c r="Y160" s="3">
        <v>301</v>
      </c>
      <c r="Z160" s="3">
        <v>288</v>
      </c>
      <c r="AA160" s="9">
        <v>20.5</v>
      </c>
      <c r="AN160" s="3">
        <f>IFERROR(ROUND(VLOOKUP($A160,est_vols!$A:$U,4,FALSE),0),"")</f>
        <v>236</v>
      </c>
      <c r="AO160" s="3">
        <f>IFERROR(ROUND(VLOOKUP($A160,est_vols!$A:$U,5,FALSE),0),"")</f>
        <v>54</v>
      </c>
      <c r="AP160" s="3">
        <f>IFERROR(ROUND(VLOOKUP($A160,est_vols!$A:$U,6,FALSE),0),"")</f>
        <v>115</v>
      </c>
      <c r="AQ160" s="3">
        <f>IFERROR(ROUND(VLOOKUP($A160,est_vols!$A:$U,7,FALSE),0),"")</f>
        <v>66</v>
      </c>
      <c r="AR160" s="3">
        <f>IFERROR(ROUND(VLOOKUP($A160,est_vols!$A:$U,8,FALSE),0),"")</f>
        <v>1</v>
      </c>
      <c r="AS160" s="9">
        <f>IFERROR(ROUND(VLOOKUP($A160,est_vols!$A:$U,9,FALSE),0),"")</f>
        <v>0</v>
      </c>
      <c r="AT160" s="3">
        <f t="shared" si="20"/>
        <v>-1279.5</v>
      </c>
      <c r="AU160" s="3">
        <f t="shared" si="20"/>
        <v>-365.5</v>
      </c>
      <c r="AV160" s="3">
        <f t="shared" si="20"/>
        <v>-371.5</v>
      </c>
      <c r="AW160" s="3">
        <f t="shared" si="18"/>
        <v>-235</v>
      </c>
      <c r="AX160" s="3">
        <f t="shared" si="18"/>
        <v>-287</v>
      </c>
      <c r="AY160" s="9">
        <f t="shared" si="18"/>
        <v>-20.5</v>
      </c>
      <c r="AZ160" s="3">
        <f t="shared" si="21"/>
        <v>1637120.25</v>
      </c>
      <c r="BA160" s="3">
        <f t="shared" si="21"/>
        <v>133590.25</v>
      </c>
      <c r="BB160" s="3">
        <f t="shared" si="21"/>
        <v>138012.25</v>
      </c>
      <c r="BC160" s="3">
        <f t="shared" si="19"/>
        <v>55225</v>
      </c>
      <c r="BD160" s="3">
        <f t="shared" si="19"/>
        <v>82369</v>
      </c>
      <c r="BE160" s="3">
        <f t="shared" si="19"/>
        <v>420.25</v>
      </c>
    </row>
    <row r="161" spans="1:57" x14ac:dyDescent="0.25">
      <c r="A161">
        <v>159</v>
      </c>
      <c r="B161" t="s">
        <v>75</v>
      </c>
      <c r="C161" t="s">
        <v>214</v>
      </c>
      <c r="D161" t="str">
        <f t="shared" ref="D161:D224" si="35">CONCATENATE(E161," between ",F161," and ",G161)</f>
        <v>10TH AVE between JUDAH and KIRKHAM</v>
      </c>
      <c r="E161" t="s">
        <v>215</v>
      </c>
      <c r="F161" t="s">
        <v>364</v>
      </c>
      <c r="G161" t="s">
        <v>365</v>
      </c>
      <c r="H161" t="s">
        <v>38</v>
      </c>
      <c r="I161" t="s">
        <v>621</v>
      </c>
      <c r="J161" s="11" t="s">
        <v>693</v>
      </c>
      <c r="K161">
        <v>27148</v>
      </c>
      <c r="L161" s="11">
        <v>27146</v>
      </c>
      <c r="M161">
        <f>IFERROR(ROUND(VLOOKUP($A161,est_vols!$A:$U,2,FALSE),0),"")</f>
        <v>3</v>
      </c>
      <c r="N161">
        <f>IFERROR(ROUND(VLOOKUP($A161,est_vols!$A:$U,3,FALSE),0),"")</f>
        <v>11</v>
      </c>
      <c r="O161" t="str">
        <f>VLOOKUP(M161,'AT FT Lookup'!$A$3:$D$8,4,FALSE)</f>
        <v>Urb</v>
      </c>
      <c r="P161" s="11" t="str">
        <f>VLOOKUP(N161,'AT FT Lookup'!$A$12:$C$26,3,FALSE)</f>
        <v>Loc</v>
      </c>
      <c r="Q161">
        <f t="shared" si="30"/>
        <v>1</v>
      </c>
      <c r="R161">
        <f t="shared" si="31"/>
        <v>0</v>
      </c>
      <c r="S161">
        <f t="shared" si="32"/>
        <v>0</v>
      </c>
      <c r="T161">
        <f t="shared" si="33"/>
        <v>0</v>
      </c>
      <c r="U161" s="11" t="str">
        <f t="shared" si="34"/>
        <v>&lt;10k</v>
      </c>
      <c r="V161" s="3">
        <v>1257.5</v>
      </c>
      <c r="W161" s="3">
        <v>138</v>
      </c>
      <c r="X161" s="3">
        <v>390</v>
      </c>
      <c r="Y161" s="3">
        <v>385.5</v>
      </c>
      <c r="Z161" s="3">
        <v>334</v>
      </c>
      <c r="AA161" s="9">
        <v>10</v>
      </c>
      <c r="AN161" s="3">
        <f>IFERROR(ROUND(VLOOKUP($A161,est_vols!$A:$U,4,FALSE),0),"")</f>
        <v>8</v>
      </c>
      <c r="AO161" s="3">
        <f>IFERROR(ROUND(VLOOKUP($A161,est_vols!$A:$U,5,FALSE),0),"")</f>
        <v>0</v>
      </c>
      <c r="AP161" s="3">
        <f>IFERROR(ROUND(VLOOKUP($A161,est_vols!$A:$U,6,FALSE),0),"")</f>
        <v>0</v>
      </c>
      <c r="AQ161" s="3">
        <f>IFERROR(ROUND(VLOOKUP($A161,est_vols!$A:$U,7,FALSE),0),"")</f>
        <v>7</v>
      </c>
      <c r="AR161" s="3">
        <f>IFERROR(ROUND(VLOOKUP($A161,est_vols!$A:$U,8,FALSE),0),"")</f>
        <v>0</v>
      </c>
      <c r="AS161" s="9">
        <f>IFERROR(ROUND(VLOOKUP($A161,est_vols!$A:$U,9,FALSE),0),"")</f>
        <v>0</v>
      </c>
      <c r="AT161" s="3">
        <f t="shared" si="20"/>
        <v>-1249.5</v>
      </c>
      <c r="AU161" s="3">
        <f t="shared" si="20"/>
        <v>-138</v>
      </c>
      <c r="AV161" s="3">
        <f t="shared" si="20"/>
        <v>-390</v>
      </c>
      <c r="AW161" s="3">
        <f t="shared" si="18"/>
        <v>-378.5</v>
      </c>
      <c r="AX161" s="3">
        <f t="shared" si="18"/>
        <v>-334</v>
      </c>
      <c r="AY161" s="9">
        <f t="shared" si="18"/>
        <v>-10</v>
      </c>
      <c r="AZ161" s="3">
        <f t="shared" si="21"/>
        <v>1561250.25</v>
      </c>
      <c r="BA161" s="3">
        <f t="shared" si="21"/>
        <v>19044</v>
      </c>
      <c r="BB161" s="3">
        <f t="shared" si="21"/>
        <v>152100</v>
      </c>
      <c r="BC161" s="3">
        <f t="shared" si="19"/>
        <v>143262.25</v>
      </c>
      <c r="BD161" s="3">
        <f t="shared" si="19"/>
        <v>111556</v>
      </c>
      <c r="BE161" s="3">
        <f t="shared" si="19"/>
        <v>100</v>
      </c>
    </row>
    <row r="162" spans="1:57" x14ac:dyDescent="0.25">
      <c r="A162">
        <v>160</v>
      </c>
      <c r="B162" t="s">
        <v>75</v>
      </c>
      <c r="C162" t="s">
        <v>214</v>
      </c>
      <c r="D162" t="str">
        <f t="shared" si="35"/>
        <v>10TH AVE between LAWTON and MORAGA</v>
      </c>
      <c r="E162" t="s">
        <v>215</v>
      </c>
      <c r="F162" t="s">
        <v>366</v>
      </c>
      <c r="G162" t="s">
        <v>367</v>
      </c>
      <c r="H162" t="s">
        <v>36</v>
      </c>
      <c r="I162" t="s">
        <v>621</v>
      </c>
      <c r="J162" s="11" t="s">
        <v>694</v>
      </c>
      <c r="K162">
        <v>27108</v>
      </c>
      <c r="L162" s="11">
        <v>27110</v>
      </c>
      <c r="M162">
        <f>IFERROR(ROUND(VLOOKUP($A162,est_vols!$A:$U,2,FALSE),0),"")</f>
        <v>3</v>
      </c>
      <c r="N162">
        <f>IFERROR(ROUND(VLOOKUP($A162,est_vols!$A:$U,3,FALSE),0),"")</f>
        <v>11</v>
      </c>
      <c r="O162" t="str">
        <f>VLOOKUP(M162,'AT FT Lookup'!$A$3:$D$8,4,FALSE)</f>
        <v>Urb</v>
      </c>
      <c r="P162" s="11" t="str">
        <f>VLOOKUP(N162,'AT FT Lookup'!$A$12:$C$26,3,FALSE)</f>
        <v>Loc</v>
      </c>
      <c r="Q162">
        <f t="shared" si="30"/>
        <v>1</v>
      </c>
      <c r="R162">
        <f t="shared" si="31"/>
        <v>0</v>
      </c>
      <c r="S162">
        <f t="shared" si="32"/>
        <v>0</v>
      </c>
      <c r="T162">
        <f t="shared" si="33"/>
        <v>0</v>
      </c>
      <c r="U162" s="11" t="str">
        <f t="shared" si="34"/>
        <v>&lt;10k</v>
      </c>
      <c r="V162" s="3">
        <v>1425.5</v>
      </c>
      <c r="W162" s="3">
        <v>429.5</v>
      </c>
      <c r="X162" s="3">
        <v>444</v>
      </c>
      <c r="Y162" s="3">
        <v>288</v>
      </c>
      <c r="Z162" s="3">
        <v>249.5</v>
      </c>
      <c r="AA162" s="9">
        <v>14.5</v>
      </c>
      <c r="AN162" s="3">
        <f>IFERROR(ROUND(VLOOKUP($A162,est_vols!$A:$U,4,FALSE),0),"")</f>
        <v>657</v>
      </c>
      <c r="AO162" s="3">
        <f>IFERROR(ROUND(VLOOKUP($A162,est_vols!$A:$U,5,FALSE),0),"")</f>
        <v>156</v>
      </c>
      <c r="AP162" s="3">
        <f>IFERROR(ROUND(VLOOKUP($A162,est_vols!$A:$U,6,FALSE),0),"")</f>
        <v>283</v>
      </c>
      <c r="AQ162" s="3">
        <f>IFERROR(ROUND(VLOOKUP($A162,est_vols!$A:$U,7,FALSE),0),"")</f>
        <v>143</v>
      </c>
      <c r="AR162" s="3">
        <f>IFERROR(ROUND(VLOOKUP($A162,est_vols!$A:$U,8,FALSE),0),"")</f>
        <v>75</v>
      </c>
      <c r="AS162" s="9">
        <f>IFERROR(ROUND(VLOOKUP($A162,est_vols!$A:$U,9,FALSE),0),"")</f>
        <v>0</v>
      </c>
      <c r="AT162" s="3">
        <f t="shared" si="20"/>
        <v>-768.5</v>
      </c>
      <c r="AU162" s="3">
        <f t="shared" si="20"/>
        <v>-273.5</v>
      </c>
      <c r="AV162" s="3">
        <f t="shared" si="20"/>
        <v>-161</v>
      </c>
      <c r="AW162" s="3">
        <f t="shared" si="18"/>
        <v>-145</v>
      </c>
      <c r="AX162" s="3">
        <f t="shared" si="18"/>
        <v>-174.5</v>
      </c>
      <c r="AY162" s="9">
        <f t="shared" si="18"/>
        <v>-14.5</v>
      </c>
      <c r="AZ162" s="3">
        <f t="shared" si="21"/>
        <v>590592.25</v>
      </c>
      <c r="BA162" s="3">
        <f t="shared" si="21"/>
        <v>74802.25</v>
      </c>
      <c r="BB162" s="3">
        <f t="shared" si="21"/>
        <v>25921</v>
      </c>
      <c r="BC162" s="3">
        <f t="shared" si="19"/>
        <v>21025</v>
      </c>
      <c r="BD162" s="3">
        <f t="shared" si="19"/>
        <v>30450.25</v>
      </c>
      <c r="BE162" s="3">
        <f t="shared" si="19"/>
        <v>210.25</v>
      </c>
    </row>
    <row r="163" spans="1:57" x14ac:dyDescent="0.25">
      <c r="A163">
        <v>161</v>
      </c>
      <c r="B163" t="s">
        <v>75</v>
      </c>
      <c r="C163" t="s">
        <v>214</v>
      </c>
      <c r="D163" t="str">
        <f t="shared" si="35"/>
        <v>10TH AVE between LAWTON and MORAGA</v>
      </c>
      <c r="E163" t="s">
        <v>215</v>
      </c>
      <c r="F163" t="s">
        <v>366</v>
      </c>
      <c r="G163" t="s">
        <v>367</v>
      </c>
      <c r="H163" t="s">
        <v>38</v>
      </c>
      <c r="I163" t="s">
        <v>621</v>
      </c>
      <c r="J163" s="11" t="s">
        <v>695</v>
      </c>
      <c r="K163">
        <v>27110</v>
      </c>
      <c r="L163" s="11">
        <v>27108</v>
      </c>
      <c r="M163">
        <f>IFERROR(ROUND(VLOOKUP($A163,est_vols!$A:$U,2,FALSE),0),"")</f>
        <v>3</v>
      </c>
      <c r="N163">
        <f>IFERROR(ROUND(VLOOKUP($A163,est_vols!$A:$U,3,FALSE),0),"")</f>
        <v>11</v>
      </c>
      <c r="O163" t="str">
        <f>VLOOKUP(M163,'AT FT Lookup'!$A$3:$D$8,4,FALSE)</f>
        <v>Urb</v>
      </c>
      <c r="P163" s="11" t="str">
        <f>VLOOKUP(N163,'AT FT Lookup'!$A$12:$C$26,3,FALSE)</f>
        <v>Loc</v>
      </c>
      <c r="Q163">
        <f t="shared" si="30"/>
        <v>1</v>
      </c>
      <c r="R163">
        <f t="shared" si="31"/>
        <v>0</v>
      </c>
      <c r="S163">
        <f t="shared" si="32"/>
        <v>0</v>
      </c>
      <c r="T163">
        <f t="shared" si="33"/>
        <v>0</v>
      </c>
      <c r="U163" s="11" t="str">
        <f t="shared" si="34"/>
        <v>&lt;10k</v>
      </c>
      <c r="V163" s="3">
        <v>884.5</v>
      </c>
      <c r="W163" s="3">
        <v>89</v>
      </c>
      <c r="X163" s="3">
        <v>269</v>
      </c>
      <c r="Y163" s="3">
        <v>331.5</v>
      </c>
      <c r="Z163" s="3">
        <v>193</v>
      </c>
      <c r="AA163" s="9">
        <v>2</v>
      </c>
      <c r="AN163" s="3">
        <f>IFERROR(ROUND(VLOOKUP($A163,est_vols!$A:$U,4,FALSE),0),"")</f>
        <v>562</v>
      </c>
      <c r="AO163" s="3">
        <f>IFERROR(ROUND(VLOOKUP($A163,est_vols!$A:$U,5,FALSE),0),"")</f>
        <v>94</v>
      </c>
      <c r="AP163" s="3">
        <f>IFERROR(ROUND(VLOOKUP($A163,est_vols!$A:$U,6,FALSE),0),"")</f>
        <v>253</v>
      </c>
      <c r="AQ163" s="3">
        <f>IFERROR(ROUND(VLOOKUP($A163,est_vols!$A:$U,7,FALSE),0),"")</f>
        <v>148</v>
      </c>
      <c r="AR163" s="3">
        <f>IFERROR(ROUND(VLOOKUP($A163,est_vols!$A:$U,8,FALSE),0),"")</f>
        <v>62</v>
      </c>
      <c r="AS163" s="9">
        <f>IFERROR(ROUND(VLOOKUP($A163,est_vols!$A:$U,9,FALSE),0),"")</f>
        <v>5</v>
      </c>
      <c r="AT163" s="3">
        <f t="shared" si="20"/>
        <v>-322.5</v>
      </c>
      <c r="AU163" s="3">
        <f t="shared" si="20"/>
        <v>5</v>
      </c>
      <c r="AV163" s="3">
        <f t="shared" si="20"/>
        <v>-16</v>
      </c>
      <c r="AW163" s="3">
        <f t="shared" si="18"/>
        <v>-183.5</v>
      </c>
      <c r="AX163" s="3">
        <f t="shared" si="18"/>
        <v>-131</v>
      </c>
      <c r="AY163" s="9">
        <f t="shared" si="18"/>
        <v>3</v>
      </c>
      <c r="AZ163" s="3">
        <f t="shared" si="21"/>
        <v>104006.25</v>
      </c>
      <c r="BA163" s="3">
        <f t="shared" si="21"/>
        <v>25</v>
      </c>
      <c r="BB163" s="3">
        <f t="shared" si="21"/>
        <v>256</v>
      </c>
      <c r="BC163" s="3">
        <f t="shared" si="19"/>
        <v>33672.25</v>
      </c>
      <c r="BD163" s="3">
        <f t="shared" si="19"/>
        <v>17161</v>
      </c>
      <c r="BE163" s="3">
        <f t="shared" si="19"/>
        <v>9</v>
      </c>
    </row>
    <row r="164" spans="1:57" x14ac:dyDescent="0.25">
      <c r="A164">
        <v>162</v>
      </c>
      <c r="B164" t="s">
        <v>75</v>
      </c>
      <c r="C164" t="s">
        <v>214</v>
      </c>
      <c r="D164" t="str">
        <f t="shared" si="35"/>
        <v>12TH AVE between BALBOA and CABRILLO</v>
      </c>
      <c r="E164" t="s">
        <v>216</v>
      </c>
      <c r="F164" t="s">
        <v>368</v>
      </c>
      <c r="G164" t="s">
        <v>369</v>
      </c>
      <c r="H164" t="s">
        <v>36</v>
      </c>
      <c r="I164" t="s">
        <v>621</v>
      </c>
      <c r="J164" s="11" t="s">
        <v>696</v>
      </c>
      <c r="K164">
        <v>27267</v>
      </c>
      <c r="L164" s="11">
        <v>27297</v>
      </c>
      <c r="M164">
        <f>IFERROR(ROUND(VLOOKUP($A164,est_vols!$A:$U,2,FALSE),0),"")</f>
        <v>2</v>
      </c>
      <c r="N164">
        <f>IFERROR(ROUND(VLOOKUP($A164,est_vols!$A:$U,3,FALSE),0),"")</f>
        <v>11</v>
      </c>
      <c r="O164" t="str">
        <f>VLOOKUP(M164,'AT FT Lookup'!$A$3:$D$8,4,FALSE)</f>
        <v>UrbBiz</v>
      </c>
      <c r="P164" s="11" t="str">
        <f>VLOOKUP(N164,'AT FT Lookup'!$A$12:$C$26,3,FALSE)</f>
        <v>Loc</v>
      </c>
      <c r="Q164">
        <f t="shared" si="30"/>
        <v>1</v>
      </c>
      <c r="R164">
        <f t="shared" si="31"/>
        <v>0</v>
      </c>
      <c r="S164">
        <f t="shared" si="32"/>
        <v>0</v>
      </c>
      <c r="T164">
        <f t="shared" si="33"/>
        <v>0</v>
      </c>
      <c r="U164" s="11" t="str">
        <f t="shared" si="34"/>
        <v>&lt;10k</v>
      </c>
      <c r="V164" s="3">
        <v>1054</v>
      </c>
      <c r="W164" s="3">
        <v>230</v>
      </c>
      <c r="X164" s="3">
        <v>417</v>
      </c>
      <c r="Y164" s="3">
        <v>223</v>
      </c>
      <c r="Z164" s="3">
        <v>172</v>
      </c>
      <c r="AA164" s="9">
        <v>12</v>
      </c>
      <c r="AN164" s="3">
        <f>IFERROR(ROUND(VLOOKUP($A164,est_vols!$A:$U,4,FALSE),0),"")</f>
        <v>0</v>
      </c>
      <c r="AO164" s="3">
        <f>IFERROR(ROUND(VLOOKUP($A164,est_vols!$A:$U,5,FALSE),0),"")</f>
        <v>0</v>
      </c>
      <c r="AP164" s="3">
        <f>IFERROR(ROUND(VLOOKUP($A164,est_vols!$A:$U,6,FALSE),0),"")</f>
        <v>0</v>
      </c>
      <c r="AQ164" s="3">
        <f>IFERROR(ROUND(VLOOKUP($A164,est_vols!$A:$U,7,FALSE),0),"")</f>
        <v>0</v>
      </c>
      <c r="AR164" s="3">
        <f>IFERROR(ROUND(VLOOKUP($A164,est_vols!$A:$U,8,FALSE),0),"")</f>
        <v>0</v>
      </c>
      <c r="AS164" s="9">
        <f>IFERROR(ROUND(VLOOKUP($A164,est_vols!$A:$U,9,FALSE),0),"")</f>
        <v>0</v>
      </c>
      <c r="AT164" s="3">
        <f t="shared" si="20"/>
        <v>-1054</v>
      </c>
      <c r="AU164" s="3">
        <f t="shared" si="20"/>
        <v>-230</v>
      </c>
      <c r="AV164" s="3">
        <f t="shared" si="20"/>
        <v>-417</v>
      </c>
      <c r="AW164" s="3">
        <f t="shared" si="18"/>
        <v>-223</v>
      </c>
      <c r="AX164" s="3">
        <f t="shared" si="18"/>
        <v>-172</v>
      </c>
      <c r="AY164" s="9">
        <f t="shared" si="18"/>
        <v>-12</v>
      </c>
      <c r="AZ164" s="3">
        <f t="shared" si="21"/>
        <v>1110916</v>
      </c>
      <c r="BA164" s="3">
        <f t="shared" si="21"/>
        <v>52900</v>
      </c>
      <c r="BB164" s="3">
        <f t="shared" si="21"/>
        <v>173889</v>
      </c>
      <c r="BC164" s="3">
        <f t="shared" si="19"/>
        <v>49729</v>
      </c>
      <c r="BD164" s="3">
        <f t="shared" si="19"/>
        <v>29584</v>
      </c>
      <c r="BE164" s="3">
        <f t="shared" si="19"/>
        <v>144</v>
      </c>
    </row>
    <row r="165" spans="1:57" x14ac:dyDescent="0.25">
      <c r="A165">
        <v>163</v>
      </c>
      <c r="B165" t="s">
        <v>75</v>
      </c>
      <c r="C165" t="s">
        <v>214</v>
      </c>
      <c r="D165" t="str">
        <f t="shared" si="35"/>
        <v>12TH AVE between BALBOA and CABRILLO</v>
      </c>
      <c r="E165" t="s">
        <v>216</v>
      </c>
      <c r="F165" t="s">
        <v>368</v>
      </c>
      <c r="G165" t="s">
        <v>369</v>
      </c>
      <c r="H165" t="s">
        <v>38</v>
      </c>
      <c r="I165" t="s">
        <v>621</v>
      </c>
      <c r="J165" s="11" t="s">
        <v>697</v>
      </c>
      <c r="K165">
        <v>27297</v>
      </c>
      <c r="L165" s="11">
        <v>27267</v>
      </c>
      <c r="M165">
        <f>IFERROR(ROUND(VLOOKUP($A165,est_vols!$A:$U,2,FALSE),0),"")</f>
        <v>2</v>
      </c>
      <c r="N165">
        <f>IFERROR(ROUND(VLOOKUP($A165,est_vols!$A:$U,3,FALSE),0),"")</f>
        <v>11</v>
      </c>
      <c r="O165" t="str">
        <f>VLOOKUP(M165,'AT FT Lookup'!$A$3:$D$8,4,FALSE)</f>
        <v>UrbBiz</v>
      </c>
      <c r="P165" s="11" t="str">
        <f>VLOOKUP(N165,'AT FT Lookup'!$A$12:$C$26,3,FALSE)</f>
        <v>Loc</v>
      </c>
      <c r="Q165">
        <f t="shared" si="30"/>
        <v>1</v>
      </c>
      <c r="R165">
        <f t="shared" si="31"/>
        <v>0</v>
      </c>
      <c r="S165">
        <f t="shared" si="32"/>
        <v>0</v>
      </c>
      <c r="T165">
        <f t="shared" si="33"/>
        <v>0</v>
      </c>
      <c r="U165" s="11" t="str">
        <f t="shared" si="34"/>
        <v>&lt;10k</v>
      </c>
      <c r="V165" s="3">
        <v>637.5</v>
      </c>
      <c r="W165" s="3">
        <v>103.5</v>
      </c>
      <c r="X165" s="3">
        <v>215</v>
      </c>
      <c r="Y165" s="3">
        <v>173.5</v>
      </c>
      <c r="Z165" s="3">
        <v>137</v>
      </c>
      <c r="AA165" s="9">
        <v>8.5</v>
      </c>
      <c r="AN165" s="3">
        <f>IFERROR(ROUND(VLOOKUP($A165,est_vols!$A:$U,4,FALSE),0),"")</f>
        <v>0</v>
      </c>
      <c r="AO165" s="3">
        <f>IFERROR(ROUND(VLOOKUP($A165,est_vols!$A:$U,5,FALSE),0),"")</f>
        <v>0</v>
      </c>
      <c r="AP165" s="3">
        <f>IFERROR(ROUND(VLOOKUP($A165,est_vols!$A:$U,6,FALSE),0),"")</f>
        <v>0</v>
      </c>
      <c r="AQ165" s="3">
        <f>IFERROR(ROUND(VLOOKUP($A165,est_vols!$A:$U,7,FALSE),0),"")</f>
        <v>0</v>
      </c>
      <c r="AR165" s="3">
        <f>IFERROR(ROUND(VLOOKUP($A165,est_vols!$A:$U,8,FALSE),0),"")</f>
        <v>0</v>
      </c>
      <c r="AS165" s="9">
        <f>IFERROR(ROUND(VLOOKUP($A165,est_vols!$A:$U,9,FALSE),0),"")</f>
        <v>0</v>
      </c>
      <c r="AT165" s="3">
        <f t="shared" si="20"/>
        <v>-637.5</v>
      </c>
      <c r="AU165" s="3">
        <f t="shared" si="20"/>
        <v>-103.5</v>
      </c>
      <c r="AV165" s="3">
        <f t="shared" si="20"/>
        <v>-215</v>
      </c>
      <c r="AW165" s="3">
        <f t="shared" si="20"/>
        <v>-173.5</v>
      </c>
      <c r="AX165" s="3">
        <f t="shared" si="20"/>
        <v>-137</v>
      </c>
      <c r="AY165" s="9">
        <f t="shared" si="20"/>
        <v>-8.5</v>
      </c>
      <c r="AZ165" s="3">
        <f t="shared" si="21"/>
        <v>406406.25</v>
      </c>
      <c r="BA165" s="3">
        <f t="shared" si="21"/>
        <v>10712.25</v>
      </c>
      <c r="BB165" s="3">
        <f t="shared" si="21"/>
        <v>46225</v>
      </c>
      <c r="BC165" s="3">
        <f t="shared" si="21"/>
        <v>30102.25</v>
      </c>
      <c r="BD165" s="3">
        <f t="shared" si="21"/>
        <v>18769</v>
      </c>
      <c r="BE165" s="3">
        <f t="shared" si="21"/>
        <v>72.25</v>
      </c>
    </row>
    <row r="166" spans="1:57" x14ac:dyDescent="0.25">
      <c r="A166">
        <v>164</v>
      </c>
      <c r="B166" t="s">
        <v>75</v>
      </c>
      <c r="C166" t="s">
        <v>214</v>
      </c>
      <c r="D166" t="str">
        <f t="shared" si="35"/>
        <v>12TH AVE between FUNSTON and PACHECO</v>
      </c>
      <c r="E166" t="s">
        <v>216</v>
      </c>
      <c r="F166" t="s">
        <v>370</v>
      </c>
      <c r="G166" t="s">
        <v>371</v>
      </c>
      <c r="H166" t="s">
        <v>36</v>
      </c>
      <c r="I166" t="s">
        <v>621</v>
      </c>
      <c r="J166" s="11" t="s">
        <v>698</v>
      </c>
      <c r="K166">
        <v>27111</v>
      </c>
      <c r="L166" s="11">
        <v>27116</v>
      </c>
      <c r="M166">
        <f>IFERROR(ROUND(VLOOKUP($A166,est_vols!$A:$U,2,FALSE),0),"")</f>
        <v>3</v>
      </c>
      <c r="N166">
        <f>IFERROR(ROUND(VLOOKUP($A166,est_vols!$A:$U,3,FALSE),0),"")</f>
        <v>11</v>
      </c>
      <c r="O166" t="str">
        <f>VLOOKUP(M166,'AT FT Lookup'!$A$3:$D$8,4,FALSE)</f>
        <v>Urb</v>
      </c>
      <c r="P166" s="11" t="str">
        <f>VLOOKUP(N166,'AT FT Lookup'!$A$12:$C$26,3,FALSE)</f>
        <v>Loc</v>
      </c>
      <c r="Q166">
        <f t="shared" si="30"/>
        <v>1</v>
      </c>
      <c r="R166">
        <f t="shared" si="31"/>
        <v>0</v>
      </c>
      <c r="S166">
        <f t="shared" si="32"/>
        <v>0</v>
      </c>
      <c r="T166">
        <f t="shared" si="33"/>
        <v>0</v>
      </c>
      <c r="U166" s="11" t="str">
        <f t="shared" si="34"/>
        <v>&lt;10k</v>
      </c>
      <c r="V166" s="3">
        <v>264</v>
      </c>
      <c r="W166" s="3">
        <v>55.5</v>
      </c>
      <c r="X166" s="3">
        <v>110.5</v>
      </c>
      <c r="Y166" s="3">
        <v>61.5</v>
      </c>
      <c r="Z166" s="3">
        <v>33.5</v>
      </c>
      <c r="AA166" s="9">
        <v>3</v>
      </c>
      <c r="AN166" s="3">
        <f>IFERROR(ROUND(VLOOKUP($A166,est_vols!$A:$U,4,FALSE),0),"")</f>
        <v>34</v>
      </c>
      <c r="AO166" s="3">
        <f>IFERROR(ROUND(VLOOKUP($A166,est_vols!$A:$U,5,FALSE),0),"")</f>
        <v>6</v>
      </c>
      <c r="AP166" s="3">
        <f>IFERROR(ROUND(VLOOKUP($A166,est_vols!$A:$U,6,FALSE),0),"")</f>
        <v>13</v>
      </c>
      <c r="AQ166" s="3">
        <f>IFERROR(ROUND(VLOOKUP($A166,est_vols!$A:$U,7,FALSE),0),"")</f>
        <v>15</v>
      </c>
      <c r="AR166" s="3">
        <f>IFERROR(ROUND(VLOOKUP($A166,est_vols!$A:$U,8,FALSE),0),"")</f>
        <v>0</v>
      </c>
      <c r="AS166" s="9">
        <f>IFERROR(ROUND(VLOOKUP($A166,est_vols!$A:$U,9,FALSE),0),"")</f>
        <v>0</v>
      </c>
      <c r="AT166" s="3">
        <f t="shared" ref="AT166:AY208" si="36">IF(V166&gt;0,AN166-V166,"")</f>
        <v>-230</v>
      </c>
      <c r="AU166" s="3">
        <f t="shared" si="36"/>
        <v>-49.5</v>
      </c>
      <c r="AV166" s="3">
        <f t="shared" si="36"/>
        <v>-97.5</v>
      </c>
      <c r="AW166" s="3">
        <f t="shared" si="36"/>
        <v>-46.5</v>
      </c>
      <c r="AX166" s="3">
        <f t="shared" si="36"/>
        <v>-33.5</v>
      </c>
      <c r="AY166" s="9">
        <f t="shared" si="36"/>
        <v>-3</v>
      </c>
      <c r="AZ166" s="3">
        <f t="shared" ref="AZ166:BE208" si="37">IFERROR(AT166^2,"")</f>
        <v>52900</v>
      </c>
      <c r="BA166" s="3">
        <f t="shared" si="37"/>
        <v>2450.25</v>
      </c>
      <c r="BB166" s="3">
        <f t="shared" si="37"/>
        <v>9506.25</v>
      </c>
      <c r="BC166" s="3">
        <f t="shared" si="37"/>
        <v>2162.25</v>
      </c>
      <c r="BD166" s="3">
        <f t="shared" si="37"/>
        <v>1122.25</v>
      </c>
      <c r="BE166" s="3">
        <f t="shared" si="37"/>
        <v>9</v>
      </c>
    </row>
    <row r="167" spans="1:57" x14ac:dyDescent="0.25">
      <c r="A167">
        <v>165</v>
      </c>
      <c r="B167" t="s">
        <v>75</v>
      </c>
      <c r="C167" t="s">
        <v>214</v>
      </c>
      <c r="D167" t="str">
        <f t="shared" si="35"/>
        <v>12TH AVE between FUNSTON and PACHECO</v>
      </c>
      <c r="E167" t="s">
        <v>216</v>
      </c>
      <c r="F167" t="s">
        <v>370</v>
      </c>
      <c r="G167" t="s">
        <v>371</v>
      </c>
      <c r="H167" t="s">
        <v>38</v>
      </c>
      <c r="I167" t="s">
        <v>621</v>
      </c>
      <c r="J167" s="11" t="s">
        <v>699</v>
      </c>
      <c r="K167">
        <v>27116</v>
      </c>
      <c r="L167" s="11">
        <v>27111</v>
      </c>
      <c r="M167">
        <f>IFERROR(ROUND(VLOOKUP($A167,est_vols!$A:$U,2,FALSE),0),"")</f>
        <v>3</v>
      </c>
      <c r="N167">
        <f>IFERROR(ROUND(VLOOKUP($A167,est_vols!$A:$U,3,FALSE),0),"")</f>
        <v>11</v>
      </c>
      <c r="O167" t="str">
        <f>VLOOKUP(M167,'AT FT Lookup'!$A$3:$D$8,4,FALSE)</f>
        <v>Urb</v>
      </c>
      <c r="P167" s="11" t="str">
        <f>VLOOKUP(N167,'AT FT Lookup'!$A$12:$C$26,3,FALSE)</f>
        <v>Loc</v>
      </c>
      <c r="Q167">
        <f t="shared" si="30"/>
        <v>1</v>
      </c>
      <c r="R167">
        <f t="shared" si="31"/>
        <v>0</v>
      </c>
      <c r="S167">
        <f t="shared" si="32"/>
        <v>0</v>
      </c>
      <c r="T167">
        <f t="shared" si="33"/>
        <v>0</v>
      </c>
      <c r="U167" s="11" t="str">
        <f t="shared" si="34"/>
        <v>&lt;10k</v>
      </c>
      <c r="V167" s="3">
        <v>294.5</v>
      </c>
      <c r="W167" s="3">
        <v>60.5</v>
      </c>
      <c r="X167" s="3">
        <v>96.5</v>
      </c>
      <c r="Y167" s="3">
        <v>83</v>
      </c>
      <c r="Z167" s="3">
        <v>52.5</v>
      </c>
      <c r="AA167" s="9">
        <v>2</v>
      </c>
      <c r="AN167" s="3">
        <f>IFERROR(ROUND(VLOOKUP($A167,est_vols!$A:$U,4,FALSE),0),"")</f>
        <v>158</v>
      </c>
      <c r="AO167" s="3">
        <f>IFERROR(ROUND(VLOOKUP($A167,est_vols!$A:$U,5,FALSE),0),"")</f>
        <v>19</v>
      </c>
      <c r="AP167" s="3">
        <f>IFERROR(ROUND(VLOOKUP($A167,est_vols!$A:$U,6,FALSE),0),"")</f>
        <v>60</v>
      </c>
      <c r="AQ167" s="3">
        <f>IFERROR(ROUND(VLOOKUP($A167,est_vols!$A:$U,7,FALSE),0),"")</f>
        <v>32</v>
      </c>
      <c r="AR167" s="3">
        <f>IFERROR(ROUND(VLOOKUP($A167,est_vols!$A:$U,8,FALSE),0),"")</f>
        <v>45</v>
      </c>
      <c r="AS167" s="9">
        <f>IFERROR(ROUND(VLOOKUP($A167,est_vols!$A:$U,9,FALSE),0),"")</f>
        <v>2</v>
      </c>
      <c r="AT167" s="3">
        <f t="shared" si="36"/>
        <v>-136.5</v>
      </c>
      <c r="AU167" s="3">
        <f t="shared" si="36"/>
        <v>-41.5</v>
      </c>
      <c r="AV167" s="3">
        <f t="shared" si="36"/>
        <v>-36.5</v>
      </c>
      <c r="AW167" s="3">
        <f t="shared" si="36"/>
        <v>-51</v>
      </c>
      <c r="AX167" s="3">
        <f t="shared" si="36"/>
        <v>-7.5</v>
      </c>
      <c r="AY167" s="9">
        <f t="shared" si="36"/>
        <v>0</v>
      </c>
      <c r="AZ167" s="3">
        <f t="shared" si="37"/>
        <v>18632.25</v>
      </c>
      <c r="BA167" s="3">
        <f t="shared" si="37"/>
        <v>1722.25</v>
      </c>
      <c r="BB167" s="3">
        <f t="shared" si="37"/>
        <v>1332.25</v>
      </c>
      <c r="BC167" s="3">
        <f t="shared" si="37"/>
        <v>2601</v>
      </c>
      <c r="BD167" s="3">
        <f t="shared" si="37"/>
        <v>56.25</v>
      </c>
      <c r="BE167" s="3">
        <f t="shared" si="37"/>
        <v>0</v>
      </c>
    </row>
    <row r="168" spans="1:57" x14ac:dyDescent="0.25">
      <c r="A168">
        <v>166</v>
      </c>
      <c r="B168" t="s">
        <v>75</v>
      </c>
      <c r="C168" t="s">
        <v>214</v>
      </c>
      <c r="D168" t="str">
        <f t="shared" si="35"/>
        <v>12TH AVE between MAGELLAN and TARAVAL</v>
      </c>
      <c r="E168" t="s">
        <v>216</v>
      </c>
      <c r="F168" t="s">
        <v>372</v>
      </c>
      <c r="G168" t="s">
        <v>373</v>
      </c>
      <c r="H168" t="s">
        <v>36</v>
      </c>
      <c r="I168" t="s">
        <v>621</v>
      </c>
      <c r="J168" s="11" t="s">
        <v>700</v>
      </c>
      <c r="K168">
        <v>22988</v>
      </c>
      <c r="L168" s="11">
        <v>22968</v>
      </c>
      <c r="M168">
        <f>IFERROR(ROUND(VLOOKUP($A168,est_vols!$A:$U,2,FALSE),0),"")</f>
        <v>3</v>
      </c>
      <c r="N168">
        <f>IFERROR(ROUND(VLOOKUP($A168,est_vols!$A:$U,3,FALSE),0),"")</f>
        <v>11</v>
      </c>
      <c r="O168" t="str">
        <f>VLOOKUP(M168,'AT FT Lookup'!$A$3:$D$8,4,FALSE)</f>
        <v>Urb</v>
      </c>
      <c r="P168" s="11" t="str">
        <f>VLOOKUP(N168,'AT FT Lookup'!$A$12:$C$26,3,FALSE)</f>
        <v>Loc</v>
      </c>
      <c r="Q168">
        <f t="shared" si="30"/>
        <v>1</v>
      </c>
      <c r="R168">
        <f t="shared" si="31"/>
        <v>0</v>
      </c>
      <c r="S168">
        <f t="shared" si="32"/>
        <v>0</v>
      </c>
      <c r="T168">
        <f t="shared" si="33"/>
        <v>0</v>
      </c>
      <c r="U168" s="11" t="str">
        <f t="shared" si="34"/>
        <v>&lt;10k</v>
      </c>
      <c r="V168" s="3">
        <v>165.5</v>
      </c>
      <c r="W168" s="3">
        <v>36.5</v>
      </c>
      <c r="X168" s="3">
        <v>58.5</v>
      </c>
      <c r="Y168" s="3">
        <v>40</v>
      </c>
      <c r="Z168" s="3">
        <v>29</v>
      </c>
      <c r="AA168" s="9">
        <v>1.5</v>
      </c>
      <c r="AN168" s="3">
        <f>IFERROR(ROUND(VLOOKUP($A168,est_vols!$A:$U,4,FALSE),0),"")</f>
        <v>573</v>
      </c>
      <c r="AO168" s="3">
        <f>IFERROR(ROUND(VLOOKUP($A168,est_vols!$A:$U,5,FALSE),0),"")</f>
        <v>115</v>
      </c>
      <c r="AP168" s="3">
        <f>IFERROR(ROUND(VLOOKUP($A168,est_vols!$A:$U,6,FALSE),0),"")</f>
        <v>262</v>
      </c>
      <c r="AQ168" s="3">
        <f>IFERROR(ROUND(VLOOKUP($A168,est_vols!$A:$U,7,FALSE),0),"")</f>
        <v>113</v>
      </c>
      <c r="AR168" s="3">
        <f>IFERROR(ROUND(VLOOKUP($A168,est_vols!$A:$U,8,FALSE),0),"")</f>
        <v>73</v>
      </c>
      <c r="AS168" s="9">
        <f>IFERROR(ROUND(VLOOKUP($A168,est_vols!$A:$U,9,FALSE),0),"")</f>
        <v>10</v>
      </c>
      <c r="AT168" s="3">
        <f t="shared" si="36"/>
        <v>407.5</v>
      </c>
      <c r="AU168" s="3">
        <f t="shared" si="36"/>
        <v>78.5</v>
      </c>
      <c r="AV168" s="3">
        <f t="shared" si="36"/>
        <v>203.5</v>
      </c>
      <c r="AW168" s="3">
        <f t="shared" si="36"/>
        <v>73</v>
      </c>
      <c r="AX168" s="3">
        <f t="shared" si="36"/>
        <v>44</v>
      </c>
      <c r="AY168" s="9">
        <f t="shared" si="36"/>
        <v>8.5</v>
      </c>
      <c r="AZ168" s="3">
        <f t="shared" si="37"/>
        <v>166056.25</v>
      </c>
      <c r="BA168" s="3">
        <f t="shared" si="37"/>
        <v>6162.25</v>
      </c>
      <c r="BB168" s="3">
        <f t="shared" si="37"/>
        <v>41412.25</v>
      </c>
      <c r="BC168" s="3">
        <f t="shared" si="37"/>
        <v>5329</v>
      </c>
      <c r="BD168" s="3">
        <f t="shared" si="37"/>
        <v>1936</v>
      </c>
      <c r="BE168" s="3">
        <f t="shared" si="37"/>
        <v>72.25</v>
      </c>
    </row>
    <row r="169" spans="1:57" x14ac:dyDescent="0.25">
      <c r="A169">
        <v>167</v>
      </c>
      <c r="B169" t="s">
        <v>75</v>
      </c>
      <c r="C169" t="s">
        <v>214</v>
      </c>
      <c r="D169" t="str">
        <f t="shared" si="35"/>
        <v>12TH AVE between MAGELLAN and TARAVAL</v>
      </c>
      <c r="E169" t="s">
        <v>216</v>
      </c>
      <c r="F169" t="s">
        <v>372</v>
      </c>
      <c r="G169" t="s">
        <v>373</v>
      </c>
      <c r="H169" t="s">
        <v>38</v>
      </c>
      <c r="I169" t="s">
        <v>621</v>
      </c>
      <c r="J169" s="11" t="s">
        <v>701</v>
      </c>
      <c r="K169">
        <v>22968</v>
      </c>
      <c r="L169" s="11">
        <v>22988</v>
      </c>
      <c r="M169">
        <f>IFERROR(ROUND(VLOOKUP($A169,est_vols!$A:$U,2,FALSE),0),"")</f>
        <v>3</v>
      </c>
      <c r="N169">
        <f>IFERROR(ROUND(VLOOKUP($A169,est_vols!$A:$U,3,FALSE),0),"")</f>
        <v>11</v>
      </c>
      <c r="O169" t="str">
        <f>VLOOKUP(M169,'AT FT Lookup'!$A$3:$D$8,4,FALSE)</f>
        <v>Urb</v>
      </c>
      <c r="P169" s="11" t="str">
        <f>VLOOKUP(N169,'AT FT Lookup'!$A$12:$C$26,3,FALSE)</f>
        <v>Loc</v>
      </c>
      <c r="Q169">
        <f t="shared" si="30"/>
        <v>1</v>
      </c>
      <c r="R169">
        <f t="shared" si="31"/>
        <v>0</v>
      </c>
      <c r="S169">
        <f t="shared" si="32"/>
        <v>0</v>
      </c>
      <c r="T169">
        <f t="shared" si="33"/>
        <v>0</v>
      </c>
      <c r="U169" s="11" t="str">
        <f t="shared" si="34"/>
        <v>&lt;10k</v>
      </c>
      <c r="V169" s="3">
        <v>189</v>
      </c>
      <c r="W169" s="3">
        <v>40</v>
      </c>
      <c r="X169" s="3">
        <v>72</v>
      </c>
      <c r="Y169" s="3">
        <v>53.5</v>
      </c>
      <c r="Z169" s="3">
        <v>22</v>
      </c>
      <c r="AA169" s="9">
        <v>1.5</v>
      </c>
      <c r="AN169" s="3">
        <f>IFERROR(ROUND(VLOOKUP($A169,est_vols!$A:$U,4,FALSE),0),"")</f>
        <v>691</v>
      </c>
      <c r="AO169" s="3">
        <f>IFERROR(ROUND(VLOOKUP($A169,est_vols!$A:$U,5,FALSE),0),"")</f>
        <v>112</v>
      </c>
      <c r="AP169" s="3">
        <f>IFERROR(ROUND(VLOOKUP($A169,est_vols!$A:$U,6,FALSE),0),"")</f>
        <v>291</v>
      </c>
      <c r="AQ169" s="3">
        <f>IFERROR(ROUND(VLOOKUP($A169,est_vols!$A:$U,7,FALSE),0),"")</f>
        <v>133</v>
      </c>
      <c r="AR169" s="3">
        <f>IFERROR(ROUND(VLOOKUP($A169,est_vols!$A:$U,8,FALSE),0),"")</f>
        <v>143</v>
      </c>
      <c r="AS169" s="9">
        <f>IFERROR(ROUND(VLOOKUP($A169,est_vols!$A:$U,9,FALSE),0),"")</f>
        <v>12</v>
      </c>
      <c r="AT169" s="3">
        <f t="shared" si="36"/>
        <v>502</v>
      </c>
      <c r="AU169" s="3">
        <f t="shared" si="36"/>
        <v>72</v>
      </c>
      <c r="AV169" s="3">
        <f t="shared" si="36"/>
        <v>219</v>
      </c>
      <c r="AW169" s="3">
        <f t="shared" si="36"/>
        <v>79.5</v>
      </c>
      <c r="AX169" s="3">
        <f t="shared" si="36"/>
        <v>121</v>
      </c>
      <c r="AY169" s="9">
        <f t="shared" si="36"/>
        <v>10.5</v>
      </c>
      <c r="AZ169" s="3">
        <f t="shared" si="37"/>
        <v>252004</v>
      </c>
      <c r="BA169" s="3">
        <f t="shared" si="37"/>
        <v>5184</v>
      </c>
      <c r="BB169" s="3">
        <f t="shared" si="37"/>
        <v>47961</v>
      </c>
      <c r="BC169" s="3">
        <f t="shared" si="37"/>
        <v>6320.25</v>
      </c>
      <c r="BD169" s="3">
        <f t="shared" si="37"/>
        <v>14641</v>
      </c>
      <c r="BE169" s="3">
        <f t="shared" si="37"/>
        <v>110.25</v>
      </c>
    </row>
    <row r="170" spans="1:57" x14ac:dyDescent="0.25">
      <c r="A170">
        <v>168</v>
      </c>
      <c r="B170" t="s">
        <v>75</v>
      </c>
      <c r="C170" t="s">
        <v>214</v>
      </c>
      <c r="D170" t="str">
        <f t="shared" si="35"/>
        <v>14TH  ST between CASTRO and DIVISADERO</v>
      </c>
      <c r="E170" t="s">
        <v>217</v>
      </c>
      <c r="F170" t="s">
        <v>374</v>
      </c>
      <c r="G170" t="s">
        <v>375</v>
      </c>
      <c r="H170" t="s">
        <v>40</v>
      </c>
      <c r="I170" t="s">
        <v>621</v>
      </c>
      <c r="J170" s="11" t="s">
        <v>702</v>
      </c>
      <c r="K170">
        <v>26007</v>
      </c>
      <c r="L170" s="11">
        <v>26004</v>
      </c>
      <c r="M170">
        <f>IFERROR(ROUND(VLOOKUP($A170,est_vols!$A:$U,2,FALSE),0),"")</f>
        <v>2</v>
      </c>
      <c r="N170">
        <f>IFERROR(ROUND(VLOOKUP($A170,est_vols!$A:$U,3,FALSE),0),"")</f>
        <v>4</v>
      </c>
      <c r="O170" t="str">
        <f>VLOOKUP(M170,'AT FT Lookup'!$A$3:$D$8,4,FALSE)</f>
        <v>UrbBiz</v>
      </c>
      <c r="P170" s="11" t="str">
        <f>VLOOKUP(N170,'AT FT Lookup'!$A$12:$C$26,3,FALSE)</f>
        <v>Col</v>
      </c>
      <c r="Q170">
        <f t="shared" si="30"/>
        <v>1</v>
      </c>
      <c r="R170">
        <f t="shared" si="31"/>
        <v>0</v>
      </c>
      <c r="S170">
        <f t="shared" si="32"/>
        <v>0</v>
      </c>
      <c r="T170">
        <f t="shared" si="33"/>
        <v>0</v>
      </c>
      <c r="U170" s="11" t="str">
        <f t="shared" si="34"/>
        <v>&lt;10k</v>
      </c>
      <c r="V170" s="3">
        <v>4413.5</v>
      </c>
      <c r="W170" s="3">
        <v>828</v>
      </c>
      <c r="X170" s="3">
        <v>1794.5</v>
      </c>
      <c r="Y170" s="3">
        <v>960</v>
      </c>
      <c r="Z170" s="3">
        <v>777.5</v>
      </c>
      <c r="AA170" s="9">
        <v>53.5</v>
      </c>
      <c r="AN170" s="3">
        <f>IFERROR(ROUND(VLOOKUP($A170,est_vols!$A:$U,4,FALSE),0),"")</f>
        <v>7944</v>
      </c>
      <c r="AO170" s="3">
        <f>IFERROR(ROUND(VLOOKUP($A170,est_vols!$A:$U,5,FALSE),0),"")</f>
        <v>1662</v>
      </c>
      <c r="AP170" s="3">
        <f>IFERROR(ROUND(VLOOKUP($A170,est_vols!$A:$U,6,FALSE),0),"")</f>
        <v>3224</v>
      </c>
      <c r="AQ170" s="3">
        <f>IFERROR(ROUND(VLOOKUP($A170,est_vols!$A:$U,7,FALSE),0),"")</f>
        <v>1589</v>
      </c>
      <c r="AR170" s="3">
        <f>IFERROR(ROUND(VLOOKUP($A170,est_vols!$A:$U,8,FALSE),0),"")</f>
        <v>1326</v>
      </c>
      <c r="AS170" s="9">
        <f>IFERROR(ROUND(VLOOKUP($A170,est_vols!$A:$U,9,FALSE),0),"")</f>
        <v>142</v>
      </c>
      <c r="AT170" s="3">
        <f t="shared" si="36"/>
        <v>3530.5</v>
      </c>
      <c r="AU170" s="3">
        <f t="shared" si="36"/>
        <v>834</v>
      </c>
      <c r="AV170" s="3">
        <f t="shared" si="36"/>
        <v>1429.5</v>
      </c>
      <c r="AW170" s="3">
        <f t="shared" si="36"/>
        <v>629</v>
      </c>
      <c r="AX170" s="3">
        <f t="shared" si="36"/>
        <v>548.5</v>
      </c>
      <c r="AY170" s="9">
        <f t="shared" si="36"/>
        <v>88.5</v>
      </c>
      <c r="AZ170" s="3">
        <f t="shared" si="37"/>
        <v>12464430.25</v>
      </c>
      <c r="BA170" s="3">
        <f t="shared" si="37"/>
        <v>695556</v>
      </c>
      <c r="BB170" s="3">
        <f t="shared" si="37"/>
        <v>2043470.25</v>
      </c>
      <c r="BC170" s="3">
        <f t="shared" si="37"/>
        <v>395641</v>
      </c>
      <c r="BD170" s="3">
        <f t="shared" si="37"/>
        <v>300852.25</v>
      </c>
      <c r="BE170" s="3">
        <f t="shared" si="37"/>
        <v>7832.25</v>
      </c>
    </row>
    <row r="171" spans="1:57" x14ac:dyDescent="0.25">
      <c r="A171">
        <v>169</v>
      </c>
      <c r="B171" t="s">
        <v>75</v>
      </c>
      <c r="C171" t="s">
        <v>214</v>
      </c>
      <c r="D171" t="str">
        <f t="shared" si="35"/>
        <v>14TH  ST between CASTRO and DIVISADERO</v>
      </c>
      <c r="E171" t="s">
        <v>217</v>
      </c>
      <c r="F171" t="s">
        <v>374</v>
      </c>
      <c r="G171" t="s">
        <v>375</v>
      </c>
      <c r="H171" t="s">
        <v>42</v>
      </c>
      <c r="I171" t="s">
        <v>621</v>
      </c>
      <c r="J171" s="11" t="s">
        <v>703</v>
      </c>
      <c r="K171">
        <v>26004</v>
      </c>
      <c r="L171" s="11">
        <v>26007</v>
      </c>
      <c r="M171">
        <f>IFERROR(ROUND(VLOOKUP($A171,est_vols!$A:$U,2,FALSE),0),"")</f>
        <v>2</v>
      </c>
      <c r="N171">
        <f>IFERROR(ROUND(VLOOKUP($A171,est_vols!$A:$U,3,FALSE),0),"")</f>
        <v>4</v>
      </c>
      <c r="O171" t="str">
        <f>VLOOKUP(M171,'AT FT Lookup'!$A$3:$D$8,4,FALSE)</f>
        <v>UrbBiz</v>
      </c>
      <c r="P171" s="11" t="str">
        <f>VLOOKUP(N171,'AT FT Lookup'!$A$12:$C$26,3,FALSE)</f>
        <v>Col</v>
      </c>
      <c r="Q171">
        <f t="shared" si="30"/>
        <v>1</v>
      </c>
      <c r="R171">
        <f t="shared" si="31"/>
        <v>0</v>
      </c>
      <c r="S171">
        <f t="shared" si="32"/>
        <v>0</v>
      </c>
      <c r="T171">
        <f t="shared" si="33"/>
        <v>0</v>
      </c>
      <c r="U171" s="11" t="str">
        <f t="shared" si="34"/>
        <v>&lt;10k</v>
      </c>
      <c r="V171" s="3">
        <v>3303.5</v>
      </c>
      <c r="W171" s="3">
        <v>481</v>
      </c>
      <c r="X171" s="3">
        <v>1146.5</v>
      </c>
      <c r="Y171" s="3">
        <v>795</v>
      </c>
      <c r="Z171" s="3">
        <v>853.5</v>
      </c>
      <c r="AA171" s="9">
        <v>27.5</v>
      </c>
      <c r="AN171" s="3">
        <f>IFERROR(ROUND(VLOOKUP($A171,est_vols!$A:$U,4,FALSE),0),"")</f>
        <v>5805</v>
      </c>
      <c r="AO171" s="3">
        <f>IFERROR(ROUND(VLOOKUP($A171,est_vols!$A:$U,5,FALSE),0),"")</f>
        <v>732</v>
      </c>
      <c r="AP171" s="3">
        <f>IFERROR(ROUND(VLOOKUP($A171,est_vols!$A:$U,6,FALSE),0),"")</f>
        <v>2194</v>
      </c>
      <c r="AQ171" s="3">
        <f>IFERROR(ROUND(VLOOKUP($A171,est_vols!$A:$U,7,FALSE),0),"")</f>
        <v>1258</v>
      </c>
      <c r="AR171" s="3">
        <f>IFERROR(ROUND(VLOOKUP($A171,est_vols!$A:$U,8,FALSE),0),"")</f>
        <v>1396</v>
      </c>
      <c r="AS171" s="9">
        <f>IFERROR(ROUND(VLOOKUP($A171,est_vols!$A:$U,9,FALSE),0),"")</f>
        <v>225</v>
      </c>
      <c r="AT171" s="3">
        <f t="shared" si="36"/>
        <v>2501.5</v>
      </c>
      <c r="AU171" s="3">
        <f t="shared" si="36"/>
        <v>251</v>
      </c>
      <c r="AV171" s="3">
        <f t="shared" si="36"/>
        <v>1047.5</v>
      </c>
      <c r="AW171" s="3">
        <f t="shared" si="36"/>
        <v>463</v>
      </c>
      <c r="AX171" s="3">
        <f t="shared" si="36"/>
        <v>542.5</v>
      </c>
      <c r="AY171" s="9">
        <f t="shared" si="36"/>
        <v>197.5</v>
      </c>
      <c r="AZ171" s="3">
        <f t="shared" si="37"/>
        <v>6257502.25</v>
      </c>
      <c r="BA171" s="3">
        <f t="shared" si="37"/>
        <v>63001</v>
      </c>
      <c r="BB171" s="3">
        <f t="shared" si="37"/>
        <v>1097256.25</v>
      </c>
      <c r="BC171" s="3">
        <f t="shared" si="37"/>
        <v>214369</v>
      </c>
      <c r="BD171" s="3">
        <f t="shared" si="37"/>
        <v>294306.25</v>
      </c>
      <c r="BE171" s="3">
        <f t="shared" si="37"/>
        <v>39006.25</v>
      </c>
    </row>
    <row r="172" spans="1:57" x14ac:dyDescent="0.25">
      <c r="A172">
        <v>170</v>
      </c>
      <c r="B172" t="s">
        <v>75</v>
      </c>
      <c r="C172" t="s">
        <v>214</v>
      </c>
      <c r="D172" t="str">
        <f t="shared" si="35"/>
        <v>14TH ST between CASTRO and DIVISADERO</v>
      </c>
      <c r="E172" t="s">
        <v>218</v>
      </c>
      <c r="F172" t="s">
        <v>374</v>
      </c>
      <c r="G172" t="s">
        <v>375</v>
      </c>
      <c r="H172" t="s">
        <v>40</v>
      </c>
      <c r="I172" t="s">
        <v>621</v>
      </c>
      <c r="J172" s="11" t="s">
        <v>704</v>
      </c>
      <c r="K172">
        <v>26007</v>
      </c>
      <c r="L172" s="11">
        <v>26004</v>
      </c>
      <c r="M172">
        <f>IFERROR(ROUND(VLOOKUP($A172,est_vols!$A:$U,2,FALSE),0),"")</f>
        <v>2</v>
      </c>
      <c r="N172">
        <f>IFERROR(ROUND(VLOOKUP($A172,est_vols!$A:$U,3,FALSE),0),"")</f>
        <v>4</v>
      </c>
      <c r="O172" t="str">
        <f>VLOOKUP(M172,'AT FT Lookup'!$A$3:$D$8,4,FALSE)</f>
        <v>UrbBiz</v>
      </c>
      <c r="P172" s="11" t="str">
        <f>VLOOKUP(N172,'AT FT Lookup'!$A$12:$C$26,3,FALSE)</f>
        <v>Col</v>
      </c>
      <c r="Q172">
        <f t="shared" si="30"/>
        <v>1</v>
      </c>
      <c r="R172">
        <f t="shared" si="31"/>
        <v>0</v>
      </c>
      <c r="S172">
        <f t="shared" si="32"/>
        <v>0</v>
      </c>
      <c r="T172">
        <f t="shared" si="33"/>
        <v>0</v>
      </c>
      <c r="U172" s="11" t="str">
        <f t="shared" si="34"/>
        <v>&lt;10k</v>
      </c>
      <c r="V172" s="3">
        <v>3232</v>
      </c>
      <c r="W172" s="3">
        <v>485</v>
      </c>
      <c r="X172" s="3">
        <v>1127</v>
      </c>
      <c r="Y172" s="3">
        <v>795.5</v>
      </c>
      <c r="Z172" s="3">
        <v>790.5</v>
      </c>
      <c r="AA172" s="9">
        <v>34</v>
      </c>
      <c r="AN172" s="3">
        <f>IFERROR(ROUND(VLOOKUP($A172,est_vols!$A:$U,4,FALSE),0),"")</f>
        <v>7944</v>
      </c>
      <c r="AO172" s="3">
        <f>IFERROR(ROUND(VLOOKUP($A172,est_vols!$A:$U,5,FALSE),0),"")</f>
        <v>1662</v>
      </c>
      <c r="AP172" s="3">
        <f>IFERROR(ROUND(VLOOKUP($A172,est_vols!$A:$U,6,FALSE),0),"")</f>
        <v>3224</v>
      </c>
      <c r="AQ172" s="3">
        <f>IFERROR(ROUND(VLOOKUP($A172,est_vols!$A:$U,7,FALSE),0),"")</f>
        <v>1589</v>
      </c>
      <c r="AR172" s="3">
        <f>IFERROR(ROUND(VLOOKUP($A172,est_vols!$A:$U,8,FALSE),0),"")</f>
        <v>1326</v>
      </c>
      <c r="AS172" s="9">
        <f>IFERROR(ROUND(VLOOKUP($A172,est_vols!$A:$U,9,FALSE),0),"")</f>
        <v>142</v>
      </c>
      <c r="AT172" s="3">
        <f t="shared" si="36"/>
        <v>4712</v>
      </c>
      <c r="AU172" s="3">
        <f t="shared" si="36"/>
        <v>1177</v>
      </c>
      <c r="AV172" s="3">
        <f t="shared" si="36"/>
        <v>2097</v>
      </c>
      <c r="AW172" s="3">
        <f t="shared" si="36"/>
        <v>793.5</v>
      </c>
      <c r="AX172" s="3">
        <f t="shared" si="36"/>
        <v>535.5</v>
      </c>
      <c r="AY172" s="9">
        <f t="shared" si="36"/>
        <v>108</v>
      </c>
      <c r="AZ172" s="3">
        <f t="shared" si="37"/>
        <v>22202944</v>
      </c>
      <c r="BA172" s="3">
        <f t="shared" si="37"/>
        <v>1385329</v>
      </c>
      <c r="BB172" s="3">
        <f t="shared" si="37"/>
        <v>4397409</v>
      </c>
      <c r="BC172" s="3">
        <f t="shared" si="37"/>
        <v>629642.25</v>
      </c>
      <c r="BD172" s="3">
        <f t="shared" si="37"/>
        <v>286760.25</v>
      </c>
      <c r="BE172" s="3">
        <f t="shared" si="37"/>
        <v>11664</v>
      </c>
    </row>
    <row r="173" spans="1:57" x14ac:dyDescent="0.25">
      <c r="A173">
        <v>171</v>
      </c>
      <c r="B173" t="s">
        <v>75</v>
      </c>
      <c r="C173" t="s">
        <v>214</v>
      </c>
      <c r="D173" t="str">
        <f t="shared" si="35"/>
        <v>14TH ST between CASTRO and DIVISADERO</v>
      </c>
      <c r="E173" t="s">
        <v>218</v>
      </c>
      <c r="F173" t="s">
        <v>374</v>
      </c>
      <c r="G173" t="s">
        <v>375</v>
      </c>
      <c r="H173" t="s">
        <v>42</v>
      </c>
      <c r="I173" t="s">
        <v>621</v>
      </c>
      <c r="J173" s="11" t="s">
        <v>705</v>
      </c>
      <c r="K173">
        <v>26004</v>
      </c>
      <c r="L173" s="11">
        <v>26007</v>
      </c>
      <c r="M173">
        <f>IFERROR(ROUND(VLOOKUP($A173,est_vols!$A:$U,2,FALSE),0),"")</f>
        <v>2</v>
      </c>
      <c r="N173">
        <f>IFERROR(ROUND(VLOOKUP($A173,est_vols!$A:$U,3,FALSE),0),"")</f>
        <v>4</v>
      </c>
      <c r="O173" t="str">
        <f>VLOOKUP(M173,'AT FT Lookup'!$A$3:$D$8,4,FALSE)</f>
        <v>UrbBiz</v>
      </c>
      <c r="P173" s="11" t="str">
        <f>VLOOKUP(N173,'AT FT Lookup'!$A$12:$C$26,3,FALSE)</f>
        <v>Col</v>
      </c>
      <c r="Q173">
        <f t="shared" si="30"/>
        <v>1</v>
      </c>
      <c r="R173">
        <f t="shared" si="31"/>
        <v>0</v>
      </c>
      <c r="S173">
        <f t="shared" si="32"/>
        <v>0</v>
      </c>
      <c r="T173">
        <f t="shared" si="33"/>
        <v>0</v>
      </c>
      <c r="U173" s="11" t="str">
        <f t="shared" si="34"/>
        <v>&lt;10k</v>
      </c>
      <c r="V173" s="3">
        <v>3569</v>
      </c>
      <c r="W173" s="3">
        <v>723.5</v>
      </c>
      <c r="X173" s="3">
        <v>1425.5</v>
      </c>
      <c r="Y173" s="3">
        <v>770.5</v>
      </c>
      <c r="Z173" s="3">
        <v>595</v>
      </c>
      <c r="AA173" s="9">
        <v>54.5</v>
      </c>
      <c r="AN173" s="3">
        <f>IFERROR(ROUND(VLOOKUP($A173,est_vols!$A:$U,4,FALSE),0),"")</f>
        <v>5805</v>
      </c>
      <c r="AO173" s="3">
        <f>IFERROR(ROUND(VLOOKUP($A173,est_vols!$A:$U,5,FALSE),0),"")</f>
        <v>732</v>
      </c>
      <c r="AP173" s="3">
        <f>IFERROR(ROUND(VLOOKUP($A173,est_vols!$A:$U,6,FALSE),0),"")</f>
        <v>2194</v>
      </c>
      <c r="AQ173" s="3">
        <f>IFERROR(ROUND(VLOOKUP($A173,est_vols!$A:$U,7,FALSE),0),"")</f>
        <v>1258</v>
      </c>
      <c r="AR173" s="3">
        <f>IFERROR(ROUND(VLOOKUP($A173,est_vols!$A:$U,8,FALSE),0),"")</f>
        <v>1396</v>
      </c>
      <c r="AS173" s="9">
        <f>IFERROR(ROUND(VLOOKUP($A173,est_vols!$A:$U,9,FALSE),0),"")</f>
        <v>225</v>
      </c>
      <c r="AT173" s="3">
        <f t="shared" si="36"/>
        <v>2236</v>
      </c>
      <c r="AU173" s="3">
        <f t="shared" si="36"/>
        <v>8.5</v>
      </c>
      <c r="AV173" s="3">
        <f t="shared" si="36"/>
        <v>768.5</v>
      </c>
      <c r="AW173" s="3">
        <f t="shared" si="36"/>
        <v>487.5</v>
      </c>
      <c r="AX173" s="3">
        <f t="shared" si="36"/>
        <v>801</v>
      </c>
      <c r="AY173" s="9">
        <f t="shared" si="36"/>
        <v>170.5</v>
      </c>
      <c r="AZ173" s="3">
        <f t="shared" si="37"/>
        <v>4999696</v>
      </c>
      <c r="BA173" s="3">
        <f t="shared" si="37"/>
        <v>72.25</v>
      </c>
      <c r="BB173" s="3">
        <f t="shared" si="37"/>
        <v>590592.25</v>
      </c>
      <c r="BC173" s="3">
        <f t="shared" si="37"/>
        <v>237656.25</v>
      </c>
      <c r="BD173" s="3">
        <f t="shared" si="37"/>
        <v>641601</v>
      </c>
      <c r="BE173" s="3">
        <f t="shared" si="37"/>
        <v>29070.25</v>
      </c>
    </row>
    <row r="174" spans="1:57" x14ac:dyDescent="0.25">
      <c r="A174">
        <v>172</v>
      </c>
      <c r="B174" t="s">
        <v>75</v>
      </c>
      <c r="C174" t="s">
        <v>214</v>
      </c>
      <c r="D174" t="str">
        <f t="shared" si="35"/>
        <v>15TH AVE between ANZA and GEARY</v>
      </c>
      <c r="E174" t="s">
        <v>219</v>
      </c>
      <c r="F174" t="s">
        <v>376</v>
      </c>
      <c r="G174" t="s">
        <v>377</v>
      </c>
      <c r="H174" t="s">
        <v>36</v>
      </c>
      <c r="I174" t="s">
        <v>621</v>
      </c>
      <c r="J174" s="11" t="s">
        <v>706</v>
      </c>
      <c r="K174">
        <v>27478</v>
      </c>
      <c r="L174" s="11">
        <v>27486</v>
      </c>
      <c r="M174">
        <f>IFERROR(ROUND(VLOOKUP($A174,est_vols!$A:$U,2,FALSE),0),"")</f>
        <v>3</v>
      </c>
      <c r="N174">
        <f>IFERROR(ROUND(VLOOKUP($A174,est_vols!$A:$U,3,FALSE),0),"")</f>
        <v>11</v>
      </c>
      <c r="O174" t="str">
        <f>VLOOKUP(M174,'AT FT Lookup'!$A$3:$D$8,4,FALSE)</f>
        <v>Urb</v>
      </c>
      <c r="P174" s="11" t="str">
        <f>VLOOKUP(N174,'AT FT Lookup'!$A$12:$C$26,3,FALSE)</f>
        <v>Loc</v>
      </c>
      <c r="Q174">
        <f t="shared" si="30"/>
        <v>1</v>
      </c>
      <c r="R174">
        <f t="shared" si="31"/>
        <v>0</v>
      </c>
      <c r="S174">
        <f t="shared" si="32"/>
        <v>0</v>
      </c>
      <c r="T174">
        <f t="shared" si="33"/>
        <v>0</v>
      </c>
      <c r="U174" s="11" t="str">
        <f t="shared" si="34"/>
        <v>&lt;10k</v>
      </c>
      <c r="V174" s="3">
        <v>1132</v>
      </c>
      <c r="W174" s="3">
        <v>192</v>
      </c>
      <c r="X174" s="3">
        <v>448</v>
      </c>
      <c r="Y174" s="3">
        <v>244</v>
      </c>
      <c r="Z174" s="3">
        <v>235</v>
      </c>
      <c r="AA174" s="9">
        <v>13</v>
      </c>
      <c r="AN174" s="3">
        <f>IFERROR(ROUND(VLOOKUP($A174,est_vols!$A:$U,4,FALSE),0),"")</f>
        <v>582</v>
      </c>
      <c r="AO174" s="3">
        <f>IFERROR(ROUND(VLOOKUP($A174,est_vols!$A:$U,5,FALSE),0),"")</f>
        <v>106</v>
      </c>
      <c r="AP174" s="3">
        <f>IFERROR(ROUND(VLOOKUP($A174,est_vols!$A:$U,6,FALSE),0),"")</f>
        <v>267</v>
      </c>
      <c r="AQ174" s="3">
        <f>IFERROR(ROUND(VLOOKUP($A174,est_vols!$A:$U,7,FALSE),0),"")</f>
        <v>101</v>
      </c>
      <c r="AR174" s="3">
        <f>IFERROR(ROUND(VLOOKUP($A174,est_vols!$A:$U,8,FALSE),0),"")</f>
        <v>108</v>
      </c>
      <c r="AS174" s="9">
        <f>IFERROR(ROUND(VLOOKUP($A174,est_vols!$A:$U,9,FALSE),0),"")</f>
        <v>0</v>
      </c>
      <c r="AT174" s="3">
        <f t="shared" si="36"/>
        <v>-550</v>
      </c>
      <c r="AU174" s="3">
        <f t="shared" si="36"/>
        <v>-86</v>
      </c>
      <c r="AV174" s="3">
        <f t="shared" si="36"/>
        <v>-181</v>
      </c>
      <c r="AW174" s="3">
        <f t="shared" si="36"/>
        <v>-143</v>
      </c>
      <c r="AX174" s="3">
        <f t="shared" si="36"/>
        <v>-127</v>
      </c>
      <c r="AY174" s="9">
        <f t="shared" si="36"/>
        <v>-13</v>
      </c>
      <c r="AZ174" s="3">
        <f t="shared" si="37"/>
        <v>302500</v>
      </c>
      <c r="BA174" s="3">
        <f t="shared" si="37"/>
        <v>7396</v>
      </c>
      <c r="BB174" s="3">
        <f t="shared" si="37"/>
        <v>32761</v>
      </c>
      <c r="BC174" s="3">
        <f t="shared" si="37"/>
        <v>20449</v>
      </c>
      <c r="BD174" s="3">
        <f t="shared" si="37"/>
        <v>16129</v>
      </c>
      <c r="BE174" s="3">
        <f t="shared" si="37"/>
        <v>169</v>
      </c>
    </row>
    <row r="175" spans="1:57" x14ac:dyDescent="0.25">
      <c r="A175">
        <v>173</v>
      </c>
      <c r="B175" t="s">
        <v>75</v>
      </c>
      <c r="C175" t="s">
        <v>214</v>
      </c>
      <c r="D175" t="str">
        <f t="shared" si="35"/>
        <v>15TH AVE between ANZA and GEARY</v>
      </c>
      <c r="E175" t="s">
        <v>219</v>
      </c>
      <c r="F175" t="s">
        <v>376</v>
      </c>
      <c r="G175" t="s">
        <v>377</v>
      </c>
      <c r="H175" t="s">
        <v>38</v>
      </c>
      <c r="I175" t="s">
        <v>621</v>
      </c>
      <c r="J175" s="11" t="s">
        <v>707</v>
      </c>
      <c r="K175">
        <v>27486</v>
      </c>
      <c r="L175" s="11">
        <v>27478</v>
      </c>
      <c r="M175">
        <f>IFERROR(ROUND(VLOOKUP($A175,est_vols!$A:$U,2,FALSE),0),"")</f>
        <v>3</v>
      </c>
      <c r="N175">
        <f>IFERROR(ROUND(VLOOKUP($A175,est_vols!$A:$U,3,FALSE),0),"")</f>
        <v>11</v>
      </c>
      <c r="O175" t="str">
        <f>VLOOKUP(M175,'AT FT Lookup'!$A$3:$D$8,4,FALSE)</f>
        <v>Urb</v>
      </c>
      <c r="P175" s="11" t="str">
        <f>VLOOKUP(N175,'AT FT Lookup'!$A$12:$C$26,3,FALSE)</f>
        <v>Loc</v>
      </c>
      <c r="Q175">
        <f t="shared" si="30"/>
        <v>1</v>
      </c>
      <c r="R175">
        <f t="shared" si="31"/>
        <v>0</v>
      </c>
      <c r="S175">
        <f t="shared" si="32"/>
        <v>0</v>
      </c>
      <c r="T175">
        <f t="shared" si="33"/>
        <v>0</v>
      </c>
      <c r="U175" s="11" t="str">
        <f t="shared" si="34"/>
        <v>&lt;10k</v>
      </c>
      <c r="V175" s="3">
        <v>1244</v>
      </c>
      <c r="W175" s="3">
        <v>175</v>
      </c>
      <c r="X175" s="3">
        <v>509</v>
      </c>
      <c r="Y175" s="3">
        <v>307</v>
      </c>
      <c r="Z175" s="3">
        <v>244</v>
      </c>
      <c r="AA175" s="9">
        <v>9</v>
      </c>
      <c r="AN175" s="3">
        <f>IFERROR(ROUND(VLOOKUP($A175,est_vols!$A:$U,4,FALSE),0),"")</f>
        <v>168</v>
      </c>
      <c r="AO175" s="3">
        <f>IFERROR(ROUND(VLOOKUP($A175,est_vols!$A:$U,5,FALSE),0),"")</f>
        <v>12</v>
      </c>
      <c r="AP175" s="3">
        <f>IFERROR(ROUND(VLOOKUP($A175,est_vols!$A:$U,6,FALSE),0),"")</f>
        <v>77</v>
      </c>
      <c r="AQ175" s="3">
        <f>IFERROR(ROUND(VLOOKUP($A175,est_vols!$A:$U,7,FALSE),0),"")</f>
        <v>53</v>
      </c>
      <c r="AR175" s="3">
        <f>IFERROR(ROUND(VLOOKUP($A175,est_vols!$A:$U,8,FALSE),0),"")</f>
        <v>26</v>
      </c>
      <c r="AS175" s="9">
        <f>IFERROR(ROUND(VLOOKUP($A175,est_vols!$A:$U,9,FALSE),0),"")</f>
        <v>0</v>
      </c>
      <c r="AT175" s="3">
        <f t="shared" si="36"/>
        <v>-1076</v>
      </c>
      <c r="AU175" s="3">
        <f t="shared" si="36"/>
        <v>-163</v>
      </c>
      <c r="AV175" s="3">
        <f t="shared" si="36"/>
        <v>-432</v>
      </c>
      <c r="AW175" s="3">
        <f t="shared" si="36"/>
        <v>-254</v>
      </c>
      <c r="AX175" s="3">
        <f t="shared" si="36"/>
        <v>-218</v>
      </c>
      <c r="AY175" s="9">
        <f t="shared" si="36"/>
        <v>-9</v>
      </c>
      <c r="AZ175" s="3">
        <f t="shared" si="37"/>
        <v>1157776</v>
      </c>
      <c r="BA175" s="3">
        <f t="shared" si="37"/>
        <v>26569</v>
      </c>
      <c r="BB175" s="3">
        <f t="shared" si="37"/>
        <v>186624</v>
      </c>
      <c r="BC175" s="3">
        <f t="shared" si="37"/>
        <v>64516</v>
      </c>
      <c r="BD175" s="3">
        <f t="shared" si="37"/>
        <v>47524</v>
      </c>
      <c r="BE175" s="3">
        <f t="shared" si="37"/>
        <v>81</v>
      </c>
    </row>
    <row r="176" spans="1:57" x14ac:dyDescent="0.25">
      <c r="A176">
        <v>174</v>
      </c>
      <c r="B176" t="s">
        <v>75</v>
      </c>
      <c r="C176" t="s">
        <v>214</v>
      </c>
      <c r="D176" t="str">
        <f t="shared" si="35"/>
        <v>15TH AVE between CALIFORNIA and LAKE</v>
      </c>
      <c r="E176" t="s">
        <v>219</v>
      </c>
      <c r="F176" t="s">
        <v>378</v>
      </c>
      <c r="G176" t="s">
        <v>379</v>
      </c>
      <c r="H176" t="s">
        <v>36</v>
      </c>
      <c r="I176" t="s">
        <v>621</v>
      </c>
      <c r="J176" s="11" t="s">
        <v>708</v>
      </c>
      <c r="K176">
        <v>27623</v>
      </c>
      <c r="L176" s="11">
        <v>27625</v>
      </c>
      <c r="M176">
        <f>IFERROR(ROUND(VLOOKUP($A176,est_vols!$A:$U,2,FALSE),0),"")</f>
        <v>3</v>
      </c>
      <c r="N176">
        <f>IFERROR(ROUND(VLOOKUP($A176,est_vols!$A:$U,3,FALSE),0),"")</f>
        <v>11</v>
      </c>
      <c r="O176" t="str">
        <f>VLOOKUP(M176,'AT FT Lookup'!$A$3:$D$8,4,FALSE)</f>
        <v>Urb</v>
      </c>
      <c r="P176" s="11" t="str">
        <f>VLOOKUP(N176,'AT FT Lookup'!$A$12:$C$26,3,FALSE)</f>
        <v>Loc</v>
      </c>
      <c r="Q176">
        <f t="shared" si="30"/>
        <v>1</v>
      </c>
      <c r="R176">
        <f t="shared" si="31"/>
        <v>0</v>
      </c>
      <c r="S176">
        <f t="shared" si="32"/>
        <v>0</v>
      </c>
      <c r="T176">
        <f t="shared" si="33"/>
        <v>0</v>
      </c>
      <c r="U176" s="11" t="str">
        <f t="shared" si="34"/>
        <v>&lt;10k</v>
      </c>
      <c r="V176" s="3">
        <v>432</v>
      </c>
      <c r="W176" s="3">
        <v>10</v>
      </c>
      <c r="X176" s="3">
        <v>160</v>
      </c>
      <c r="Y176" s="3">
        <v>75</v>
      </c>
      <c r="Z176" s="3">
        <v>181</v>
      </c>
      <c r="AA176" s="9">
        <v>6</v>
      </c>
      <c r="AN176" s="3">
        <f>IFERROR(ROUND(VLOOKUP($A176,est_vols!$A:$U,4,FALSE),0),"")</f>
        <v>30</v>
      </c>
      <c r="AO176" s="3">
        <f>IFERROR(ROUND(VLOOKUP($A176,est_vols!$A:$U,5,FALSE),0),"")</f>
        <v>4</v>
      </c>
      <c r="AP176" s="3">
        <f>IFERROR(ROUND(VLOOKUP($A176,est_vols!$A:$U,6,FALSE),0),"")</f>
        <v>13</v>
      </c>
      <c r="AQ176" s="3">
        <f>IFERROR(ROUND(VLOOKUP($A176,est_vols!$A:$U,7,FALSE),0),"")</f>
        <v>6</v>
      </c>
      <c r="AR176" s="3">
        <f>IFERROR(ROUND(VLOOKUP($A176,est_vols!$A:$U,8,FALSE),0),"")</f>
        <v>7</v>
      </c>
      <c r="AS176" s="9">
        <f>IFERROR(ROUND(VLOOKUP($A176,est_vols!$A:$U,9,FALSE),0),"")</f>
        <v>1</v>
      </c>
      <c r="AT176" s="3">
        <f t="shared" si="36"/>
        <v>-402</v>
      </c>
      <c r="AU176" s="3">
        <f t="shared" si="36"/>
        <v>-6</v>
      </c>
      <c r="AV176" s="3">
        <f t="shared" si="36"/>
        <v>-147</v>
      </c>
      <c r="AW176" s="3">
        <f t="shared" si="36"/>
        <v>-69</v>
      </c>
      <c r="AX176" s="3">
        <f t="shared" si="36"/>
        <v>-174</v>
      </c>
      <c r="AY176" s="9">
        <f t="shared" si="36"/>
        <v>-5</v>
      </c>
      <c r="AZ176" s="3">
        <f t="shared" si="37"/>
        <v>161604</v>
      </c>
      <c r="BA176" s="3">
        <f t="shared" si="37"/>
        <v>36</v>
      </c>
      <c r="BB176" s="3">
        <f t="shared" si="37"/>
        <v>21609</v>
      </c>
      <c r="BC176" s="3">
        <f t="shared" si="37"/>
        <v>4761</v>
      </c>
      <c r="BD176" s="3">
        <f t="shared" si="37"/>
        <v>30276</v>
      </c>
      <c r="BE176" s="3">
        <f t="shared" si="37"/>
        <v>25</v>
      </c>
    </row>
    <row r="177" spans="1:57" x14ac:dyDescent="0.25">
      <c r="A177">
        <v>175</v>
      </c>
      <c r="B177" t="s">
        <v>75</v>
      </c>
      <c r="C177" t="s">
        <v>214</v>
      </c>
      <c r="D177" t="str">
        <f t="shared" si="35"/>
        <v>15TH AVE between CALIFORNIA and LAKE</v>
      </c>
      <c r="E177" t="s">
        <v>219</v>
      </c>
      <c r="F177" t="s">
        <v>378</v>
      </c>
      <c r="G177" t="s">
        <v>379</v>
      </c>
      <c r="H177" t="s">
        <v>38</v>
      </c>
      <c r="I177" t="s">
        <v>621</v>
      </c>
      <c r="J177" s="11" t="s">
        <v>709</v>
      </c>
      <c r="K177">
        <v>27625</v>
      </c>
      <c r="L177" s="11">
        <v>27623</v>
      </c>
      <c r="M177">
        <f>IFERROR(ROUND(VLOOKUP($A177,est_vols!$A:$U,2,FALSE),0),"")</f>
        <v>3</v>
      </c>
      <c r="N177">
        <f>IFERROR(ROUND(VLOOKUP($A177,est_vols!$A:$U,3,FALSE),0),"")</f>
        <v>11</v>
      </c>
      <c r="O177" t="str">
        <f>VLOOKUP(M177,'AT FT Lookup'!$A$3:$D$8,4,FALSE)</f>
        <v>Urb</v>
      </c>
      <c r="P177" s="11" t="str">
        <f>VLOOKUP(N177,'AT FT Lookup'!$A$12:$C$26,3,FALSE)</f>
        <v>Loc</v>
      </c>
      <c r="Q177">
        <f t="shared" si="30"/>
        <v>1</v>
      </c>
      <c r="R177">
        <f t="shared" si="31"/>
        <v>0</v>
      </c>
      <c r="S177">
        <f t="shared" si="32"/>
        <v>0</v>
      </c>
      <c r="T177">
        <f t="shared" si="33"/>
        <v>0</v>
      </c>
      <c r="U177" s="11" t="str">
        <f t="shared" si="34"/>
        <v>&lt;10k</v>
      </c>
      <c r="V177" s="3">
        <v>761</v>
      </c>
      <c r="W177" s="3">
        <v>7</v>
      </c>
      <c r="X177" s="3">
        <v>281</v>
      </c>
      <c r="Y177" s="3">
        <v>137</v>
      </c>
      <c r="Z177" s="3">
        <v>330</v>
      </c>
      <c r="AA177" s="9">
        <v>6</v>
      </c>
      <c r="AN177" s="3">
        <f>IFERROR(ROUND(VLOOKUP($A177,est_vols!$A:$U,4,FALSE),0),"")</f>
        <v>31</v>
      </c>
      <c r="AO177" s="3">
        <f>IFERROR(ROUND(VLOOKUP($A177,est_vols!$A:$U,5,FALSE),0),"")</f>
        <v>6</v>
      </c>
      <c r="AP177" s="3">
        <f>IFERROR(ROUND(VLOOKUP($A177,est_vols!$A:$U,6,FALSE),0),"")</f>
        <v>7</v>
      </c>
      <c r="AQ177" s="3">
        <f>IFERROR(ROUND(VLOOKUP($A177,est_vols!$A:$U,7,FALSE),0),"")</f>
        <v>2</v>
      </c>
      <c r="AR177" s="3">
        <f>IFERROR(ROUND(VLOOKUP($A177,est_vols!$A:$U,8,FALSE),0),"")</f>
        <v>14</v>
      </c>
      <c r="AS177" s="9">
        <f>IFERROR(ROUND(VLOOKUP($A177,est_vols!$A:$U,9,FALSE),0),"")</f>
        <v>1</v>
      </c>
      <c r="AT177" s="3">
        <f t="shared" si="36"/>
        <v>-730</v>
      </c>
      <c r="AU177" s="3">
        <f t="shared" si="36"/>
        <v>-1</v>
      </c>
      <c r="AV177" s="3">
        <f t="shared" si="36"/>
        <v>-274</v>
      </c>
      <c r="AW177" s="3">
        <f t="shared" si="36"/>
        <v>-135</v>
      </c>
      <c r="AX177" s="3">
        <f t="shared" si="36"/>
        <v>-316</v>
      </c>
      <c r="AY177" s="9">
        <f t="shared" si="36"/>
        <v>-5</v>
      </c>
      <c r="AZ177" s="3">
        <f t="shared" si="37"/>
        <v>532900</v>
      </c>
      <c r="BA177" s="3">
        <f t="shared" si="37"/>
        <v>1</v>
      </c>
      <c r="BB177" s="3">
        <f t="shared" si="37"/>
        <v>75076</v>
      </c>
      <c r="BC177" s="3">
        <f t="shared" si="37"/>
        <v>18225</v>
      </c>
      <c r="BD177" s="3">
        <f t="shared" si="37"/>
        <v>99856</v>
      </c>
      <c r="BE177" s="3">
        <f t="shared" si="37"/>
        <v>25</v>
      </c>
    </row>
    <row r="178" spans="1:57" x14ac:dyDescent="0.25">
      <c r="A178">
        <v>176</v>
      </c>
      <c r="B178" t="s">
        <v>75</v>
      </c>
      <c r="C178" t="s">
        <v>214</v>
      </c>
      <c r="D178" t="str">
        <f t="shared" si="35"/>
        <v>17TH ST between MISSISSIPPI and TEXAS</v>
      </c>
      <c r="E178" t="s">
        <v>220</v>
      </c>
      <c r="F178" t="s">
        <v>380</v>
      </c>
      <c r="G178" t="s">
        <v>381</v>
      </c>
      <c r="H178" t="s">
        <v>40</v>
      </c>
      <c r="I178" t="s">
        <v>621</v>
      </c>
      <c r="J178" s="11" t="s">
        <v>710</v>
      </c>
      <c r="K178">
        <v>23677</v>
      </c>
      <c r="L178" s="11">
        <v>23675</v>
      </c>
      <c r="M178">
        <f>IFERROR(ROUND(VLOOKUP($A178,est_vols!$A:$U,2,FALSE),0),"")</f>
        <v>2</v>
      </c>
      <c r="N178">
        <f>IFERROR(ROUND(VLOOKUP($A178,est_vols!$A:$U,3,FALSE),0),"")</f>
        <v>11</v>
      </c>
      <c r="O178" t="str">
        <f>VLOOKUP(M178,'AT FT Lookup'!$A$3:$D$8,4,FALSE)</f>
        <v>UrbBiz</v>
      </c>
      <c r="P178" s="11" t="str">
        <f>VLOOKUP(N178,'AT FT Lookup'!$A$12:$C$26,3,FALSE)</f>
        <v>Loc</v>
      </c>
      <c r="Q178">
        <f t="shared" si="30"/>
        <v>1</v>
      </c>
      <c r="R178">
        <f t="shared" si="31"/>
        <v>0</v>
      </c>
      <c r="S178">
        <f t="shared" si="32"/>
        <v>0</v>
      </c>
      <c r="T178">
        <f t="shared" si="33"/>
        <v>0</v>
      </c>
      <c r="U178" s="11" t="str">
        <f t="shared" si="34"/>
        <v>&lt;10k</v>
      </c>
      <c r="V178" s="3">
        <v>2630</v>
      </c>
      <c r="W178" s="3">
        <v>401</v>
      </c>
      <c r="X178" s="3">
        <v>959</v>
      </c>
      <c r="Y178" s="3">
        <v>489</v>
      </c>
      <c r="Z178" s="3">
        <v>713</v>
      </c>
      <c r="AA178" s="9">
        <v>68</v>
      </c>
      <c r="AN178" s="3">
        <f>IFERROR(ROUND(VLOOKUP($A178,est_vols!$A:$U,4,FALSE),0),"")</f>
        <v>0</v>
      </c>
      <c r="AO178" s="3">
        <f>IFERROR(ROUND(VLOOKUP($A178,est_vols!$A:$U,5,FALSE),0),"")</f>
        <v>0</v>
      </c>
      <c r="AP178" s="3">
        <f>IFERROR(ROUND(VLOOKUP($A178,est_vols!$A:$U,6,FALSE),0),"")</f>
        <v>0</v>
      </c>
      <c r="AQ178" s="3">
        <f>IFERROR(ROUND(VLOOKUP($A178,est_vols!$A:$U,7,FALSE),0),"")</f>
        <v>0</v>
      </c>
      <c r="AR178" s="3">
        <f>IFERROR(ROUND(VLOOKUP($A178,est_vols!$A:$U,8,FALSE),0),"")</f>
        <v>0</v>
      </c>
      <c r="AS178" s="9">
        <f>IFERROR(ROUND(VLOOKUP($A178,est_vols!$A:$U,9,FALSE),0),"")</f>
        <v>0</v>
      </c>
      <c r="AT178" s="3">
        <f t="shared" si="36"/>
        <v>-2630</v>
      </c>
      <c r="AU178" s="3">
        <f t="shared" si="36"/>
        <v>-401</v>
      </c>
      <c r="AV178" s="3">
        <f t="shared" si="36"/>
        <v>-959</v>
      </c>
      <c r="AW178" s="3">
        <f t="shared" si="36"/>
        <v>-489</v>
      </c>
      <c r="AX178" s="3">
        <f t="shared" si="36"/>
        <v>-713</v>
      </c>
      <c r="AY178" s="9">
        <f t="shared" si="36"/>
        <v>-68</v>
      </c>
      <c r="AZ178" s="3">
        <f t="shared" si="37"/>
        <v>6916900</v>
      </c>
      <c r="BA178" s="3">
        <f t="shared" si="37"/>
        <v>160801</v>
      </c>
      <c r="BB178" s="3">
        <f t="shared" si="37"/>
        <v>919681</v>
      </c>
      <c r="BC178" s="3">
        <f t="shared" si="37"/>
        <v>239121</v>
      </c>
      <c r="BD178" s="3">
        <f t="shared" si="37"/>
        <v>508369</v>
      </c>
      <c r="BE178" s="3">
        <f t="shared" si="37"/>
        <v>4624</v>
      </c>
    </row>
    <row r="179" spans="1:57" x14ac:dyDescent="0.25">
      <c r="A179">
        <v>177</v>
      </c>
      <c r="B179" t="s">
        <v>75</v>
      </c>
      <c r="C179" t="s">
        <v>214</v>
      </c>
      <c r="D179" t="str">
        <f t="shared" si="35"/>
        <v>17TH ST between MISSISSIPPI and TEXAS</v>
      </c>
      <c r="E179" t="s">
        <v>220</v>
      </c>
      <c r="F179" t="s">
        <v>380</v>
      </c>
      <c r="G179" t="s">
        <v>381</v>
      </c>
      <c r="H179" t="s">
        <v>42</v>
      </c>
      <c r="I179" t="s">
        <v>621</v>
      </c>
      <c r="J179" s="11" t="s">
        <v>711</v>
      </c>
      <c r="K179">
        <v>23675</v>
      </c>
      <c r="L179" s="11">
        <v>23677</v>
      </c>
      <c r="M179">
        <f>IFERROR(ROUND(VLOOKUP($A179,est_vols!$A:$U,2,FALSE),0),"")</f>
        <v>2</v>
      </c>
      <c r="N179">
        <f>IFERROR(ROUND(VLOOKUP($A179,est_vols!$A:$U,3,FALSE),0),"")</f>
        <v>11</v>
      </c>
      <c r="O179" t="str">
        <f>VLOOKUP(M179,'AT FT Lookup'!$A$3:$D$8,4,FALSE)</f>
        <v>UrbBiz</v>
      </c>
      <c r="P179" s="11" t="str">
        <f>VLOOKUP(N179,'AT FT Lookup'!$A$12:$C$26,3,FALSE)</f>
        <v>Loc</v>
      </c>
      <c r="Q179">
        <f t="shared" si="30"/>
        <v>1</v>
      </c>
      <c r="R179">
        <f t="shared" si="31"/>
        <v>0</v>
      </c>
      <c r="S179">
        <f t="shared" si="32"/>
        <v>0</v>
      </c>
      <c r="T179">
        <f t="shared" si="33"/>
        <v>0</v>
      </c>
      <c r="U179" s="11" t="str">
        <f t="shared" si="34"/>
        <v>&lt;10k</v>
      </c>
      <c r="V179" s="3">
        <v>2620</v>
      </c>
      <c r="W179" s="3">
        <v>482</v>
      </c>
      <c r="X179" s="3">
        <v>894</v>
      </c>
      <c r="Y179" s="3">
        <v>587</v>
      </c>
      <c r="Z179" s="3">
        <v>562</v>
      </c>
      <c r="AA179" s="9">
        <v>95</v>
      </c>
      <c r="AN179" s="3">
        <f>IFERROR(ROUND(VLOOKUP($A179,est_vols!$A:$U,4,FALSE),0),"")</f>
        <v>0</v>
      </c>
      <c r="AO179" s="3">
        <f>IFERROR(ROUND(VLOOKUP($A179,est_vols!$A:$U,5,FALSE),0),"")</f>
        <v>0</v>
      </c>
      <c r="AP179" s="3">
        <f>IFERROR(ROUND(VLOOKUP($A179,est_vols!$A:$U,6,FALSE),0),"")</f>
        <v>0</v>
      </c>
      <c r="AQ179" s="3">
        <f>IFERROR(ROUND(VLOOKUP($A179,est_vols!$A:$U,7,FALSE),0),"")</f>
        <v>0</v>
      </c>
      <c r="AR179" s="3">
        <f>IFERROR(ROUND(VLOOKUP($A179,est_vols!$A:$U,8,FALSE),0),"")</f>
        <v>0</v>
      </c>
      <c r="AS179" s="9">
        <f>IFERROR(ROUND(VLOOKUP($A179,est_vols!$A:$U,9,FALSE),0),"")</f>
        <v>0</v>
      </c>
      <c r="AT179" s="3">
        <f t="shared" si="36"/>
        <v>-2620</v>
      </c>
      <c r="AU179" s="3">
        <f t="shared" si="36"/>
        <v>-482</v>
      </c>
      <c r="AV179" s="3">
        <f t="shared" si="36"/>
        <v>-894</v>
      </c>
      <c r="AW179" s="3">
        <f t="shared" si="36"/>
        <v>-587</v>
      </c>
      <c r="AX179" s="3">
        <f t="shared" si="36"/>
        <v>-562</v>
      </c>
      <c r="AY179" s="9">
        <f t="shared" si="36"/>
        <v>-95</v>
      </c>
      <c r="AZ179" s="3">
        <f t="shared" si="37"/>
        <v>6864400</v>
      </c>
      <c r="BA179" s="3">
        <f t="shared" si="37"/>
        <v>232324</v>
      </c>
      <c r="BB179" s="3">
        <f t="shared" si="37"/>
        <v>799236</v>
      </c>
      <c r="BC179" s="3">
        <f t="shared" si="37"/>
        <v>344569</v>
      </c>
      <c r="BD179" s="3">
        <f t="shared" si="37"/>
        <v>315844</v>
      </c>
      <c r="BE179" s="3">
        <f t="shared" si="37"/>
        <v>9025</v>
      </c>
    </row>
    <row r="180" spans="1:57" x14ac:dyDescent="0.25">
      <c r="A180">
        <v>178</v>
      </c>
      <c r="B180" t="s">
        <v>75</v>
      </c>
      <c r="C180" t="s">
        <v>214</v>
      </c>
      <c r="D180" t="str">
        <f t="shared" si="35"/>
        <v>17TH ST between CASTRO and DIAMOND</v>
      </c>
      <c r="E180" t="s">
        <v>220</v>
      </c>
      <c r="F180" t="s">
        <v>374</v>
      </c>
      <c r="G180" t="s">
        <v>382</v>
      </c>
      <c r="H180" t="s">
        <v>42</v>
      </c>
      <c r="I180" t="s">
        <v>621</v>
      </c>
      <c r="J180" s="11" t="s">
        <v>712</v>
      </c>
      <c r="K180">
        <v>25814</v>
      </c>
      <c r="L180" s="11">
        <v>25821</v>
      </c>
      <c r="M180">
        <f>IFERROR(ROUND(VLOOKUP($A180,est_vols!$A:$U,2,FALSE),0),"")</f>
        <v>1</v>
      </c>
      <c r="N180">
        <f>IFERROR(ROUND(VLOOKUP($A180,est_vols!$A:$U,3,FALSE),0),"")</f>
        <v>12</v>
      </c>
      <c r="O180" t="str">
        <f>VLOOKUP(M180,'AT FT Lookup'!$A$3:$D$8,4,FALSE)</f>
        <v>Core/CBD</v>
      </c>
      <c r="P180" s="11" t="str">
        <f>VLOOKUP(N180,'AT FT Lookup'!$A$12:$C$26,3,FALSE)</f>
        <v>Art</v>
      </c>
      <c r="Q180">
        <f t="shared" si="30"/>
        <v>1</v>
      </c>
      <c r="R180">
        <f t="shared" si="31"/>
        <v>0</v>
      </c>
      <c r="S180">
        <f t="shared" si="32"/>
        <v>0</v>
      </c>
      <c r="T180">
        <f t="shared" si="33"/>
        <v>0</v>
      </c>
      <c r="U180" s="11" t="str">
        <f t="shared" si="34"/>
        <v>&lt;10k</v>
      </c>
      <c r="V180" s="3">
        <v>4792.5</v>
      </c>
      <c r="W180" s="3">
        <v>565</v>
      </c>
      <c r="X180" s="3">
        <v>1845</v>
      </c>
      <c r="Y180" s="3">
        <v>939.5</v>
      </c>
      <c r="Z180" s="3">
        <v>1365</v>
      </c>
      <c r="AA180" s="9">
        <v>78</v>
      </c>
      <c r="AN180" s="3">
        <f>IFERROR(ROUND(VLOOKUP($A180,est_vols!$A:$U,4,FALSE),0),"")</f>
        <v>2207</v>
      </c>
      <c r="AO180" s="3">
        <f>IFERROR(ROUND(VLOOKUP($A180,est_vols!$A:$U,5,FALSE),0),"")</f>
        <v>242</v>
      </c>
      <c r="AP180" s="3">
        <f>IFERROR(ROUND(VLOOKUP($A180,est_vols!$A:$U,6,FALSE),0),"")</f>
        <v>931</v>
      </c>
      <c r="AQ180" s="3">
        <f>IFERROR(ROUND(VLOOKUP($A180,est_vols!$A:$U,7,FALSE),0),"")</f>
        <v>482</v>
      </c>
      <c r="AR180" s="3">
        <f>IFERROR(ROUND(VLOOKUP($A180,est_vols!$A:$U,8,FALSE),0),"")</f>
        <v>540</v>
      </c>
      <c r="AS180" s="9">
        <f>IFERROR(ROUND(VLOOKUP($A180,est_vols!$A:$U,9,FALSE),0),"")</f>
        <v>12</v>
      </c>
      <c r="AT180" s="3">
        <f t="shared" si="36"/>
        <v>-2585.5</v>
      </c>
      <c r="AU180" s="3">
        <f t="shared" si="36"/>
        <v>-323</v>
      </c>
      <c r="AV180" s="3">
        <f t="shared" si="36"/>
        <v>-914</v>
      </c>
      <c r="AW180" s="3">
        <f t="shared" si="36"/>
        <v>-457.5</v>
      </c>
      <c r="AX180" s="3">
        <f t="shared" si="36"/>
        <v>-825</v>
      </c>
      <c r="AY180" s="9">
        <f t="shared" si="36"/>
        <v>-66</v>
      </c>
      <c r="AZ180" s="3">
        <f t="shared" si="37"/>
        <v>6684810.25</v>
      </c>
      <c r="BA180" s="3">
        <f t="shared" si="37"/>
        <v>104329</v>
      </c>
      <c r="BB180" s="3">
        <f t="shared" si="37"/>
        <v>835396</v>
      </c>
      <c r="BC180" s="3">
        <f t="shared" si="37"/>
        <v>209306.25</v>
      </c>
      <c r="BD180" s="3">
        <f t="shared" si="37"/>
        <v>680625</v>
      </c>
      <c r="BE180" s="3">
        <f t="shared" si="37"/>
        <v>4356</v>
      </c>
    </row>
    <row r="181" spans="1:57" x14ac:dyDescent="0.25">
      <c r="A181">
        <v>179</v>
      </c>
      <c r="B181" t="s">
        <v>75</v>
      </c>
      <c r="C181" t="s">
        <v>214</v>
      </c>
      <c r="D181" t="str">
        <f t="shared" si="35"/>
        <v>17TH ST between CASTRO and DIAMOND</v>
      </c>
      <c r="E181" t="s">
        <v>220</v>
      </c>
      <c r="F181" t="s">
        <v>374</v>
      </c>
      <c r="G181" t="s">
        <v>382</v>
      </c>
      <c r="H181" t="s">
        <v>42</v>
      </c>
      <c r="I181" t="s">
        <v>621</v>
      </c>
      <c r="J181" s="11" t="s">
        <v>713</v>
      </c>
      <c r="K181">
        <v>25821</v>
      </c>
      <c r="L181" s="11">
        <v>25828</v>
      </c>
      <c r="M181">
        <f>IFERROR(ROUND(VLOOKUP($A181,est_vols!$A:$U,2,FALSE),0),"")</f>
        <v>1</v>
      </c>
      <c r="N181">
        <f>IFERROR(ROUND(VLOOKUP($A181,est_vols!$A:$U,3,FALSE),0),"")</f>
        <v>12</v>
      </c>
      <c r="O181" t="str">
        <f>VLOOKUP(M181,'AT FT Lookup'!$A$3:$D$8,4,FALSE)</f>
        <v>Core/CBD</v>
      </c>
      <c r="P181" s="11" t="str">
        <f>VLOOKUP(N181,'AT FT Lookup'!$A$12:$C$26,3,FALSE)</f>
        <v>Art</v>
      </c>
      <c r="Q181">
        <f t="shared" si="30"/>
        <v>1</v>
      </c>
      <c r="R181">
        <f t="shared" si="31"/>
        <v>0</v>
      </c>
      <c r="S181">
        <f t="shared" si="32"/>
        <v>0</v>
      </c>
      <c r="T181">
        <f t="shared" si="33"/>
        <v>0</v>
      </c>
      <c r="U181" s="11" t="str">
        <f t="shared" si="34"/>
        <v>&lt;10k</v>
      </c>
      <c r="V181" s="3">
        <v>4792.5</v>
      </c>
      <c r="W181" s="3">
        <v>565</v>
      </c>
      <c r="X181" s="3">
        <v>1845</v>
      </c>
      <c r="Y181" s="3">
        <v>939.5</v>
      </c>
      <c r="Z181" s="3">
        <v>1365</v>
      </c>
      <c r="AA181" s="9">
        <v>78</v>
      </c>
      <c r="AN181" s="3">
        <f>IFERROR(ROUND(VLOOKUP($A181,est_vols!$A:$U,4,FALSE),0),"")</f>
        <v>2207</v>
      </c>
      <c r="AO181" s="3">
        <f>IFERROR(ROUND(VLOOKUP($A181,est_vols!$A:$U,5,FALSE),0),"")</f>
        <v>242</v>
      </c>
      <c r="AP181" s="3">
        <f>IFERROR(ROUND(VLOOKUP($A181,est_vols!$A:$U,6,FALSE),0),"")</f>
        <v>931</v>
      </c>
      <c r="AQ181" s="3">
        <f>IFERROR(ROUND(VLOOKUP($A181,est_vols!$A:$U,7,FALSE),0),"")</f>
        <v>482</v>
      </c>
      <c r="AR181" s="3">
        <f>IFERROR(ROUND(VLOOKUP($A181,est_vols!$A:$U,8,FALSE),0),"")</f>
        <v>540</v>
      </c>
      <c r="AS181" s="9">
        <f>IFERROR(ROUND(VLOOKUP($A181,est_vols!$A:$U,9,FALSE),0),"")</f>
        <v>12</v>
      </c>
      <c r="AT181" s="3">
        <f t="shared" si="36"/>
        <v>-2585.5</v>
      </c>
      <c r="AU181" s="3">
        <f t="shared" si="36"/>
        <v>-323</v>
      </c>
      <c r="AV181" s="3">
        <f t="shared" si="36"/>
        <v>-914</v>
      </c>
      <c r="AW181" s="3">
        <f t="shared" si="36"/>
        <v>-457.5</v>
      </c>
      <c r="AX181" s="3">
        <f t="shared" si="36"/>
        <v>-825</v>
      </c>
      <c r="AY181" s="9">
        <f t="shared" si="36"/>
        <v>-66</v>
      </c>
      <c r="AZ181" s="3">
        <f t="shared" si="37"/>
        <v>6684810.25</v>
      </c>
      <c r="BA181" s="3">
        <f t="shared" si="37"/>
        <v>104329</v>
      </c>
      <c r="BB181" s="3">
        <f t="shared" si="37"/>
        <v>835396</v>
      </c>
      <c r="BC181" s="3">
        <f t="shared" si="37"/>
        <v>209306.25</v>
      </c>
      <c r="BD181" s="3">
        <f t="shared" si="37"/>
        <v>680625</v>
      </c>
      <c r="BE181" s="3">
        <f t="shared" si="37"/>
        <v>4356</v>
      </c>
    </row>
    <row r="182" spans="1:57" x14ac:dyDescent="0.25">
      <c r="A182">
        <v>180</v>
      </c>
      <c r="B182" t="s">
        <v>75</v>
      </c>
      <c r="C182" t="s">
        <v>214</v>
      </c>
      <c r="D182" t="str">
        <f t="shared" si="35"/>
        <v>18TH ST between ARKANSAS and CAROLINA</v>
      </c>
      <c r="E182" t="s">
        <v>221</v>
      </c>
      <c r="F182" t="s">
        <v>383</v>
      </c>
      <c r="G182" t="s">
        <v>384</v>
      </c>
      <c r="H182" t="s">
        <v>40</v>
      </c>
      <c r="I182" t="s">
        <v>621</v>
      </c>
      <c r="J182" s="11" t="s">
        <v>714</v>
      </c>
      <c r="K182">
        <v>23748</v>
      </c>
      <c r="L182" s="11">
        <v>23744</v>
      </c>
      <c r="M182">
        <f>IFERROR(ROUND(VLOOKUP($A182,est_vols!$A:$U,2,FALSE),0),"")</f>
        <v>2</v>
      </c>
      <c r="N182">
        <f>IFERROR(ROUND(VLOOKUP($A182,est_vols!$A:$U,3,FALSE),0),"")</f>
        <v>11</v>
      </c>
      <c r="O182" t="str">
        <f>VLOOKUP(M182,'AT FT Lookup'!$A$3:$D$8,4,FALSE)</f>
        <v>UrbBiz</v>
      </c>
      <c r="P182" s="11" t="str">
        <f>VLOOKUP(N182,'AT FT Lookup'!$A$12:$C$26,3,FALSE)</f>
        <v>Loc</v>
      </c>
      <c r="Q182">
        <f t="shared" si="30"/>
        <v>1</v>
      </c>
      <c r="R182">
        <f t="shared" si="31"/>
        <v>0</v>
      </c>
      <c r="S182">
        <f t="shared" si="32"/>
        <v>0</v>
      </c>
      <c r="T182">
        <f t="shared" si="33"/>
        <v>0</v>
      </c>
      <c r="U182" s="11" t="str">
        <f t="shared" si="34"/>
        <v>&lt;10k</v>
      </c>
      <c r="V182" s="3">
        <v>973</v>
      </c>
      <c r="W182" s="3">
        <v>150.5</v>
      </c>
      <c r="X182" s="3">
        <v>398.5</v>
      </c>
      <c r="Y182" s="3">
        <v>225</v>
      </c>
      <c r="Z182" s="3">
        <v>184.5</v>
      </c>
      <c r="AA182" s="9">
        <v>14.5</v>
      </c>
      <c r="AN182" s="3">
        <f>IFERROR(ROUND(VLOOKUP($A182,est_vols!$A:$U,4,FALSE),0),"")</f>
        <v>235</v>
      </c>
      <c r="AO182" s="3">
        <f>IFERROR(ROUND(VLOOKUP($A182,est_vols!$A:$U,5,FALSE),0),"")</f>
        <v>11</v>
      </c>
      <c r="AP182" s="3">
        <f>IFERROR(ROUND(VLOOKUP($A182,est_vols!$A:$U,6,FALSE),0),"")</f>
        <v>114</v>
      </c>
      <c r="AQ182" s="3">
        <f>IFERROR(ROUND(VLOOKUP($A182,est_vols!$A:$U,7,FALSE),0),"")</f>
        <v>56</v>
      </c>
      <c r="AR182" s="3">
        <f>IFERROR(ROUND(VLOOKUP($A182,est_vols!$A:$U,8,FALSE),0),"")</f>
        <v>54</v>
      </c>
      <c r="AS182" s="9">
        <f>IFERROR(ROUND(VLOOKUP($A182,est_vols!$A:$U,9,FALSE),0),"")</f>
        <v>1</v>
      </c>
      <c r="AT182" s="3">
        <f t="shared" si="36"/>
        <v>-738</v>
      </c>
      <c r="AU182" s="3">
        <f t="shared" si="36"/>
        <v>-139.5</v>
      </c>
      <c r="AV182" s="3">
        <f t="shared" si="36"/>
        <v>-284.5</v>
      </c>
      <c r="AW182" s="3">
        <f t="shared" si="36"/>
        <v>-169</v>
      </c>
      <c r="AX182" s="3">
        <f t="shared" si="36"/>
        <v>-130.5</v>
      </c>
      <c r="AY182" s="9">
        <f t="shared" si="36"/>
        <v>-13.5</v>
      </c>
      <c r="AZ182" s="3">
        <f t="shared" si="37"/>
        <v>544644</v>
      </c>
      <c r="BA182" s="3">
        <f t="shared" si="37"/>
        <v>19460.25</v>
      </c>
      <c r="BB182" s="3">
        <f t="shared" si="37"/>
        <v>80940.25</v>
      </c>
      <c r="BC182" s="3">
        <f t="shared" si="37"/>
        <v>28561</v>
      </c>
      <c r="BD182" s="3">
        <f t="shared" si="37"/>
        <v>17030.25</v>
      </c>
      <c r="BE182" s="3">
        <f t="shared" si="37"/>
        <v>182.25</v>
      </c>
    </row>
    <row r="183" spans="1:57" x14ac:dyDescent="0.25">
      <c r="A183">
        <v>181</v>
      </c>
      <c r="B183" t="s">
        <v>75</v>
      </c>
      <c r="C183" t="s">
        <v>214</v>
      </c>
      <c r="D183" t="str">
        <f t="shared" si="35"/>
        <v>18TH ST between ARKANSAS and CAROLINA</v>
      </c>
      <c r="E183" t="s">
        <v>221</v>
      </c>
      <c r="F183" t="s">
        <v>383</v>
      </c>
      <c r="G183" t="s">
        <v>384</v>
      </c>
      <c r="H183" t="s">
        <v>42</v>
      </c>
      <c r="I183" t="s">
        <v>621</v>
      </c>
      <c r="J183" s="11" t="s">
        <v>715</v>
      </c>
      <c r="K183">
        <v>23744</v>
      </c>
      <c r="L183" s="11">
        <v>23748</v>
      </c>
      <c r="M183">
        <f>IFERROR(ROUND(VLOOKUP($A183,est_vols!$A:$U,2,FALSE),0),"")</f>
        <v>2</v>
      </c>
      <c r="N183">
        <f>IFERROR(ROUND(VLOOKUP($A183,est_vols!$A:$U,3,FALSE),0),"")</f>
        <v>11</v>
      </c>
      <c r="O183" t="str">
        <f>VLOOKUP(M183,'AT FT Lookup'!$A$3:$D$8,4,FALSE)</f>
        <v>UrbBiz</v>
      </c>
      <c r="P183" s="11" t="str">
        <f>VLOOKUP(N183,'AT FT Lookup'!$A$12:$C$26,3,FALSE)</f>
        <v>Loc</v>
      </c>
      <c r="Q183">
        <f t="shared" si="30"/>
        <v>1</v>
      </c>
      <c r="R183">
        <f t="shared" si="31"/>
        <v>0</v>
      </c>
      <c r="S183">
        <f t="shared" si="32"/>
        <v>0</v>
      </c>
      <c r="T183">
        <f t="shared" si="33"/>
        <v>0</v>
      </c>
      <c r="U183" s="11" t="str">
        <f t="shared" si="34"/>
        <v>&lt;10k</v>
      </c>
      <c r="V183" s="3">
        <v>1243</v>
      </c>
      <c r="W183" s="3">
        <v>223.5</v>
      </c>
      <c r="X183" s="3">
        <v>437.5</v>
      </c>
      <c r="Y183" s="3">
        <v>339.5</v>
      </c>
      <c r="Z183" s="3">
        <v>226.5</v>
      </c>
      <c r="AA183" s="9">
        <v>16</v>
      </c>
      <c r="AN183" s="3">
        <f>IFERROR(ROUND(VLOOKUP($A183,est_vols!$A:$U,4,FALSE),0),"")</f>
        <v>73</v>
      </c>
      <c r="AO183" s="3">
        <f>IFERROR(ROUND(VLOOKUP($A183,est_vols!$A:$U,5,FALSE),0),"")</f>
        <v>6</v>
      </c>
      <c r="AP183" s="3">
        <f>IFERROR(ROUND(VLOOKUP($A183,est_vols!$A:$U,6,FALSE),0),"")</f>
        <v>40</v>
      </c>
      <c r="AQ183" s="3">
        <f>IFERROR(ROUND(VLOOKUP($A183,est_vols!$A:$U,7,FALSE),0),"")</f>
        <v>17</v>
      </c>
      <c r="AR183" s="3">
        <f>IFERROR(ROUND(VLOOKUP($A183,est_vols!$A:$U,8,FALSE),0),"")</f>
        <v>10</v>
      </c>
      <c r="AS183" s="9">
        <f>IFERROR(ROUND(VLOOKUP($A183,est_vols!$A:$U,9,FALSE),0),"")</f>
        <v>0</v>
      </c>
      <c r="AT183" s="3">
        <f t="shared" si="36"/>
        <v>-1170</v>
      </c>
      <c r="AU183" s="3">
        <f t="shared" si="36"/>
        <v>-217.5</v>
      </c>
      <c r="AV183" s="3">
        <f t="shared" si="36"/>
        <v>-397.5</v>
      </c>
      <c r="AW183" s="3">
        <f t="shared" si="36"/>
        <v>-322.5</v>
      </c>
      <c r="AX183" s="3">
        <f t="shared" si="36"/>
        <v>-216.5</v>
      </c>
      <c r="AY183" s="9">
        <f t="shared" si="36"/>
        <v>-16</v>
      </c>
      <c r="AZ183" s="3">
        <f t="shared" si="37"/>
        <v>1368900</v>
      </c>
      <c r="BA183" s="3">
        <f t="shared" si="37"/>
        <v>47306.25</v>
      </c>
      <c r="BB183" s="3">
        <f t="shared" si="37"/>
        <v>158006.25</v>
      </c>
      <c r="BC183" s="3">
        <f t="shared" si="37"/>
        <v>104006.25</v>
      </c>
      <c r="BD183" s="3">
        <f t="shared" si="37"/>
        <v>46872.25</v>
      </c>
      <c r="BE183" s="3">
        <f t="shared" si="37"/>
        <v>256</v>
      </c>
    </row>
    <row r="184" spans="1:57" x14ac:dyDescent="0.25">
      <c r="A184">
        <v>182</v>
      </c>
      <c r="B184" t="s">
        <v>75</v>
      </c>
      <c r="C184" t="s">
        <v>214</v>
      </c>
      <c r="D184" t="str">
        <f t="shared" si="35"/>
        <v>18TH ST between DOUGLASS and EUREKA</v>
      </c>
      <c r="E184" t="s">
        <v>221</v>
      </c>
      <c r="F184" t="s">
        <v>385</v>
      </c>
      <c r="G184" t="s">
        <v>386</v>
      </c>
      <c r="H184" t="s">
        <v>40</v>
      </c>
      <c r="I184" t="s">
        <v>621</v>
      </c>
      <c r="J184" s="11" t="s">
        <v>716</v>
      </c>
      <c r="K184">
        <v>26144</v>
      </c>
      <c r="L184" s="11">
        <v>25819</v>
      </c>
      <c r="M184">
        <f>IFERROR(ROUND(VLOOKUP($A184,est_vols!$A:$U,2,FALSE),0),"")</f>
        <v>1</v>
      </c>
      <c r="N184">
        <f>IFERROR(ROUND(VLOOKUP($A184,est_vols!$A:$U,3,FALSE),0),"")</f>
        <v>4</v>
      </c>
      <c r="O184" t="str">
        <f>VLOOKUP(M184,'AT FT Lookup'!$A$3:$D$8,4,FALSE)</f>
        <v>Core/CBD</v>
      </c>
      <c r="P184" s="11" t="str">
        <f>VLOOKUP(N184,'AT FT Lookup'!$A$12:$C$26,3,FALSE)</f>
        <v>Col</v>
      </c>
      <c r="Q184">
        <f t="shared" si="30"/>
        <v>1</v>
      </c>
      <c r="R184">
        <f t="shared" si="31"/>
        <v>0</v>
      </c>
      <c r="S184">
        <f t="shared" si="32"/>
        <v>0</v>
      </c>
      <c r="T184">
        <f t="shared" si="33"/>
        <v>0</v>
      </c>
      <c r="U184" s="11" t="str">
        <f t="shared" si="34"/>
        <v>&lt;10k</v>
      </c>
      <c r="V184" s="3">
        <v>2290</v>
      </c>
      <c r="W184" s="3">
        <v>494</v>
      </c>
      <c r="X184" s="3">
        <v>796</v>
      </c>
      <c r="Y184" s="3">
        <v>522</v>
      </c>
      <c r="Z184" s="3">
        <v>432</v>
      </c>
      <c r="AA184" s="9">
        <v>46</v>
      </c>
      <c r="AN184" s="3">
        <f>IFERROR(ROUND(VLOOKUP($A184,est_vols!$A:$U,4,FALSE),0),"")</f>
        <v>3094</v>
      </c>
      <c r="AO184" s="3">
        <f>IFERROR(ROUND(VLOOKUP($A184,est_vols!$A:$U,5,FALSE),0),"")</f>
        <v>643</v>
      </c>
      <c r="AP184" s="3">
        <f>IFERROR(ROUND(VLOOKUP($A184,est_vols!$A:$U,6,FALSE),0),"")</f>
        <v>1264</v>
      </c>
      <c r="AQ184" s="3">
        <f>IFERROR(ROUND(VLOOKUP($A184,est_vols!$A:$U,7,FALSE),0),"")</f>
        <v>614</v>
      </c>
      <c r="AR184" s="3">
        <f>IFERROR(ROUND(VLOOKUP($A184,est_vols!$A:$U,8,FALSE),0),"")</f>
        <v>533</v>
      </c>
      <c r="AS184" s="9">
        <f>IFERROR(ROUND(VLOOKUP($A184,est_vols!$A:$U,9,FALSE),0),"")</f>
        <v>40</v>
      </c>
      <c r="AT184" s="3">
        <f t="shared" si="36"/>
        <v>804</v>
      </c>
      <c r="AU184" s="3">
        <f t="shared" si="36"/>
        <v>149</v>
      </c>
      <c r="AV184" s="3">
        <f t="shared" si="36"/>
        <v>468</v>
      </c>
      <c r="AW184" s="3">
        <f t="shared" si="36"/>
        <v>92</v>
      </c>
      <c r="AX184" s="3">
        <f t="shared" si="36"/>
        <v>101</v>
      </c>
      <c r="AY184" s="9">
        <f t="shared" si="36"/>
        <v>-6</v>
      </c>
      <c r="AZ184" s="3">
        <f t="shared" si="37"/>
        <v>646416</v>
      </c>
      <c r="BA184" s="3">
        <f t="shared" si="37"/>
        <v>22201</v>
      </c>
      <c r="BB184" s="3">
        <f t="shared" si="37"/>
        <v>219024</v>
      </c>
      <c r="BC184" s="3">
        <f t="shared" si="37"/>
        <v>8464</v>
      </c>
      <c r="BD184" s="3">
        <f t="shared" si="37"/>
        <v>10201</v>
      </c>
      <c r="BE184" s="3">
        <f t="shared" si="37"/>
        <v>36</v>
      </c>
    </row>
    <row r="185" spans="1:57" x14ac:dyDescent="0.25">
      <c r="A185">
        <v>183</v>
      </c>
      <c r="B185" t="s">
        <v>75</v>
      </c>
      <c r="C185" t="s">
        <v>214</v>
      </c>
      <c r="D185" t="str">
        <f t="shared" si="35"/>
        <v>18TH ST between DOUGLASS and EUREKA</v>
      </c>
      <c r="E185" t="s">
        <v>221</v>
      </c>
      <c r="F185" t="s">
        <v>385</v>
      </c>
      <c r="G185" t="s">
        <v>386</v>
      </c>
      <c r="H185" t="s">
        <v>42</v>
      </c>
      <c r="I185" t="s">
        <v>621</v>
      </c>
      <c r="J185" s="11" t="s">
        <v>717</v>
      </c>
      <c r="K185">
        <v>25819</v>
      </c>
      <c r="L185" s="11">
        <v>26144</v>
      </c>
      <c r="M185">
        <f>IFERROR(ROUND(VLOOKUP($A185,est_vols!$A:$U,2,FALSE),0),"")</f>
        <v>1</v>
      </c>
      <c r="N185">
        <f>IFERROR(ROUND(VLOOKUP($A185,est_vols!$A:$U,3,FALSE),0),"")</f>
        <v>4</v>
      </c>
      <c r="O185" t="str">
        <f>VLOOKUP(M185,'AT FT Lookup'!$A$3:$D$8,4,FALSE)</f>
        <v>Core/CBD</v>
      </c>
      <c r="P185" s="11" t="str">
        <f>VLOOKUP(N185,'AT FT Lookup'!$A$12:$C$26,3,FALSE)</f>
        <v>Col</v>
      </c>
      <c r="Q185">
        <f t="shared" si="30"/>
        <v>1</v>
      </c>
      <c r="R185">
        <f t="shared" si="31"/>
        <v>0</v>
      </c>
      <c r="S185">
        <f t="shared" si="32"/>
        <v>0</v>
      </c>
      <c r="T185">
        <f t="shared" si="33"/>
        <v>0</v>
      </c>
      <c r="U185" s="11" t="str">
        <f t="shared" si="34"/>
        <v>&lt;10k</v>
      </c>
      <c r="V185" s="3">
        <v>2079</v>
      </c>
      <c r="W185" s="3">
        <v>340</v>
      </c>
      <c r="X185" s="3">
        <v>678</v>
      </c>
      <c r="Y185" s="3">
        <v>488</v>
      </c>
      <c r="Z185" s="3">
        <v>542</v>
      </c>
      <c r="AA185" s="9">
        <v>31</v>
      </c>
      <c r="AN185" s="3">
        <f>IFERROR(ROUND(VLOOKUP($A185,est_vols!$A:$U,4,FALSE),0),"")</f>
        <v>743</v>
      </c>
      <c r="AO185" s="3">
        <f>IFERROR(ROUND(VLOOKUP($A185,est_vols!$A:$U,5,FALSE),0),"")</f>
        <v>32</v>
      </c>
      <c r="AP185" s="3">
        <f>IFERROR(ROUND(VLOOKUP($A185,est_vols!$A:$U,6,FALSE),0),"")</f>
        <v>72</v>
      </c>
      <c r="AQ185" s="3">
        <f>IFERROR(ROUND(VLOOKUP($A185,est_vols!$A:$U,7,FALSE),0),"")</f>
        <v>580</v>
      </c>
      <c r="AR185" s="3">
        <f>IFERROR(ROUND(VLOOKUP($A185,est_vols!$A:$U,8,FALSE),0),"")</f>
        <v>59</v>
      </c>
      <c r="AS185" s="9">
        <f>IFERROR(ROUND(VLOOKUP($A185,est_vols!$A:$U,9,FALSE),0),"")</f>
        <v>0</v>
      </c>
      <c r="AT185" s="3">
        <f t="shared" si="36"/>
        <v>-1336</v>
      </c>
      <c r="AU185" s="3">
        <f t="shared" si="36"/>
        <v>-308</v>
      </c>
      <c r="AV185" s="3">
        <f t="shared" si="36"/>
        <v>-606</v>
      </c>
      <c r="AW185" s="3">
        <f t="shared" si="36"/>
        <v>92</v>
      </c>
      <c r="AX185" s="3">
        <f t="shared" si="36"/>
        <v>-483</v>
      </c>
      <c r="AY185" s="9">
        <f t="shared" si="36"/>
        <v>-31</v>
      </c>
      <c r="AZ185" s="3">
        <f t="shared" si="37"/>
        <v>1784896</v>
      </c>
      <c r="BA185" s="3">
        <f t="shared" si="37"/>
        <v>94864</v>
      </c>
      <c r="BB185" s="3">
        <f t="shared" si="37"/>
        <v>367236</v>
      </c>
      <c r="BC185" s="3">
        <f t="shared" si="37"/>
        <v>8464</v>
      </c>
      <c r="BD185" s="3">
        <f t="shared" si="37"/>
        <v>233289</v>
      </c>
      <c r="BE185" s="3">
        <f t="shared" si="37"/>
        <v>961</v>
      </c>
    </row>
    <row r="186" spans="1:57" x14ac:dyDescent="0.25">
      <c r="A186">
        <v>184</v>
      </c>
      <c r="B186" t="s">
        <v>75</v>
      </c>
      <c r="C186" t="s">
        <v>214</v>
      </c>
      <c r="D186" t="str">
        <f t="shared" si="35"/>
        <v>19TH AVE between RANDOLPH and SAINT CHARLES</v>
      </c>
      <c r="E186" t="s">
        <v>222</v>
      </c>
      <c r="F186" t="s">
        <v>387</v>
      </c>
      <c r="G186" t="s">
        <v>388</v>
      </c>
      <c r="H186" t="s">
        <v>40</v>
      </c>
      <c r="I186" t="s">
        <v>621</v>
      </c>
      <c r="J186" s="11" t="s">
        <v>718</v>
      </c>
      <c r="K186">
        <v>22543</v>
      </c>
      <c r="L186" s="11">
        <v>33462</v>
      </c>
      <c r="M186">
        <f>IFERROR(ROUND(VLOOKUP($A186,est_vols!$A:$U,2,FALSE),0),"")</f>
        <v>3</v>
      </c>
      <c r="N186">
        <f>IFERROR(ROUND(VLOOKUP($A186,est_vols!$A:$U,3,FALSE),0),"")</f>
        <v>11</v>
      </c>
      <c r="O186" t="str">
        <f>VLOOKUP(M186,'AT FT Lookup'!$A$3:$D$8,4,FALSE)</f>
        <v>Urb</v>
      </c>
      <c r="P186" s="11" t="str">
        <f>VLOOKUP(N186,'AT FT Lookup'!$A$12:$C$26,3,FALSE)</f>
        <v>Loc</v>
      </c>
      <c r="Q186">
        <f t="shared" si="30"/>
        <v>1</v>
      </c>
      <c r="R186">
        <f t="shared" si="31"/>
        <v>0</v>
      </c>
      <c r="S186">
        <f t="shared" si="32"/>
        <v>0</v>
      </c>
      <c r="T186">
        <f t="shared" si="33"/>
        <v>0</v>
      </c>
      <c r="U186" s="11" t="str">
        <f t="shared" si="34"/>
        <v>&lt;10k</v>
      </c>
      <c r="V186" s="3">
        <v>138</v>
      </c>
      <c r="W186" s="3">
        <v>6</v>
      </c>
      <c r="X186" s="3">
        <v>44</v>
      </c>
      <c r="Y186" s="3">
        <v>30</v>
      </c>
      <c r="Z186" s="3">
        <v>48</v>
      </c>
      <c r="AA186" s="9">
        <v>10</v>
      </c>
      <c r="AN186" s="3">
        <f>IFERROR(ROUND(VLOOKUP($A186,est_vols!$A:$U,4,FALSE),0),"")</f>
        <v>0</v>
      </c>
      <c r="AO186" s="3">
        <f>IFERROR(ROUND(VLOOKUP($A186,est_vols!$A:$U,5,FALSE),0),"")</f>
        <v>0</v>
      </c>
      <c r="AP186" s="3">
        <f>IFERROR(ROUND(VLOOKUP($A186,est_vols!$A:$U,6,FALSE),0),"")</f>
        <v>0</v>
      </c>
      <c r="AQ186" s="3">
        <f>IFERROR(ROUND(VLOOKUP($A186,est_vols!$A:$U,7,FALSE),0),"")</f>
        <v>0</v>
      </c>
      <c r="AR186" s="3">
        <f>IFERROR(ROUND(VLOOKUP($A186,est_vols!$A:$U,8,FALSE),0),"")</f>
        <v>0</v>
      </c>
      <c r="AS186" s="9">
        <f>IFERROR(ROUND(VLOOKUP($A186,est_vols!$A:$U,9,FALSE),0),"")</f>
        <v>0</v>
      </c>
      <c r="AT186" s="3">
        <f t="shared" si="36"/>
        <v>-138</v>
      </c>
      <c r="AU186" s="3">
        <f t="shared" si="36"/>
        <v>-6</v>
      </c>
      <c r="AV186" s="3">
        <f t="shared" si="36"/>
        <v>-44</v>
      </c>
      <c r="AW186" s="3">
        <f t="shared" si="36"/>
        <v>-30</v>
      </c>
      <c r="AX186" s="3">
        <f t="shared" si="36"/>
        <v>-48</v>
      </c>
      <c r="AY186" s="9">
        <f t="shared" si="36"/>
        <v>-10</v>
      </c>
      <c r="AZ186" s="3">
        <f t="shared" si="37"/>
        <v>19044</v>
      </c>
      <c r="BA186" s="3">
        <f t="shared" si="37"/>
        <v>36</v>
      </c>
      <c r="BB186" s="3">
        <f t="shared" si="37"/>
        <v>1936</v>
      </c>
      <c r="BC186" s="3">
        <f t="shared" si="37"/>
        <v>900</v>
      </c>
      <c r="BD186" s="3">
        <f t="shared" si="37"/>
        <v>2304</v>
      </c>
      <c r="BE186" s="3">
        <f t="shared" si="37"/>
        <v>100</v>
      </c>
    </row>
    <row r="187" spans="1:57" x14ac:dyDescent="0.25">
      <c r="A187">
        <v>185</v>
      </c>
      <c r="B187" t="s">
        <v>75</v>
      </c>
      <c r="C187" t="s">
        <v>214</v>
      </c>
      <c r="D187" t="str">
        <f t="shared" si="35"/>
        <v>19TH AVE between RANDOLPH and SAINT CHARLES</v>
      </c>
      <c r="E187" t="s">
        <v>222</v>
      </c>
      <c r="F187" t="s">
        <v>387</v>
      </c>
      <c r="G187" t="s">
        <v>388</v>
      </c>
      <c r="H187" t="s">
        <v>42</v>
      </c>
      <c r="I187" t="s">
        <v>621</v>
      </c>
      <c r="J187" s="11" t="s">
        <v>719</v>
      </c>
      <c r="K187">
        <v>33462</v>
      </c>
      <c r="L187" s="11">
        <v>22543</v>
      </c>
      <c r="M187">
        <f>IFERROR(ROUND(VLOOKUP($A187,est_vols!$A:$U,2,FALSE),0),"")</f>
        <v>3</v>
      </c>
      <c r="N187">
        <f>IFERROR(ROUND(VLOOKUP($A187,est_vols!$A:$U,3,FALSE),0),"")</f>
        <v>11</v>
      </c>
      <c r="O187" t="str">
        <f>VLOOKUP(M187,'AT FT Lookup'!$A$3:$D$8,4,FALSE)</f>
        <v>Urb</v>
      </c>
      <c r="P187" s="11" t="str">
        <f>VLOOKUP(N187,'AT FT Lookup'!$A$12:$C$26,3,FALSE)</f>
        <v>Loc</v>
      </c>
      <c r="Q187">
        <f t="shared" si="30"/>
        <v>1</v>
      </c>
      <c r="R187">
        <f t="shared" si="31"/>
        <v>0</v>
      </c>
      <c r="S187">
        <f t="shared" si="32"/>
        <v>0</v>
      </c>
      <c r="T187">
        <f t="shared" si="33"/>
        <v>0</v>
      </c>
      <c r="U187" s="11" t="str">
        <f t="shared" si="34"/>
        <v>&lt;10k</v>
      </c>
      <c r="V187" s="3">
        <v>145</v>
      </c>
      <c r="W187" s="3">
        <v>23</v>
      </c>
      <c r="X187" s="3">
        <v>52</v>
      </c>
      <c r="Y187" s="3">
        <v>26</v>
      </c>
      <c r="Z187" s="3">
        <v>40</v>
      </c>
      <c r="AA187" s="9">
        <v>4</v>
      </c>
      <c r="AN187" s="3">
        <f>IFERROR(ROUND(VLOOKUP($A187,est_vols!$A:$U,4,FALSE),0),"")</f>
        <v>0</v>
      </c>
      <c r="AO187" s="3">
        <f>IFERROR(ROUND(VLOOKUP($A187,est_vols!$A:$U,5,FALSE),0),"")</f>
        <v>0</v>
      </c>
      <c r="AP187" s="3">
        <f>IFERROR(ROUND(VLOOKUP($A187,est_vols!$A:$U,6,FALSE),0),"")</f>
        <v>0</v>
      </c>
      <c r="AQ187" s="3">
        <f>IFERROR(ROUND(VLOOKUP($A187,est_vols!$A:$U,7,FALSE),0),"")</f>
        <v>0</v>
      </c>
      <c r="AR187" s="3">
        <f>IFERROR(ROUND(VLOOKUP($A187,est_vols!$A:$U,8,FALSE),0),"")</f>
        <v>0</v>
      </c>
      <c r="AS187" s="9">
        <f>IFERROR(ROUND(VLOOKUP($A187,est_vols!$A:$U,9,FALSE),0),"")</f>
        <v>0</v>
      </c>
      <c r="AT187" s="3">
        <f t="shared" si="36"/>
        <v>-145</v>
      </c>
      <c r="AU187" s="3">
        <f t="shared" si="36"/>
        <v>-23</v>
      </c>
      <c r="AV187" s="3">
        <f t="shared" si="36"/>
        <v>-52</v>
      </c>
      <c r="AW187" s="3">
        <f t="shared" si="36"/>
        <v>-26</v>
      </c>
      <c r="AX187" s="3">
        <f t="shared" si="36"/>
        <v>-40</v>
      </c>
      <c r="AY187" s="9">
        <f t="shared" si="36"/>
        <v>-4</v>
      </c>
      <c r="AZ187" s="3">
        <f t="shared" si="37"/>
        <v>21025</v>
      </c>
      <c r="BA187" s="3">
        <f t="shared" si="37"/>
        <v>529</v>
      </c>
      <c r="BB187" s="3">
        <f t="shared" si="37"/>
        <v>2704</v>
      </c>
      <c r="BC187" s="3">
        <f t="shared" si="37"/>
        <v>676</v>
      </c>
      <c r="BD187" s="3">
        <f t="shared" si="37"/>
        <v>1600</v>
      </c>
      <c r="BE187" s="3">
        <f t="shared" si="37"/>
        <v>16</v>
      </c>
    </row>
    <row r="188" spans="1:57" x14ac:dyDescent="0.25">
      <c r="A188">
        <v>186</v>
      </c>
      <c r="B188" t="s">
        <v>75</v>
      </c>
      <c r="C188" t="s">
        <v>214</v>
      </c>
      <c r="D188" t="str">
        <f t="shared" si="35"/>
        <v>19TH AVE between ANZA and GEARY</v>
      </c>
      <c r="E188" t="s">
        <v>222</v>
      </c>
      <c r="F188" t="s">
        <v>376</v>
      </c>
      <c r="G188" t="s">
        <v>377</v>
      </c>
      <c r="H188" t="s">
        <v>36</v>
      </c>
      <c r="I188" t="s">
        <v>621</v>
      </c>
      <c r="J188" s="11" t="s">
        <v>720</v>
      </c>
      <c r="K188">
        <v>27498</v>
      </c>
      <c r="L188" s="11">
        <v>27504</v>
      </c>
      <c r="M188">
        <f>IFERROR(ROUND(VLOOKUP($A188,est_vols!$A:$U,2,FALSE),0),"")</f>
        <v>3</v>
      </c>
      <c r="N188">
        <f>IFERROR(ROUND(VLOOKUP($A188,est_vols!$A:$U,3,FALSE),0),"")</f>
        <v>11</v>
      </c>
      <c r="O188" t="str">
        <f>VLOOKUP(M188,'AT FT Lookup'!$A$3:$D$8,4,FALSE)</f>
        <v>Urb</v>
      </c>
      <c r="P188" s="11" t="str">
        <f>VLOOKUP(N188,'AT FT Lookup'!$A$12:$C$26,3,FALSE)</f>
        <v>Loc</v>
      </c>
      <c r="Q188">
        <f t="shared" si="30"/>
        <v>1</v>
      </c>
      <c r="R188">
        <f t="shared" si="31"/>
        <v>0</v>
      </c>
      <c r="S188">
        <f t="shared" si="32"/>
        <v>0</v>
      </c>
      <c r="T188">
        <f t="shared" si="33"/>
        <v>0</v>
      </c>
      <c r="U188" s="11" t="str">
        <f t="shared" si="34"/>
        <v>&lt;10k</v>
      </c>
      <c r="V188" s="3">
        <v>1367.5</v>
      </c>
      <c r="W188" s="3">
        <v>260.5</v>
      </c>
      <c r="X188" s="3">
        <v>510</v>
      </c>
      <c r="Y188" s="3">
        <v>312.5</v>
      </c>
      <c r="Z188" s="3">
        <v>261</v>
      </c>
      <c r="AA188" s="9">
        <v>23.5</v>
      </c>
      <c r="AN188" s="3">
        <f>IFERROR(ROUND(VLOOKUP($A188,est_vols!$A:$U,4,FALSE),0),"")</f>
        <v>142</v>
      </c>
      <c r="AO188" s="3">
        <f>IFERROR(ROUND(VLOOKUP($A188,est_vols!$A:$U,5,FALSE),0),"")</f>
        <v>22</v>
      </c>
      <c r="AP188" s="3">
        <f>IFERROR(ROUND(VLOOKUP($A188,est_vols!$A:$U,6,FALSE),0),"")</f>
        <v>57</v>
      </c>
      <c r="AQ188" s="3">
        <f>IFERROR(ROUND(VLOOKUP($A188,est_vols!$A:$U,7,FALSE),0),"")</f>
        <v>26</v>
      </c>
      <c r="AR188" s="3">
        <f>IFERROR(ROUND(VLOOKUP($A188,est_vols!$A:$U,8,FALSE),0),"")</f>
        <v>35</v>
      </c>
      <c r="AS188" s="9">
        <f>IFERROR(ROUND(VLOOKUP($A188,est_vols!$A:$U,9,FALSE),0),"")</f>
        <v>2</v>
      </c>
      <c r="AT188" s="3">
        <f t="shared" si="36"/>
        <v>-1225.5</v>
      </c>
      <c r="AU188" s="3">
        <f t="shared" si="36"/>
        <v>-238.5</v>
      </c>
      <c r="AV188" s="3">
        <f t="shared" si="36"/>
        <v>-453</v>
      </c>
      <c r="AW188" s="3">
        <f t="shared" si="36"/>
        <v>-286.5</v>
      </c>
      <c r="AX188" s="3">
        <f t="shared" si="36"/>
        <v>-226</v>
      </c>
      <c r="AY188" s="9">
        <f t="shared" si="36"/>
        <v>-21.5</v>
      </c>
      <c r="AZ188" s="3">
        <f t="shared" si="37"/>
        <v>1501850.25</v>
      </c>
      <c r="BA188" s="3">
        <f t="shared" si="37"/>
        <v>56882.25</v>
      </c>
      <c r="BB188" s="3">
        <f t="shared" si="37"/>
        <v>205209</v>
      </c>
      <c r="BC188" s="3">
        <f t="shared" si="37"/>
        <v>82082.25</v>
      </c>
      <c r="BD188" s="3">
        <f t="shared" si="37"/>
        <v>51076</v>
      </c>
      <c r="BE188" s="3">
        <f t="shared" si="37"/>
        <v>462.25</v>
      </c>
    </row>
    <row r="189" spans="1:57" x14ac:dyDescent="0.25">
      <c r="A189">
        <v>187</v>
      </c>
      <c r="B189" t="s">
        <v>75</v>
      </c>
      <c r="C189" t="s">
        <v>214</v>
      </c>
      <c r="D189" t="str">
        <f t="shared" si="35"/>
        <v>19TH AVE between ANZA and GEARY</v>
      </c>
      <c r="E189" t="s">
        <v>222</v>
      </c>
      <c r="F189" t="s">
        <v>376</v>
      </c>
      <c r="G189" t="s">
        <v>377</v>
      </c>
      <c r="H189" t="s">
        <v>38</v>
      </c>
      <c r="I189" t="s">
        <v>621</v>
      </c>
      <c r="J189" s="11" t="s">
        <v>721</v>
      </c>
      <c r="K189">
        <v>27504</v>
      </c>
      <c r="L189" s="11">
        <v>27498</v>
      </c>
      <c r="M189">
        <f>IFERROR(ROUND(VLOOKUP($A189,est_vols!$A:$U,2,FALSE),0),"")</f>
        <v>3</v>
      </c>
      <c r="N189">
        <f>IFERROR(ROUND(VLOOKUP($A189,est_vols!$A:$U,3,FALSE),0),"")</f>
        <v>11</v>
      </c>
      <c r="O189" t="str">
        <f>VLOOKUP(M189,'AT FT Lookup'!$A$3:$D$8,4,FALSE)</f>
        <v>Urb</v>
      </c>
      <c r="P189" s="11" t="str">
        <f>VLOOKUP(N189,'AT FT Lookup'!$A$12:$C$26,3,FALSE)</f>
        <v>Loc</v>
      </c>
      <c r="Q189">
        <f t="shared" si="30"/>
        <v>1</v>
      </c>
      <c r="R189">
        <f t="shared" si="31"/>
        <v>0</v>
      </c>
      <c r="S189">
        <f t="shared" si="32"/>
        <v>0</v>
      </c>
      <c r="T189">
        <f t="shared" si="33"/>
        <v>0</v>
      </c>
      <c r="U189" s="11" t="str">
        <f t="shared" si="34"/>
        <v>&lt;10k</v>
      </c>
      <c r="V189" s="3">
        <v>1524</v>
      </c>
      <c r="W189" s="3">
        <v>198.5</v>
      </c>
      <c r="X189" s="3">
        <v>620.5</v>
      </c>
      <c r="Y189" s="3">
        <v>368</v>
      </c>
      <c r="Z189" s="3">
        <v>311</v>
      </c>
      <c r="AA189" s="9">
        <v>26</v>
      </c>
      <c r="AN189" s="3">
        <f>IFERROR(ROUND(VLOOKUP($A189,est_vols!$A:$U,4,FALSE),0),"")</f>
        <v>150</v>
      </c>
      <c r="AO189" s="3">
        <f>IFERROR(ROUND(VLOOKUP($A189,est_vols!$A:$U,5,FALSE),0),"")</f>
        <v>21</v>
      </c>
      <c r="AP189" s="3">
        <f>IFERROR(ROUND(VLOOKUP($A189,est_vols!$A:$U,6,FALSE),0),"")</f>
        <v>61</v>
      </c>
      <c r="AQ189" s="3">
        <f>IFERROR(ROUND(VLOOKUP($A189,est_vols!$A:$U,7,FALSE),0),"")</f>
        <v>27</v>
      </c>
      <c r="AR189" s="3">
        <f>IFERROR(ROUND(VLOOKUP($A189,est_vols!$A:$U,8,FALSE),0),"")</f>
        <v>39</v>
      </c>
      <c r="AS189" s="9">
        <f>IFERROR(ROUND(VLOOKUP($A189,est_vols!$A:$U,9,FALSE),0),"")</f>
        <v>3</v>
      </c>
      <c r="AT189" s="3">
        <f t="shared" si="36"/>
        <v>-1374</v>
      </c>
      <c r="AU189" s="3">
        <f t="shared" si="36"/>
        <v>-177.5</v>
      </c>
      <c r="AV189" s="3">
        <f t="shared" si="36"/>
        <v>-559.5</v>
      </c>
      <c r="AW189" s="3">
        <f t="shared" si="36"/>
        <v>-341</v>
      </c>
      <c r="AX189" s="3">
        <f t="shared" si="36"/>
        <v>-272</v>
      </c>
      <c r="AY189" s="9">
        <f t="shared" si="36"/>
        <v>-23</v>
      </c>
      <c r="AZ189" s="3">
        <f t="shared" si="37"/>
        <v>1887876</v>
      </c>
      <c r="BA189" s="3">
        <f t="shared" si="37"/>
        <v>31506.25</v>
      </c>
      <c r="BB189" s="3">
        <f t="shared" si="37"/>
        <v>313040.25</v>
      </c>
      <c r="BC189" s="3">
        <f t="shared" si="37"/>
        <v>116281</v>
      </c>
      <c r="BD189" s="3">
        <f t="shared" si="37"/>
        <v>73984</v>
      </c>
      <c r="BE189" s="3">
        <f t="shared" si="37"/>
        <v>529</v>
      </c>
    </row>
    <row r="190" spans="1:57" x14ac:dyDescent="0.25">
      <c r="A190">
        <v>188</v>
      </c>
      <c r="B190" t="s">
        <v>75</v>
      </c>
      <c r="C190" t="s">
        <v>214</v>
      </c>
      <c r="D190" t="str">
        <f t="shared" si="35"/>
        <v>19TH AVE between CABRILLO and FULTON</v>
      </c>
      <c r="E190" t="s">
        <v>222</v>
      </c>
      <c r="F190" t="s">
        <v>369</v>
      </c>
      <c r="G190" t="s">
        <v>389</v>
      </c>
      <c r="H190" t="s">
        <v>36</v>
      </c>
      <c r="I190" t="s">
        <v>621</v>
      </c>
      <c r="J190" s="11" t="s">
        <v>722</v>
      </c>
      <c r="K190">
        <v>27468</v>
      </c>
      <c r="L190" s="11">
        <v>27469</v>
      </c>
      <c r="M190">
        <f>IFERROR(ROUND(VLOOKUP($A190,est_vols!$A:$U,2,FALSE),0),"")</f>
        <v>3</v>
      </c>
      <c r="N190">
        <f>IFERROR(ROUND(VLOOKUP($A190,est_vols!$A:$U,3,FALSE),0),"")</f>
        <v>11</v>
      </c>
      <c r="O190" t="str">
        <f>VLOOKUP(M190,'AT FT Lookup'!$A$3:$D$8,4,FALSE)</f>
        <v>Urb</v>
      </c>
      <c r="P190" s="11" t="str">
        <f>VLOOKUP(N190,'AT FT Lookup'!$A$12:$C$26,3,FALSE)</f>
        <v>Loc</v>
      </c>
      <c r="Q190">
        <f t="shared" si="30"/>
        <v>1</v>
      </c>
      <c r="R190">
        <f t="shared" si="31"/>
        <v>0</v>
      </c>
      <c r="S190">
        <f t="shared" si="32"/>
        <v>0</v>
      </c>
      <c r="T190">
        <f t="shared" si="33"/>
        <v>0</v>
      </c>
      <c r="U190" s="11" t="str">
        <f t="shared" si="34"/>
        <v>&lt;10k</v>
      </c>
      <c r="V190" s="3">
        <v>696</v>
      </c>
      <c r="W190" s="3">
        <v>112</v>
      </c>
      <c r="X190" s="3">
        <v>268</v>
      </c>
      <c r="Y190" s="3">
        <v>174</v>
      </c>
      <c r="Z190" s="3">
        <v>135.5</v>
      </c>
      <c r="AA190" s="9">
        <v>6.5</v>
      </c>
      <c r="AN190" s="3">
        <f>IFERROR(ROUND(VLOOKUP($A190,est_vols!$A:$U,4,FALSE),0),"")</f>
        <v>0</v>
      </c>
      <c r="AO190" s="3">
        <f>IFERROR(ROUND(VLOOKUP($A190,est_vols!$A:$U,5,FALSE),0),"")</f>
        <v>0</v>
      </c>
      <c r="AP190" s="3">
        <f>IFERROR(ROUND(VLOOKUP($A190,est_vols!$A:$U,6,FALSE),0),"")</f>
        <v>0</v>
      </c>
      <c r="AQ190" s="3">
        <f>IFERROR(ROUND(VLOOKUP($A190,est_vols!$A:$U,7,FALSE),0),"")</f>
        <v>0</v>
      </c>
      <c r="AR190" s="3">
        <f>IFERROR(ROUND(VLOOKUP($A190,est_vols!$A:$U,8,FALSE),0),"")</f>
        <v>0</v>
      </c>
      <c r="AS190" s="9">
        <f>IFERROR(ROUND(VLOOKUP($A190,est_vols!$A:$U,9,FALSE),0),"")</f>
        <v>0</v>
      </c>
      <c r="AT190" s="3">
        <f t="shared" si="36"/>
        <v>-696</v>
      </c>
      <c r="AU190" s="3">
        <f t="shared" si="36"/>
        <v>-112</v>
      </c>
      <c r="AV190" s="3">
        <f t="shared" si="36"/>
        <v>-268</v>
      </c>
      <c r="AW190" s="3">
        <f t="shared" si="36"/>
        <v>-174</v>
      </c>
      <c r="AX190" s="3">
        <f t="shared" si="36"/>
        <v>-135.5</v>
      </c>
      <c r="AY190" s="9">
        <f t="shared" si="36"/>
        <v>-6.5</v>
      </c>
      <c r="AZ190" s="3">
        <f t="shared" si="37"/>
        <v>484416</v>
      </c>
      <c r="BA190" s="3">
        <f t="shared" si="37"/>
        <v>12544</v>
      </c>
      <c r="BB190" s="3">
        <f t="shared" si="37"/>
        <v>71824</v>
      </c>
      <c r="BC190" s="3">
        <f t="shared" si="37"/>
        <v>30276</v>
      </c>
      <c r="BD190" s="3">
        <f t="shared" si="37"/>
        <v>18360.25</v>
      </c>
      <c r="BE190" s="3">
        <f t="shared" si="37"/>
        <v>42.25</v>
      </c>
    </row>
    <row r="191" spans="1:57" x14ac:dyDescent="0.25">
      <c r="A191">
        <v>189</v>
      </c>
      <c r="B191" t="s">
        <v>75</v>
      </c>
      <c r="C191" t="s">
        <v>214</v>
      </c>
      <c r="D191" t="str">
        <f t="shared" si="35"/>
        <v>19TH AVE between CABRILLO and FULTON</v>
      </c>
      <c r="E191" t="s">
        <v>222</v>
      </c>
      <c r="F191" t="s">
        <v>369</v>
      </c>
      <c r="G191" t="s">
        <v>389</v>
      </c>
      <c r="H191" t="s">
        <v>38</v>
      </c>
      <c r="I191" t="s">
        <v>621</v>
      </c>
      <c r="J191" s="11" t="s">
        <v>723</v>
      </c>
      <c r="K191">
        <v>27469</v>
      </c>
      <c r="L191" s="11">
        <v>27468</v>
      </c>
      <c r="M191">
        <f>IFERROR(ROUND(VLOOKUP($A191,est_vols!$A:$U,2,FALSE),0),"")</f>
        <v>3</v>
      </c>
      <c r="N191">
        <f>IFERROR(ROUND(VLOOKUP($A191,est_vols!$A:$U,3,FALSE),0),"")</f>
        <v>11</v>
      </c>
      <c r="O191" t="str">
        <f>VLOOKUP(M191,'AT FT Lookup'!$A$3:$D$8,4,FALSE)</f>
        <v>Urb</v>
      </c>
      <c r="P191" s="11" t="str">
        <f>VLOOKUP(N191,'AT FT Lookup'!$A$12:$C$26,3,FALSE)</f>
        <v>Loc</v>
      </c>
      <c r="Q191">
        <f t="shared" si="30"/>
        <v>1</v>
      </c>
      <c r="R191">
        <f t="shared" si="31"/>
        <v>0</v>
      </c>
      <c r="S191">
        <f t="shared" si="32"/>
        <v>0</v>
      </c>
      <c r="T191">
        <f t="shared" si="33"/>
        <v>0</v>
      </c>
      <c r="U191" s="11" t="str">
        <f t="shared" si="34"/>
        <v>&lt;10k</v>
      </c>
      <c r="V191" s="3">
        <v>380.5</v>
      </c>
      <c r="W191" s="3">
        <v>55.5</v>
      </c>
      <c r="X191" s="3">
        <v>153</v>
      </c>
      <c r="Y191" s="3">
        <v>92.5</v>
      </c>
      <c r="Z191" s="3">
        <v>71</v>
      </c>
      <c r="AA191" s="9">
        <v>8.5</v>
      </c>
      <c r="AN191" s="3">
        <f>IFERROR(ROUND(VLOOKUP($A191,est_vols!$A:$U,4,FALSE),0),"")</f>
        <v>0</v>
      </c>
      <c r="AO191" s="3">
        <f>IFERROR(ROUND(VLOOKUP($A191,est_vols!$A:$U,5,FALSE),0),"")</f>
        <v>0</v>
      </c>
      <c r="AP191" s="3">
        <f>IFERROR(ROUND(VLOOKUP($A191,est_vols!$A:$U,6,FALSE),0),"")</f>
        <v>0</v>
      </c>
      <c r="AQ191" s="3">
        <f>IFERROR(ROUND(VLOOKUP($A191,est_vols!$A:$U,7,FALSE),0),"")</f>
        <v>0</v>
      </c>
      <c r="AR191" s="3">
        <f>IFERROR(ROUND(VLOOKUP($A191,est_vols!$A:$U,8,FALSE),0),"")</f>
        <v>0</v>
      </c>
      <c r="AS191" s="9">
        <f>IFERROR(ROUND(VLOOKUP($A191,est_vols!$A:$U,9,FALSE),0),"")</f>
        <v>0</v>
      </c>
      <c r="AT191" s="3">
        <f t="shared" si="36"/>
        <v>-380.5</v>
      </c>
      <c r="AU191" s="3">
        <f t="shared" si="36"/>
        <v>-55.5</v>
      </c>
      <c r="AV191" s="3">
        <f t="shared" si="36"/>
        <v>-153</v>
      </c>
      <c r="AW191" s="3">
        <f t="shared" si="36"/>
        <v>-92.5</v>
      </c>
      <c r="AX191" s="3">
        <f t="shared" si="36"/>
        <v>-71</v>
      </c>
      <c r="AY191" s="9">
        <f t="shared" si="36"/>
        <v>-8.5</v>
      </c>
      <c r="AZ191" s="3">
        <f t="shared" si="37"/>
        <v>144780.25</v>
      </c>
      <c r="BA191" s="3">
        <f t="shared" si="37"/>
        <v>3080.25</v>
      </c>
      <c r="BB191" s="3">
        <f t="shared" si="37"/>
        <v>23409</v>
      </c>
      <c r="BC191" s="3">
        <f t="shared" si="37"/>
        <v>8556.25</v>
      </c>
      <c r="BD191" s="3">
        <f t="shared" si="37"/>
        <v>5041</v>
      </c>
      <c r="BE191" s="3">
        <f t="shared" si="37"/>
        <v>72.25</v>
      </c>
    </row>
    <row r="192" spans="1:57" x14ac:dyDescent="0.25">
      <c r="A192">
        <v>190</v>
      </c>
      <c r="B192" t="s">
        <v>75</v>
      </c>
      <c r="C192" t="s">
        <v>214</v>
      </c>
      <c r="D192" t="str">
        <f t="shared" si="35"/>
        <v>20TH AVE between CALIFORNIA and LAKE</v>
      </c>
      <c r="E192" t="s">
        <v>223</v>
      </c>
      <c r="F192" t="s">
        <v>378</v>
      </c>
      <c r="G192" t="s">
        <v>379</v>
      </c>
      <c r="H192" t="s">
        <v>36</v>
      </c>
      <c r="I192" t="s">
        <v>621</v>
      </c>
      <c r="J192" s="11" t="s">
        <v>724</v>
      </c>
      <c r="K192">
        <v>27636</v>
      </c>
      <c r="L192" s="11">
        <v>27638</v>
      </c>
      <c r="M192">
        <f>IFERROR(ROUND(VLOOKUP($A192,est_vols!$A:$U,2,FALSE),0),"")</f>
        <v>3</v>
      </c>
      <c r="N192">
        <f>IFERROR(ROUND(VLOOKUP($A192,est_vols!$A:$U,3,FALSE),0),"")</f>
        <v>11</v>
      </c>
      <c r="O192" t="str">
        <f>VLOOKUP(M192,'AT FT Lookup'!$A$3:$D$8,4,FALSE)</f>
        <v>Urb</v>
      </c>
      <c r="P192" s="11" t="str">
        <f>VLOOKUP(N192,'AT FT Lookup'!$A$12:$C$26,3,FALSE)</f>
        <v>Loc</v>
      </c>
      <c r="Q192">
        <f t="shared" si="30"/>
        <v>1</v>
      </c>
      <c r="R192">
        <f t="shared" si="31"/>
        <v>0</v>
      </c>
      <c r="S192">
        <f t="shared" si="32"/>
        <v>0</v>
      </c>
      <c r="T192">
        <f t="shared" si="33"/>
        <v>0</v>
      </c>
      <c r="U192" s="11" t="str">
        <f t="shared" si="34"/>
        <v>&lt;10k</v>
      </c>
      <c r="V192" s="3">
        <v>283</v>
      </c>
      <c r="W192" s="3">
        <v>44.5</v>
      </c>
      <c r="X192" s="3">
        <v>120.5</v>
      </c>
      <c r="Y192" s="3">
        <v>50.5</v>
      </c>
      <c r="Z192" s="3">
        <v>65</v>
      </c>
      <c r="AA192" s="9">
        <v>2.5</v>
      </c>
      <c r="AN192" s="3">
        <f>IFERROR(ROUND(VLOOKUP($A192,est_vols!$A:$U,4,FALSE),0),"")</f>
        <v>0</v>
      </c>
      <c r="AO192" s="3">
        <f>IFERROR(ROUND(VLOOKUP($A192,est_vols!$A:$U,5,FALSE),0),"")</f>
        <v>0</v>
      </c>
      <c r="AP192" s="3">
        <f>IFERROR(ROUND(VLOOKUP($A192,est_vols!$A:$U,6,FALSE),0),"")</f>
        <v>0</v>
      </c>
      <c r="AQ192" s="3">
        <f>IFERROR(ROUND(VLOOKUP($A192,est_vols!$A:$U,7,FALSE),0),"")</f>
        <v>0</v>
      </c>
      <c r="AR192" s="3">
        <f>IFERROR(ROUND(VLOOKUP($A192,est_vols!$A:$U,8,FALSE),0),"")</f>
        <v>0</v>
      </c>
      <c r="AS192" s="9">
        <f>IFERROR(ROUND(VLOOKUP($A192,est_vols!$A:$U,9,FALSE),0),"")</f>
        <v>0</v>
      </c>
      <c r="AT192" s="3">
        <f t="shared" si="36"/>
        <v>-283</v>
      </c>
      <c r="AU192" s="3">
        <f t="shared" si="36"/>
        <v>-44.5</v>
      </c>
      <c r="AV192" s="3">
        <f t="shared" si="36"/>
        <v>-120.5</v>
      </c>
      <c r="AW192" s="3">
        <f t="shared" si="36"/>
        <v>-50.5</v>
      </c>
      <c r="AX192" s="3">
        <f t="shared" si="36"/>
        <v>-65</v>
      </c>
      <c r="AY192" s="9">
        <f t="shared" si="36"/>
        <v>-2.5</v>
      </c>
      <c r="AZ192" s="3">
        <f t="shared" si="37"/>
        <v>80089</v>
      </c>
      <c r="BA192" s="3">
        <f t="shared" si="37"/>
        <v>1980.25</v>
      </c>
      <c r="BB192" s="3">
        <f t="shared" si="37"/>
        <v>14520.25</v>
      </c>
      <c r="BC192" s="3">
        <f t="shared" si="37"/>
        <v>2550.25</v>
      </c>
      <c r="BD192" s="3">
        <f t="shared" si="37"/>
        <v>4225</v>
      </c>
      <c r="BE192" s="3">
        <f t="shared" si="37"/>
        <v>6.25</v>
      </c>
    </row>
    <row r="193" spans="1:57" x14ac:dyDescent="0.25">
      <c r="A193">
        <v>191</v>
      </c>
      <c r="B193" t="s">
        <v>75</v>
      </c>
      <c r="C193" t="s">
        <v>214</v>
      </c>
      <c r="D193" t="str">
        <f t="shared" si="35"/>
        <v>20TH AVE between CALIFORNIA and LAKE</v>
      </c>
      <c r="E193" t="s">
        <v>223</v>
      </c>
      <c r="F193" t="s">
        <v>378</v>
      </c>
      <c r="G193" t="s">
        <v>379</v>
      </c>
      <c r="H193" t="s">
        <v>38</v>
      </c>
      <c r="I193" t="s">
        <v>621</v>
      </c>
      <c r="J193" s="11" t="s">
        <v>725</v>
      </c>
      <c r="K193">
        <v>27638</v>
      </c>
      <c r="L193" s="11">
        <v>27636</v>
      </c>
      <c r="M193">
        <f>IFERROR(ROUND(VLOOKUP($A193,est_vols!$A:$U,2,FALSE),0),"")</f>
        <v>3</v>
      </c>
      <c r="N193">
        <f>IFERROR(ROUND(VLOOKUP($A193,est_vols!$A:$U,3,FALSE),0),"")</f>
        <v>11</v>
      </c>
      <c r="O193" t="str">
        <f>VLOOKUP(M193,'AT FT Lookup'!$A$3:$D$8,4,FALSE)</f>
        <v>Urb</v>
      </c>
      <c r="P193" s="11" t="str">
        <f>VLOOKUP(N193,'AT FT Lookup'!$A$12:$C$26,3,FALSE)</f>
        <v>Loc</v>
      </c>
      <c r="Q193">
        <f t="shared" si="30"/>
        <v>1</v>
      </c>
      <c r="R193">
        <f t="shared" si="31"/>
        <v>0</v>
      </c>
      <c r="S193">
        <f t="shared" si="32"/>
        <v>0</v>
      </c>
      <c r="T193">
        <f t="shared" si="33"/>
        <v>0</v>
      </c>
      <c r="U193" s="11" t="str">
        <f t="shared" si="34"/>
        <v>&lt;10k</v>
      </c>
      <c r="V193" s="3">
        <v>261</v>
      </c>
      <c r="W193" s="3">
        <v>48</v>
      </c>
      <c r="X193" s="3">
        <v>100.5</v>
      </c>
      <c r="Y193" s="3">
        <v>53.5</v>
      </c>
      <c r="Z193" s="3">
        <v>56</v>
      </c>
      <c r="AA193" s="9">
        <v>3</v>
      </c>
      <c r="AN193" s="3">
        <f>IFERROR(ROUND(VLOOKUP($A193,est_vols!$A:$U,4,FALSE),0),"")</f>
        <v>0</v>
      </c>
      <c r="AO193" s="3">
        <f>IFERROR(ROUND(VLOOKUP($A193,est_vols!$A:$U,5,FALSE),0),"")</f>
        <v>0</v>
      </c>
      <c r="AP193" s="3">
        <f>IFERROR(ROUND(VLOOKUP($A193,est_vols!$A:$U,6,FALSE),0),"")</f>
        <v>0</v>
      </c>
      <c r="AQ193" s="3">
        <f>IFERROR(ROUND(VLOOKUP($A193,est_vols!$A:$U,7,FALSE),0),"")</f>
        <v>0</v>
      </c>
      <c r="AR193" s="3">
        <f>IFERROR(ROUND(VLOOKUP($A193,est_vols!$A:$U,8,FALSE),0),"")</f>
        <v>0</v>
      </c>
      <c r="AS193" s="9">
        <f>IFERROR(ROUND(VLOOKUP($A193,est_vols!$A:$U,9,FALSE),0),"")</f>
        <v>0</v>
      </c>
      <c r="AT193" s="3">
        <f t="shared" si="36"/>
        <v>-261</v>
      </c>
      <c r="AU193" s="3">
        <f t="shared" si="36"/>
        <v>-48</v>
      </c>
      <c r="AV193" s="3">
        <f t="shared" si="36"/>
        <v>-100.5</v>
      </c>
      <c r="AW193" s="3">
        <f t="shared" si="36"/>
        <v>-53.5</v>
      </c>
      <c r="AX193" s="3">
        <f t="shared" si="36"/>
        <v>-56</v>
      </c>
      <c r="AY193" s="9">
        <f t="shared" si="36"/>
        <v>-3</v>
      </c>
      <c r="AZ193" s="3">
        <f t="shared" si="37"/>
        <v>68121</v>
      </c>
      <c r="BA193" s="3">
        <f t="shared" si="37"/>
        <v>2304</v>
      </c>
      <c r="BB193" s="3">
        <f t="shared" si="37"/>
        <v>10100.25</v>
      </c>
      <c r="BC193" s="3">
        <f t="shared" si="37"/>
        <v>2862.25</v>
      </c>
      <c r="BD193" s="3">
        <f t="shared" si="37"/>
        <v>3136</v>
      </c>
      <c r="BE193" s="3">
        <f t="shared" si="37"/>
        <v>9</v>
      </c>
    </row>
    <row r="194" spans="1:57" x14ac:dyDescent="0.25">
      <c r="A194">
        <v>192</v>
      </c>
      <c r="B194" t="s">
        <v>75</v>
      </c>
      <c r="C194" t="s">
        <v>214</v>
      </c>
      <c r="D194" t="str">
        <f t="shared" si="35"/>
        <v>20TH AVE between EUCALYPTUS and OCEAN</v>
      </c>
      <c r="E194" t="s">
        <v>223</v>
      </c>
      <c r="F194" t="s">
        <v>390</v>
      </c>
      <c r="G194" t="s">
        <v>391</v>
      </c>
      <c r="H194" t="s">
        <v>36</v>
      </c>
      <c r="I194" t="s">
        <v>621</v>
      </c>
      <c r="J194" s="11" t="s">
        <v>726</v>
      </c>
      <c r="K194">
        <v>23082</v>
      </c>
      <c r="L194" s="11">
        <v>23083</v>
      </c>
      <c r="M194">
        <f>IFERROR(ROUND(VLOOKUP($A194,est_vols!$A:$U,2,FALSE),0),"")</f>
        <v>3</v>
      </c>
      <c r="N194">
        <f>IFERROR(ROUND(VLOOKUP($A194,est_vols!$A:$U,3,FALSE),0),"")</f>
        <v>11</v>
      </c>
      <c r="O194" t="str">
        <f>VLOOKUP(M194,'AT FT Lookup'!$A$3:$D$8,4,FALSE)</f>
        <v>Urb</v>
      </c>
      <c r="P194" s="11" t="str">
        <f>VLOOKUP(N194,'AT FT Lookup'!$A$12:$C$26,3,FALSE)</f>
        <v>Loc</v>
      </c>
      <c r="Q194">
        <f t="shared" si="30"/>
        <v>1</v>
      </c>
      <c r="R194">
        <f t="shared" si="31"/>
        <v>0</v>
      </c>
      <c r="S194">
        <f t="shared" si="32"/>
        <v>0</v>
      </c>
      <c r="T194">
        <f t="shared" si="33"/>
        <v>0</v>
      </c>
      <c r="U194" s="11" t="str">
        <f t="shared" si="34"/>
        <v>&lt;10k</v>
      </c>
      <c r="V194" s="3">
        <v>2185</v>
      </c>
      <c r="W194" s="3">
        <v>335</v>
      </c>
      <c r="X194" s="3">
        <v>969</v>
      </c>
      <c r="Y194" s="3">
        <v>539</v>
      </c>
      <c r="Z194" s="3">
        <v>296</v>
      </c>
      <c r="AA194" s="9">
        <v>46</v>
      </c>
      <c r="AN194" s="3">
        <f>IFERROR(ROUND(VLOOKUP($A194,est_vols!$A:$U,4,FALSE),0),"")</f>
        <v>0</v>
      </c>
      <c r="AO194" s="3">
        <f>IFERROR(ROUND(VLOOKUP($A194,est_vols!$A:$U,5,FALSE),0),"")</f>
        <v>0</v>
      </c>
      <c r="AP194" s="3">
        <f>IFERROR(ROUND(VLOOKUP($A194,est_vols!$A:$U,6,FALSE),0),"")</f>
        <v>0</v>
      </c>
      <c r="AQ194" s="3">
        <f>IFERROR(ROUND(VLOOKUP($A194,est_vols!$A:$U,7,FALSE),0),"")</f>
        <v>0</v>
      </c>
      <c r="AR194" s="3">
        <f>IFERROR(ROUND(VLOOKUP($A194,est_vols!$A:$U,8,FALSE),0),"")</f>
        <v>0</v>
      </c>
      <c r="AS194" s="9">
        <f>IFERROR(ROUND(VLOOKUP($A194,est_vols!$A:$U,9,FALSE),0),"")</f>
        <v>0</v>
      </c>
      <c r="AT194" s="3">
        <f t="shared" si="36"/>
        <v>-2185</v>
      </c>
      <c r="AU194" s="3">
        <f t="shared" si="36"/>
        <v>-335</v>
      </c>
      <c r="AV194" s="3">
        <f t="shared" si="36"/>
        <v>-969</v>
      </c>
      <c r="AW194" s="3">
        <f t="shared" si="36"/>
        <v>-539</v>
      </c>
      <c r="AX194" s="3">
        <f t="shared" si="36"/>
        <v>-296</v>
      </c>
      <c r="AY194" s="9">
        <f t="shared" si="36"/>
        <v>-46</v>
      </c>
      <c r="AZ194" s="3">
        <f t="shared" si="37"/>
        <v>4774225</v>
      </c>
      <c r="BA194" s="3">
        <f t="shared" si="37"/>
        <v>112225</v>
      </c>
      <c r="BB194" s="3">
        <f t="shared" si="37"/>
        <v>938961</v>
      </c>
      <c r="BC194" s="3">
        <f t="shared" si="37"/>
        <v>290521</v>
      </c>
      <c r="BD194" s="3">
        <f t="shared" si="37"/>
        <v>87616</v>
      </c>
      <c r="BE194" s="3">
        <f t="shared" si="37"/>
        <v>2116</v>
      </c>
    </row>
    <row r="195" spans="1:57" x14ac:dyDescent="0.25">
      <c r="A195">
        <v>193</v>
      </c>
      <c r="B195" t="s">
        <v>75</v>
      </c>
      <c r="C195" t="s">
        <v>214</v>
      </c>
      <c r="D195" t="str">
        <f t="shared" si="35"/>
        <v>20TH AVE between EUCALYPTUS and OCEAN</v>
      </c>
      <c r="E195" t="s">
        <v>223</v>
      </c>
      <c r="F195" t="s">
        <v>390</v>
      </c>
      <c r="G195" t="s">
        <v>391</v>
      </c>
      <c r="H195" t="s">
        <v>38</v>
      </c>
      <c r="I195" t="s">
        <v>621</v>
      </c>
      <c r="J195" s="11" t="s">
        <v>727</v>
      </c>
      <c r="K195">
        <v>23083</v>
      </c>
      <c r="L195" s="11">
        <v>23082</v>
      </c>
      <c r="M195">
        <f>IFERROR(ROUND(VLOOKUP($A195,est_vols!$A:$U,2,FALSE),0),"")</f>
        <v>3</v>
      </c>
      <c r="N195">
        <f>IFERROR(ROUND(VLOOKUP($A195,est_vols!$A:$U,3,FALSE),0),"")</f>
        <v>11</v>
      </c>
      <c r="O195" t="str">
        <f>VLOOKUP(M195,'AT FT Lookup'!$A$3:$D$8,4,FALSE)</f>
        <v>Urb</v>
      </c>
      <c r="P195" s="11" t="str">
        <f>VLOOKUP(N195,'AT FT Lookup'!$A$12:$C$26,3,FALSE)</f>
        <v>Loc</v>
      </c>
      <c r="Q195">
        <f t="shared" si="30"/>
        <v>1</v>
      </c>
      <c r="R195">
        <f t="shared" si="31"/>
        <v>0</v>
      </c>
      <c r="S195">
        <f t="shared" si="32"/>
        <v>0</v>
      </c>
      <c r="T195">
        <f t="shared" si="33"/>
        <v>0</v>
      </c>
      <c r="U195" s="11" t="str">
        <f t="shared" si="34"/>
        <v>&lt;10k</v>
      </c>
      <c r="V195" s="3">
        <v>2438</v>
      </c>
      <c r="W195" s="3">
        <v>213</v>
      </c>
      <c r="X195" s="3">
        <v>1002</v>
      </c>
      <c r="Y195" s="3">
        <v>662</v>
      </c>
      <c r="Z195" s="3">
        <v>552</v>
      </c>
      <c r="AA195" s="9">
        <v>9</v>
      </c>
      <c r="AN195" s="3">
        <f>IFERROR(ROUND(VLOOKUP($A195,est_vols!$A:$U,4,FALSE),0),"")</f>
        <v>0</v>
      </c>
      <c r="AO195" s="3">
        <f>IFERROR(ROUND(VLOOKUP($A195,est_vols!$A:$U,5,FALSE),0),"")</f>
        <v>0</v>
      </c>
      <c r="AP195" s="3">
        <f>IFERROR(ROUND(VLOOKUP($A195,est_vols!$A:$U,6,FALSE),0),"")</f>
        <v>0</v>
      </c>
      <c r="AQ195" s="3">
        <f>IFERROR(ROUND(VLOOKUP($A195,est_vols!$A:$U,7,FALSE),0),"")</f>
        <v>0</v>
      </c>
      <c r="AR195" s="3">
        <f>IFERROR(ROUND(VLOOKUP($A195,est_vols!$A:$U,8,FALSE),0),"")</f>
        <v>0</v>
      </c>
      <c r="AS195" s="9">
        <f>IFERROR(ROUND(VLOOKUP($A195,est_vols!$A:$U,9,FALSE),0),"")</f>
        <v>0</v>
      </c>
      <c r="AT195" s="3">
        <f t="shared" si="36"/>
        <v>-2438</v>
      </c>
      <c r="AU195" s="3">
        <f t="shared" si="36"/>
        <v>-213</v>
      </c>
      <c r="AV195" s="3">
        <f t="shared" si="36"/>
        <v>-1002</v>
      </c>
      <c r="AW195" s="3">
        <f t="shared" si="36"/>
        <v>-662</v>
      </c>
      <c r="AX195" s="3">
        <f t="shared" si="36"/>
        <v>-552</v>
      </c>
      <c r="AY195" s="9">
        <f t="shared" si="36"/>
        <v>-9</v>
      </c>
      <c r="AZ195" s="3">
        <f t="shared" si="37"/>
        <v>5943844</v>
      </c>
      <c r="BA195" s="3">
        <f t="shared" si="37"/>
        <v>45369</v>
      </c>
      <c r="BB195" s="3">
        <f t="shared" si="37"/>
        <v>1004004</v>
      </c>
      <c r="BC195" s="3">
        <f t="shared" si="37"/>
        <v>438244</v>
      </c>
      <c r="BD195" s="3">
        <f t="shared" si="37"/>
        <v>304704</v>
      </c>
      <c r="BE195" s="3">
        <f t="shared" si="37"/>
        <v>81</v>
      </c>
    </row>
    <row r="196" spans="1:57" x14ac:dyDescent="0.25">
      <c r="A196">
        <v>194</v>
      </c>
      <c r="B196" t="s">
        <v>75</v>
      </c>
      <c r="C196" t="s">
        <v>214</v>
      </c>
      <c r="D196" t="str">
        <f t="shared" si="35"/>
        <v>20TH AVE between OCEAN and SLOAT</v>
      </c>
      <c r="E196" t="s">
        <v>223</v>
      </c>
      <c r="F196" t="s">
        <v>391</v>
      </c>
      <c r="G196" t="s">
        <v>392</v>
      </c>
      <c r="H196" t="s">
        <v>36</v>
      </c>
      <c r="I196" t="s">
        <v>621</v>
      </c>
      <c r="J196" s="11" t="s">
        <v>728</v>
      </c>
      <c r="K196">
        <v>23083</v>
      </c>
      <c r="L196" s="11">
        <v>23162</v>
      </c>
      <c r="M196">
        <f>IFERROR(ROUND(VLOOKUP($A196,est_vols!$A:$U,2,FALSE),0),"")</f>
        <v>3</v>
      </c>
      <c r="N196">
        <f>IFERROR(ROUND(VLOOKUP($A196,est_vols!$A:$U,3,FALSE),0),"")</f>
        <v>11</v>
      </c>
      <c r="O196" t="str">
        <f>VLOOKUP(M196,'AT FT Lookup'!$A$3:$D$8,4,FALSE)</f>
        <v>Urb</v>
      </c>
      <c r="P196" s="11" t="str">
        <f>VLOOKUP(N196,'AT FT Lookup'!$A$12:$C$26,3,FALSE)</f>
        <v>Loc</v>
      </c>
      <c r="Q196">
        <f t="shared" ref="Q196:Q259" si="38">IF(V196&lt;10000,IF(V196&lt;1,0,1),0)</f>
        <v>1</v>
      </c>
      <c r="R196">
        <f t="shared" ref="R196:R259" si="39">IF(V196&lt;20000,IF(V196&lt;10000,0,1),0)</f>
        <v>0</v>
      </c>
      <c r="S196">
        <f t="shared" ref="S196:S259" si="40">IF(V196&lt;50000,IF(V196&lt;20000,0,1),0)</f>
        <v>0</v>
      </c>
      <c r="T196">
        <f t="shared" ref="T196:T259" si="41">IF(V196&gt;=50000,1,0)</f>
        <v>0</v>
      </c>
      <c r="U196" s="11" t="str">
        <f t="shared" ref="U196:U259" si="42">IF(Q196=1,"&lt;10k",IF(R196=1,"10-20k",IF(S196=1,"20-50k",IF(T196=1,"&gt;=50k","NA"))))</f>
        <v>&lt;10k</v>
      </c>
      <c r="V196" s="3">
        <v>1166</v>
      </c>
      <c r="W196" s="3">
        <v>95</v>
      </c>
      <c r="X196" s="3">
        <v>506</v>
      </c>
      <c r="Y196" s="3">
        <v>329</v>
      </c>
      <c r="Z196" s="3">
        <v>231</v>
      </c>
      <c r="AA196" s="9">
        <v>5</v>
      </c>
      <c r="AN196" s="3">
        <f>IFERROR(ROUND(VLOOKUP($A196,est_vols!$A:$U,4,FALSE),0),"")</f>
        <v>0</v>
      </c>
      <c r="AO196" s="3">
        <f>IFERROR(ROUND(VLOOKUP($A196,est_vols!$A:$U,5,FALSE),0),"")</f>
        <v>0</v>
      </c>
      <c r="AP196" s="3">
        <f>IFERROR(ROUND(VLOOKUP($A196,est_vols!$A:$U,6,FALSE),0),"")</f>
        <v>0</v>
      </c>
      <c r="AQ196" s="3">
        <f>IFERROR(ROUND(VLOOKUP($A196,est_vols!$A:$U,7,FALSE),0),"")</f>
        <v>0</v>
      </c>
      <c r="AR196" s="3">
        <f>IFERROR(ROUND(VLOOKUP($A196,est_vols!$A:$U,8,FALSE),0),"")</f>
        <v>0</v>
      </c>
      <c r="AS196" s="9">
        <f>IFERROR(ROUND(VLOOKUP($A196,est_vols!$A:$U,9,FALSE),0),"")</f>
        <v>0</v>
      </c>
      <c r="AT196" s="3">
        <f t="shared" si="36"/>
        <v>-1166</v>
      </c>
      <c r="AU196" s="3">
        <f t="shared" si="36"/>
        <v>-95</v>
      </c>
      <c r="AV196" s="3">
        <f t="shared" si="36"/>
        <v>-506</v>
      </c>
      <c r="AW196" s="3">
        <f t="shared" si="36"/>
        <v>-329</v>
      </c>
      <c r="AX196" s="3">
        <f t="shared" si="36"/>
        <v>-231</v>
      </c>
      <c r="AY196" s="9">
        <f t="shared" si="36"/>
        <v>-5</v>
      </c>
      <c r="AZ196" s="3">
        <f t="shared" si="37"/>
        <v>1359556</v>
      </c>
      <c r="BA196" s="3">
        <f t="shared" si="37"/>
        <v>9025</v>
      </c>
      <c r="BB196" s="3">
        <f t="shared" si="37"/>
        <v>256036</v>
      </c>
      <c r="BC196" s="3">
        <f t="shared" si="37"/>
        <v>108241</v>
      </c>
      <c r="BD196" s="3">
        <f t="shared" si="37"/>
        <v>53361</v>
      </c>
      <c r="BE196" s="3">
        <f t="shared" si="37"/>
        <v>25</v>
      </c>
    </row>
    <row r="197" spans="1:57" x14ac:dyDescent="0.25">
      <c r="A197">
        <v>195</v>
      </c>
      <c r="B197" t="s">
        <v>75</v>
      </c>
      <c r="C197" t="s">
        <v>214</v>
      </c>
      <c r="D197" t="str">
        <f t="shared" si="35"/>
        <v>20TH AVE between OCEAN and SLOAT</v>
      </c>
      <c r="E197" t="s">
        <v>223</v>
      </c>
      <c r="F197" t="s">
        <v>391</v>
      </c>
      <c r="G197" t="s">
        <v>392</v>
      </c>
      <c r="H197" t="s">
        <v>38</v>
      </c>
      <c r="I197" t="s">
        <v>621</v>
      </c>
      <c r="J197" s="11" t="s">
        <v>729</v>
      </c>
      <c r="K197">
        <v>23162</v>
      </c>
      <c r="L197" s="11">
        <v>23083</v>
      </c>
      <c r="M197">
        <f>IFERROR(ROUND(VLOOKUP($A197,est_vols!$A:$U,2,FALSE),0),"")</f>
        <v>3</v>
      </c>
      <c r="N197">
        <f>IFERROR(ROUND(VLOOKUP($A197,est_vols!$A:$U,3,FALSE),0),"")</f>
        <v>11</v>
      </c>
      <c r="O197" t="str">
        <f>VLOOKUP(M197,'AT FT Lookup'!$A$3:$D$8,4,FALSE)</f>
        <v>Urb</v>
      </c>
      <c r="P197" s="11" t="str">
        <f>VLOOKUP(N197,'AT FT Lookup'!$A$12:$C$26,3,FALSE)</f>
        <v>Loc</v>
      </c>
      <c r="Q197">
        <f t="shared" si="38"/>
        <v>1</v>
      </c>
      <c r="R197">
        <f t="shared" si="39"/>
        <v>0</v>
      </c>
      <c r="S197">
        <f t="shared" si="40"/>
        <v>0</v>
      </c>
      <c r="T197">
        <f t="shared" si="41"/>
        <v>0</v>
      </c>
      <c r="U197" s="11" t="str">
        <f t="shared" si="42"/>
        <v>&lt;10k</v>
      </c>
      <c r="V197" s="3">
        <v>998</v>
      </c>
      <c r="W197" s="3">
        <v>167</v>
      </c>
      <c r="X197" s="3">
        <v>418</v>
      </c>
      <c r="Y197" s="3">
        <v>230</v>
      </c>
      <c r="Z197" s="3">
        <v>145</v>
      </c>
      <c r="AA197" s="9">
        <v>38</v>
      </c>
      <c r="AN197" s="3">
        <f>IFERROR(ROUND(VLOOKUP($A197,est_vols!$A:$U,4,FALSE),0),"")</f>
        <v>445</v>
      </c>
      <c r="AO197" s="3">
        <f>IFERROR(ROUND(VLOOKUP($A197,est_vols!$A:$U,5,FALSE),0),"")</f>
        <v>292</v>
      </c>
      <c r="AP197" s="3">
        <f>IFERROR(ROUND(VLOOKUP($A197,est_vols!$A:$U,6,FALSE),0),"")</f>
        <v>100</v>
      </c>
      <c r="AQ197" s="3">
        <f>IFERROR(ROUND(VLOOKUP($A197,est_vols!$A:$U,7,FALSE),0),"")</f>
        <v>54</v>
      </c>
      <c r="AR197" s="3">
        <f>IFERROR(ROUND(VLOOKUP($A197,est_vols!$A:$U,8,FALSE),0),"")</f>
        <v>0</v>
      </c>
      <c r="AS197" s="9">
        <f>IFERROR(ROUND(VLOOKUP($A197,est_vols!$A:$U,9,FALSE),0),"")</f>
        <v>0</v>
      </c>
      <c r="AT197" s="3">
        <f t="shared" si="36"/>
        <v>-553</v>
      </c>
      <c r="AU197" s="3">
        <f t="shared" si="36"/>
        <v>125</v>
      </c>
      <c r="AV197" s="3">
        <f t="shared" si="36"/>
        <v>-318</v>
      </c>
      <c r="AW197" s="3">
        <f t="shared" si="36"/>
        <v>-176</v>
      </c>
      <c r="AX197" s="3">
        <f t="shared" si="36"/>
        <v>-145</v>
      </c>
      <c r="AY197" s="9">
        <f t="shared" si="36"/>
        <v>-38</v>
      </c>
      <c r="AZ197" s="3">
        <f t="shared" si="37"/>
        <v>305809</v>
      </c>
      <c r="BA197" s="3">
        <f t="shared" si="37"/>
        <v>15625</v>
      </c>
      <c r="BB197" s="3">
        <f t="shared" si="37"/>
        <v>101124</v>
      </c>
      <c r="BC197" s="3">
        <f t="shared" si="37"/>
        <v>30976</v>
      </c>
      <c r="BD197" s="3">
        <f t="shared" si="37"/>
        <v>21025</v>
      </c>
      <c r="BE197" s="3">
        <f t="shared" si="37"/>
        <v>1444</v>
      </c>
    </row>
    <row r="198" spans="1:57" x14ac:dyDescent="0.25">
      <c r="A198">
        <v>196</v>
      </c>
      <c r="B198" t="s">
        <v>75</v>
      </c>
      <c r="C198" t="s">
        <v>214</v>
      </c>
      <c r="D198" t="str">
        <f t="shared" si="35"/>
        <v>21ST ST between CASTRO and NOE</v>
      </c>
      <c r="E198" t="s">
        <v>224</v>
      </c>
      <c r="F198" t="s">
        <v>374</v>
      </c>
      <c r="G198" t="s">
        <v>393</v>
      </c>
      <c r="H198" t="s">
        <v>40</v>
      </c>
      <c r="I198" t="s">
        <v>621</v>
      </c>
      <c r="J198" s="11" t="s">
        <v>730</v>
      </c>
      <c r="K198">
        <v>25754</v>
      </c>
      <c r="L198" s="11">
        <v>25749</v>
      </c>
      <c r="M198">
        <f>IFERROR(ROUND(VLOOKUP($A198,est_vols!$A:$U,2,FALSE),0),"")</f>
        <v>1</v>
      </c>
      <c r="N198">
        <f>IFERROR(ROUND(VLOOKUP($A198,est_vols!$A:$U,3,FALSE),0),"")</f>
        <v>4</v>
      </c>
      <c r="O198" t="str">
        <f>VLOOKUP(M198,'AT FT Lookup'!$A$3:$D$8,4,FALSE)</f>
        <v>Core/CBD</v>
      </c>
      <c r="P198" s="11" t="str">
        <f>VLOOKUP(N198,'AT FT Lookup'!$A$12:$C$26,3,FALSE)</f>
        <v>Col</v>
      </c>
      <c r="Q198">
        <f t="shared" si="38"/>
        <v>1</v>
      </c>
      <c r="R198">
        <f t="shared" si="39"/>
        <v>0</v>
      </c>
      <c r="S198">
        <f t="shared" si="40"/>
        <v>0</v>
      </c>
      <c r="T198">
        <f t="shared" si="41"/>
        <v>0</v>
      </c>
      <c r="U198" s="11" t="str">
        <f t="shared" si="42"/>
        <v>&lt;10k</v>
      </c>
      <c r="V198" s="3">
        <v>691</v>
      </c>
      <c r="W198" s="3">
        <v>132.5</v>
      </c>
      <c r="X198" s="3">
        <v>256</v>
      </c>
      <c r="Y198" s="3">
        <v>147.5</v>
      </c>
      <c r="Z198" s="3">
        <v>147.5</v>
      </c>
      <c r="AA198" s="9">
        <v>7.5</v>
      </c>
      <c r="AN198" s="3">
        <f>IFERROR(ROUND(VLOOKUP($A198,est_vols!$A:$U,4,FALSE),0),"")</f>
        <v>1256</v>
      </c>
      <c r="AO198" s="3">
        <f>IFERROR(ROUND(VLOOKUP($A198,est_vols!$A:$U,5,FALSE),0),"")</f>
        <v>300</v>
      </c>
      <c r="AP198" s="3">
        <f>IFERROR(ROUND(VLOOKUP($A198,est_vols!$A:$U,6,FALSE),0),"")</f>
        <v>518</v>
      </c>
      <c r="AQ198" s="3">
        <f>IFERROR(ROUND(VLOOKUP($A198,est_vols!$A:$U,7,FALSE),0),"")</f>
        <v>215</v>
      </c>
      <c r="AR198" s="3">
        <f>IFERROR(ROUND(VLOOKUP($A198,est_vols!$A:$U,8,FALSE),0),"")</f>
        <v>208</v>
      </c>
      <c r="AS198" s="9">
        <f>IFERROR(ROUND(VLOOKUP($A198,est_vols!$A:$U,9,FALSE),0),"")</f>
        <v>16</v>
      </c>
      <c r="AT198" s="3">
        <f t="shared" si="36"/>
        <v>565</v>
      </c>
      <c r="AU198" s="3">
        <f t="shared" si="36"/>
        <v>167.5</v>
      </c>
      <c r="AV198" s="3">
        <f t="shared" si="36"/>
        <v>262</v>
      </c>
      <c r="AW198" s="3">
        <f t="shared" si="36"/>
        <v>67.5</v>
      </c>
      <c r="AX198" s="3">
        <f t="shared" si="36"/>
        <v>60.5</v>
      </c>
      <c r="AY198" s="9">
        <f t="shared" si="36"/>
        <v>8.5</v>
      </c>
      <c r="AZ198" s="3">
        <f t="shared" si="37"/>
        <v>319225</v>
      </c>
      <c r="BA198" s="3">
        <f t="shared" si="37"/>
        <v>28056.25</v>
      </c>
      <c r="BB198" s="3">
        <f t="shared" si="37"/>
        <v>68644</v>
      </c>
      <c r="BC198" s="3">
        <f t="shared" si="37"/>
        <v>4556.25</v>
      </c>
      <c r="BD198" s="3">
        <f t="shared" si="37"/>
        <v>3660.25</v>
      </c>
      <c r="BE198" s="3">
        <f t="shared" si="37"/>
        <v>72.25</v>
      </c>
    </row>
    <row r="199" spans="1:57" x14ac:dyDescent="0.25">
      <c r="A199">
        <v>197</v>
      </c>
      <c r="B199" t="s">
        <v>75</v>
      </c>
      <c r="C199" t="s">
        <v>214</v>
      </c>
      <c r="D199" t="str">
        <f t="shared" si="35"/>
        <v>21ST ST between CASTRO and NOE</v>
      </c>
      <c r="E199" t="s">
        <v>224</v>
      </c>
      <c r="F199" t="s">
        <v>374</v>
      </c>
      <c r="G199" t="s">
        <v>393</v>
      </c>
      <c r="H199" t="s">
        <v>42</v>
      </c>
      <c r="I199" t="s">
        <v>621</v>
      </c>
      <c r="J199" s="11" t="s">
        <v>731</v>
      </c>
      <c r="K199">
        <v>25749</v>
      </c>
      <c r="L199" s="11">
        <v>25754</v>
      </c>
      <c r="M199">
        <f>IFERROR(ROUND(VLOOKUP($A199,est_vols!$A:$U,2,FALSE),0),"")</f>
        <v>1</v>
      </c>
      <c r="N199">
        <f>IFERROR(ROUND(VLOOKUP($A199,est_vols!$A:$U,3,FALSE),0),"")</f>
        <v>4</v>
      </c>
      <c r="O199" t="str">
        <f>VLOOKUP(M199,'AT FT Lookup'!$A$3:$D$8,4,FALSE)</f>
        <v>Core/CBD</v>
      </c>
      <c r="P199" s="11" t="str">
        <f>VLOOKUP(N199,'AT FT Lookup'!$A$12:$C$26,3,FALSE)</f>
        <v>Col</v>
      </c>
      <c r="Q199">
        <f t="shared" si="38"/>
        <v>1</v>
      </c>
      <c r="R199">
        <f t="shared" si="39"/>
        <v>0</v>
      </c>
      <c r="S199">
        <f t="shared" si="40"/>
        <v>0</v>
      </c>
      <c r="T199">
        <f t="shared" si="41"/>
        <v>0</v>
      </c>
      <c r="U199" s="11" t="str">
        <f t="shared" si="42"/>
        <v>&lt;10k</v>
      </c>
      <c r="V199" s="3">
        <v>936.5</v>
      </c>
      <c r="W199" s="3">
        <v>120</v>
      </c>
      <c r="X199" s="3">
        <v>408.5</v>
      </c>
      <c r="Y199" s="3">
        <v>219.5</v>
      </c>
      <c r="Z199" s="3">
        <v>182.5</v>
      </c>
      <c r="AA199" s="9">
        <v>6</v>
      </c>
      <c r="AN199" s="3">
        <f>IFERROR(ROUND(VLOOKUP($A199,est_vols!$A:$U,4,FALSE),0),"")</f>
        <v>759</v>
      </c>
      <c r="AO199" s="3">
        <f>IFERROR(ROUND(VLOOKUP($A199,est_vols!$A:$U,5,FALSE),0),"")</f>
        <v>42</v>
      </c>
      <c r="AP199" s="3">
        <f>IFERROR(ROUND(VLOOKUP($A199,est_vols!$A:$U,6,FALSE),0),"")</f>
        <v>258</v>
      </c>
      <c r="AQ199" s="3">
        <f>IFERROR(ROUND(VLOOKUP($A199,est_vols!$A:$U,7,FALSE),0),"")</f>
        <v>312</v>
      </c>
      <c r="AR199" s="3">
        <f>IFERROR(ROUND(VLOOKUP($A199,est_vols!$A:$U,8,FALSE),0),"")</f>
        <v>143</v>
      </c>
      <c r="AS199" s="9">
        <f>IFERROR(ROUND(VLOOKUP($A199,est_vols!$A:$U,9,FALSE),0),"")</f>
        <v>5</v>
      </c>
      <c r="AT199" s="3">
        <f t="shared" si="36"/>
        <v>-177.5</v>
      </c>
      <c r="AU199" s="3">
        <f t="shared" si="36"/>
        <v>-78</v>
      </c>
      <c r="AV199" s="3">
        <f t="shared" si="36"/>
        <v>-150.5</v>
      </c>
      <c r="AW199" s="3">
        <f t="shared" si="36"/>
        <v>92.5</v>
      </c>
      <c r="AX199" s="3">
        <f t="shared" si="36"/>
        <v>-39.5</v>
      </c>
      <c r="AY199" s="9">
        <f t="shared" si="36"/>
        <v>-1</v>
      </c>
      <c r="AZ199" s="3">
        <f t="shared" si="37"/>
        <v>31506.25</v>
      </c>
      <c r="BA199" s="3">
        <f t="shared" si="37"/>
        <v>6084</v>
      </c>
      <c r="BB199" s="3">
        <f t="shared" si="37"/>
        <v>22650.25</v>
      </c>
      <c r="BC199" s="3">
        <f t="shared" si="37"/>
        <v>8556.25</v>
      </c>
      <c r="BD199" s="3">
        <f t="shared" si="37"/>
        <v>1560.25</v>
      </c>
      <c r="BE199" s="3">
        <f t="shared" si="37"/>
        <v>1</v>
      </c>
    </row>
    <row r="200" spans="1:57" x14ac:dyDescent="0.25">
      <c r="A200">
        <v>198</v>
      </c>
      <c r="B200" t="s">
        <v>75</v>
      </c>
      <c r="C200" t="s">
        <v>214</v>
      </c>
      <c r="D200" t="str">
        <f t="shared" si="35"/>
        <v>21ST ST between DOUGLASS and WORTH</v>
      </c>
      <c r="E200" t="s">
        <v>224</v>
      </c>
      <c r="F200" t="s">
        <v>385</v>
      </c>
      <c r="G200" t="s">
        <v>394</v>
      </c>
      <c r="H200" t="s">
        <v>40</v>
      </c>
      <c r="I200" t="s">
        <v>621</v>
      </c>
      <c r="J200" s="11" t="s">
        <v>732</v>
      </c>
      <c r="K200">
        <v>26091</v>
      </c>
      <c r="L200" s="11">
        <v>26090</v>
      </c>
      <c r="M200">
        <f>IFERROR(ROUND(VLOOKUP($A200,est_vols!$A:$U,2,FALSE),0),"")</f>
        <v>2</v>
      </c>
      <c r="N200">
        <f>IFERROR(ROUND(VLOOKUP($A200,est_vols!$A:$U,3,FALSE),0),"")</f>
        <v>11</v>
      </c>
      <c r="O200" t="str">
        <f>VLOOKUP(M200,'AT FT Lookup'!$A$3:$D$8,4,FALSE)</f>
        <v>UrbBiz</v>
      </c>
      <c r="P200" s="11" t="str">
        <f>VLOOKUP(N200,'AT FT Lookup'!$A$12:$C$26,3,FALSE)</f>
        <v>Loc</v>
      </c>
      <c r="Q200">
        <f t="shared" si="38"/>
        <v>1</v>
      </c>
      <c r="R200">
        <f t="shared" si="39"/>
        <v>0</v>
      </c>
      <c r="S200">
        <f t="shared" si="40"/>
        <v>0</v>
      </c>
      <c r="T200">
        <f t="shared" si="41"/>
        <v>0</v>
      </c>
      <c r="U200" s="11" t="str">
        <f t="shared" si="42"/>
        <v>&lt;10k</v>
      </c>
      <c r="V200" s="3">
        <v>356</v>
      </c>
      <c r="W200" s="3">
        <v>88</v>
      </c>
      <c r="X200" s="3">
        <v>125</v>
      </c>
      <c r="Y200" s="3">
        <v>73</v>
      </c>
      <c r="Z200" s="3">
        <v>65</v>
      </c>
      <c r="AA200" s="9">
        <v>5</v>
      </c>
      <c r="AN200" s="3">
        <f>IFERROR(ROUND(VLOOKUP($A200,est_vols!$A:$U,4,FALSE),0),"")</f>
        <v>111</v>
      </c>
      <c r="AO200" s="3">
        <f>IFERROR(ROUND(VLOOKUP($A200,est_vols!$A:$U,5,FALSE),0),"")</f>
        <v>21</v>
      </c>
      <c r="AP200" s="3">
        <f>IFERROR(ROUND(VLOOKUP($A200,est_vols!$A:$U,6,FALSE),0),"")</f>
        <v>33</v>
      </c>
      <c r="AQ200" s="3">
        <f>IFERROR(ROUND(VLOOKUP($A200,est_vols!$A:$U,7,FALSE),0),"")</f>
        <v>18</v>
      </c>
      <c r="AR200" s="3">
        <f>IFERROR(ROUND(VLOOKUP($A200,est_vols!$A:$U,8,FALSE),0),"")</f>
        <v>27</v>
      </c>
      <c r="AS200" s="9">
        <f>IFERROR(ROUND(VLOOKUP($A200,est_vols!$A:$U,9,FALSE),0),"")</f>
        <v>12</v>
      </c>
      <c r="AT200" s="3">
        <f t="shared" si="36"/>
        <v>-245</v>
      </c>
      <c r="AU200" s="3">
        <f t="shared" si="36"/>
        <v>-67</v>
      </c>
      <c r="AV200" s="3">
        <f t="shared" si="36"/>
        <v>-92</v>
      </c>
      <c r="AW200" s="3">
        <f t="shared" si="36"/>
        <v>-55</v>
      </c>
      <c r="AX200" s="3">
        <f t="shared" si="36"/>
        <v>-38</v>
      </c>
      <c r="AY200" s="9">
        <f t="shared" si="36"/>
        <v>7</v>
      </c>
      <c r="AZ200" s="3">
        <f t="shared" si="37"/>
        <v>60025</v>
      </c>
      <c r="BA200" s="3">
        <f t="shared" si="37"/>
        <v>4489</v>
      </c>
      <c r="BB200" s="3">
        <f t="shared" si="37"/>
        <v>8464</v>
      </c>
      <c r="BC200" s="3">
        <f t="shared" si="37"/>
        <v>3025</v>
      </c>
      <c r="BD200" s="3">
        <f t="shared" si="37"/>
        <v>1444</v>
      </c>
      <c r="BE200" s="3">
        <f t="shared" si="37"/>
        <v>49</v>
      </c>
    </row>
    <row r="201" spans="1:57" x14ac:dyDescent="0.25">
      <c r="A201">
        <v>199</v>
      </c>
      <c r="B201" t="s">
        <v>75</v>
      </c>
      <c r="C201" t="s">
        <v>214</v>
      </c>
      <c r="D201" t="str">
        <f t="shared" si="35"/>
        <v>21ST ST between DOUGLASS and WORTH</v>
      </c>
      <c r="E201" t="s">
        <v>224</v>
      </c>
      <c r="F201" t="s">
        <v>385</v>
      </c>
      <c r="G201" t="s">
        <v>394</v>
      </c>
      <c r="H201" t="s">
        <v>42</v>
      </c>
      <c r="I201" t="s">
        <v>621</v>
      </c>
      <c r="J201" s="11" t="s">
        <v>733</v>
      </c>
      <c r="K201">
        <v>26090</v>
      </c>
      <c r="L201" s="11">
        <v>26091</v>
      </c>
      <c r="M201">
        <f>IFERROR(ROUND(VLOOKUP($A201,est_vols!$A:$U,2,FALSE),0),"")</f>
        <v>2</v>
      </c>
      <c r="N201">
        <f>IFERROR(ROUND(VLOOKUP($A201,est_vols!$A:$U,3,FALSE),0),"")</f>
        <v>11</v>
      </c>
      <c r="O201" t="str">
        <f>VLOOKUP(M201,'AT FT Lookup'!$A$3:$D$8,4,FALSE)</f>
        <v>UrbBiz</v>
      </c>
      <c r="P201" s="11" t="str">
        <f>VLOOKUP(N201,'AT FT Lookup'!$A$12:$C$26,3,FALSE)</f>
        <v>Loc</v>
      </c>
      <c r="Q201">
        <f t="shared" si="38"/>
        <v>1</v>
      </c>
      <c r="R201">
        <f t="shared" si="39"/>
        <v>0</v>
      </c>
      <c r="S201">
        <f t="shared" si="40"/>
        <v>0</v>
      </c>
      <c r="T201">
        <f t="shared" si="41"/>
        <v>0</v>
      </c>
      <c r="U201" s="11" t="str">
        <f t="shared" si="42"/>
        <v>&lt;10k</v>
      </c>
      <c r="V201" s="3">
        <v>603</v>
      </c>
      <c r="W201" s="3">
        <v>104</v>
      </c>
      <c r="X201" s="3">
        <v>190</v>
      </c>
      <c r="Y201" s="3">
        <v>145</v>
      </c>
      <c r="Z201" s="3">
        <v>154</v>
      </c>
      <c r="AA201" s="9">
        <v>10</v>
      </c>
      <c r="AN201" s="3">
        <f>IFERROR(ROUND(VLOOKUP($A201,est_vols!$A:$U,4,FALSE),0),"")</f>
        <v>895</v>
      </c>
      <c r="AO201" s="3">
        <f>IFERROR(ROUND(VLOOKUP($A201,est_vols!$A:$U,5,FALSE),0),"")</f>
        <v>70</v>
      </c>
      <c r="AP201" s="3">
        <f>IFERROR(ROUND(VLOOKUP($A201,est_vols!$A:$U,6,FALSE),0),"")</f>
        <v>489</v>
      </c>
      <c r="AQ201" s="3">
        <f>IFERROR(ROUND(VLOOKUP($A201,est_vols!$A:$U,7,FALSE),0),"")</f>
        <v>309</v>
      </c>
      <c r="AR201" s="3">
        <f>IFERROR(ROUND(VLOOKUP($A201,est_vols!$A:$U,8,FALSE),0),"")</f>
        <v>27</v>
      </c>
      <c r="AS201" s="9">
        <f>IFERROR(ROUND(VLOOKUP($A201,est_vols!$A:$U,9,FALSE),0),"")</f>
        <v>0</v>
      </c>
      <c r="AT201" s="3">
        <f t="shared" si="36"/>
        <v>292</v>
      </c>
      <c r="AU201" s="3">
        <f t="shared" si="36"/>
        <v>-34</v>
      </c>
      <c r="AV201" s="3">
        <f t="shared" si="36"/>
        <v>299</v>
      </c>
      <c r="AW201" s="3">
        <f t="shared" si="36"/>
        <v>164</v>
      </c>
      <c r="AX201" s="3">
        <f t="shared" si="36"/>
        <v>-127</v>
      </c>
      <c r="AY201" s="9">
        <f t="shared" si="36"/>
        <v>-10</v>
      </c>
      <c r="AZ201" s="3">
        <f t="shared" si="37"/>
        <v>85264</v>
      </c>
      <c r="BA201" s="3">
        <f t="shared" si="37"/>
        <v>1156</v>
      </c>
      <c r="BB201" s="3">
        <f t="shared" si="37"/>
        <v>89401</v>
      </c>
      <c r="BC201" s="3">
        <f t="shared" si="37"/>
        <v>26896</v>
      </c>
      <c r="BD201" s="3">
        <f t="shared" si="37"/>
        <v>16129</v>
      </c>
      <c r="BE201" s="3">
        <f t="shared" si="37"/>
        <v>100</v>
      </c>
    </row>
    <row r="202" spans="1:57" x14ac:dyDescent="0.25">
      <c r="A202">
        <v>200</v>
      </c>
      <c r="B202" t="s">
        <v>75</v>
      </c>
      <c r="C202" t="s">
        <v>214</v>
      </c>
      <c r="D202" t="str">
        <f t="shared" si="35"/>
        <v>22ND ST between BARTLETT and VALENCIA</v>
      </c>
      <c r="E202" t="s">
        <v>225</v>
      </c>
      <c r="F202" t="s">
        <v>395</v>
      </c>
      <c r="G202" t="s">
        <v>396</v>
      </c>
      <c r="H202" t="s">
        <v>40</v>
      </c>
      <c r="I202" t="s">
        <v>621</v>
      </c>
      <c r="J202" s="11" t="s">
        <v>734</v>
      </c>
      <c r="K202">
        <v>24115</v>
      </c>
      <c r="L202" s="11">
        <v>24112</v>
      </c>
      <c r="M202">
        <f>IFERROR(ROUND(VLOOKUP($A202,est_vols!$A:$U,2,FALSE),0),"")</f>
        <v>1</v>
      </c>
      <c r="N202">
        <f>IFERROR(ROUND(VLOOKUP($A202,est_vols!$A:$U,3,FALSE),0),"")</f>
        <v>4</v>
      </c>
      <c r="O202" t="str">
        <f>VLOOKUP(M202,'AT FT Lookup'!$A$3:$D$8,4,FALSE)</f>
        <v>Core/CBD</v>
      </c>
      <c r="P202" s="11" t="str">
        <f>VLOOKUP(N202,'AT FT Lookup'!$A$12:$C$26,3,FALSE)</f>
        <v>Col</v>
      </c>
      <c r="Q202">
        <f t="shared" si="38"/>
        <v>1</v>
      </c>
      <c r="R202">
        <f t="shared" si="39"/>
        <v>0</v>
      </c>
      <c r="S202">
        <f t="shared" si="40"/>
        <v>0</v>
      </c>
      <c r="T202">
        <f t="shared" si="41"/>
        <v>0</v>
      </c>
      <c r="U202" s="11" t="str">
        <f t="shared" si="42"/>
        <v>&lt;10k</v>
      </c>
      <c r="V202" s="3">
        <v>2715</v>
      </c>
      <c r="W202" s="3">
        <v>396</v>
      </c>
      <c r="X202" s="3">
        <v>911</v>
      </c>
      <c r="Y202" s="3">
        <v>624</v>
      </c>
      <c r="Z202" s="3">
        <v>755</v>
      </c>
      <c r="AA202" s="9">
        <v>29</v>
      </c>
      <c r="AN202" s="3">
        <f>IFERROR(ROUND(VLOOKUP($A202,est_vols!$A:$U,4,FALSE),0),"")</f>
        <v>1385</v>
      </c>
      <c r="AO202" s="3">
        <f>IFERROR(ROUND(VLOOKUP($A202,est_vols!$A:$U,5,FALSE),0),"")</f>
        <v>386</v>
      </c>
      <c r="AP202" s="3">
        <f>IFERROR(ROUND(VLOOKUP($A202,est_vols!$A:$U,6,FALSE),0),"")</f>
        <v>551</v>
      </c>
      <c r="AQ202" s="3">
        <f>IFERROR(ROUND(VLOOKUP($A202,est_vols!$A:$U,7,FALSE),0),"")</f>
        <v>291</v>
      </c>
      <c r="AR202" s="3">
        <f>IFERROR(ROUND(VLOOKUP($A202,est_vols!$A:$U,8,FALSE),0),"")</f>
        <v>136</v>
      </c>
      <c r="AS202" s="9">
        <f>IFERROR(ROUND(VLOOKUP($A202,est_vols!$A:$U,9,FALSE),0),"")</f>
        <v>20</v>
      </c>
      <c r="AT202" s="3">
        <f t="shared" si="36"/>
        <v>-1330</v>
      </c>
      <c r="AU202" s="3">
        <f t="shared" si="36"/>
        <v>-10</v>
      </c>
      <c r="AV202" s="3">
        <f t="shared" si="36"/>
        <v>-360</v>
      </c>
      <c r="AW202" s="3">
        <f t="shared" si="36"/>
        <v>-333</v>
      </c>
      <c r="AX202" s="3">
        <f t="shared" si="36"/>
        <v>-619</v>
      </c>
      <c r="AY202" s="9">
        <f t="shared" si="36"/>
        <v>-9</v>
      </c>
      <c r="AZ202" s="3">
        <f t="shared" si="37"/>
        <v>1768900</v>
      </c>
      <c r="BA202" s="3">
        <f t="shared" si="37"/>
        <v>100</v>
      </c>
      <c r="BB202" s="3">
        <f t="shared" si="37"/>
        <v>129600</v>
      </c>
      <c r="BC202" s="3">
        <f t="shared" si="37"/>
        <v>110889</v>
      </c>
      <c r="BD202" s="3">
        <f t="shared" si="37"/>
        <v>383161</v>
      </c>
      <c r="BE202" s="3">
        <f t="shared" si="37"/>
        <v>81</v>
      </c>
    </row>
    <row r="203" spans="1:57" x14ac:dyDescent="0.25">
      <c r="A203">
        <v>201</v>
      </c>
      <c r="B203" t="s">
        <v>75</v>
      </c>
      <c r="C203" t="s">
        <v>214</v>
      </c>
      <c r="D203" t="str">
        <f t="shared" si="35"/>
        <v>22ND ST between BARTLETT and VALENCIA</v>
      </c>
      <c r="E203" t="s">
        <v>225</v>
      </c>
      <c r="F203" t="s">
        <v>395</v>
      </c>
      <c r="G203" t="s">
        <v>396</v>
      </c>
      <c r="H203" t="s">
        <v>42</v>
      </c>
      <c r="I203" t="s">
        <v>621</v>
      </c>
      <c r="J203" s="11" t="s">
        <v>735</v>
      </c>
      <c r="K203">
        <v>24112</v>
      </c>
      <c r="L203" s="11">
        <v>24115</v>
      </c>
      <c r="M203">
        <f>IFERROR(ROUND(VLOOKUP($A203,est_vols!$A:$U,2,FALSE),0),"")</f>
        <v>1</v>
      </c>
      <c r="N203">
        <f>IFERROR(ROUND(VLOOKUP($A203,est_vols!$A:$U,3,FALSE),0),"")</f>
        <v>4</v>
      </c>
      <c r="O203" t="str">
        <f>VLOOKUP(M203,'AT FT Lookup'!$A$3:$D$8,4,FALSE)</f>
        <v>Core/CBD</v>
      </c>
      <c r="P203" s="11" t="str">
        <f>VLOOKUP(N203,'AT FT Lookup'!$A$12:$C$26,3,FALSE)</f>
        <v>Col</v>
      </c>
      <c r="Q203">
        <f t="shared" si="38"/>
        <v>1</v>
      </c>
      <c r="R203">
        <f t="shared" si="39"/>
        <v>0</v>
      </c>
      <c r="S203">
        <f t="shared" si="40"/>
        <v>0</v>
      </c>
      <c r="T203">
        <f t="shared" si="41"/>
        <v>0</v>
      </c>
      <c r="U203" s="11" t="str">
        <f t="shared" si="42"/>
        <v>&lt;10k</v>
      </c>
      <c r="V203" s="3">
        <v>3000</v>
      </c>
      <c r="W203" s="3">
        <v>328</v>
      </c>
      <c r="X203" s="3">
        <v>955</v>
      </c>
      <c r="Y203" s="3">
        <v>772</v>
      </c>
      <c r="Z203" s="3">
        <v>921</v>
      </c>
      <c r="AA203" s="9">
        <v>24</v>
      </c>
      <c r="AN203" s="3">
        <f>IFERROR(ROUND(VLOOKUP($A203,est_vols!$A:$U,4,FALSE),0),"")</f>
        <v>1241</v>
      </c>
      <c r="AO203" s="3">
        <f>IFERROR(ROUND(VLOOKUP($A203,est_vols!$A:$U,5,FALSE),0),"")</f>
        <v>76</v>
      </c>
      <c r="AP203" s="3">
        <f>IFERROR(ROUND(VLOOKUP($A203,est_vols!$A:$U,6,FALSE),0),"")</f>
        <v>376</v>
      </c>
      <c r="AQ203" s="3">
        <f>IFERROR(ROUND(VLOOKUP($A203,est_vols!$A:$U,7,FALSE),0),"")</f>
        <v>569</v>
      </c>
      <c r="AR203" s="3">
        <f>IFERROR(ROUND(VLOOKUP($A203,est_vols!$A:$U,8,FALSE),0),"")</f>
        <v>204</v>
      </c>
      <c r="AS203" s="9">
        <f>IFERROR(ROUND(VLOOKUP($A203,est_vols!$A:$U,9,FALSE),0),"")</f>
        <v>17</v>
      </c>
      <c r="AT203" s="3">
        <f t="shared" si="36"/>
        <v>-1759</v>
      </c>
      <c r="AU203" s="3">
        <f t="shared" si="36"/>
        <v>-252</v>
      </c>
      <c r="AV203" s="3">
        <f t="shared" si="36"/>
        <v>-579</v>
      </c>
      <c r="AW203" s="3">
        <f t="shared" si="36"/>
        <v>-203</v>
      </c>
      <c r="AX203" s="3">
        <f t="shared" si="36"/>
        <v>-717</v>
      </c>
      <c r="AY203" s="9">
        <f t="shared" si="36"/>
        <v>-7</v>
      </c>
      <c r="AZ203" s="3">
        <f t="shared" si="37"/>
        <v>3094081</v>
      </c>
      <c r="BA203" s="3">
        <f t="shared" si="37"/>
        <v>63504</v>
      </c>
      <c r="BB203" s="3">
        <f t="shared" si="37"/>
        <v>335241</v>
      </c>
      <c r="BC203" s="3">
        <f t="shared" si="37"/>
        <v>41209</v>
      </c>
      <c r="BD203" s="3">
        <f t="shared" si="37"/>
        <v>514089</v>
      </c>
      <c r="BE203" s="3">
        <f t="shared" si="37"/>
        <v>49</v>
      </c>
    </row>
    <row r="204" spans="1:57" x14ac:dyDescent="0.25">
      <c r="A204">
        <v>202</v>
      </c>
      <c r="B204" t="s">
        <v>75</v>
      </c>
      <c r="C204" t="s">
        <v>214</v>
      </c>
      <c r="D204" t="str">
        <f t="shared" si="35"/>
        <v>22ND ST between CAPP and MISSION</v>
      </c>
      <c r="E204" t="s">
        <v>225</v>
      </c>
      <c r="F204" t="s">
        <v>397</v>
      </c>
      <c r="G204" t="s">
        <v>398</v>
      </c>
      <c r="H204" t="s">
        <v>40</v>
      </c>
      <c r="I204" t="s">
        <v>621</v>
      </c>
      <c r="J204" s="11" t="s">
        <v>736</v>
      </c>
      <c r="K204">
        <v>24111</v>
      </c>
      <c r="L204" s="11">
        <v>24082</v>
      </c>
      <c r="M204">
        <f>IFERROR(ROUND(VLOOKUP($A204,est_vols!$A:$U,2,FALSE),0),"")</f>
        <v>1</v>
      </c>
      <c r="N204">
        <f>IFERROR(ROUND(VLOOKUP($A204,est_vols!$A:$U,3,FALSE),0),"")</f>
        <v>4</v>
      </c>
      <c r="O204" t="str">
        <f>VLOOKUP(M204,'AT FT Lookup'!$A$3:$D$8,4,FALSE)</f>
        <v>Core/CBD</v>
      </c>
      <c r="P204" s="11" t="str">
        <f>VLOOKUP(N204,'AT FT Lookup'!$A$12:$C$26,3,FALSE)</f>
        <v>Col</v>
      </c>
      <c r="Q204">
        <f t="shared" si="38"/>
        <v>1</v>
      </c>
      <c r="R204">
        <f t="shared" si="39"/>
        <v>0</v>
      </c>
      <c r="S204">
        <f t="shared" si="40"/>
        <v>0</v>
      </c>
      <c r="T204">
        <f t="shared" si="41"/>
        <v>0</v>
      </c>
      <c r="U204" s="11" t="str">
        <f t="shared" si="42"/>
        <v>&lt;10k</v>
      </c>
      <c r="V204" s="3">
        <v>2716</v>
      </c>
      <c r="W204" s="3">
        <v>363</v>
      </c>
      <c r="X204" s="3">
        <v>1023</v>
      </c>
      <c r="Y204" s="3">
        <v>539</v>
      </c>
      <c r="Z204" s="3">
        <v>745</v>
      </c>
      <c r="AA204" s="9">
        <v>46</v>
      </c>
      <c r="AN204" s="3">
        <f>IFERROR(ROUND(VLOOKUP($A204,est_vols!$A:$U,4,FALSE),0),"")</f>
        <v>722</v>
      </c>
      <c r="AO204" s="3">
        <f>IFERROR(ROUND(VLOOKUP($A204,est_vols!$A:$U,5,FALSE),0),"")</f>
        <v>199</v>
      </c>
      <c r="AP204" s="3">
        <f>IFERROR(ROUND(VLOOKUP($A204,est_vols!$A:$U,6,FALSE),0),"")</f>
        <v>254</v>
      </c>
      <c r="AQ204" s="3">
        <f>IFERROR(ROUND(VLOOKUP($A204,est_vols!$A:$U,7,FALSE),0),"")</f>
        <v>120</v>
      </c>
      <c r="AR204" s="3">
        <f>IFERROR(ROUND(VLOOKUP($A204,est_vols!$A:$U,8,FALSE),0),"")</f>
        <v>128</v>
      </c>
      <c r="AS204" s="9">
        <f>IFERROR(ROUND(VLOOKUP($A204,est_vols!$A:$U,9,FALSE),0),"")</f>
        <v>20</v>
      </c>
      <c r="AT204" s="3">
        <f t="shared" si="36"/>
        <v>-1994</v>
      </c>
      <c r="AU204" s="3">
        <f t="shared" si="36"/>
        <v>-164</v>
      </c>
      <c r="AV204" s="3">
        <f t="shared" si="36"/>
        <v>-769</v>
      </c>
      <c r="AW204" s="3">
        <f t="shared" si="36"/>
        <v>-419</v>
      </c>
      <c r="AX204" s="3">
        <f t="shared" si="36"/>
        <v>-617</v>
      </c>
      <c r="AY204" s="9">
        <f t="shared" si="36"/>
        <v>-26</v>
      </c>
      <c r="AZ204" s="3">
        <f t="shared" si="37"/>
        <v>3976036</v>
      </c>
      <c r="BA204" s="3">
        <f t="shared" si="37"/>
        <v>26896</v>
      </c>
      <c r="BB204" s="3">
        <f t="shared" si="37"/>
        <v>591361</v>
      </c>
      <c r="BC204" s="3">
        <f t="shared" si="37"/>
        <v>175561</v>
      </c>
      <c r="BD204" s="3">
        <f t="shared" si="37"/>
        <v>380689</v>
      </c>
      <c r="BE204" s="3">
        <f t="shared" si="37"/>
        <v>676</v>
      </c>
    </row>
    <row r="205" spans="1:57" x14ac:dyDescent="0.25">
      <c r="A205">
        <v>203</v>
      </c>
      <c r="B205" t="s">
        <v>75</v>
      </c>
      <c r="C205" t="s">
        <v>214</v>
      </c>
      <c r="D205" t="str">
        <f t="shared" si="35"/>
        <v>22ND ST between CAPP and MISSION</v>
      </c>
      <c r="E205" t="s">
        <v>225</v>
      </c>
      <c r="F205" t="s">
        <v>397</v>
      </c>
      <c r="G205" t="s">
        <v>398</v>
      </c>
      <c r="H205" t="s">
        <v>42</v>
      </c>
      <c r="I205" t="s">
        <v>621</v>
      </c>
      <c r="J205" s="11" t="s">
        <v>737</v>
      </c>
      <c r="K205">
        <v>24082</v>
      </c>
      <c r="L205" s="11">
        <v>24111</v>
      </c>
      <c r="M205">
        <f>IFERROR(ROUND(VLOOKUP($A205,est_vols!$A:$U,2,FALSE),0),"")</f>
        <v>1</v>
      </c>
      <c r="N205">
        <f>IFERROR(ROUND(VLOOKUP($A205,est_vols!$A:$U,3,FALSE),0),"")</f>
        <v>4</v>
      </c>
      <c r="O205" t="str">
        <f>VLOOKUP(M205,'AT FT Lookup'!$A$3:$D$8,4,FALSE)</f>
        <v>Core/CBD</v>
      </c>
      <c r="P205" s="11" t="str">
        <f>VLOOKUP(N205,'AT FT Lookup'!$A$12:$C$26,3,FALSE)</f>
        <v>Col</v>
      </c>
      <c r="Q205">
        <f t="shared" si="38"/>
        <v>1</v>
      </c>
      <c r="R205">
        <f t="shared" si="39"/>
        <v>0</v>
      </c>
      <c r="S205">
        <f t="shared" si="40"/>
        <v>0</v>
      </c>
      <c r="T205">
        <f t="shared" si="41"/>
        <v>0</v>
      </c>
      <c r="U205" s="11" t="str">
        <f t="shared" si="42"/>
        <v>&lt;10k</v>
      </c>
      <c r="V205" s="3">
        <v>2403</v>
      </c>
      <c r="W205" s="3">
        <v>258</v>
      </c>
      <c r="X205" s="3">
        <v>883</v>
      </c>
      <c r="Y205" s="3">
        <v>507</v>
      </c>
      <c r="Z205" s="3">
        <v>704</v>
      </c>
      <c r="AA205" s="9">
        <v>51</v>
      </c>
      <c r="AN205" s="3">
        <f>IFERROR(ROUND(VLOOKUP($A205,est_vols!$A:$U,4,FALSE),0),"")</f>
        <v>971</v>
      </c>
      <c r="AO205" s="3">
        <f>IFERROR(ROUND(VLOOKUP($A205,est_vols!$A:$U,5,FALSE),0),"")</f>
        <v>86</v>
      </c>
      <c r="AP205" s="3">
        <f>IFERROR(ROUND(VLOOKUP($A205,est_vols!$A:$U,6,FALSE),0),"")</f>
        <v>333</v>
      </c>
      <c r="AQ205" s="3">
        <f>IFERROR(ROUND(VLOOKUP($A205,est_vols!$A:$U,7,FALSE),0),"")</f>
        <v>344</v>
      </c>
      <c r="AR205" s="3">
        <f>IFERROR(ROUND(VLOOKUP($A205,est_vols!$A:$U,8,FALSE),0),"")</f>
        <v>191</v>
      </c>
      <c r="AS205" s="9">
        <f>IFERROR(ROUND(VLOOKUP($A205,est_vols!$A:$U,9,FALSE),0),"")</f>
        <v>17</v>
      </c>
      <c r="AT205" s="3">
        <f t="shared" si="36"/>
        <v>-1432</v>
      </c>
      <c r="AU205" s="3">
        <f t="shared" si="36"/>
        <v>-172</v>
      </c>
      <c r="AV205" s="3">
        <f t="shared" si="36"/>
        <v>-550</v>
      </c>
      <c r="AW205" s="3">
        <f t="shared" si="36"/>
        <v>-163</v>
      </c>
      <c r="AX205" s="3">
        <f t="shared" si="36"/>
        <v>-513</v>
      </c>
      <c r="AY205" s="9">
        <f t="shared" si="36"/>
        <v>-34</v>
      </c>
      <c r="AZ205" s="3">
        <f t="shared" si="37"/>
        <v>2050624</v>
      </c>
      <c r="BA205" s="3">
        <f t="shared" si="37"/>
        <v>29584</v>
      </c>
      <c r="BB205" s="3">
        <f t="shared" si="37"/>
        <v>302500</v>
      </c>
      <c r="BC205" s="3">
        <f t="shared" si="37"/>
        <v>26569</v>
      </c>
      <c r="BD205" s="3">
        <f t="shared" si="37"/>
        <v>263169</v>
      </c>
      <c r="BE205" s="3">
        <f t="shared" si="37"/>
        <v>1156</v>
      </c>
    </row>
    <row r="206" spans="1:57" x14ac:dyDescent="0.25">
      <c r="A206">
        <v>204</v>
      </c>
      <c r="B206" t="s">
        <v>75</v>
      </c>
      <c r="C206" t="s">
        <v>214</v>
      </c>
      <c r="D206" t="str">
        <f t="shared" si="35"/>
        <v>22ND ST between DOLORES and QUANE</v>
      </c>
      <c r="E206" t="s">
        <v>225</v>
      </c>
      <c r="F206" t="s">
        <v>399</v>
      </c>
      <c r="G206" t="s">
        <v>400</v>
      </c>
      <c r="H206" t="s">
        <v>40</v>
      </c>
      <c r="I206" t="s">
        <v>621</v>
      </c>
      <c r="J206" s="11" t="s">
        <v>738</v>
      </c>
      <c r="K206">
        <v>25631</v>
      </c>
      <c r="L206" s="11">
        <v>25630</v>
      </c>
      <c r="M206">
        <f>IFERROR(ROUND(VLOOKUP($A206,est_vols!$A:$U,2,FALSE),0),"")</f>
        <v>1</v>
      </c>
      <c r="N206">
        <f>IFERROR(ROUND(VLOOKUP($A206,est_vols!$A:$U,3,FALSE),0),"")</f>
        <v>4</v>
      </c>
      <c r="O206" t="str">
        <f>VLOOKUP(M206,'AT FT Lookup'!$A$3:$D$8,4,FALSE)</f>
        <v>Core/CBD</v>
      </c>
      <c r="P206" s="11" t="str">
        <f>VLOOKUP(N206,'AT FT Lookup'!$A$12:$C$26,3,FALSE)</f>
        <v>Col</v>
      </c>
      <c r="Q206">
        <f t="shared" si="38"/>
        <v>1</v>
      </c>
      <c r="R206">
        <f t="shared" si="39"/>
        <v>0</v>
      </c>
      <c r="S206">
        <f t="shared" si="40"/>
        <v>0</v>
      </c>
      <c r="T206">
        <f t="shared" si="41"/>
        <v>0</v>
      </c>
      <c r="U206" s="11" t="str">
        <f t="shared" si="42"/>
        <v>&lt;10k</v>
      </c>
      <c r="V206" s="3">
        <v>1611</v>
      </c>
      <c r="W206" s="3">
        <v>342</v>
      </c>
      <c r="X206" s="3">
        <v>525</v>
      </c>
      <c r="Y206" s="3">
        <v>397</v>
      </c>
      <c r="Z206" s="3">
        <v>329</v>
      </c>
      <c r="AA206" s="9">
        <v>18</v>
      </c>
      <c r="AN206" s="3">
        <f>IFERROR(ROUND(VLOOKUP($A206,est_vols!$A:$U,4,FALSE),0),"")</f>
        <v>515</v>
      </c>
      <c r="AO206" s="3">
        <f>IFERROR(ROUND(VLOOKUP($A206,est_vols!$A:$U,5,FALSE),0),"")</f>
        <v>151</v>
      </c>
      <c r="AP206" s="3">
        <f>IFERROR(ROUND(VLOOKUP($A206,est_vols!$A:$U,6,FALSE),0),"")</f>
        <v>194</v>
      </c>
      <c r="AQ206" s="3">
        <f>IFERROR(ROUND(VLOOKUP($A206,est_vols!$A:$U,7,FALSE),0),"")</f>
        <v>103</v>
      </c>
      <c r="AR206" s="3">
        <f>IFERROR(ROUND(VLOOKUP($A206,est_vols!$A:$U,8,FALSE),0),"")</f>
        <v>63</v>
      </c>
      <c r="AS206" s="9">
        <f>IFERROR(ROUND(VLOOKUP($A206,est_vols!$A:$U,9,FALSE),0),"")</f>
        <v>4</v>
      </c>
      <c r="AT206" s="3">
        <f t="shared" si="36"/>
        <v>-1096</v>
      </c>
      <c r="AU206" s="3">
        <f t="shared" si="36"/>
        <v>-191</v>
      </c>
      <c r="AV206" s="3">
        <f t="shared" si="36"/>
        <v>-331</v>
      </c>
      <c r="AW206" s="3">
        <f t="shared" si="36"/>
        <v>-294</v>
      </c>
      <c r="AX206" s="3">
        <f t="shared" si="36"/>
        <v>-266</v>
      </c>
      <c r="AY206" s="9">
        <f t="shared" si="36"/>
        <v>-14</v>
      </c>
      <c r="AZ206" s="3">
        <f t="shared" si="37"/>
        <v>1201216</v>
      </c>
      <c r="BA206" s="3">
        <f t="shared" si="37"/>
        <v>36481</v>
      </c>
      <c r="BB206" s="3">
        <f t="shared" si="37"/>
        <v>109561</v>
      </c>
      <c r="BC206" s="3">
        <f t="shared" si="37"/>
        <v>86436</v>
      </c>
      <c r="BD206" s="3">
        <f t="shared" si="37"/>
        <v>70756</v>
      </c>
      <c r="BE206" s="3">
        <f t="shared" si="37"/>
        <v>196</v>
      </c>
    </row>
    <row r="207" spans="1:57" x14ac:dyDescent="0.25">
      <c r="A207">
        <v>205</v>
      </c>
      <c r="B207" t="s">
        <v>75</v>
      </c>
      <c r="C207" t="s">
        <v>214</v>
      </c>
      <c r="D207" t="str">
        <f t="shared" si="35"/>
        <v>22ND ST between DOLORES and QUANE</v>
      </c>
      <c r="E207" t="s">
        <v>225</v>
      </c>
      <c r="F207" t="s">
        <v>399</v>
      </c>
      <c r="G207" t="s">
        <v>400</v>
      </c>
      <c r="H207" t="s">
        <v>42</v>
      </c>
      <c r="I207" t="s">
        <v>621</v>
      </c>
      <c r="J207" s="11" t="s">
        <v>739</v>
      </c>
      <c r="K207">
        <v>25630</v>
      </c>
      <c r="L207" s="11">
        <v>25631</v>
      </c>
      <c r="M207">
        <f>IFERROR(ROUND(VLOOKUP($A207,est_vols!$A:$U,2,FALSE),0),"")</f>
        <v>1</v>
      </c>
      <c r="N207">
        <f>IFERROR(ROUND(VLOOKUP($A207,est_vols!$A:$U,3,FALSE),0),"")</f>
        <v>4</v>
      </c>
      <c r="O207" t="str">
        <f>VLOOKUP(M207,'AT FT Lookup'!$A$3:$D$8,4,FALSE)</f>
        <v>Core/CBD</v>
      </c>
      <c r="P207" s="11" t="str">
        <f>VLOOKUP(N207,'AT FT Lookup'!$A$12:$C$26,3,FALSE)</f>
        <v>Col</v>
      </c>
      <c r="Q207">
        <f t="shared" si="38"/>
        <v>1</v>
      </c>
      <c r="R207">
        <f t="shared" si="39"/>
        <v>0</v>
      </c>
      <c r="S207">
        <f t="shared" si="40"/>
        <v>0</v>
      </c>
      <c r="T207">
        <f t="shared" si="41"/>
        <v>0</v>
      </c>
      <c r="U207" s="11" t="str">
        <f t="shared" si="42"/>
        <v>&lt;10k</v>
      </c>
      <c r="V207" s="3">
        <v>1793</v>
      </c>
      <c r="W207" s="3">
        <v>317</v>
      </c>
      <c r="X207" s="3">
        <v>525</v>
      </c>
      <c r="Y207" s="3">
        <v>481</v>
      </c>
      <c r="Z207" s="3">
        <v>450</v>
      </c>
      <c r="AA207" s="9">
        <v>20</v>
      </c>
      <c r="AN207" s="3">
        <f>IFERROR(ROUND(VLOOKUP($A207,est_vols!$A:$U,4,FALSE),0),"")</f>
        <v>658</v>
      </c>
      <c r="AO207" s="3">
        <f>IFERROR(ROUND(VLOOKUP($A207,est_vols!$A:$U,5,FALSE),0),"")</f>
        <v>40</v>
      </c>
      <c r="AP207" s="3">
        <f>IFERROR(ROUND(VLOOKUP($A207,est_vols!$A:$U,6,FALSE),0),"")</f>
        <v>222</v>
      </c>
      <c r="AQ207" s="3">
        <f>IFERROR(ROUND(VLOOKUP($A207,est_vols!$A:$U,7,FALSE),0),"")</f>
        <v>253</v>
      </c>
      <c r="AR207" s="3">
        <f>IFERROR(ROUND(VLOOKUP($A207,est_vols!$A:$U,8,FALSE),0),"")</f>
        <v>128</v>
      </c>
      <c r="AS207" s="9">
        <f>IFERROR(ROUND(VLOOKUP($A207,est_vols!$A:$U,9,FALSE),0),"")</f>
        <v>16</v>
      </c>
      <c r="AT207" s="3">
        <f t="shared" si="36"/>
        <v>-1135</v>
      </c>
      <c r="AU207" s="3">
        <f t="shared" si="36"/>
        <v>-277</v>
      </c>
      <c r="AV207" s="3">
        <f t="shared" si="36"/>
        <v>-303</v>
      </c>
      <c r="AW207" s="3">
        <f t="shared" si="36"/>
        <v>-228</v>
      </c>
      <c r="AX207" s="3">
        <f t="shared" si="36"/>
        <v>-322</v>
      </c>
      <c r="AY207" s="9">
        <f t="shared" si="36"/>
        <v>-4</v>
      </c>
      <c r="AZ207" s="3">
        <f t="shared" si="37"/>
        <v>1288225</v>
      </c>
      <c r="BA207" s="3">
        <f t="shared" si="37"/>
        <v>76729</v>
      </c>
      <c r="BB207" s="3">
        <f t="shared" si="37"/>
        <v>91809</v>
      </c>
      <c r="BC207" s="3">
        <f t="shared" si="37"/>
        <v>51984</v>
      </c>
      <c r="BD207" s="3">
        <f t="shared" si="37"/>
        <v>103684</v>
      </c>
      <c r="BE207" s="3">
        <f t="shared" si="37"/>
        <v>16</v>
      </c>
    </row>
    <row r="208" spans="1:57" x14ac:dyDescent="0.25">
      <c r="A208">
        <v>206</v>
      </c>
      <c r="B208" t="s">
        <v>75</v>
      </c>
      <c r="C208" t="s">
        <v>214</v>
      </c>
      <c r="D208" t="str">
        <f t="shared" si="35"/>
        <v>22ND ST between GUERRERO and DOLORES</v>
      </c>
      <c r="E208" t="s">
        <v>225</v>
      </c>
      <c r="F208" t="s">
        <v>401</v>
      </c>
      <c r="G208" t="s">
        <v>399</v>
      </c>
      <c r="H208" t="s">
        <v>40</v>
      </c>
      <c r="I208" t="s">
        <v>621</v>
      </c>
      <c r="J208" s="11" t="s">
        <v>740</v>
      </c>
      <c r="K208">
        <v>25631</v>
      </c>
      <c r="L208" s="11">
        <v>25630</v>
      </c>
      <c r="M208">
        <f>IFERROR(ROUND(VLOOKUP($A208,est_vols!$A:$U,2,FALSE),0),"")</f>
        <v>1</v>
      </c>
      <c r="N208">
        <f>IFERROR(ROUND(VLOOKUP($A208,est_vols!$A:$U,3,FALSE),0),"")</f>
        <v>4</v>
      </c>
      <c r="O208" t="str">
        <f>VLOOKUP(M208,'AT FT Lookup'!$A$3:$D$8,4,FALSE)</f>
        <v>Core/CBD</v>
      </c>
      <c r="P208" s="11" t="str">
        <f>VLOOKUP(N208,'AT FT Lookup'!$A$12:$C$26,3,FALSE)</f>
        <v>Col</v>
      </c>
      <c r="Q208">
        <f t="shared" si="38"/>
        <v>1</v>
      </c>
      <c r="R208">
        <f t="shared" si="39"/>
        <v>0</v>
      </c>
      <c r="S208">
        <f t="shared" si="40"/>
        <v>0</v>
      </c>
      <c r="T208">
        <f t="shared" si="41"/>
        <v>0</v>
      </c>
      <c r="U208" s="11" t="str">
        <f t="shared" si="42"/>
        <v>&lt;10k</v>
      </c>
      <c r="V208" s="3">
        <v>1738.5</v>
      </c>
      <c r="W208" s="3">
        <v>388.5</v>
      </c>
      <c r="X208" s="3">
        <v>623</v>
      </c>
      <c r="Y208" s="3">
        <v>378.5</v>
      </c>
      <c r="Z208" s="3">
        <v>334.5</v>
      </c>
      <c r="AA208" s="9">
        <v>14</v>
      </c>
      <c r="AN208" s="3">
        <f>IFERROR(ROUND(VLOOKUP($A208,est_vols!$A:$U,4,FALSE),0),"")</f>
        <v>515</v>
      </c>
      <c r="AO208" s="3">
        <f>IFERROR(ROUND(VLOOKUP($A208,est_vols!$A:$U,5,FALSE),0),"")</f>
        <v>151</v>
      </c>
      <c r="AP208" s="3">
        <f>IFERROR(ROUND(VLOOKUP($A208,est_vols!$A:$U,6,FALSE),0),"")</f>
        <v>194</v>
      </c>
      <c r="AQ208" s="3">
        <f>IFERROR(ROUND(VLOOKUP($A208,est_vols!$A:$U,7,FALSE),0),"")</f>
        <v>103</v>
      </c>
      <c r="AR208" s="3">
        <f>IFERROR(ROUND(VLOOKUP($A208,est_vols!$A:$U,8,FALSE),0),"")</f>
        <v>63</v>
      </c>
      <c r="AS208" s="9">
        <f>IFERROR(ROUND(VLOOKUP($A208,est_vols!$A:$U,9,FALSE),0),"")</f>
        <v>4</v>
      </c>
      <c r="AT208" s="3">
        <f t="shared" si="36"/>
        <v>-1223.5</v>
      </c>
      <c r="AU208" s="3">
        <f t="shared" si="36"/>
        <v>-237.5</v>
      </c>
      <c r="AV208" s="3">
        <f t="shared" si="36"/>
        <v>-429</v>
      </c>
      <c r="AW208" s="3">
        <f t="shared" ref="AW208:AY271" si="43">IF(Y208&gt;0,AQ208-Y208,"")</f>
        <v>-275.5</v>
      </c>
      <c r="AX208" s="3">
        <f t="shared" si="43"/>
        <v>-271.5</v>
      </c>
      <c r="AY208" s="9">
        <f t="shared" si="43"/>
        <v>-10</v>
      </c>
      <c r="AZ208" s="3">
        <f t="shared" si="37"/>
        <v>1496952.25</v>
      </c>
      <c r="BA208" s="3">
        <f t="shared" si="37"/>
        <v>56406.25</v>
      </c>
      <c r="BB208" s="3">
        <f t="shared" si="37"/>
        <v>184041</v>
      </c>
      <c r="BC208" s="3">
        <f t="shared" ref="BC208:BE271" si="44">IFERROR(AW208^2,"")</f>
        <v>75900.25</v>
      </c>
      <c r="BD208" s="3">
        <f t="shared" si="44"/>
        <v>73712.25</v>
      </c>
      <c r="BE208" s="3">
        <f t="shared" si="44"/>
        <v>100</v>
      </c>
    </row>
    <row r="209" spans="1:57" x14ac:dyDescent="0.25">
      <c r="A209">
        <v>207</v>
      </c>
      <c r="B209" t="s">
        <v>75</v>
      </c>
      <c r="C209" t="s">
        <v>214</v>
      </c>
      <c r="D209" t="str">
        <f t="shared" si="35"/>
        <v>22ND ST between GUERRERO and DOLORES</v>
      </c>
      <c r="E209" t="s">
        <v>225</v>
      </c>
      <c r="F209" t="s">
        <v>401</v>
      </c>
      <c r="G209" t="s">
        <v>399</v>
      </c>
      <c r="H209" t="s">
        <v>40</v>
      </c>
      <c r="I209" t="s">
        <v>621</v>
      </c>
      <c r="J209" s="11" t="s">
        <v>741</v>
      </c>
      <c r="K209">
        <v>25630</v>
      </c>
      <c r="L209" s="11">
        <v>25626</v>
      </c>
      <c r="M209">
        <f>IFERROR(ROUND(VLOOKUP($A209,est_vols!$A:$U,2,FALSE),0),"")</f>
        <v>1</v>
      </c>
      <c r="N209">
        <f>IFERROR(ROUND(VLOOKUP($A209,est_vols!$A:$U,3,FALSE),0),"")</f>
        <v>4</v>
      </c>
      <c r="O209" t="str">
        <f>VLOOKUP(M209,'AT FT Lookup'!$A$3:$D$8,4,FALSE)</f>
        <v>Core/CBD</v>
      </c>
      <c r="P209" s="11" t="str">
        <f>VLOOKUP(N209,'AT FT Lookup'!$A$12:$C$26,3,FALSE)</f>
        <v>Col</v>
      </c>
      <c r="Q209">
        <f t="shared" si="38"/>
        <v>1</v>
      </c>
      <c r="R209">
        <f t="shared" si="39"/>
        <v>0</v>
      </c>
      <c r="S209">
        <f t="shared" si="40"/>
        <v>0</v>
      </c>
      <c r="T209">
        <f t="shared" si="41"/>
        <v>0</v>
      </c>
      <c r="U209" s="11" t="str">
        <f t="shared" si="42"/>
        <v>&lt;10k</v>
      </c>
      <c r="V209" s="3">
        <v>1738.5</v>
      </c>
      <c r="W209" s="3">
        <v>388.5</v>
      </c>
      <c r="X209" s="3">
        <v>623</v>
      </c>
      <c r="Y209" s="3">
        <v>378.5</v>
      </c>
      <c r="Z209" s="3">
        <v>334.5</v>
      </c>
      <c r="AA209" s="9">
        <v>14</v>
      </c>
      <c r="AN209" s="3">
        <f>IFERROR(ROUND(VLOOKUP($A209,est_vols!$A:$U,4,FALSE),0),"")</f>
        <v>432</v>
      </c>
      <c r="AO209" s="3">
        <f>IFERROR(ROUND(VLOOKUP($A209,est_vols!$A:$U,5,FALSE),0),"")</f>
        <v>143</v>
      </c>
      <c r="AP209" s="3">
        <f>IFERROR(ROUND(VLOOKUP($A209,est_vols!$A:$U,6,FALSE),0),"")</f>
        <v>135</v>
      </c>
      <c r="AQ209" s="3">
        <f>IFERROR(ROUND(VLOOKUP($A209,est_vols!$A:$U,7,FALSE),0),"")</f>
        <v>64</v>
      </c>
      <c r="AR209" s="3">
        <f>IFERROR(ROUND(VLOOKUP($A209,est_vols!$A:$U,8,FALSE),0),"")</f>
        <v>80</v>
      </c>
      <c r="AS209" s="9">
        <f>IFERROR(ROUND(VLOOKUP($A209,est_vols!$A:$U,9,FALSE),0),"")</f>
        <v>10</v>
      </c>
      <c r="AT209" s="3">
        <f t="shared" ref="AT209:AY272" si="45">IF(V209&gt;0,AN209-V209,"")</f>
        <v>-1306.5</v>
      </c>
      <c r="AU209" s="3">
        <f t="shared" si="45"/>
        <v>-245.5</v>
      </c>
      <c r="AV209" s="3">
        <f t="shared" si="45"/>
        <v>-488</v>
      </c>
      <c r="AW209" s="3">
        <f t="shared" si="43"/>
        <v>-314.5</v>
      </c>
      <c r="AX209" s="3">
        <f t="shared" si="43"/>
        <v>-254.5</v>
      </c>
      <c r="AY209" s="9">
        <f t="shared" si="43"/>
        <v>-4</v>
      </c>
      <c r="AZ209" s="3">
        <f t="shared" ref="AZ209:BE272" si="46">IFERROR(AT209^2,"")</f>
        <v>1706942.25</v>
      </c>
      <c r="BA209" s="3">
        <f t="shared" si="46"/>
        <v>60270.25</v>
      </c>
      <c r="BB209" s="3">
        <f t="shared" si="46"/>
        <v>238144</v>
      </c>
      <c r="BC209" s="3">
        <f t="shared" si="44"/>
        <v>98910.25</v>
      </c>
      <c r="BD209" s="3">
        <f t="shared" si="44"/>
        <v>64770.25</v>
      </c>
      <c r="BE209" s="3">
        <f t="shared" si="44"/>
        <v>16</v>
      </c>
    </row>
    <row r="210" spans="1:57" x14ac:dyDescent="0.25">
      <c r="A210">
        <v>208</v>
      </c>
      <c r="B210" t="s">
        <v>75</v>
      </c>
      <c r="C210" t="s">
        <v>214</v>
      </c>
      <c r="D210" t="str">
        <f t="shared" si="35"/>
        <v>22ND ST between GUERRERO and DOLORES</v>
      </c>
      <c r="E210" t="s">
        <v>225</v>
      </c>
      <c r="F210" t="s">
        <v>401</v>
      </c>
      <c r="G210" t="s">
        <v>399</v>
      </c>
      <c r="H210" t="s">
        <v>40</v>
      </c>
      <c r="I210" t="s">
        <v>621</v>
      </c>
      <c r="J210" s="11" t="s">
        <v>742</v>
      </c>
      <c r="K210">
        <v>25626</v>
      </c>
      <c r="L210" s="11">
        <v>25624</v>
      </c>
      <c r="M210">
        <f>IFERROR(ROUND(VLOOKUP($A210,est_vols!$A:$U,2,FALSE),0),"")</f>
        <v>1</v>
      </c>
      <c r="N210">
        <f>IFERROR(ROUND(VLOOKUP($A210,est_vols!$A:$U,3,FALSE),0),"")</f>
        <v>4</v>
      </c>
      <c r="O210" t="str">
        <f>VLOOKUP(M210,'AT FT Lookup'!$A$3:$D$8,4,FALSE)</f>
        <v>Core/CBD</v>
      </c>
      <c r="P210" s="11" t="str">
        <f>VLOOKUP(N210,'AT FT Lookup'!$A$12:$C$26,3,FALSE)</f>
        <v>Col</v>
      </c>
      <c r="Q210">
        <f t="shared" si="38"/>
        <v>1</v>
      </c>
      <c r="R210">
        <f t="shared" si="39"/>
        <v>0</v>
      </c>
      <c r="S210">
        <f t="shared" si="40"/>
        <v>0</v>
      </c>
      <c r="T210">
        <f t="shared" si="41"/>
        <v>0</v>
      </c>
      <c r="U210" s="11" t="str">
        <f t="shared" si="42"/>
        <v>&lt;10k</v>
      </c>
      <c r="V210" s="3">
        <v>1738.5</v>
      </c>
      <c r="W210" s="3">
        <v>388.5</v>
      </c>
      <c r="X210" s="3">
        <v>623</v>
      </c>
      <c r="Y210" s="3">
        <v>378.5</v>
      </c>
      <c r="Z210" s="3">
        <v>334.5</v>
      </c>
      <c r="AA210" s="9">
        <v>14</v>
      </c>
      <c r="AN210" s="3">
        <f>IFERROR(ROUND(VLOOKUP($A210,est_vols!$A:$U,4,FALSE),0),"")</f>
        <v>547</v>
      </c>
      <c r="AO210" s="3">
        <f>IFERROR(ROUND(VLOOKUP($A210,est_vols!$A:$U,5,FALSE),0),"")</f>
        <v>173</v>
      </c>
      <c r="AP210" s="3">
        <f>IFERROR(ROUND(VLOOKUP($A210,est_vols!$A:$U,6,FALSE),0),"")</f>
        <v>162</v>
      </c>
      <c r="AQ210" s="3">
        <f>IFERROR(ROUND(VLOOKUP($A210,est_vols!$A:$U,7,FALSE),0),"")</f>
        <v>84</v>
      </c>
      <c r="AR210" s="3">
        <f>IFERROR(ROUND(VLOOKUP($A210,est_vols!$A:$U,8,FALSE),0),"")</f>
        <v>115</v>
      </c>
      <c r="AS210" s="9">
        <f>IFERROR(ROUND(VLOOKUP($A210,est_vols!$A:$U,9,FALSE),0),"")</f>
        <v>13</v>
      </c>
      <c r="AT210" s="3">
        <f t="shared" si="45"/>
        <v>-1191.5</v>
      </c>
      <c r="AU210" s="3">
        <f t="shared" si="45"/>
        <v>-215.5</v>
      </c>
      <c r="AV210" s="3">
        <f t="shared" si="45"/>
        <v>-461</v>
      </c>
      <c r="AW210" s="3">
        <f t="shared" si="43"/>
        <v>-294.5</v>
      </c>
      <c r="AX210" s="3">
        <f t="shared" si="43"/>
        <v>-219.5</v>
      </c>
      <c r="AY210" s="9">
        <f t="shared" si="43"/>
        <v>-1</v>
      </c>
      <c r="AZ210" s="3">
        <f t="shared" si="46"/>
        <v>1419672.25</v>
      </c>
      <c r="BA210" s="3">
        <f t="shared" si="46"/>
        <v>46440.25</v>
      </c>
      <c r="BB210" s="3">
        <f t="shared" si="46"/>
        <v>212521</v>
      </c>
      <c r="BC210" s="3">
        <f t="shared" si="44"/>
        <v>86730.25</v>
      </c>
      <c r="BD210" s="3">
        <f t="shared" si="44"/>
        <v>48180.25</v>
      </c>
      <c r="BE210" s="3">
        <f t="shared" si="44"/>
        <v>1</v>
      </c>
    </row>
    <row r="211" spans="1:57" x14ac:dyDescent="0.25">
      <c r="A211">
        <v>209</v>
      </c>
      <c r="B211" t="s">
        <v>75</v>
      </c>
      <c r="C211" t="s">
        <v>214</v>
      </c>
      <c r="D211" t="str">
        <f t="shared" si="35"/>
        <v>22ND ST between GUERRERO and DOLORES</v>
      </c>
      <c r="E211" t="s">
        <v>225</v>
      </c>
      <c r="F211" t="s">
        <v>401</v>
      </c>
      <c r="G211" t="s">
        <v>399</v>
      </c>
      <c r="H211" t="s">
        <v>40</v>
      </c>
      <c r="I211" t="s">
        <v>621</v>
      </c>
      <c r="J211" s="11" t="s">
        <v>743</v>
      </c>
      <c r="K211">
        <v>25624</v>
      </c>
      <c r="L211" s="11">
        <v>25623</v>
      </c>
      <c r="M211">
        <f>IFERROR(ROUND(VLOOKUP($A211,est_vols!$A:$U,2,FALSE),0),"")</f>
        <v>1</v>
      </c>
      <c r="N211">
        <f>IFERROR(ROUND(VLOOKUP($A211,est_vols!$A:$U,3,FALSE),0),"")</f>
        <v>4</v>
      </c>
      <c r="O211" t="str">
        <f>VLOOKUP(M211,'AT FT Lookup'!$A$3:$D$8,4,FALSE)</f>
        <v>Core/CBD</v>
      </c>
      <c r="P211" s="11" t="str">
        <f>VLOOKUP(N211,'AT FT Lookup'!$A$12:$C$26,3,FALSE)</f>
        <v>Col</v>
      </c>
      <c r="Q211">
        <f t="shared" si="38"/>
        <v>1</v>
      </c>
      <c r="R211">
        <f t="shared" si="39"/>
        <v>0</v>
      </c>
      <c r="S211">
        <f t="shared" si="40"/>
        <v>0</v>
      </c>
      <c r="T211">
        <f t="shared" si="41"/>
        <v>0</v>
      </c>
      <c r="U211" s="11" t="str">
        <f t="shared" si="42"/>
        <v>&lt;10k</v>
      </c>
      <c r="V211" s="3">
        <v>1738.5</v>
      </c>
      <c r="W211" s="3">
        <v>388.5</v>
      </c>
      <c r="X211" s="3">
        <v>623</v>
      </c>
      <c r="Y211" s="3">
        <v>378.5</v>
      </c>
      <c r="Z211" s="3">
        <v>334.5</v>
      </c>
      <c r="AA211" s="9">
        <v>14</v>
      </c>
      <c r="AN211" s="3">
        <f>IFERROR(ROUND(VLOOKUP($A211,est_vols!$A:$U,4,FALSE),0),"")</f>
        <v>547</v>
      </c>
      <c r="AO211" s="3">
        <f>IFERROR(ROUND(VLOOKUP($A211,est_vols!$A:$U,5,FALSE),0),"")</f>
        <v>173</v>
      </c>
      <c r="AP211" s="3">
        <f>IFERROR(ROUND(VLOOKUP($A211,est_vols!$A:$U,6,FALSE),0),"")</f>
        <v>162</v>
      </c>
      <c r="AQ211" s="3">
        <f>IFERROR(ROUND(VLOOKUP($A211,est_vols!$A:$U,7,FALSE),0),"")</f>
        <v>84</v>
      </c>
      <c r="AR211" s="3">
        <f>IFERROR(ROUND(VLOOKUP($A211,est_vols!$A:$U,8,FALSE),0),"")</f>
        <v>115</v>
      </c>
      <c r="AS211" s="9">
        <f>IFERROR(ROUND(VLOOKUP($A211,est_vols!$A:$U,9,FALSE),0),"")</f>
        <v>13</v>
      </c>
      <c r="AT211" s="3">
        <f t="shared" si="45"/>
        <v>-1191.5</v>
      </c>
      <c r="AU211" s="3">
        <f t="shared" si="45"/>
        <v>-215.5</v>
      </c>
      <c r="AV211" s="3">
        <f t="shared" si="45"/>
        <v>-461</v>
      </c>
      <c r="AW211" s="3">
        <f t="shared" si="43"/>
        <v>-294.5</v>
      </c>
      <c r="AX211" s="3">
        <f t="shared" si="43"/>
        <v>-219.5</v>
      </c>
      <c r="AY211" s="9">
        <f t="shared" si="43"/>
        <v>-1</v>
      </c>
      <c r="AZ211" s="3">
        <f t="shared" si="46"/>
        <v>1419672.25</v>
      </c>
      <c r="BA211" s="3">
        <f t="shared" si="46"/>
        <v>46440.25</v>
      </c>
      <c r="BB211" s="3">
        <f t="shared" si="46"/>
        <v>212521</v>
      </c>
      <c r="BC211" s="3">
        <f t="shared" si="44"/>
        <v>86730.25</v>
      </c>
      <c r="BD211" s="3">
        <f t="shared" si="44"/>
        <v>48180.25</v>
      </c>
      <c r="BE211" s="3">
        <f t="shared" si="44"/>
        <v>1</v>
      </c>
    </row>
    <row r="212" spans="1:57" x14ac:dyDescent="0.25">
      <c r="A212">
        <v>210</v>
      </c>
      <c r="B212" t="s">
        <v>75</v>
      </c>
      <c r="C212" t="s">
        <v>214</v>
      </c>
      <c r="D212" t="str">
        <f t="shared" si="35"/>
        <v>22ND ST between GUERRERO and DOLORES</v>
      </c>
      <c r="E212" t="s">
        <v>225</v>
      </c>
      <c r="F212" t="s">
        <v>401</v>
      </c>
      <c r="G212" t="s">
        <v>399</v>
      </c>
      <c r="H212" t="s">
        <v>42</v>
      </c>
      <c r="I212" t="s">
        <v>621</v>
      </c>
      <c r="J212" s="11" t="s">
        <v>744</v>
      </c>
      <c r="K212">
        <v>25623</v>
      </c>
      <c r="L212" s="11">
        <v>25624</v>
      </c>
      <c r="M212">
        <f>IFERROR(ROUND(VLOOKUP($A212,est_vols!$A:$U,2,FALSE),0),"")</f>
        <v>1</v>
      </c>
      <c r="N212">
        <f>IFERROR(ROUND(VLOOKUP($A212,est_vols!$A:$U,3,FALSE),0),"")</f>
        <v>4</v>
      </c>
      <c r="O212" t="str">
        <f>VLOOKUP(M212,'AT FT Lookup'!$A$3:$D$8,4,FALSE)</f>
        <v>Core/CBD</v>
      </c>
      <c r="P212" s="11" t="str">
        <f>VLOOKUP(N212,'AT FT Lookup'!$A$12:$C$26,3,FALSE)</f>
        <v>Col</v>
      </c>
      <c r="Q212">
        <f t="shared" si="38"/>
        <v>1</v>
      </c>
      <c r="R212">
        <f t="shared" si="39"/>
        <v>0</v>
      </c>
      <c r="S212">
        <f t="shared" si="40"/>
        <v>0</v>
      </c>
      <c r="T212">
        <f t="shared" si="41"/>
        <v>0</v>
      </c>
      <c r="U212" s="11" t="str">
        <f t="shared" si="42"/>
        <v>&lt;10k</v>
      </c>
      <c r="V212" s="3">
        <v>2020.5</v>
      </c>
      <c r="W212" s="3">
        <v>313.5</v>
      </c>
      <c r="X212" s="3">
        <v>657.5</v>
      </c>
      <c r="Y212" s="3">
        <v>515</v>
      </c>
      <c r="Z212" s="3">
        <v>519.5</v>
      </c>
      <c r="AA212" s="9">
        <v>15</v>
      </c>
      <c r="AN212" s="3">
        <f>IFERROR(ROUND(VLOOKUP($A212,est_vols!$A:$U,4,FALSE),0),"")</f>
        <v>687</v>
      </c>
      <c r="AO212" s="3">
        <f>IFERROR(ROUND(VLOOKUP($A212,est_vols!$A:$U,5,FALSE),0),"")</f>
        <v>26</v>
      </c>
      <c r="AP212" s="3">
        <f>IFERROR(ROUND(VLOOKUP($A212,est_vols!$A:$U,6,FALSE),0),"")</f>
        <v>208</v>
      </c>
      <c r="AQ212" s="3">
        <f>IFERROR(ROUND(VLOOKUP($A212,est_vols!$A:$U,7,FALSE),0),"")</f>
        <v>245</v>
      </c>
      <c r="AR212" s="3">
        <f>IFERROR(ROUND(VLOOKUP($A212,est_vols!$A:$U,8,FALSE),0),"")</f>
        <v>171</v>
      </c>
      <c r="AS212" s="9">
        <f>IFERROR(ROUND(VLOOKUP($A212,est_vols!$A:$U,9,FALSE),0),"")</f>
        <v>37</v>
      </c>
      <c r="AT212" s="3">
        <f t="shared" si="45"/>
        <v>-1333.5</v>
      </c>
      <c r="AU212" s="3">
        <f t="shared" si="45"/>
        <v>-287.5</v>
      </c>
      <c r="AV212" s="3">
        <f t="shared" si="45"/>
        <v>-449.5</v>
      </c>
      <c r="AW212" s="3">
        <f t="shared" si="43"/>
        <v>-270</v>
      </c>
      <c r="AX212" s="3">
        <f t="shared" si="43"/>
        <v>-348.5</v>
      </c>
      <c r="AY212" s="9">
        <f t="shared" si="43"/>
        <v>22</v>
      </c>
      <c r="AZ212" s="3">
        <f t="shared" si="46"/>
        <v>1778222.25</v>
      </c>
      <c r="BA212" s="3">
        <f t="shared" si="46"/>
        <v>82656.25</v>
      </c>
      <c r="BB212" s="3">
        <f t="shared" si="46"/>
        <v>202050.25</v>
      </c>
      <c r="BC212" s="3">
        <f t="shared" si="44"/>
        <v>72900</v>
      </c>
      <c r="BD212" s="3">
        <f t="shared" si="44"/>
        <v>121452.25</v>
      </c>
      <c r="BE212" s="3">
        <f t="shared" si="44"/>
        <v>484</v>
      </c>
    </row>
    <row r="213" spans="1:57" x14ac:dyDescent="0.25">
      <c r="A213">
        <v>211</v>
      </c>
      <c r="B213" t="s">
        <v>75</v>
      </c>
      <c r="C213" t="s">
        <v>214</v>
      </c>
      <c r="D213" t="str">
        <f t="shared" si="35"/>
        <v>22ND ST between GUERRERO and DOLORES</v>
      </c>
      <c r="E213" t="s">
        <v>225</v>
      </c>
      <c r="F213" t="s">
        <v>401</v>
      </c>
      <c r="G213" t="s">
        <v>399</v>
      </c>
      <c r="H213" t="s">
        <v>42</v>
      </c>
      <c r="I213" t="s">
        <v>621</v>
      </c>
      <c r="J213" s="11" t="s">
        <v>745</v>
      </c>
      <c r="K213">
        <v>25624</v>
      </c>
      <c r="L213" s="11">
        <v>25626</v>
      </c>
      <c r="M213">
        <f>IFERROR(ROUND(VLOOKUP($A213,est_vols!$A:$U,2,FALSE),0),"")</f>
        <v>1</v>
      </c>
      <c r="N213">
        <f>IFERROR(ROUND(VLOOKUP($A213,est_vols!$A:$U,3,FALSE),0),"")</f>
        <v>4</v>
      </c>
      <c r="O213" t="str">
        <f>VLOOKUP(M213,'AT FT Lookup'!$A$3:$D$8,4,FALSE)</f>
        <v>Core/CBD</v>
      </c>
      <c r="P213" s="11" t="str">
        <f>VLOOKUP(N213,'AT FT Lookup'!$A$12:$C$26,3,FALSE)</f>
        <v>Col</v>
      </c>
      <c r="Q213">
        <f t="shared" si="38"/>
        <v>1</v>
      </c>
      <c r="R213">
        <f t="shared" si="39"/>
        <v>0</v>
      </c>
      <c r="S213">
        <f t="shared" si="40"/>
        <v>0</v>
      </c>
      <c r="T213">
        <f t="shared" si="41"/>
        <v>0</v>
      </c>
      <c r="U213" s="11" t="str">
        <f t="shared" si="42"/>
        <v>&lt;10k</v>
      </c>
      <c r="V213" s="3">
        <v>2020.5</v>
      </c>
      <c r="W213" s="3">
        <v>313.5</v>
      </c>
      <c r="X213" s="3">
        <v>657.5</v>
      </c>
      <c r="Y213" s="3">
        <v>515</v>
      </c>
      <c r="Z213" s="3">
        <v>519.5</v>
      </c>
      <c r="AA213" s="9">
        <v>15</v>
      </c>
      <c r="AN213" s="3">
        <f>IFERROR(ROUND(VLOOKUP($A213,est_vols!$A:$U,4,FALSE),0),"")</f>
        <v>690</v>
      </c>
      <c r="AO213" s="3">
        <f>IFERROR(ROUND(VLOOKUP($A213,est_vols!$A:$U,5,FALSE),0),"")</f>
        <v>27</v>
      </c>
      <c r="AP213" s="3">
        <f>IFERROR(ROUND(VLOOKUP($A213,est_vols!$A:$U,6,FALSE),0),"")</f>
        <v>208</v>
      </c>
      <c r="AQ213" s="3">
        <f>IFERROR(ROUND(VLOOKUP($A213,est_vols!$A:$U,7,FALSE),0),"")</f>
        <v>247</v>
      </c>
      <c r="AR213" s="3">
        <f>IFERROR(ROUND(VLOOKUP($A213,est_vols!$A:$U,8,FALSE),0),"")</f>
        <v>171</v>
      </c>
      <c r="AS213" s="9">
        <f>IFERROR(ROUND(VLOOKUP($A213,est_vols!$A:$U,9,FALSE),0),"")</f>
        <v>37</v>
      </c>
      <c r="AT213" s="3">
        <f t="shared" si="45"/>
        <v>-1330.5</v>
      </c>
      <c r="AU213" s="3">
        <f t="shared" si="45"/>
        <v>-286.5</v>
      </c>
      <c r="AV213" s="3">
        <f t="shared" si="45"/>
        <v>-449.5</v>
      </c>
      <c r="AW213" s="3">
        <f t="shared" si="43"/>
        <v>-268</v>
      </c>
      <c r="AX213" s="3">
        <f t="shared" si="43"/>
        <v>-348.5</v>
      </c>
      <c r="AY213" s="9">
        <f t="shared" si="43"/>
        <v>22</v>
      </c>
      <c r="AZ213" s="3">
        <f t="shared" si="46"/>
        <v>1770230.25</v>
      </c>
      <c r="BA213" s="3">
        <f t="shared" si="46"/>
        <v>82082.25</v>
      </c>
      <c r="BB213" s="3">
        <f t="shared" si="46"/>
        <v>202050.25</v>
      </c>
      <c r="BC213" s="3">
        <f t="shared" si="44"/>
        <v>71824</v>
      </c>
      <c r="BD213" s="3">
        <f t="shared" si="44"/>
        <v>121452.25</v>
      </c>
      <c r="BE213" s="3">
        <f t="shared" si="44"/>
        <v>484</v>
      </c>
    </row>
    <row r="214" spans="1:57" x14ac:dyDescent="0.25">
      <c r="A214">
        <v>212</v>
      </c>
      <c r="B214" t="s">
        <v>75</v>
      </c>
      <c r="C214" t="s">
        <v>214</v>
      </c>
      <c r="D214" t="str">
        <f t="shared" si="35"/>
        <v>22ND ST between GUERRERO and DOLORES</v>
      </c>
      <c r="E214" t="s">
        <v>225</v>
      </c>
      <c r="F214" t="s">
        <v>401</v>
      </c>
      <c r="G214" t="s">
        <v>399</v>
      </c>
      <c r="H214" t="s">
        <v>42</v>
      </c>
      <c r="I214" t="s">
        <v>621</v>
      </c>
      <c r="J214" s="11" t="s">
        <v>746</v>
      </c>
      <c r="K214">
        <v>25626</v>
      </c>
      <c r="L214" s="11">
        <v>25630</v>
      </c>
      <c r="M214">
        <f>IFERROR(ROUND(VLOOKUP($A214,est_vols!$A:$U,2,FALSE),0),"")</f>
        <v>1</v>
      </c>
      <c r="N214">
        <f>IFERROR(ROUND(VLOOKUP($A214,est_vols!$A:$U,3,FALSE),0),"")</f>
        <v>4</v>
      </c>
      <c r="O214" t="str">
        <f>VLOOKUP(M214,'AT FT Lookup'!$A$3:$D$8,4,FALSE)</f>
        <v>Core/CBD</v>
      </c>
      <c r="P214" s="11" t="str">
        <f>VLOOKUP(N214,'AT FT Lookup'!$A$12:$C$26,3,FALSE)</f>
        <v>Col</v>
      </c>
      <c r="Q214">
        <f t="shared" si="38"/>
        <v>1</v>
      </c>
      <c r="R214">
        <f t="shared" si="39"/>
        <v>0</v>
      </c>
      <c r="S214">
        <f t="shared" si="40"/>
        <v>0</v>
      </c>
      <c r="T214">
        <f t="shared" si="41"/>
        <v>0</v>
      </c>
      <c r="U214" s="11" t="str">
        <f t="shared" si="42"/>
        <v>&lt;10k</v>
      </c>
      <c r="V214" s="3">
        <v>2020.5</v>
      </c>
      <c r="W214" s="3">
        <v>313.5</v>
      </c>
      <c r="X214" s="3">
        <v>657.5</v>
      </c>
      <c r="Y214" s="3">
        <v>515</v>
      </c>
      <c r="Z214" s="3">
        <v>519.5</v>
      </c>
      <c r="AA214" s="9">
        <v>15</v>
      </c>
      <c r="AN214" s="3">
        <f>IFERROR(ROUND(VLOOKUP($A214,est_vols!$A:$U,4,FALSE),0),"")</f>
        <v>587</v>
      </c>
      <c r="AO214" s="3">
        <f>IFERROR(ROUND(VLOOKUP($A214,est_vols!$A:$U,5,FALSE),0),"")</f>
        <v>38</v>
      </c>
      <c r="AP214" s="3">
        <f>IFERROR(ROUND(VLOOKUP($A214,est_vols!$A:$U,6,FALSE),0),"")</f>
        <v>172</v>
      </c>
      <c r="AQ214" s="3">
        <f>IFERROR(ROUND(VLOOKUP($A214,est_vols!$A:$U,7,FALSE),0),"")</f>
        <v>228</v>
      </c>
      <c r="AR214" s="3">
        <f>IFERROR(ROUND(VLOOKUP($A214,est_vols!$A:$U,8,FALSE),0),"")</f>
        <v>125</v>
      </c>
      <c r="AS214" s="9">
        <f>IFERROR(ROUND(VLOOKUP($A214,est_vols!$A:$U,9,FALSE),0),"")</f>
        <v>24</v>
      </c>
      <c r="AT214" s="3">
        <f t="shared" si="45"/>
        <v>-1433.5</v>
      </c>
      <c r="AU214" s="3">
        <f t="shared" si="45"/>
        <v>-275.5</v>
      </c>
      <c r="AV214" s="3">
        <f t="shared" si="45"/>
        <v>-485.5</v>
      </c>
      <c r="AW214" s="3">
        <f t="shared" si="43"/>
        <v>-287</v>
      </c>
      <c r="AX214" s="3">
        <f t="shared" si="43"/>
        <v>-394.5</v>
      </c>
      <c r="AY214" s="9">
        <f t="shared" si="43"/>
        <v>9</v>
      </c>
      <c r="AZ214" s="3">
        <f t="shared" si="46"/>
        <v>2054922.25</v>
      </c>
      <c r="BA214" s="3">
        <f t="shared" si="46"/>
        <v>75900.25</v>
      </c>
      <c r="BB214" s="3">
        <f t="shared" si="46"/>
        <v>235710.25</v>
      </c>
      <c r="BC214" s="3">
        <f t="shared" si="44"/>
        <v>82369</v>
      </c>
      <c r="BD214" s="3">
        <f t="shared" si="44"/>
        <v>155630.25</v>
      </c>
      <c r="BE214" s="3">
        <f t="shared" si="44"/>
        <v>81</v>
      </c>
    </row>
    <row r="215" spans="1:57" x14ac:dyDescent="0.25">
      <c r="A215">
        <v>213</v>
      </c>
      <c r="B215" t="s">
        <v>75</v>
      </c>
      <c r="C215" t="s">
        <v>214</v>
      </c>
      <c r="D215" t="str">
        <f t="shared" si="35"/>
        <v>22ND ST between GUERRERO and DOLORES</v>
      </c>
      <c r="E215" t="s">
        <v>225</v>
      </c>
      <c r="F215" t="s">
        <v>401</v>
      </c>
      <c r="G215" t="s">
        <v>399</v>
      </c>
      <c r="H215" t="s">
        <v>42</v>
      </c>
      <c r="I215" t="s">
        <v>621</v>
      </c>
      <c r="J215" s="11" t="s">
        <v>747</v>
      </c>
      <c r="K215">
        <v>25630</v>
      </c>
      <c r="L215" s="11">
        <v>25631</v>
      </c>
      <c r="M215">
        <f>IFERROR(ROUND(VLOOKUP($A215,est_vols!$A:$U,2,FALSE),0),"")</f>
        <v>1</v>
      </c>
      <c r="N215">
        <f>IFERROR(ROUND(VLOOKUP($A215,est_vols!$A:$U,3,FALSE),0),"")</f>
        <v>4</v>
      </c>
      <c r="O215" t="str">
        <f>VLOOKUP(M215,'AT FT Lookup'!$A$3:$D$8,4,FALSE)</f>
        <v>Core/CBD</v>
      </c>
      <c r="P215" s="11" t="str">
        <f>VLOOKUP(N215,'AT FT Lookup'!$A$12:$C$26,3,FALSE)</f>
        <v>Col</v>
      </c>
      <c r="Q215">
        <f t="shared" si="38"/>
        <v>1</v>
      </c>
      <c r="R215">
        <f t="shared" si="39"/>
        <v>0</v>
      </c>
      <c r="S215">
        <f t="shared" si="40"/>
        <v>0</v>
      </c>
      <c r="T215">
        <f t="shared" si="41"/>
        <v>0</v>
      </c>
      <c r="U215" s="11" t="str">
        <f t="shared" si="42"/>
        <v>&lt;10k</v>
      </c>
      <c r="V215" s="3">
        <v>2020.5</v>
      </c>
      <c r="W215" s="3">
        <v>313.5</v>
      </c>
      <c r="X215" s="3">
        <v>657.5</v>
      </c>
      <c r="Y215" s="3">
        <v>515</v>
      </c>
      <c r="Z215" s="3">
        <v>519.5</v>
      </c>
      <c r="AA215" s="9">
        <v>15</v>
      </c>
      <c r="AN215" s="3">
        <f>IFERROR(ROUND(VLOOKUP($A215,est_vols!$A:$U,4,FALSE),0),"")</f>
        <v>658</v>
      </c>
      <c r="AO215" s="3">
        <f>IFERROR(ROUND(VLOOKUP($A215,est_vols!$A:$U,5,FALSE),0),"")</f>
        <v>40</v>
      </c>
      <c r="AP215" s="3">
        <f>IFERROR(ROUND(VLOOKUP($A215,est_vols!$A:$U,6,FALSE),0),"")</f>
        <v>222</v>
      </c>
      <c r="AQ215" s="3">
        <f>IFERROR(ROUND(VLOOKUP($A215,est_vols!$A:$U,7,FALSE),0),"")</f>
        <v>253</v>
      </c>
      <c r="AR215" s="3">
        <f>IFERROR(ROUND(VLOOKUP($A215,est_vols!$A:$U,8,FALSE),0),"")</f>
        <v>128</v>
      </c>
      <c r="AS215" s="9">
        <f>IFERROR(ROUND(VLOOKUP($A215,est_vols!$A:$U,9,FALSE),0),"")</f>
        <v>16</v>
      </c>
      <c r="AT215" s="3">
        <f t="shared" si="45"/>
        <v>-1362.5</v>
      </c>
      <c r="AU215" s="3">
        <f t="shared" si="45"/>
        <v>-273.5</v>
      </c>
      <c r="AV215" s="3">
        <f t="shared" si="45"/>
        <v>-435.5</v>
      </c>
      <c r="AW215" s="3">
        <f t="shared" si="43"/>
        <v>-262</v>
      </c>
      <c r="AX215" s="3">
        <f t="shared" si="43"/>
        <v>-391.5</v>
      </c>
      <c r="AY215" s="9">
        <f t="shared" si="43"/>
        <v>1</v>
      </c>
      <c r="AZ215" s="3">
        <f t="shared" si="46"/>
        <v>1856406.25</v>
      </c>
      <c r="BA215" s="3">
        <f t="shared" si="46"/>
        <v>74802.25</v>
      </c>
      <c r="BB215" s="3">
        <f t="shared" si="46"/>
        <v>189660.25</v>
      </c>
      <c r="BC215" s="3">
        <f t="shared" si="44"/>
        <v>68644</v>
      </c>
      <c r="BD215" s="3">
        <f t="shared" si="44"/>
        <v>153272.25</v>
      </c>
      <c r="BE215" s="3">
        <f t="shared" si="44"/>
        <v>1</v>
      </c>
    </row>
    <row r="216" spans="1:57" x14ac:dyDescent="0.25">
      <c r="A216">
        <v>214</v>
      </c>
      <c r="B216" t="s">
        <v>75</v>
      </c>
      <c r="C216" t="s">
        <v>214</v>
      </c>
      <c r="D216" t="str">
        <f t="shared" si="35"/>
        <v>22ND ST between GUERRERO and SAN JOSE</v>
      </c>
      <c r="E216" t="s">
        <v>225</v>
      </c>
      <c r="F216" t="s">
        <v>401</v>
      </c>
      <c r="G216" t="s">
        <v>402</v>
      </c>
      <c r="H216" t="s">
        <v>40</v>
      </c>
      <c r="I216" t="s">
        <v>621</v>
      </c>
      <c r="J216" s="11" t="s">
        <v>748</v>
      </c>
      <c r="K216">
        <v>25623</v>
      </c>
      <c r="L216" s="11">
        <v>24117</v>
      </c>
      <c r="M216">
        <f>IFERROR(ROUND(VLOOKUP($A216,est_vols!$A:$U,2,FALSE),0),"")</f>
        <v>1</v>
      </c>
      <c r="N216">
        <f>IFERROR(ROUND(VLOOKUP($A216,est_vols!$A:$U,3,FALSE),0),"")</f>
        <v>4</v>
      </c>
      <c r="O216" t="str">
        <f>VLOOKUP(M216,'AT FT Lookup'!$A$3:$D$8,4,FALSE)</f>
        <v>Core/CBD</v>
      </c>
      <c r="P216" s="11" t="str">
        <f>VLOOKUP(N216,'AT FT Lookup'!$A$12:$C$26,3,FALSE)</f>
        <v>Col</v>
      </c>
      <c r="Q216">
        <f t="shared" si="38"/>
        <v>1</v>
      </c>
      <c r="R216">
        <f t="shared" si="39"/>
        <v>0</v>
      </c>
      <c r="S216">
        <f t="shared" si="40"/>
        <v>0</v>
      </c>
      <c r="T216">
        <f t="shared" si="41"/>
        <v>0</v>
      </c>
      <c r="U216" s="11" t="str">
        <f t="shared" si="42"/>
        <v>&lt;10k</v>
      </c>
      <c r="V216" s="3">
        <v>2572</v>
      </c>
      <c r="W216" s="3">
        <v>403</v>
      </c>
      <c r="X216" s="3">
        <v>855</v>
      </c>
      <c r="Y216" s="3">
        <v>573</v>
      </c>
      <c r="Z216" s="3">
        <v>721</v>
      </c>
      <c r="AA216" s="9">
        <v>20</v>
      </c>
      <c r="AN216" s="3">
        <f>IFERROR(ROUND(VLOOKUP($A216,est_vols!$A:$U,4,FALSE),0),"")</f>
        <v>138</v>
      </c>
      <c r="AO216" s="3">
        <f>IFERROR(ROUND(VLOOKUP($A216,est_vols!$A:$U,5,FALSE),0),"")</f>
        <v>61</v>
      </c>
      <c r="AP216" s="3">
        <f>IFERROR(ROUND(VLOOKUP($A216,est_vols!$A:$U,6,FALSE),0),"")</f>
        <v>40</v>
      </c>
      <c r="AQ216" s="3">
        <f>IFERROR(ROUND(VLOOKUP($A216,est_vols!$A:$U,7,FALSE),0),"")</f>
        <v>31</v>
      </c>
      <c r="AR216" s="3">
        <f>IFERROR(ROUND(VLOOKUP($A216,est_vols!$A:$U,8,FALSE),0),"")</f>
        <v>5</v>
      </c>
      <c r="AS216" s="9">
        <f>IFERROR(ROUND(VLOOKUP($A216,est_vols!$A:$U,9,FALSE),0),"")</f>
        <v>1</v>
      </c>
      <c r="AT216" s="3">
        <f t="shared" si="45"/>
        <v>-2434</v>
      </c>
      <c r="AU216" s="3">
        <f t="shared" si="45"/>
        <v>-342</v>
      </c>
      <c r="AV216" s="3">
        <f t="shared" si="45"/>
        <v>-815</v>
      </c>
      <c r="AW216" s="3">
        <f t="shared" si="43"/>
        <v>-542</v>
      </c>
      <c r="AX216" s="3">
        <f t="shared" si="43"/>
        <v>-716</v>
      </c>
      <c r="AY216" s="9">
        <f t="shared" si="43"/>
        <v>-19</v>
      </c>
      <c r="AZ216" s="3">
        <f t="shared" si="46"/>
        <v>5924356</v>
      </c>
      <c r="BA216" s="3">
        <f t="shared" si="46"/>
        <v>116964</v>
      </c>
      <c r="BB216" s="3">
        <f t="shared" si="46"/>
        <v>664225</v>
      </c>
      <c r="BC216" s="3">
        <f t="shared" si="44"/>
        <v>293764</v>
      </c>
      <c r="BD216" s="3">
        <f t="shared" si="44"/>
        <v>512656</v>
      </c>
      <c r="BE216" s="3">
        <f t="shared" si="44"/>
        <v>361</v>
      </c>
    </row>
    <row r="217" spans="1:57" x14ac:dyDescent="0.25">
      <c r="A217">
        <v>215</v>
      </c>
      <c r="B217" t="s">
        <v>75</v>
      </c>
      <c r="C217" t="s">
        <v>214</v>
      </c>
      <c r="D217" t="str">
        <f t="shared" si="35"/>
        <v>22ND ST between GUERRERO and SAN JOSE</v>
      </c>
      <c r="E217" t="s">
        <v>225</v>
      </c>
      <c r="F217" t="s">
        <v>401</v>
      </c>
      <c r="G217" t="s">
        <v>402</v>
      </c>
      <c r="H217" t="s">
        <v>42</v>
      </c>
      <c r="I217" t="s">
        <v>621</v>
      </c>
      <c r="J217" s="11" t="s">
        <v>749</v>
      </c>
      <c r="K217">
        <v>24117</v>
      </c>
      <c r="L217" s="11">
        <v>25623</v>
      </c>
      <c r="M217">
        <f>IFERROR(ROUND(VLOOKUP($A217,est_vols!$A:$U,2,FALSE),0),"")</f>
        <v>1</v>
      </c>
      <c r="N217">
        <f>IFERROR(ROUND(VLOOKUP($A217,est_vols!$A:$U,3,FALSE),0),"")</f>
        <v>4</v>
      </c>
      <c r="O217" t="str">
        <f>VLOOKUP(M217,'AT FT Lookup'!$A$3:$D$8,4,FALSE)</f>
        <v>Core/CBD</v>
      </c>
      <c r="P217" s="11" t="str">
        <f>VLOOKUP(N217,'AT FT Lookup'!$A$12:$C$26,3,FALSE)</f>
        <v>Col</v>
      </c>
      <c r="Q217">
        <f t="shared" si="38"/>
        <v>1</v>
      </c>
      <c r="R217">
        <f t="shared" si="39"/>
        <v>0</v>
      </c>
      <c r="S217">
        <f t="shared" si="40"/>
        <v>0</v>
      </c>
      <c r="T217">
        <f t="shared" si="41"/>
        <v>0</v>
      </c>
      <c r="U217" s="11" t="str">
        <f t="shared" si="42"/>
        <v>&lt;10k</v>
      </c>
      <c r="V217" s="3">
        <v>1988</v>
      </c>
      <c r="W217" s="3">
        <v>272</v>
      </c>
      <c r="X217" s="3">
        <v>660</v>
      </c>
      <c r="Y217" s="3">
        <v>542</v>
      </c>
      <c r="Z217" s="3">
        <v>489</v>
      </c>
      <c r="AA217" s="9">
        <v>25</v>
      </c>
      <c r="AN217" s="3">
        <f>IFERROR(ROUND(VLOOKUP($A217,est_vols!$A:$U,4,FALSE),0),"")</f>
        <v>319</v>
      </c>
      <c r="AO217" s="3">
        <f>IFERROR(ROUND(VLOOKUP($A217,est_vols!$A:$U,5,FALSE),0),"")</f>
        <v>12</v>
      </c>
      <c r="AP217" s="3">
        <f>IFERROR(ROUND(VLOOKUP($A217,est_vols!$A:$U,6,FALSE),0),"")</f>
        <v>110</v>
      </c>
      <c r="AQ217" s="3">
        <f>IFERROR(ROUND(VLOOKUP($A217,est_vols!$A:$U,7,FALSE),0),"")</f>
        <v>178</v>
      </c>
      <c r="AR217" s="3">
        <f>IFERROR(ROUND(VLOOKUP($A217,est_vols!$A:$U,8,FALSE),0),"")</f>
        <v>19</v>
      </c>
      <c r="AS217" s="9">
        <f>IFERROR(ROUND(VLOOKUP($A217,est_vols!$A:$U,9,FALSE),0),"")</f>
        <v>0</v>
      </c>
      <c r="AT217" s="3">
        <f t="shared" si="45"/>
        <v>-1669</v>
      </c>
      <c r="AU217" s="3">
        <f t="shared" si="45"/>
        <v>-260</v>
      </c>
      <c r="AV217" s="3">
        <f t="shared" si="45"/>
        <v>-550</v>
      </c>
      <c r="AW217" s="3">
        <f t="shared" si="43"/>
        <v>-364</v>
      </c>
      <c r="AX217" s="3">
        <f t="shared" si="43"/>
        <v>-470</v>
      </c>
      <c r="AY217" s="9">
        <f t="shared" si="43"/>
        <v>-25</v>
      </c>
      <c r="AZ217" s="3">
        <f t="shared" si="46"/>
        <v>2785561</v>
      </c>
      <c r="BA217" s="3">
        <f t="shared" si="46"/>
        <v>67600</v>
      </c>
      <c r="BB217" s="3">
        <f t="shared" si="46"/>
        <v>302500</v>
      </c>
      <c r="BC217" s="3">
        <f t="shared" si="44"/>
        <v>132496</v>
      </c>
      <c r="BD217" s="3">
        <f t="shared" si="44"/>
        <v>220900</v>
      </c>
      <c r="BE217" s="3">
        <f t="shared" si="44"/>
        <v>625</v>
      </c>
    </row>
    <row r="218" spans="1:57" x14ac:dyDescent="0.25">
      <c r="A218">
        <v>216</v>
      </c>
      <c r="B218" t="s">
        <v>75</v>
      </c>
      <c r="C218" t="s">
        <v>214</v>
      </c>
      <c r="D218" t="str">
        <f t="shared" si="35"/>
        <v>22ND ST between GUERRERO and VALENCIA</v>
      </c>
      <c r="E218" t="s">
        <v>225</v>
      </c>
      <c r="F218" t="s">
        <v>401</v>
      </c>
      <c r="G218" t="s">
        <v>396</v>
      </c>
      <c r="H218" t="s">
        <v>40</v>
      </c>
      <c r="I218" t="s">
        <v>621</v>
      </c>
      <c r="J218" s="11" t="s">
        <v>750</v>
      </c>
      <c r="K218">
        <v>25623</v>
      </c>
      <c r="L218" s="11">
        <v>24117</v>
      </c>
      <c r="M218">
        <f>IFERROR(ROUND(VLOOKUP($A218,est_vols!$A:$U,2,FALSE),0),"")</f>
        <v>1</v>
      </c>
      <c r="N218">
        <f>IFERROR(ROUND(VLOOKUP($A218,est_vols!$A:$U,3,FALSE),0),"")</f>
        <v>4</v>
      </c>
      <c r="O218" t="str">
        <f>VLOOKUP(M218,'AT FT Lookup'!$A$3:$D$8,4,FALSE)</f>
        <v>Core/CBD</v>
      </c>
      <c r="P218" s="11" t="str">
        <f>VLOOKUP(N218,'AT FT Lookup'!$A$12:$C$26,3,FALSE)</f>
        <v>Col</v>
      </c>
      <c r="Q218">
        <f t="shared" si="38"/>
        <v>1</v>
      </c>
      <c r="R218">
        <f t="shared" si="39"/>
        <v>0</v>
      </c>
      <c r="S218">
        <f t="shared" si="40"/>
        <v>0</v>
      </c>
      <c r="T218">
        <f t="shared" si="41"/>
        <v>0</v>
      </c>
      <c r="U218" s="11" t="str">
        <f t="shared" si="42"/>
        <v>&lt;10k</v>
      </c>
      <c r="V218" s="3">
        <v>2443.5</v>
      </c>
      <c r="W218" s="3">
        <v>408.5</v>
      </c>
      <c r="X218" s="3">
        <v>859</v>
      </c>
      <c r="Y218" s="3">
        <v>555.5</v>
      </c>
      <c r="Z218" s="3">
        <v>590</v>
      </c>
      <c r="AA218" s="9">
        <v>30.5</v>
      </c>
      <c r="AN218" s="3">
        <f>IFERROR(ROUND(VLOOKUP($A218,est_vols!$A:$U,4,FALSE),0),"")</f>
        <v>138</v>
      </c>
      <c r="AO218" s="3">
        <f>IFERROR(ROUND(VLOOKUP($A218,est_vols!$A:$U,5,FALSE),0),"")</f>
        <v>61</v>
      </c>
      <c r="AP218" s="3">
        <f>IFERROR(ROUND(VLOOKUP($A218,est_vols!$A:$U,6,FALSE),0),"")</f>
        <v>40</v>
      </c>
      <c r="AQ218" s="3">
        <f>IFERROR(ROUND(VLOOKUP($A218,est_vols!$A:$U,7,FALSE),0),"")</f>
        <v>31</v>
      </c>
      <c r="AR218" s="3">
        <f>IFERROR(ROUND(VLOOKUP($A218,est_vols!$A:$U,8,FALSE),0),"")</f>
        <v>5</v>
      </c>
      <c r="AS218" s="9">
        <f>IFERROR(ROUND(VLOOKUP($A218,est_vols!$A:$U,9,FALSE),0),"")</f>
        <v>1</v>
      </c>
      <c r="AT218" s="3">
        <f t="shared" si="45"/>
        <v>-2305.5</v>
      </c>
      <c r="AU218" s="3">
        <f t="shared" si="45"/>
        <v>-347.5</v>
      </c>
      <c r="AV218" s="3">
        <f t="shared" si="45"/>
        <v>-819</v>
      </c>
      <c r="AW218" s="3">
        <f t="shared" si="43"/>
        <v>-524.5</v>
      </c>
      <c r="AX218" s="3">
        <f t="shared" si="43"/>
        <v>-585</v>
      </c>
      <c r="AY218" s="9">
        <f t="shared" si="43"/>
        <v>-29.5</v>
      </c>
      <c r="AZ218" s="3">
        <f t="shared" si="46"/>
        <v>5315330.25</v>
      </c>
      <c r="BA218" s="3">
        <f t="shared" si="46"/>
        <v>120756.25</v>
      </c>
      <c r="BB218" s="3">
        <f t="shared" si="46"/>
        <v>670761</v>
      </c>
      <c r="BC218" s="3">
        <f t="shared" si="44"/>
        <v>275100.25</v>
      </c>
      <c r="BD218" s="3">
        <f t="shared" si="44"/>
        <v>342225</v>
      </c>
      <c r="BE218" s="3">
        <f t="shared" si="44"/>
        <v>870.25</v>
      </c>
    </row>
    <row r="219" spans="1:57" x14ac:dyDescent="0.25">
      <c r="A219">
        <v>217</v>
      </c>
      <c r="B219" t="s">
        <v>75</v>
      </c>
      <c r="C219" t="s">
        <v>214</v>
      </c>
      <c r="D219" t="str">
        <f t="shared" si="35"/>
        <v>22ND ST between GUERRERO and VALENCIA</v>
      </c>
      <c r="E219" t="s">
        <v>225</v>
      </c>
      <c r="F219" t="s">
        <v>401</v>
      </c>
      <c r="G219" t="s">
        <v>396</v>
      </c>
      <c r="H219" t="s">
        <v>40</v>
      </c>
      <c r="I219" t="s">
        <v>621</v>
      </c>
      <c r="J219" s="11" t="s">
        <v>751</v>
      </c>
      <c r="K219">
        <v>24117</v>
      </c>
      <c r="L219" s="11">
        <v>24115</v>
      </c>
      <c r="M219">
        <f>IFERROR(ROUND(VLOOKUP($A219,est_vols!$A:$U,2,FALSE),0),"")</f>
        <v>1</v>
      </c>
      <c r="N219">
        <f>IFERROR(ROUND(VLOOKUP($A219,est_vols!$A:$U,3,FALSE),0),"")</f>
        <v>4</v>
      </c>
      <c r="O219" t="str">
        <f>VLOOKUP(M219,'AT FT Lookup'!$A$3:$D$8,4,FALSE)</f>
        <v>Core/CBD</v>
      </c>
      <c r="P219" s="11" t="str">
        <f>VLOOKUP(N219,'AT FT Lookup'!$A$12:$C$26,3,FALSE)</f>
        <v>Col</v>
      </c>
      <c r="Q219">
        <f t="shared" si="38"/>
        <v>1</v>
      </c>
      <c r="R219">
        <f t="shared" si="39"/>
        <v>0</v>
      </c>
      <c r="S219">
        <f t="shared" si="40"/>
        <v>0</v>
      </c>
      <c r="T219">
        <f t="shared" si="41"/>
        <v>0</v>
      </c>
      <c r="U219" s="11" t="str">
        <f t="shared" si="42"/>
        <v>&lt;10k</v>
      </c>
      <c r="V219" s="3">
        <v>2443.5</v>
      </c>
      <c r="W219" s="3">
        <v>408.5</v>
      </c>
      <c r="X219" s="3">
        <v>859</v>
      </c>
      <c r="Y219" s="3">
        <v>555.5</v>
      </c>
      <c r="Z219" s="3">
        <v>590</v>
      </c>
      <c r="AA219" s="9">
        <v>30.5</v>
      </c>
      <c r="AN219" s="3">
        <f>IFERROR(ROUND(VLOOKUP($A219,est_vols!$A:$U,4,FALSE),0),"")</f>
        <v>1410</v>
      </c>
      <c r="AO219" s="3">
        <f>IFERROR(ROUND(VLOOKUP($A219,est_vols!$A:$U,5,FALSE),0),"")</f>
        <v>378</v>
      </c>
      <c r="AP219" s="3">
        <f>IFERROR(ROUND(VLOOKUP($A219,est_vols!$A:$U,6,FALSE),0),"")</f>
        <v>564</v>
      </c>
      <c r="AQ219" s="3">
        <f>IFERROR(ROUND(VLOOKUP($A219,est_vols!$A:$U,7,FALSE),0),"")</f>
        <v>302</v>
      </c>
      <c r="AR219" s="3">
        <f>IFERROR(ROUND(VLOOKUP($A219,est_vols!$A:$U,8,FALSE),0),"")</f>
        <v>147</v>
      </c>
      <c r="AS219" s="9">
        <f>IFERROR(ROUND(VLOOKUP($A219,est_vols!$A:$U,9,FALSE),0),"")</f>
        <v>20</v>
      </c>
      <c r="AT219" s="3">
        <f t="shared" si="45"/>
        <v>-1033.5</v>
      </c>
      <c r="AU219" s="3">
        <f t="shared" si="45"/>
        <v>-30.5</v>
      </c>
      <c r="AV219" s="3">
        <f t="shared" si="45"/>
        <v>-295</v>
      </c>
      <c r="AW219" s="3">
        <f t="shared" si="43"/>
        <v>-253.5</v>
      </c>
      <c r="AX219" s="3">
        <f t="shared" si="43"/>
        <v>-443</v>
      </c>
      <c r="AY219" s="9">
        <f t="shared" si="43"/>
        <v>-10.5</v>
      </c>
      <c r="AZ219" s="3">
        <f t="shared" si="46"/>
        <v>1068122.25</v>
      </c>
      <c r="BA219" s="3">
        <f t="shared" si="46"/>
        <v>930.25</v>
      </c>
      <c r="BB219" s="3">
        <f t="shared" si="46"/>
        <v>87025</v>
      </c>
      <c r="BC219" s="3">
        <f t="shared" si="44"/>
        <v>64262.25</v>
      </c>
      <c r="BD219" s="3">
        <f t="shared" si="44"/>
        <v>196249</v>
      </c>
      <c r="BE219" s="3">
        <f t="shared" si="44"/>
        <v>110.25</v>
      </c>
    </row>
    <row r="220" spans="1:57" x14ac:dyDescent="0.25">
      <c r="A220">
        <v>218</v>
      </c>
      <c r="B220" t="s">
        <v>75</v>
      </c>
      <c r="C220" t="s">
        <v>214</v>
      </c>
      <c r="D220" t="str">
        <f t="shared" si="35"/>
        <v>22ND ST between GUERRERO and VALENCIA</v>
      </c>
      <c r="E220" t="s">
        <v>225</v>
      </c>
      <c r="F220" t="s">
        <v>401</v>
      </c>
      <c r="G220" t="s">
        <v>396</v>
      </c>
      <c r="H220" t="s">
        <v>42</v>
      </c>
      <c r="I220" t="s">
        <v>621</v>
      </c>
      <c r="J220" s="11" t="s">
        <v>752</v>
      </c>
      <c r="K220">
        <v>24115</v>
      </c>
      <c r="L220" s="11">
        <v>24117</v>
      </c>
      <c r="M220">
        <f>IFERROR(ROUND(VLOOKUP($A220,est_vols!$A:$U,2,FALSE),0),"")</f>
        <v>1</v>
      </c>
      <c r="N220">
        <f>IFERROR(ROUND(VLOOKUP($A220,est_vols!$A:$U,3,FALSE),0),"")</f>
        <v>4</v>
      </c>
      <c r="O220" t="str">
        <f>VLOOKUP(M220,'AT FT Lookup'!$A$3:$D$8,4,FALSE)</f>
        <v>Core/CBD</v>
      </c>
      <c r="P220" s="11" t="str">
        <f>VLOOKUP(N220,'AT FT Lookup'!$A$12:$C$26,3,FALSE)</f>
        <v>Col</v>
      </c>
      <c r="Q220">
        <f t="shared" si="38"/>
        <v>1</v>
      </c>
      <c r="R220">
        <f t="shared" si="39"/>
        <v>0</v>
      </c>
      <c r="S220">
        <f t="shared" si="40"/>
        <v>0</v>
      </c>
      <c r="T220">
        <f t="shared" si="41"/>
        <v>0</v>
      </c>
      <c r="U220" s="11" t="str">
        <f t="shared" si="42"/>
        <v>&lt;10k</v>
      </c>
      <c r="V220" s="3">
        <v>2420</v>
      </c>
      <c r="W220" s="3">
        <v>296</v>
      </c>
      <c r="X220" s="3">
        <v>771</v>
      </c>
      <c r="Y220" s="3">
        <v>583</v>
      </c>
      <c r="Z220" s="3">
        <v>743</v>
      </c>
      <c r="AA220" s="9">
        <v>27</v>
      </c>
      <c r="AN220" s="3">
        <f>IFERROR(ROUND(VLOOKUP($A220,est_vols!$A:$U,4,FALSE),0),"")</f>
        <v>1225</v>
      </c>
      <c r="AO220" s="3">
        <f>IFERROR(ROUND(VLOOKUP($A220,est_vols!$A:$U,5,FALSE),0),"")</f>
        <v>84</v>
      </c>
      <c r="AP220" s="3">
        <f>IFERROR(ROUND(VLOOKUP($A220,est_vols!$A:$U,6,FALSE),0),"")</f>
        <v>403</v>
      </c>
      <c r="AQ220" s="3">
        <f>IFERROR(ROUND(VLOOKUP($A220,est_vols!$A:$U,7,FALSE),0),"")</f>
        <v>512</v>
      </c>
      <c r="AR220" s="3">
        <f>IFERROR(ROUND(VLOOKUP($A220,est_vols!$A:$U,8,FALSE),0),"")</f>
        <v>208</v>
      </c>
      <c r="AS220" s="9">
        <f>IFERROR(ROUND(VLOOKUP($A220,est_vols!$A:$U,9,FALSE),0),"")</f>
        <v>17</v>
      </c>
      <c r="AT220" s="3">
        <f t="shared" si="45"/>
        <v>-1195</v>
      </c>
      <c r="AU220" s="3">
        <f t="shared" si="45"/>
        <v>-212</v>
      </c>
      <c r="AV220" s="3">
        <f t="shared" si="45"/>
        <v>-368</v>
      </c>
      <c r="AW220" s="3">
        <f t="shared" si="43"/>
        <v>-71</v>
      </c>
      <c r="AX220" s="3">
        <f t="shared" si="43"/>
        <v>-535</v>
      </c>
      <c r="AY220" s="9">
        <f t="shared" si="43"/>
        <v>-10</v>
      </c>
      <c r="AZ220" s="3">
        <f t="shared" si="46"/>
        <v>1428025</v>
      </c>
      <c r="BA220" s="3">
        <f t="shared" si="46"/>
        <v>44944</v>
      </c>
      <c r="BB220" s="3">
        <f t="shared" si="46"/>
        <v>135424</v>
      </c>
      <c r="BC220" s="3">
        <f t="shared" si="44"/>
        <v>5041</v>
      </c>
      <c r="BD220" s="3">
        <f t="shared" si="44"/>
        <v>286225</v>
      </c>
      <c r="BE220" s="3">
        <f t="shared" si="44"/>
        <v>100</v>
      </c>
    </row>
    <row r="221" spans="1:57" x14ac:dyDescent="0.25">
      <c r="A221">
        <v>219</v>
      </c>
      <c r="B221" t="s">
        <v>75</v>
      </c>
      <c r="C221" t="s">
        <v>214</v>
      </c>
      <c r="D221" t="str">
        <f t="shared" si="35"/>
        <v>22ND ST between GUERRERO and VALENCIA</v>
      </c>
      <c r="E221" t="s">
        <v>225</v>
      </c>
      <c r="F221" t="s">
        <v>401</v>
      </c>
      <c r="G221" t="s">
        <v>396</v>
      </c>
      <c r="H221" t="s">
        <v>42</v>
      </c>
      <c r="I221" t="s">
        <v>621</v>
      </c>
      <c r="J221" s="11" t="s">
        <v>753</v>
      </c>
      <c r="K221">
        <v>24117</v>
      </c>
      <c r="L221" s="11">
        <v>25623</v>
      </c>
      <c r="M221">
        <f>IFERROR(ROUND(VLOOKUP($A221,est_vols!$A:$U,2,FALSE),0),"")</f>
        <v>1</v>
      </c>
      <c r="N221">
        <f>IFERROR(ROUND(VLOOKUP($A221,est_vols!$A:$U,3,FALSE),0),"")</f>
        <v>4</v>
      </c>
      <c r="O221" t="str">
        <f>VLOOKUP(M221,'AT FT Lookup'!$A$3:$D$8,4,FALSE)</f>
        <v>Core/CBD</v>
      </c>
      <c r="P221" s="11" t="str">
        <f>VLOOKUP(N221,'AT FT Lookup'!$A$12:$C$26,3,FALSE)</f>
        <v>Col</v>
      </c>
      <c r="Q221">
        <f t="shared" si="38"/>
        <v>1</v>
      </c>
      <c r="R221">
        <f t="shared" si="39"/>
        <v>0</v>
      </c>
      <c r="S221">
        <f t="shared" si="40"/>
        <v>0</v>
      </c>
      <c r="T221">
        <f t="shared" si="41"/>
        <v>0</v>
      </c>
      <c r="U221" s="11" t="str">
        <f t="shared" si="42"/>
        <v>&lt;10k</v>
      </c>
      <c r="V221" s="3">
        <v>2420</v>
      </c>
      <c r="W221" s="3">
        <v>296</v>
      </c>
      <c r="X221" s="3">
        <v>771</v>
      </c>
      <c r="Y221" s="3">
        <v>583</v>
      </c>
      <c r="Z221" s="3">
        <v>743</v>
      </c>
      <c r="AA221" s="9">
        <v>27</v>
      </c>
      <c r="AN221" s="3">
        <f>IFERROR(ROUND(VLOOKUP($A221,est_vols!$A:$U,4,FALSE),0),"")</f>
        <v>319</v>
      </c>
      <c r="AO221" s="3">
        <f>IFERROR(ROUND(VLOOKUP($A221,est_vols!$A:$U,5,FALSE),0),"")</f>
        <v>12</v>
      </c>
      <c r="AP221" s="3">
        <f>IFERROR(ROUND(VLOOKUP($A221,est_vols!$A:$U,6,FALSE),0),"")</f>
        <v>110</v>
      </c>
      <c r="AQ221" s="3">
        <f>IFERROR(ROUND(VLOOKUP($A221,est_vols!$A:$U,7,FALSE),0),"")</f>
        <v>178</v>
      </c>
      <c r="AR221" s="3">
        <f>IFERROR(ROUND(VLOOKUP($A221,est_vols!$A:$U,8,FALSE),0),"")</f>
        <v>19</v>
      </c>
      <c r="AS221" s="9">
        <f>IFERROR(ROUND(VLOOKUP($A221,est_vols!$A:$U,9,FALSE),0),"")</f>
        <v>0</v>
      </c>
      <c r="AT221" s="3">
        <f t="shared" si="45"/>
        <v>-2101</v>
      </c>
      <c r="AU221" s="3">
        <f t="shared" si="45"/>
        <v>-284</v>
      </c>
      <c r="AV221" s="3">
        <f t="shared" si="45"/>
        <v>-661</v>
      </c>
      <c r="AW221" s="3">
        <f t="shared" si="43"/>
        <v>-405</v>
      </c>
      <c r="AX221" s="3">
        <f t="shared" si="43"/>
        <v>-724</v>
      </c>
      <c r="AY221" s="9">
        <f t="shared" si="43"/>
        <v>-27</v>
      </c>
      <c r="AZ221" s="3">
        <f t="shared" si="46"/>
        <v>4414201</v>
      </c>
      <c r="BA221" s="3">
        <f t="shared" si="46"/>
        <v>80656</v>
      </c>
      <c r="BB221" s="3">
        <f t="shared" si="46"/>
        <v>436921</v>
      </c>
      <c r="BC221" s="3">
        <f t="shared" si="44"/>
        <v>164025</v>
      </c>
      <c r="BD221" s="3">
        <f t="shared" si="44"/>
        <v>524176</v>
      </c>
      <c r="BE221" s="3">
        <f t="shared" si="44"/>
        <v>729</v>
      </c>
    </row>
    <row r="222" spans="1:57" x14ac:dyDescent="0.25">
      <c r="A222">
        <v>220</v>
      </c>
      <c r="B222" t="s">
        <v>75</v>
      </c>
      <c r="C222" t="s">
        <v>214</v>
      </c>
      <c r="D222" t="str">
        <f t="shared" si="35"/>
        <v>22ND ST between HAMPSHIRE and POTRERO</v>
      </c>
      <c r="E222" t="s">
        <v>225</v>
      </c>
      <c r="F222" t="s">
        <v>403</v>
      </c>
      <c r="G222" t="s">
        <v>404</v>
      </c>
      <c r="H222" t="s">
        <v>40</v>
      </c>
      <c r="I222" t="s">
        <v>621</v>
      </c>
      <c r="J222" s="11" t="s">
        <v>754</v>
      </c>
      <c r="K222">
        <v>23966</v>
      </c>
      <c r="L222" s="11">
        <v>23964</v>
      </c>
      <c r="M222">
        <f>IFERROR(ROUND(VLOOKUP($A222,est_vols!$A:$U,2,FALSE),0),"")</f>
        <v>1</v>
      </c>
      <c r="N222">
        <f>IFERROR(ROUND(VLOOKUP($A222,est_vols!$A:$U,3,FALSE),0),"")</f>
        <v>11</v>
      </c>
      <c r="O222" t="str">
        <f>VLOOKUP(M222,'AT FT Lookup'!$A$3:$D$8,4,FALSE)</f>
        <v>Core/CBD</v>
      </c>
      <c r="P222" s="11" t="str">
        <f>VLOOKUP(N222,'AT FT Lookup'!$A$12:$C$26,3,FALSE)</f>
        <v>Loc</v>
      </c>
      <c r="Q222">
        <f t="shared" si="38"/>
        <v>1</v>
      </c>
      <c r="R222">
        <f t="shared" si="39"/>
        <v>0</v>
      </c>
      <c r="S222">
        <f t="shared" si="40"/>
        <v>0</v>
      </c>
      <c r="T222">
        <f t="shared" si="41"/>
        <v>0</v>
      </c>
      <c r="U222" s="11" t="str">
        <f t="shared" si="42"/>
        <v>&lt;10k</v>
      </c>
      <c r="V222" s="3">
        <v>1710</v>
      </c>
      <c r="W222" s="3">
        <v>405</v>
      </c>
      <c r="X222" s="3">
        <v>566</v>
      </c>
      <c r="Y222" s="3">
        <v>362</v>
      </c>
      <c r="Z222" s="3">
        <v>344</v>
      </c>
      <c r="AA222" s="9">
        <v>33</v>
      </c>
      <c r="AN222" s="3">
        <f>IFERROR(ROUND(VLOOKUP($A222,est_vols!$A:$U,4,FALSE),0),"")</f>
        <v>2716</v>
      </c>
      <c r="AO222" s="3">
        <f>IFERROR(ROUND(VLOOKUP($A222,est_vols!$A:$U,5,FALSE),0),"")</f>
        <v>538</v>
      </c>
      <c r="AP222" s="3">
        <f>IFERROR(ROUND(VLOOKUP($A222,est_vols!$A:$U,6,FALSE),0),"")</f>
        <v>1051</v>
      </c>
      <c r="AQ222" s="3">
        <f>IFERROR(ROUND(VLOOKUP($A222,est_vols!$A:$U,7,FALSE),0),"")</f>
        <v>433</v>
      </c>
      <c r="AR222" s="3">
        <f>IFERROR(ROUND(VLOOKUP($A222,est_vols!$A:$U,8,FALSE),0),"")</f>
        <v>615</v>
      </c>
      <c r="AS222" s="9">
        <f>IFERROR(ROUND(VLOOKUP($A222,est_vols!$A:$U,9,FALSE),0),"")</f>
        <v>80</v>
      </c>
      <c r="AT222" s="3">
        <f t="shared" si="45"/>
        <v>1006</v>
      </c>
      <c r="AU222" s="3">
        <f t="shared" si="45"/>
        <v>133</v>
      </c>
      <c r="AV222" s="3">
        <f t="shared" si="45"/>
        <v>485</v>
      </c>
      <c r="AW222" s="3">
        <f t="shared" si="43"/>
        <v>71</v>
      </c>
      <c r="AX222" s="3">
        <f t="shared" si="43"/>
        <v>271</v>
      </c>
      <c r="AY222" s="9">
        <f t="shared" si="43"/>
        <v>47</v>
      </c>
      <c r="AZ222" s="3">
        <f t="shared" si="46"/>
        <v>1012036</v>
      </c>
      <c r="BA222" s="3">
        <f t="shared" si="46"/>
        <v>17689</v>
      </c>
      <c r="BB222" s="3">
        <f t="shared" si="46"/>
        <v>235225</v>
      </c>
      <c r="BC222" s="3">
        <f t="shared" si="44"/>
        <v>5041</v>
      </c>
      <c r="BD222" s="3">
        <f t="shared" si="44"/>
        <v>73441</v>
      </c>
      <c r="BE222" s="3">
        <f t="shared" si="44"/>
        <v>2209</v>
      </c>
    </row>
    <row r="223" spans="1:57" x14ac:dyDescent="0.25">
      <c r="A223">
        <v>221</v>
      </c>
      <c r="B223" t="s">
        <v>75</v>
      </c>
      <c r="C223" t="s">
        <v>214</v>
      </c>
      <c r="D223" t="str">
        <f t="shared" si="35"/>
        <v>22ND ST between HAMPSHIRE and POTRERO</v>
      </c>
      <c r="E223" t="s">
        <v>225</v>
      </c>
      <c r="F223" t="s">
        <v>403</v>
      </c>
      <c r="G223" t="s">
        <v>404</v>
      </c>
      <c r="H223" t="s">
        <v>42</v>
      </c>
      <c r="I223" t="s">
        <v>621</v>
      </c>
      <c r="J223" s="11" t="s">
        <v>755</v>
      </c>
      <c r="K223">
        <v>23964</v>
      </c>
      <c r="L223" s="11">
        <v>23966</v>
      </c>
      <c r="M223">
        <f>IFERROR(ROUND(VLOOKUP($A223,est_vols!$A:$U,2,FALSE),0),"")</f>
        <v>1</v>
      </c>
      <c r="N223">
        <f>IFERROR(ROUND(VLOOKUP($A223,est_vols!$A:$U,3,FALSE),0),"")</f>
        <v>11</v>
      </c>
      <c r="O223" t="str">
        <f>VLOOKUP(M223,'AT FT Lookup'!$A$3:$D$8,4,FALSE)</f>
        <v>Core/CBD</v>
      </c>
      <c r="P223" s="11" t="str">
        <f>VLOOKUP(N223,'AT FT Lookup'!$A$12:$C$26,3,FALSE)</f>
        <v>Loc</v>
      </c>
      <c r="Q223">
        <f t="shared" si="38"/>
        <v>1</v>
      </c>
      <c r="R223">
        <f t="shared" si="39"/>
        <v>0</v>
      </c>
      <c r="S223">
        <f t="shared" si="40"/>
        <v>0</v>
      </c>
      <c r="T223">
        <f t="shared" si="41"/>
        <v>0</v>
      </c>
      <c r="U223" s="11" t="str">
        <f t="shared" si="42"/>
        <v>&lt;10k</v>
      </c>
      <c r="V223" s="3">
        <v>619</v>
      </c>
      <c r="W223" s="3">
        <v>77</v>
      </c>
      <c r="X223" s="3">
        <v>189</v>
      </c>
      <c r="Y223" s="3">
        <v>129</v>
      </c>
      <c r="Z223" s="3">
        <v>205</v>
      </c>
      <c r="AA223" s="9">
        <v>19</v>
      </c>
      <c r="AN223" s="3">
        <f>IFERROR(ROUND(VLOOKUP($A223,est_vols!$A:$U,4,FALSE),0),"")</f>
        <v>2593</v>
      </c>
      <c r="AO223" s="3">
        <f>IFERROR(ROUND(VLOOKUP($A223,est_vols!$A:$U,5,FALSE),0),"")</f>
        <v>337</v>
      </c>
      <c r="AP223" s="3">
        <f>IFERROR(ROUND(VLOOKUP($A223,est_vols!$A:$U,6,FALSE),0),"")</f>
        <v>1002</v>
      </c>
      <c r="AQ223" s="3">
        <f>IFERROR(ROUND(VLOOKUP($A223,est_vols!$A:$U,7,FALSE),0),"")</f>
        <v>541</v>
      </c>
      <c r="AR223" s="3">
        <f>IFERROR(ROUND(VLOOKUP($A223,est_vols!$A:$U,8,FALSE),0),"")</f>
        <v>641</v>
      </c>
      <c r="AS223" s="9">
        <f>IFERROR(ROUND(VLOOKUP($A223,est_vols!$A:$U,9,FALSE),0),"")</f>
        <v>72</v>
      </c>
      <c r="AT223" s="3">
        <f t="shared" si="45"/>
        <v>1974</v>
      </c>
      <c r="AU223" s="3">
        <f t="shared" si="45"/>
        <v>260</v>
      </c>
      <c r="AV223" s="3">
        <f t="shared" si="45"/>
        <v>813</v>
      </c>
      <c r="AW223" s="3">
        <f t="shared" si="43"/>
        <v>412</v>
      </c>
      <c r="AX223" s="3">
        <f t="shared" si="43"/>
        <v>436</v>
      </c>
      <c r="AY223" s="9">
        <f t="shared" si="43"/>
        <v>53</v>
      </c>
      <c r="AZ223" s="3">
        <f t="shared" si="46"/>
        <v>3896676</v>
      </c>
      <c r="BA223" s="3">
        <f t="shared" si="46"/>
        <v>67600</v>
      </c>
      <c r="BB223" s="3">
        <f t="shared" si="46"/>
        <v>660969</v>
      </c>
      <c r="BC223" s="3">
        <f t="shared" si="44"/>
        <v>169744</v>
      </c>
      <c r="BD223" s="3">
        <f t="shared" si="44"/>
        <v>190096</v>
      </c>
      <c r="BE223" s="3">
        <f t="shared" si="44"/>
        <v>2809</v>
      </c>
    </row>
    <row r="224" spans="1:57" x14ac:dyDescent="0.25">
      <c r="A224">
        <v>222</v>
      </c>
      <c r="B224" t="s">
        <v>75</v>
      </c>
      <c r="C224" t="s">
        <v>214</v>
      </c>
      <c r="D224" t="str">
        <f t="shared" si="35"/>
        <v>23RD AVE between CABRILLO and FULTON</v>
      </c>
      <c r="E224" t="s">
        <v>226</v>
      </c>
      <c r="F224" t="s">
        <v>369</v>
      </c>
      <c r="G224" t="s">
        <v>389</v>
      </c>
      <c r="H224" t="s">
        <v>36</v>
      </c>
      <c r="I224" t="s">
        <v>621</v>
      </c>
      <c r="J224" s="11" t="s">
        <v>756</v>
      </c>
      <c r="K224">
        <v>27513</v>
      </c>
      <c r="L224" s="11">
        <v>27514</v>
      </c>
      <c r="M224">
        <f>IFERROR(ROUND(VLOOKUP($A224,est_vols!$A:$U,2,FALSE),0),"")</f>
        <v>3</v>
      </c>
      <c r="N224">
        <f>IFERROR(ROUND(VLOOKUP($A224,est_vols!$A:$U,3,FALSE),0),"")</f>
        <v>11</v>
      </c>
      <c r="O224" t="str">
        <f>VLOOKUP(M224,'AT FT Lookup'!$A$3:$D$8,4,FALSE)</f>
        <v>Urb</v>
      </c>
      <c r="P224" s="11" t="str">
        <f>VLOOKUP(N224,'AT FT Lookup'!$A$12:$C$26,3,FALSE)</f>
        <v>Loc</v>
      </c>
      <c r="Q224">
        <f t="shared" si="38"/>
        <v>1</v>
      </c>
      <c r="R224">
        <f t="shared" si="39"/>
        <v>0</v>
      </c>
      <c r="S224">
        <f t="shared" si="40"/>
        <v>0</v>
      </c>
      <c r="T224">
        <f t="shared" si="41"/>
        <v>0</v>
      </c>
      <c r="U224" s="11" t="str">
        <f t="shared" si="42"/>
        <v>&lt;10k</v>
      </c>
      <c r="V224" s="3">
        <v>971</v>
      </c>
      <c r="W224" s="3">
        <v>128</v>
      </c>
      <c r="X224" s="3">
        <v>347</v>
      </c>
      <c r="Y224" s="3">
        <v>238</v>
      </c>
      <c r="Z224" s="3">
        <v>246</v>
      </c>
      <c r="AA224" s="9">
        <v>12</v>
      </c>
      <c r="AN224" s="3">
        <f>IFERROR(ROUND(VLOOKUP($A224,est_vols!$A:$U,4,FALSE),0),"")</f>
        <v>5</v>
      </c>
      <c r="AO224" s="3">
        <f>IFERROR(ROUND(VLOOKUP($A224,est_vols!$A:$U,5,FALSE),0),"")</f>
        <v>0</v>
      </c>
      <c r="AP224" s="3">
        <f>IFERROR(ROUND(VLOOKUP($A224,est_vols!$A:$U,6,FALSE),0),"")</f>
        <v>0</v>
      </c>
      <c r="AQ224" s="3">
        <f>IFERROR(ROUND(VLOOKUP($A224,est_vols!$A:$U,7,FALSE),0),"")</f>
        <v>5</v>
      </c>
      <c r="AR224" s="3">
        <f>IFERROR(ROUND(VLOOKUP($A224,est_vols!$A:$U,8,FALSE),0),"")</f>
        <v>0</v>
      </c>
      <c r="AS224" s="9">
        <f>IFERROR(ROUND(VLOOKUP($A224,est_vols!$A:$U,9,FALSE),0),"")</f>
        <v>0</v>
      </c>
      <c r="AT224" s="3">
        <f t="shared" si="45"/>
        <v>-966</v>
      </c>
      <c r="AU224" s="3">
        <f t="shared" si="45"/>
        <v>-128</v>
      </c>
      <c r="AV224" s="3">
        <f t="shared" si="45"/>
        <v>-347</v>
      </c>
      <c r="AW224" s="3">
        <f t="shared" si="43"/>
        <v>-233</v>
      </c>
      <c r="AX224" s="3">
        <f t="shared" si="43"/>
        <v>-246</v>
      </c>
      <c r="AY224" s="9">
        <f t="shared" si="43"/>
        <v>-12</v>
      </c>
      <c r="AZ224" s="3">
        <f t="shared" si="46"/>
        <v>933156</v>
      </c>
      <c r="BA224" s="3">
        <f t="shared" si="46"/>
        <v>16384</v>
      </c>
      <c r="BB224" s="3">
        <f t="shared" si="46"/>
        <v>120409</v>
      </c>
      <c r="BC224" s="3">
        <f t="shared" si="44"/>
        <v>54289</v>
      </c>
      <c r="BD224" s="3">
        <f t="shared" si="44"/>
        <v>60516</v>
      </c>
      <c r="BE224" s="3">
        <f t="shared" si="44"/>
        <v>144</v>
      </c>
    </row>
    <row r="225" spans="1:57" x14ac:dyDescent="0.25">
      <c r="A225">
        <v>223</v>
      </c>
      <c r="B225" t="s">
        <v>75</v>
      </c>
      <c r="C225" t="s">
        <v>214</v>
      </c>
      <c r="D225" t="str">
        <f t="shared" ref="D225:D288" si="47">CONCATENATE(E225," between ",F225," and ",G225)</f>
        <v>23RD AVE between CABRILLO and FULTON</v>
      </c>
      <c r="E225" t="s">
        <v>226</v>
      </c>
      <c r="F225" t="s">
        <v>369</v>
      </c>
      <c r="G225" t="s">
        <v>389</v>
      </c>
      <c r="H225" t="s">
        <v>38</v>
      </c>
      <c r="I225" t="s">
        <v>621</v>
      </c>
      <c r="J225" s="11" t="s">
        <v>757</v>
      </c>
      <c r="K225">
        <v>27514</v>
      </c>
      <c r="L225" s="11">
        <v>27513</v>
      </c>
      <c r="M225">
        <f>IFERROR(ROUND(VLOOKUP($A225,est_vols!$A:$U,2,FALSE),0),"")</f>
        <v>3</v>
      </c>
      <c r="N225">
        <f>IFERROR(ROUND(VLOOKUP($A225,est_vols!$A:$U,3,FALSE),0),"")</f>
        <v>11</v>
      </c>
      <c r="O225" t="str">
        <f>VLOOKUP(M225,'AT FT Lookup'!$A$3:$D$8,4,FALSE)</f>
        <v>Urb</v>
      </c>
      <c r="P225" s="11" t="str">
        <f>VLOOKUP(N225,'AT FT Lookup'!$A$12:$C$26,3,FALSE)</f>
        <v>Loc</v>
      </c>
      <c r="Q225">
        <f t="shared" si="38"/>
        <v>1</v>
      </c>
      <c r="R225">
        <f t="shared" si="39"/>
        <v>0</v>
      </c>
      <c r="S225">
        <f t="shared" si="40"/>
        <v>0</v>
      </c>
      <c r="T225">
        <f t="shared" si="41"/>
        <v>0</v>
      </c>
      <c r="U225" s="11" t="str">
        <f t="shared" si="42"/>
        <v>&lt;10k</v>
      </c>
      <c r="V225" s="3">
        <v>487</v>
      </c>
      <c r="W225" s="3">
        <v>52</v>
      </c>
      <c r="X225" s="3">
        <v>167</v>
      </c>
      <c r="Y225" s="3">
        <v>90</v>
      </c>
      <c r="Z225" s="3">
        <v>161</v>
      </c>
      <c r="AA225" s="9">
        <v>17</v>
      </c>
      <c r="AN225" s="3">
        <f>IFERROR(ROUND(VLOOKUP($A225,est_vols!$A:$U,4,FALSE),0),"")</f>
        <v>0</v>
      </c>
      <c r="AO225" s="3">
        <f>IFERROR(ROUND(VLOOKUP($A225,est_vols!$A:$U,5,FALSE),0),"")</f>
        <v>0</v>
      </c>
      <c r="AP225" s="3">
        <f>IFERROR(ROUND(VLOOKUP($A225,est_vols!$A:$U,6,FALSE),0),"")</f>
        <v>0</v>
      </c>
      <c r="AQ225" s="3">
        <f>IFERROR(ROUND(VLOOKUP($A225,est_vols!$A:$U,7,FALSE),0),"")</f>
        <v>0</v>
      </c>
      <c r="AR225" s="3">
        <f>IFERROR(ROUND(VLOOKUP($A225,est_vols!$A:$U,8,FALSE),0),"")</f>
        <v>0</v>
      </c>
      <c r="AS225" s="9">
        <f>IFERROR(ROUND(VLOOKUP($A225,est_vols!$A:$U,9,FALSE),0),"")</f>
        <v>0</v>
      </c>
      <c r="AT225" s="3">
        <f t="shared" si="45"/>
        <v>-487</v>
      </c>
      <c r="AU225" s="3">
        <f t="shared" si="45"/>
        <v>-52</v>
      </c>
      <c r="AV225" s="3">
        <f t="shared" si="45"/>
        <v>-167</v>
      </c>
      <c r="AW225" s="3">
        <f t="shared" si="43"/>
        <v>-90</v>
      </c>
      <c r="AX225" s="3">
        <f t="shared" si="43"/>
        <v>-161</v>
      </c>
      <c r="AY225" s="9">
        <f t="shared" si="43"/>
        <v>-17</v>
      </c>
      <c r="AZ225" s="3">
        <f t="shared" si="46"/>
        <v>237169</v>
      </c>
      <c r="BA225" s="3">
        <f t="shared" si="46"/>
        <v>2704</v>
      </c>
      <c r="BB225" s="3">
        <f t="shared" si="46"/>
        <v>27889</v>
      </c>
      <c r="BC225" s="3">
        <f t="shared" si="44"/>
        <v>8100</v>
      </c>
      <c r="BD225" s="3">
        <f t="shared" si="44"/>
        <v>25921</v>
      </c>
      <c r="BE225" s="3">
        <f t="shared" si="44"/>
        <v>289</v>
      </c>
    </row>
    <row r="226" spans="1:57" x14ac:dyDescent="0.25">
      <c r="A226">
        <v>224</v>
      </c>
      <c r="B226" t="s">
        <v>75</v>
      </c>
      <c r="C226" t="s">
        <v>214</v>
      </c>
      <c r="D226" t="str">
        <f t="shared" si="47"/>
        <v>23RD AVE between CLEMENT and GEARY</v>
      </c>
      <c r="E226" t="s">
        <v>226</v>
      </c>
      <c r="F226" t="s">
        <v>405</v>
      </c>
      <c r="G226" t="s">
        <v>377</v>
      </c>
      <c r="H226" t="s">
        <v>36</v>
      </c>
      <c r="I226" t="s">
        <v>621</v>
      </c>
      <c r="J226" s="11" t="s">
        <v>758</v>
      </c>
      <c r="K226">
        <v>27541</v>
      </c>
      <c r="L226" s="11">
        <v>27543</v>
      </c>
      <c r="M226">
        <f>IFERROR(ROUND(VLOOKUP($A226,est_vols!$A:$U,2,FALSE),0),"")</f>
        <v>3</v>
      </c>
      <c r="N226">
        <f>IFERROR(ROUND(VLOOKUP($A226,est_vols!$A:$U,3,FALSE),0),"")</f>
        <v>11</v>
      </c>
      <c r="O226" t="str">
        <f>VLOOKUP(M226,'AT FT Lookup'!$A$3:$D$8,4,FALSE)</f>
        <v>Urb</v>
      </c>
      <c r="P226" s="11" t="str">
        <f>VLOOKUP(N226,'AT FT Lookup'!$A$12:$C$26,3,FALSE)</f>
        <v>Loc</v>
      </c>
      <c r="Q226">
        <f t="shared" si="38"/>
        <v>1</v>
      </c>
      <c r="R226">
        <f t="shared" si="39"/>
        <v>0</v>
      </c>
      <c r="S226">
        <f t="shared" si="40"/>
        <v>0</v>
      </c>
      <c r="T226">
        <f t="shared" si="41"/>
        <v>0</v>
      </c>
      <c r="U226" s="11" t="str">
        <f t="shared" si="42"/>
        <v>&lt;10k</v>
      </c>
      <c r="V226" s="3">
        <v>1290</v>
      </c>
      <c r="W226" s="3">
        <v>219</v>
      </c>
      <c r="X226" s="3">
        <v>491</v>
      </c>
      <c r="Y226" s="3">
        <v>312</v>
      </c>
      <c r="Z226" s="3">
        <v>253</v>
      </c>
      <c r="AA226" s="9">
        <v>15</v>
      </c>
      <c r="AN226" s="3">
        <f>IFERROR(ROUND(VLOOKUP($A226,est_vols!$A:$U,4,FALSE),0),"")</f>
        <v>904</v>
      </c>
      <c r="AO226" s="3">
        <f>IFERROR(ROUND(VLOOKUP($A226,est_vols!$A:$U,5,FALSE),0),"")</f>
        <v>118</v>
      </c>
      <c r="AP226" s="3">
        <f>IFERROR(ROUND(VLOOKUP($A226,est_vols!$A:$U,6,FALSE),0),"")</f>
        <v>338</v>
      </c>
      <c r="AQ226" s="3">
        <f>IFERROR(ROUND(VLOOKUP($A226,est_vols!$A:$U,7,FALSE),0),"")</f>
        <v>180</v>
      </c>
      <c r="AR226" s="3">
        <f>IFERROR(ROUND(VLOOKUP($A226,est_vols!$A:$U,8,FALSE),0),"")</f>
        <v>242</v>
      </c>
      <c r="AS226" s="9">
        <f>IFERROR(ROUND(VLOOKUP($A226,est_vols!$A:$U,9,FALSE),0),"")</f>
        <v>27</v>
      </c>
      <c r="AT226" s="3">
        <f t="shared" si="45"/>
        <v>-386</v>
      </c>
      <c r="AU226" s="3">
        <f t="shared" si="45"/>
        <v>-101</v>
      </c>
      <c r="AV226" s="3">
        <f t="shared" si="45"/>
        <v>-153</v>
      </c>
      <c r="AW226" s="3">
        <f t="shared" si="43"/>
        <v>-132</v>
      </c>
      <c r="AX226" s="3">
        <f t="shared" si="43"/>
        <v>-11</v>
      </c>
      <c r="AY226" s="9">
        <f t="shared" si="43"/>
        <v>12</v>
      </c>
      <c r="AZ226" s="3">
        <f t="shared" si="46"/>
        <v>148996</v>
      </c>
      <c r="BA226" s="3">
        <f t="shared" si="46"/>
        <v>10201</v>
      </c>
      <c r="BB226" s="3">
        <f t="shared" si="46"/>
        <v>23409</v>
      </c>
      <c r="BC226" s="3">
        <f t="shared" si="44"/>
        <v>17424</v>
      </c>
      <c r="BD226" s="3">
        <f t="shared" si="44"/>
        <v>121</v>
      </c>
      <c r="BE226" s="3">
        <f t="shared" si="44"/>
        <v>144</v>
      </c>
    </row>
    <row r="227" spans="1:57" x14ac:dyDescent="0.25">
      <c r="A227">
        <v>225</v>
      </c>
      <c r="B227" t="s">
        <v>75</v>
      </c>
      <c r="C227" t="s">
        <v>214</v>
      </c>
      <c r="D227" t="str">
        <f t="shared" si="47"/>
        <v>23RD AVE between CLEMENT and GEARY</v>
      </c>
      <c r="E227" t="s">
        <v>226</v>
      </c>
      <c r="F227" t="s">
        <v>405</v>
      </c>
      <c r="G227" t="s">
        <v>377</v>
      </c>
      <c r="H227" t="s">
        <v>38</v>
      </c>
      <c r="I227" t="s">
        <v>621</v>
      </c>
      <c r="J227" s="11" t="s">
        <v>759</v>
      </c>
      <c r="K227">
        <v>27543</v>
      </c>
      <c r="L227" s="11">
        <v>27541</v>
      </c>
      <c r="M227">
        <f>IFERROR(ROUND(VLOOKUP($A227,est_vols!$A:$U,2,FALSE),0),"")</f>
        <v>3</v>
      </c>
      <c r="N227">
        <f>IFERROR(ROUND(VLOOKUP($A227,est_vols!$A:$U,3,FALSE),0),"")</f>
        <v>11</v>
      </c>
      <c r="O227" t="str">
        <f>VLOOKUP(M227,'AT FT Lookup'!$A$3:$D$8,4,FALSE)</f>
        <v>Urb</v>
      </c>
      <c r="P227" s="11" t="str">
        <f>VLOOKUP(N227,'AT FT Lookup'!$A$12:$C$26,3,FALSE)</f>
        <v>Loc</v>
      </c>
      <c r="Q227">
        <f t="shared" si="38"/>
        <v>1</v>
      </c>
      <c r="R227">
        <f t="shared" si="39"/>
        <v>0</v>
      </c>
      <c r="S227">
        <f t="shared" si="40"/>
        <v>0</v>
      </c>
      <c r="T227">
        <f t="shared" si="41"/>
        <v>0</v>
      </c>
      <c r="U227" s="11" t="str">
        <f t="shared" si="42"/>
        <v>&lt;10k</v>
      </c>
      <c r="V227" s="3">
        <v>1096</v>
      </c>
      <c r="W227" s="3">
        <v>217</v>
      </c>
      <c r="X227" s="3">
        <v>415</v>
      </c>
      <c r="Y227" s="3">
        <v>232</v>
      </c>
      <c r="Z227" s="3">
        <v>216</v>
      </c>
      <c r="AA227" s="9">
        <v>16</v>
      </c>
      <c r="AN227" s="3">
        <f>IFERROR(ROUND(VLOOKUP($A227,est_vols!$A:$U,4,FALSE),0),"")</f>
        <v>1222</v>
      </c>
      <c r="AO227" s="3">
        <f>IFERROR(ROUND(VLOOKUP($A227,est_vols!$A:$U,5,FALSE),0),"")</f>
        <v>177</v>
      </c>
      <c r="AP227" s="3">
        <f>IFERROR(ROUND(VLOOKUP($A227,est_vols!$A:$U,6,FALSE),0),"")</f>
        <v>475</v>
      </c>
      <c r="AQ227" s="3">
        <f>IFERROR(ROUND(VLOOKUP($A227,est_vols!$A:$U,7,FALSE),0),"")</f>
        <v>227</v>
      </c>
      <c r="AR227" s="3">
        <f>IFERROR(ROUND(VLOOKUP($A227,est_vols!$A:$U,8,FALSE),0),"")</f>
        <v>313</v>
      </c>
      <c r="AS227" s="9">
        <f>IFERROR(ROUND(VLOOKUP($A227,est_vols!$A:$U,9,FALSE),0),"")</f>
        <v>30</v>
      </c>
      <c r="AT227" s="3">
        <f t="shared" si="45"/>
        <v>126</v>
      </c>
      <c r="AU227" s="3">
        <f t="shared" si="45"/>
        <v>-40</v>
      </c>
      <c r="AV227" s="3">
        <f t="shared" si="45"/>
        <v>60</v>
      </c>
      <c r="AW227" s="3">
        <f t="shared" si="43"/>
        <v>-5</v>
      </c>
      <c r="AX227" s="3">
        <f t="shared" si="43"/>
        <v>97</v>
      </c>
      <c r="AY227" s="9">
        <f t="shared" si="43"/>
        <v>14</v>
      </c>
      <c r="AZ227" s="3">
        <f t="shared" si="46"/>
        <v>15876</v>
      </c>
      <c r="BA227" s="3">
        <f t="shared" si="46"/>
        <v>1600</v>
      </c>
      <c r="BB227" s="3">
        <f t="shared" si="46"/>
        <v>3600</v>
      </c>
      <c r="BC227" s="3">
        <f t="shared" si="44"/>
        <v>25</v>
      </c>
      <c r="BD227" s="3">
        <f t="shared" si="44"/>
        <v>9409</v>
      </c>
      <c r="BE227" s="3">
        <f t="shared" si="44"/>
        <v>196</v>
      </c>
    </row>
    <row r="228" spans="1:57" x14ac:dyDescent="0.25">
      <c r="A228">
        <v>226</v>
      </c>
      <c r="B228" t="s">
        <v>75</v>
      </c>
      <c r="C228" t="s">
        <v>214</v>
      </c>
      <c r="D228" t="str">
        <f t="shared" si="47"/>
        <v>23RD ST between 3RD and ILLINOIS</v>
      </c>
      <c r="E228" t="s">
        <v>227</v>
      </c>
      <c r="F228" t="s">
        <v>406</v>
      </c>
      <c r="G228" t="s">
        <v>407</v>
      </c>
      <c r="H228" t="s">
        <v>40</v>
      </c>
      <c r="I228" t="s">
        <v>621</v>
      </c>
      <c r="J228" s="11" t="s">
        <v>760</v>
      </c>
      <c r="K228">
        <v>23551</v>
      </c>
      <c r="L228" s="11">
        <v>23549</v>
      </c>
      <c r="M228">
        <f>IFERROR(ROUND(VLOOKUP($A228,est_vols!$A:$U,2,FALSE),0),"")</f>
        <v>2</v>
      </c>
      <c r="N228">
        <f>IFERROR(ROUND(VLOOKUP($A228,est_vols!$A:$U,3,FALSE),0),"")</f>
        <v>11</v>
      </c>
      <c r="O228" t="str">
        <f>VLOOKUP(M228,'AT FT Lookup'!$A$3:$D$8,4,FALSE)</f>
        <v>UrbBiz</v>
      </c>
      <c r="P228" s="11" t="str">
        <f>VLOOKUP(N228,'AT FT Lookup'!$A$12:$C$26,3,FALSE)</f>
        <v>Loc</v>
      </c>
      <c r="Q228">
        <f t="shared" si="38"/>
        <v>1</v>
      </c>
      <c r="R228">
        <f t="shared" si="39"/>
        <v>0</v>
      </c>
      <c r="S228">
        <f t="shared" si="40"/>
        <v>0</v>
      </c>
      <c r="T228">
        <f t="shared" si="41"/>
        <v>0</v>
      </c>
      <c r="U228" s="11" t="str">
        <f t="shared" si="42"/>
        <v>&lt;10k</v>
      </c>
      <c r="V228" s="3">
        <v>1056</v>
      </c>
      <c r="W228" s="3">
        <v>217</v>
      </c>
      <c r="X228" s="3">
        <v>410</v>
      </c>
      <c r="Y228" s="3">
        <v>206</v>
      </c>
      <c r="Z228" s="3">
        <v>147</v>
      </c>
      <c r="AA228" s="9">
        <v>76</v>
      </c>
      <c r="AN228" s="3">
        <f>IFERROR(ROUND(VLOOKUP($A228,est_vols!$A:$U,4,FALSE),0),"")</f>
        <v>0</v>
      </c>
      <c r="AO228" s="3">
        <f>IFERROR(ROUND(VLOOKUP($A228,est_vols!$A:$U,5,FALSE),0),"")</f>
        <v>0</v>
      </c>
      <c r="AP228" s="3">
        <f>IFERROR(ROUND(VLOOKUP($A228,est_vols!$A:$U,6,FALSE),0),"")</f>
        <v>0</v>
      </c>
      <c r="AQ228" s="3">
        <f>IFERROR(ROUND(VLOOKUP($A228,est_vols!$A:$U,7,FALSE),0),"")</f>
        <v>0</v>
      </c>
      <c r="AR228" s="3">
        <f>IFERROR(ROUND(VLOOKUP($A228,est_vols!$A:$U,8,FALSE),0),"")</f>
        <v>0</v>
      </c>
      <c r="AS228" s="9">
        <f>IFERROR(ROUND(VLOOKUP($A228,est_vols!$A:$U,9,FALSE),0),"")</f>
        <v>0</v>
      </c>
      <c r="AT228" s="3">
        <f t="shared" si="45"/>
        <v>-1056</v>
      </c>
      <c r="AU228" s="3">
        <f t="shared" si="45"/>
        <v>-217</v>
      </c>
      <c r="AV228" s="3">
        <f t="shared" si="45"/>
        <v>-410</v>
      </c>
      <c r="AW228" s="3">
        <f t="shared" si="43"/>
        <v>-206</v>
      </c>
      <c r="AX228" s="3">
        <f t="shared" si="43"/>
        <v>-147</v>
      </c>
      <c r="AY228" s="9">
        <f t="shared" si="43"/>
        <v>-76</v>
      </c>
      <c r="AZ228" s="3">
        <f t="shared" si="46"/>
        <v>1115136</v>
      </c>
      <c r="BA228" s="3">
        <f t="shared" si="46"/>
        <v>47089</v>
      </c>
      <c r="BB228" s="3">
        <f t="shared" si="46"/>
        <v>168100</v>
      </c>
      <c r="BC228" s="3">
        <f t="shared" si="44"/>
        <v>42436</v>
      </c>
      <c r="BD228" s="3">
        <f t="shared" si="44"/>
        <v>21609</v>
      </c>
      <c r="BE228" s="3">
        <f t="shared" si="44"/>
        <v>5776</v>
      </c>
    </row>
    <row r="229" spans="1:57" x14ac:dyDescent="0.25">
      <c r="A229">
        <v>227</v>
      </c>
      <c r="B229" t="s">
        <v>75</v>
      </c>
      <c r="C229" t="s">
        <v>214</v>
      </c>
      <c r="D229" t="str">
        <f t="shared" si="47"/>
        <v>23RD ST between 3RD and ILLINOIS</v>
      </c>
      <c r="E229" t="s">
        <v>227</v>
      </c>
      <c r="F229" t="s">
        <v>406</v>
      </c>
      <c r="G229" t="s">
        <v>407</v>
      </c>
      <c r="H229" t="s">
        <v>42</v>
      </c>
      <c r="I229" t="s">
        <v>621</v>
      </c>
      <c r="J229" s="11" t="s">
        <v>761</v>
      </c>
      <c r="K229">
        <v>23549</v>
      </c>
      <c r="L229" s="11">
        <v>23551</v>
      </c>
      <c r="M229">
        <f>IFERROR(ROUND(VLOOKUP($A229,est_vols!$A:$U,2,FALSE),0),"")</f>
        <v>2</v>
      </c>
      <c r="N229">
        <f>IFERROR(ROUND(VLOOKUP($A229,est_vols!$A:$U,3,FALSE),0),"")</f>
        <v>11</v>
      </c>
      <c r="O229" t="str">
        <f>VLOOKUP(M229,'AT FT Lookup'!$A$3:$D$8,4,FALSE)</f>
        <v>UrbBiz</v>
      </c>
      <c r="P229" s="11" t="str">
        <f>VLOOKUP(N229,'AT FT Lookup'!$A$12:$C$26,3,FALSE)</f>
        <v>Loc</v>
      </c>
      <c r="Q229">
        <f t="shared" si="38"/>
        <v>1</v>
      </c>
      <c r="R229">
        <f t="shared" si="39"/>
        <v>0</v>
      </c>
      <c r="S229">
        <f t="shared" si="40"/>
        <v>0</v>
      </c>
      <c r="T229">
        <f t="shared" si="41"/>
        <v>0</v>
      </c>
      <c r="U229" s="11" t="str">
        <f t="shared" si="42"/>
        <v>&lt;10k</v>
      </c>
      <c r="V229" s="3">
        <v>1261</v>
      </c>
      <c r="W229" s="3">
        <v>120</v>
      </c>
      <c r="X229" s="3">
        <v>528</v>
      </c>
      <c r="Y229" s="3">
        <v>277</v>
      </c>
      <c r="Z229" s="3">
        <v>302</v>
      </c>
      <c r="AA229" s="9">
        <v>34</v>
      </c>
      <c r="AN229" s="3">
        <f>IFERROR(ROUND(VLOOKUP($A229,est_vols!$A:$U,4,FALSE),0),"")</f>
        <v>0</v>
      </c>
      <c r="AO229" s="3">
        <f>IFERROR(ROUND(VLOOKUP($A229,est_vols!$A:$U,5,FALSE),0),"")</f>
        <v>0</v>
      </c>
      <c r="AP229" s="3">
        <f>IFERROR(ROUND(VLOOKUP($A229,est_vols!$A:$U,6,FALSE),0),"")</f>
        <v>0</v>
      </c>
      <c r="AQ229" s="3">
        <f>IFERROR(ROUND(VLOOKUP($A229,est_vols!$A:$U,7,FALSE),0),"")</f>
        <v>0</v>
      </c>
      <c r="AR229" s="3">
        <f>IFERROR(ROUND(VLOOKUP($A229,est_vols!$A:$U,8,FALSE),0),"")</f>
        <v>0</v>
      </c>
      <c r="AS229" s="9">
        <f>IFERROR(ROUND(VLOOKUP($A229,est_vols!$A:$U,9,FALSE),0),"")</f>
        <v>0</v>
      </c>
      <c r="AT229" s="3">
        <f t="shared" si="45"/>
        <v>-1261</v>
      </c>
      <c r="AU229" s="3">
        <f t="shared" si="45"/>
        <v>-120</v>
      </c>
      <c r="AV229" s="3">
        <f t="shared" si="45"/>
        <v>-528</v>
      </c>
      <c r="AW229" s="3">
        <f t="shared" si="43"/>
        <v>-277</v>
      </c>
      <c r="AX229" s="3">
        <f t="shared" si="43"/>
        <v>-302</v>
      </c>
      <c r="AY229" s="9">
        <f t="shared" si="43"/>
        <v>-34</v>
      </c>
      <c r="AZ229" s="3">
        <f t="shared" si="46"/>
        <v>1590121</v>
      </c>
      <c r="BA229" s="3">
        <f t="shared" si="46"/>
        <v>14400</v>
      </c>
      <c r="BB229" s="3">
        <f t="shared" si="46"/>
        <v>278784</v>
      </c>
      <c r="BC229" s="3">
        <f t="shared" si="44"/>
        <v>76729</v>
      </c>
      <c r="BD229" s="3">
        <f t="shared" si="44"/>
        <v>91204</v>
      </c>
      <c r="BE229" s="3">
        <f t="shared" si="44"/>
        <v>1156</v>
      </c>
    </row>
    <row r="230" spans="1:57" x14ac:dyDescent="0.25">
      <c r="A230">
        <v>228</v>
      </c>
      <c r="B230" t="s">
        <v>75</v>
      </c>
      <c r="C230" t="s">
        <v>214</v>
      </c>
      <c r="D230" t="str">
        <f t="shared" si="47"/>
        <v>23RD ST between CASTRO and DIAMOND</v>
      </c>
      <c r="E230" t="s">
        <v>227</v>
      </c>
      <c r="F230" t="s">
        <v>374</v>
      </c>
      <c r="G230" t="s">
        <v>382</v>
      </c>
      <c r="H230" t="s">
        <v>40</v>
      </c>
      <c r="I230" t="s">
        <v>621</v>
      </c>
      <c r="J230" s="11" t="s">
        <v>762</v>
      </c>
      <c r="K230">
        <v>25762</v>
      </c>
      <c r="L230" s="11">
        <v>25745</v>
      </c>
      <c r="M230">
        <f>IFERROR(ROUND(VLOOKUP($A230,est_vols!$A:$U,2,FALSE),0),"")</f>
        <v>2</v>
      </c>
      <c r="N230">
        <f>IFERROR(ROUND(VLOOKUP($A230,est_vols!$A:$U,3,FALSE),0),"")</f>
        <v>11</v>
      </c>
      <c r="O230" t="str">
        <f>VLOOKUP(M230,'AT FT Lookup'!$A$3:$D$8,4,FALSE)</f>
        <v>UrbBiz</v>
      </c>
      <c r="P230" s="11" t="str">
        <f>VLOOKUP(N230,'AT FT Lookup'!$A$12:$C$26,3,FALSE)</f>
        <v>Loc</v>
      </c>
      <c r="Q230">
        <f t="shared" si="38"/>
        <v>1</v>
      </c>
      <c r="R230">
        <f t="shared" si="39"/>
        <v>0</v>
      </c>
      <c r="S230">
        <f t="shared" si="40"/>
        <v>0</v>
      </c>
      <c r="T230">
        <f t="shared" si="41"/>
        <v>0</v>
      </c>
      <c r="U230" s="11" t="str">
        <f t="shared" si="42"/>
        <v>&lt;10k</v>
      </c>
      <c r="V230" s="3">
        <v>1843</v>
      </c>
      <c r="W230" s="3">
        <v>393</v>
      </c>
      <c r="X230" s="3">
        <v>682</v>
      </c>
      <c r="Y230" s="3">
        <v>444.5</v>
      </c>
      <c r="Z230" s="3">
        <v>309.5</v>
      </c>
      <c r="AA230" s="9">
        <v>14</v>
      </c>
      <c r="AN230" s="3">
        <f>IFERROR(ROUND(VLOOKUP($A230,est_vols!$A:$U,4,FALSE),0),"")</f>
        <v>160</v>
      </c>
      <c r="AO230" s="3">
        <f>IFERROR(ROUND(VLOOKUP($A230,est_vols!$A:$U,5,FALSE),0),"")</f>
        <v>43</v>
      </c>
      <c r="AP230" s="3">
        <f>IFERROR(ROUND(VLOOKUP($A230,est_vols!$A:$U,6,FALSE),0),"")</f>
        <v>43</v>
      </c>
      <c r="AQ230" s="3">
        <f>IFERROR(ROUND(VLOOKUP($A230,est_vols!$A:$U,7,FALSE),0),"")</f>
        <v>34</v>
      </c>
      <c r="AR230" s="3">
        <f>IFERROR(ROUND(VLOOKUP($A230,est_vols!$A:$U,8,FALSE),0),"")</f>
        <v>37</v>
      </c>
      <c r="AS230" s="9">
        <f>IFERROR(ROUND(VLOOKUP($A230,est_vols!$A:$U,9,FALSE),0),"")</f>
        <v>3</v>
      </c>
      <c r="AT230" s="3">
        <f t="shared" si="45"/>
        <v>-1683</v>
      </c>
      <c r="AU230" s="3">
        <f t="shared" si="45"/>
        <v>-350</v>
      </c>
      <c r="AV230" s="3">
        <f t="shared" si="45"/>
        <v>-639</v>
      </c>
      <c r="AW230" s="3">
        <f t="shared" si="43"/>
        <v>-410.5</v>
      </c>
      <c r="AX230" s="3">
        <f t="shared" si="43"/>
        <v>-272.5</v>
      </c>
      <c r="AY230" s="9">
        <f t="shared" si="43"/>
        <v>-11</v>
      </c>
      <c r="AZ230" s="3">
        <f t="shared" si="46"/>
        <v>2832489</v>
      </c>
      <c r="BA230" s="3">
        <f t="shared" si="46"/>
        <v>122500</v>
      </c>
      <c r="BB230" s="3">
        <f t="shared" si="46"/>
        <v>408321</v>
      </c>
      <c r="BC230" s="3">
        <f t="shared" si="44"/>
        <v>168510.25</v>
      </c>
      <c r="BD230" s="3">
        <f t="shared" si="44"/>
        <v>74256.25</v>
      </c>
      <c r="BE230" s="3">
        <f t="shared" si="44"/>
        <v>121</v>
      </c>
    </row>
    <row r="231" spans="1:57" x14ac:dyDescent="0.25">
      <c r="A231">
        <v>229</v>
      </c>
      <c r="B231" t="s">
        <v>75</v>
      </c>
      <c r="C231" t="s">
        <v>214</v>
      </c>
      <c r="D231" t="str">
        <f t="shared" si="47"/>
        <v>23RD ST between CASTRO and DIAMOND</v>
      </c>
      <c r="E231" t="s">
        <v>227</v>
      </c>
      <c r="F231" t="s">
        <v>374</v>
      </c>
      <c r="G231" t="s">
        <v>382</v>
      </c>
      <c r="H231" t="s">
        <v>42</v>
      </c>
      <c r="I231" t="s">
        <v>621</v>
      </c>
      <c r="J231" s="11" t="s">
        <v>763</v>
      </c>
      <c r="K231">
        <v>25745</v>
      </c>
      <c r="L231" s="11">
        <v>25762</v>
      </c>
      <c r="M231">
        <f>IFERROR(ROUND(VLOOKUP($A231,est_vols!$A:$U,2,FALSE),0),"")</f>
        <v>2</v>
      </c>
      <c r="N231">
        <f>IFERROR(ROUND(VLOOKUP($A231,est_vols!$A:$U,3,FALSE),0),"")</f>
        <v>11</v>
      </c>
      <c r="O231" t="str">
        <f>VLOOKUP(M231,'AT FT Lookup'!$A$3:$D$8,4,FALSE)</f>
        <v>UrbBiz</v>
      </c>
      <c r="P231" s="11" t="str">
        <f>VLOOKUP(N231,'AT FT Lookup'!$A$12:$C$26,3,FALSE)</f>
        <v>Loc</v>
      </c>
      <c r="Q231">
        <f t="shared" si="38"/>
        <v>1</v>
      </c>
      <c r="R231">
        <f t="shared" si="39"/>
        <v>0</v>
      </c>
      <c r="S231">
        <f t="shared" si="40"/>
        <v>0</v>
      </c>
      <c r="T231">
        <f t="shared" si="41"/>
        <v>0</v>
      </c>
      <c r="U231" s="11" t="str">
        <f t="shared" si="42"/>
        <v>&lt;10k</v>
      </c>
      <c r="V231" s="3">
        <v>1424</v>
      </c>
      <c r="W231" s="3">
        <v>275</v>
      </c>
      <c r="X231" s="3">
        <v>466.5</v>
      </c>
      <c r="Y231" s="3">
        <v>345</v>
      </c>
      <c r="Z231" s="3">
        <v>327.5</v>
      </c>
      <c r="AA231" s="9">
        <v>10</v>
      </c>
      <c r="AN231" s="3">
        <f>IFERROR(ROUND(VLOOKUP($A231,est_vols!$A:$U,4,FALSE),0),"")</f>
        <v>325</v>
      </c>
      <c r="AO231" s="3">
        <f>IFERROR(ROUND(VLOOKUP($A231,est_vols!$A:$U,5,FALSE),0),"")</f>
        <v>33</v>
      </c>
      <c r="AP231" s="3">
        <f>IFERROR(ROUND(VLOOKUP($A231,est_vols!$A:$U,6,FALSE),0),"")</f>
        <v>127</v>
      </c>
      <c r="AQ231" s="3">
        <f>IFERROR(ROUND(VLOOKUP($A231,est_vols!$A:$U,7,FALSE),0),"")</f>
        <v>95</v>
      </c>
      <c r="AR231" s="3">
        <f>IFERROR(ROUND(VLOOKUP($A231,est_vols!$A:$U,8,FALSE),0),"")</f>
        <v>67</v>
      </c>
      <c r="AS231" s="9">
        <f>IFERROR(ROUND(VLOOKUP($A231,est_vols!$A:$U,9,FALSE),0),"")</f>
        <v>3</v>
      </c>
      <c r="AT231" s="3">
        <f t="shared" si="45"/>
        <v>-1099</v>
      </c>
      <c r="AU231" s="3">
        <f t="shared" si="45"/>
        <v>-242</v>
      </c>
      <c r="AV231" s="3">
        <f t="shared" si="45"/>
        <v>-339.5</v>
      </c>
      <c r="AW231" s="3">
        <f t="shared" si="43"/>
        <v>-250</v>
      </c>
      <c r="AX231" s="3">
        <f t="shared" si="43"/>
        <v>-260.5</v>
      </c>
      <c r="AY231" s="9">
        <f t="shared" si="43"/>
        <v>-7</v>
      </c>
      <c r="AZ231" s="3">
        <f t="shared" si="46"/>
        <v>1207801</v>
      </c>
      <c r="BA231" s="3">
        <f t="shared" si="46"/>
        <v>58564</v>
      </c>
      <c r="BB231" s="3">
        <f t="shared" si="46"/>
        <v>115260.25</v>
      </c>
      <c r="BC231" s="3">
        <f t="shared" si="44"/>
        <v>62500</v>
      </c>
      <c r="BD231" s="3">
        <f t="shared" si="44"/>
        <v>67860.25</v>
      </c>
      <c r="BE231" s="3">
        <f t="shared" si="44"/>
        <v>49</v>
      </c>
    </row>
    <row r="232" spans="1:57" x14ac:dyDescent="0.25">
      <c r="A232">
        <v>230</v>
      </c>
      <c r="B232" t="s">
        <v>75</v>
      </c>
      <c r="C232" t="s">
        <v>214</v>
      </c>
      <c r="D232" t="str">
        <f t="shared" si="47"/>
        <v>23RD ST between DOUGLASS and HOFFMAN</v>
      </c>
      <c r="E232" t="s">
        <v>227</v>
      </c>
      <c r="F232" t="s">
        <v>385</v>
      </c>
      <c r="G232" t="s">
        <v>408</v>
      </c>
      <c r="H232" t="s">
        <v>40</v>
      </c>
      <c r="I232" t="s">
        <v>621</v>
      </c>
      <c r="J232" s="11" t="s">
        <v>764</v>
      </c>
      <c r="K232">
        <v>26085</v>
      </c>
      <c r="L232" s="11">
        <v>25769</v>
      </c>
      <c r="M232">
        <f>IFERROR(ROUND(VLOOKUP($A232,est_vols!$A:$U,2,FALSE),0),"")</f>
        <v>2</v>
      </c>
      <c r="N232">
        <f>IFERROR(ROUND(VLOOKUP($A232,est_vols!$A:$U,3,FALSE),0),"")</f>
        <v>11</v>
      </c>
      <c r="O232" t="str">
        <f>VLOOKUP(M232,'AT FT Lookup'!$A$3:$D$8,4,FALSE)</f>
        <v>UrbBiz</v>
      </c>
      <c r="P232" s="11" t="str">
        <f>VLOOKUP(N232,'AT FT Lookup'!$A$12:$C$26,3,FALSE)</f>
        <v>Loc</v>
      </c>
      <c r="Q232">
        <f t="shared" si="38"/>
        <v>1</v>
      </c>
      <c r="R232">
        <f t="shared" si="39"/>
        <v>0</v>
      </c>
      <c r="S232">
        <f t="shared" si="40"/>
        <v>0</v>
      </c>
      <c r="T232">
        <f t="shared" si="41"/>
        <v>0</v>
      </c>
      <c r="U232" s="11" t="str">
        <f t="shared" si="42"/>
        <v>&lt;10k</v>
      </c>
      <c r="V232" s="3">
        <v>358</v>
      </c>
      <c r="W232" s="3">
        <v>84</v>
      </c>
      <c r="X232" s="3">
        <v>144</v>
      </c>
      <c r="Y232" s="3">
        <v>75</v>
      </c>
      <c r="Z232" s="3">
        <v>52</v>
      </c>
      <c r="AA232" s="9">
        <v>3</v>
      </c>
      <c r="AN232" s="3">
        <f>IFERROR(ROUND(VLOOKUP($A232,est_vols!$A:$U,4,FALSE),0),"")</f>
        <v>0</v>
      </c>
      <c r="AO232" s="3">
        <f>IFERROR(ROUND(VLOOKUP($A232,est_vols!$A:$U,5,FALSE),0),"")</f>
        <v>0</v>
      </c>
      <c r="AP232" s="3">
        <f>IFERROR(ROUND(VLOOKUP($A232,est_vols!$A:$U,6,FALSE),0),"")</f>
        <v>0</v>
      </c>
      <c r="AQ232" s="3">
        <f>IFERROR(ROUND(VLOOKUP($A232,est_vols!$A:$U,7,FALSE),0),"")</f>
        <v>0</v>
      </c>
      <c r="AR232" s="3">
        <f>IFERROR(ROUND(VLOOKUP($A232,est_vols!$A:$U,8,FALSE),0),"")</f>
        <v>0</v>
      </c>
      <c r="AS232" s="9">
        <f>IFERROR(ROUND(VLOOKUP($A232,est_vols!$A:$U,9,FALSE),0),"")</f>
        <v>0</v>
      </c>
      <c r="AT232" s="3">
        <f t="shared" si="45"/>
        <v>-358</v>
      </c>
      <c r="AU232" s="3">
        <f t="shared" si="45"/>
        <v>-84</v>
      </c>
      <c r="AV232" s="3">
        <f t="shared" si="45"/>
        <v>-144</v>
      </c>
      <c r="AW232" s="3">
        <f t="shared" si="43"/>
        <v>-75</v>
      </c>
      <c r="AX232" s="3">
        <f t="shared" si="43"/>
        <v>-52</v>
      </c>
      <c r="AY232" s="9">
        <f t="shared" si="43"/>
        <v>-3</v>
      </c>
      <c r="AZ232" s="3">
        <f t="shared" si="46"/>
        <v>128164</v>
      </c>
      <c r="BA232" s="3">
        <f t="shared" si="46"/>
        <v>7056</v>
      </c>
      <c r="BB232" s="3">
        <f t="shared" si="46"/>
        <v>20736</v>
      </c>
      <c r="BC232" s="3">
        <f t="shared" si="44"/>
        <v>5625</v>
      </c>
      <c r="BD232" s="3">
        <f t="shared" si="44"/>
        <v>2704</v>
      </c>
      <c r="BE232" s="3">
        <f t="shared" si="44"/>
        <v>9</v>
      </c>
    </row>
    <row r="233" spans="1:57" x14ac:dyDescent="0.25">
      <c r="A233">
        <v>231</v>
      </c>
      <c r="B233" t="s">
        <v>75</v>
      </c>
      <c r="C233" t="s">
        <v>214</v>
      </c>
      <c r="D233" t="str">
        <f t="shared" si="47"/>
        <v>23RD ST between DOUGLASS and HOFFMAN</v>
      </c>
      <c r="E233" t="s">
        <v>227</v>
      </c>
      <c r="F233" t="s">
        <v>385</v>
      </c>
      <c r="G233" t="s">
        <v>408</v>
      </c>
      <c r="H233" t="s">
        <v>42</v>
      </c>
      <c r="I233" t="s">
        <v>621</v>
      </c>
      <c r="J233" s="11" t="s">
        <v>765</v>
      </c>
      <c r="K233">
        <v>25769</v>
      </c>
      <c r="L233" s="11">
        <v>26085</v>
      </c>
      <c r="M233">
        <f>IFERROR(ROUND(VLOOKUP($A233,est_vols!$A:$U,2,FALSE),0),"")</f>
        <v>2</v>
      </c>
      <c r="N233">
        <f>IFERROR(ROUND(VLOOKUP($A233,est_vols!$A:$U,3,FALSE),0),"")</f>
        <v>11</v>
      </c>
      <c r="O233" t="str">
        <f>VLOOKUP(M233,'AT FT Lookup'!$A$3:$D$8,4,FALSE)</f>
        <v>UrbBiz</v>
      </c>
      <c r="P233" s="11" t="str">
        <f>VLOOKUP(N233,'AT FT Lookup'!$A$12:$C$26,3,FALSE)</f>
        <v>Loc</v>
      </c>
      <c r="Q233">
        <f t="shared" si="38"/>
        <v>1</v>
      </c>
      <c r="R233">
        <f t="shared" si="39"/>
        <v>0</v>
      </c>
      <c r="S233">
        <f t="shared" si="40"/>
        <v>0</v>
      </c>
      <c r="T233">
        <f t="shared" si="41"/>
        <v>0</v>
      </c>
      <c r="U233" s="11" t="str">
        <f t="shared" si="42"/>
        <v>&lt;10k</v>
      </c>
      <c r="V233" s="3">
        <v>620</v>
      </c>
      <c r="W233" s="3">
        <v>93</v>
      </c>
      <c r="X233" s="3">
        <v>216</v>
      </c>
      <c r="Y233" s="3">
        <v>161</v>
      </c>
      <c r="Z233" s="3">
        <v>142</v>
      </c>
      <c r="AA233" s="9">
        <v>8</v>
      </c>
      <c r="AN233" s="3">
        <f>IFERROR(ROUND(VLOOKUP($A233,est_vols!$A:$U,4,FALSE),0),"")</f>
        <v>13</v>
      </c>
      <c r="AO233" s="3">
        <f>IFERROR(ROUND(VLOOKUP($A233,est_vols!$A:$U,5,FALSE),0),"")</f>
        <v>0</v>
      </c>
      <c r="AP233" s="3">
        <f>IFERROR(ROUND(VLOOKUP($A233,est_vols!$A:$U,6,FALSE),0),"")</f>
        <v>0</v>
      </c>
      <c r="AQ233" s="3">
        <f>IFERROR(ROUND(VLOOKUP($A233,est_vols!$A:$U,7,FALSE),0),"")</f>
        <v>13</v>
      </c>
      <c r="AR233" s="3">
        <f>IFERROR(ROUND(VLOOKUP($A233,est_vols!$A:$U,8,FALSE),0),"")</f>
        <v>0</v>
      </c>
      <c r="AS233" s="9">
        <f>IFERROR(ROUND(VLOOKUP($A233,est_vols!$A:$U,9,FALSE),0),"")</f>
        <v>0</v>
      </c>
      <c r="AT233" s="3">
        <f t="shared" si="45"/>
        <v>-607</v>
      </c>
      <c r="AU233" s="3">
        <f t="shared" si="45"/>
        <v>-93</v>
      </c>
      <c r="AV233" s="3">
        <f t="shared" si="45"/>
        <v>-216</v>
      </c>
      <c r="AW233" s="3">
        <f t="shared" si="43"/>
        <v>-148</v>
      </c>
      <c r="AX233" s="3">
        <f t="shared" si="43"/>
        <v>-142</v>
      </c>
      <c r="AY233" s="9">
        <f t="shared" si="43"/>
        <v>-8</v>
      </c>
      <c r="AZ233" s="3">
        <f t="shared" si="46"/>
        <v>368449</v>
      </c>
      <c r="BA233" s="3">
        <f t="shared" si="46"/>
        <v>8649</v>
      </c>
      <c r="BB233" s="3">
        <f t="shared" si="46"/>
        <v>46656</v>
      </c>
      <c r="BC233" s="3">
        <f t="shared" si="44"/>
        <v>21904</v>
      </c>
      <c r="BD233" s="3">
        <f t="shared" si="44"/>
        <v>20164</v>
      </c>
      <c r="BE233" s="3">
        <f t="shared" si="44"/>
        <v>64</v>
      </c>
    </row>
    <row r="234" spans="1:57" x14ac:dyDescent="0.25">
      <c r="A234">
        <v>232</v>
      </c>
      <c r="B234" t="s">
        <v>75</v>
      </c>
      <c r="C234" t="s">
        <v>214</v>
      </c>
      <c r="D234" t="str">
        <f t="shared" si="47"/>
        <v>23RD ST between INDIANA and MINNESOTA</v>
      </c>
      <c r="E234" t="s">
        <v>227</v>
      </c>
      <c r="F234" t="s">
        <v>409</v>
      </c>
      <c r="G234" t="s">
        <v>410</v>
      </c>
      <c r="H234" t="s">
        <v>40</v>
      </c>
      <c r="I234" t="s">
        <v>621</v>
      </c>
      <c r="J234" s="11" t="s">
        <v>766</v>
      </c>
      <c r="K234">
        <v>23617</v>
      </c>
      <c r="L234" s="11">
        <v>23616</v>
      </c>
      <c r="M234">
        <f>IFERROR(ROUND(VLOOKUP($A234,est_vols!$A:$U,2,FALSE),0),"")</f>
        <v>2</v>
      </c>
      <c r="N234">
        <f>IFERROR(ROUND(VLOOKUP($A234,est_vols!$A:$U,3,FALSE),0),"")</f>
        <v>11</v>
      </c>
      <c r="O234" t="str">
        <f>VLOOKUP(M234,'AT FT Lookup'!$A$3:$D$8,4,FALSE)</f>
        <v>UrbBiz</v>
      </c>
      <c r="P234" s="11" t="str">
        <f>VLOOKUP(N234,'AT FT Lookup'!$A$12:$C$26,3,FALSE)</f>
        <v>Loc</v>
      </c>
      <c r="Q234">
        <f t="shared" si="38"/>
        <v>1</v>
      </c>
      <c r="R234">
        <f t="shared" si="39"/>
        <v>0</v>
      </c>
      <c r="S234">
        <f t="shared" si="40"/>
        <v>0</v>
      </c>
      <c r="T234">
        <f t="shared" si="41"/>
        <v>0</v>
      </c>
      <c r="U234" s="11" t="str">
        <f t="shared" si="42"/>
        <v>&lt;10k</v>
      </c>
      <c r="V234" s="3">
        <v>1952</v>
      </c>
      <c r="W234" s="3">
        <v>345</v>
      </c>
      <c r="X234" s="3">
        <v>752</v>
      </c>
      <c r="Y234" s="3">
        <v>406</v>
      </c>
      <c r="Z234" s="3">
        <v>336</v>
      </c>
      <c r="AA234" s="9">
        <v>113</v>
      </c>
      <c r="AN234" s="3">
        <f>IFERROR(ROUND(VLOOKUP($A234,est_vols!$A:$U,4,FALSE),0),"")</f>
        <v>0</v>
      </c>
      <c r="AO234" s="3">
        <f>IFERROR(ROUND(VLOOKUP($A234,est_vols!$A:$U,5,FALSE),0),"")</f>
        <v>0</v>
      </c>
      <c r="AP234" s="3">
        <f>IFERROR(ROUND(VLOOKUP($A234,est_vols!$A:$U,6,FALSE),0),"")</f>
        <v>0</v>
      </c>
      <c r="AQ234" s="3">
        <f>IFERROR(ROUND(VLOOKUP($A234,est_vols!$A:$U,7,FALSE),0),"")</f>
        <v>0</v>
      </c>
      <c r="AR234" s="3">
        <f>IFERROR(ROUND(VLOOKUP($A234,est_vols!$A:$U,8,FALSE),0),"")</f>
        <v>0</v>
      </c>
      <c r="AS234" s="9">
        <f>IFERROR(ROUND(VLOOKUP($A234,est_vols!$A:$U,9,FALSE),0),"")</f>
        <v>0</v>
      </c>
      <c r="AT234" s="3">
        <f t="shared" si="45"/>
        <v>-1952</v>
      </c>
      <c r="AU234" s="3">
        <f t="shared" si="45"/>
        <v>-345</v>
      </c>
      <c r="AV234" s="3">
        <f t="shared" si="45"/>
        <v>-752</v>
      </c>
      <c r="AW234" s="3">
        <f t="shared" si="43"/>
        <v>-406</v>
      </c>
      <c r="AX234" s="3">
        <f t="shared" si="43"/>
        <v>-336</v>
      </c>
      <c r="AY234" s="9">
        <f t="shared" si="43"/>
        <v>-113</v>
      </c>
      <c r="AZ234" s="3">
        <f t="shared" si="46"/>
        <v>3810304</v>
      </c>
      <c r="BA234" s="3">
        <f t="shared" si="46"/>
        <v>119025</v>
      </c>
      <c r="BB234" s="3">
        <f t="shared" si="46"/>
        <v>565504</v>
      </c>
      <c r="BC234" s="3">
        <f t="shared" si="44"/>
        <v>164836</v>
      </c>
      <c r="BD234" s="3">
        <f t="shared" si="44"/>
        <v>112896</v>
      </c>
      <c r="BE234" s="3">
        <f t="shared" si="44"/>
        <v>12769</v>
      </c>
    </row>
    <row r="235" spans="1:57" x14ac:dyDescent="0.25">
      <c r="A235">
        <v>233</v>
      </c>
      <c r="B235" t="s">
        <v>75</v>
      </c>
      <c r="C235" t="s">
        <v>214</v>
      </c>
      <c r="D235" t="str">
        <f t="shared" si="47"/>
        <v>23RD ST between INDIANA and MINNESOTA</v>
      </c>
      <c r="E235" t="s">
        <v>227</v>
      </c>
      <c r="F235" t="s">
        <v>409</v>
      </c>
      <c r="G235" t="s">
        <v>410</v>
      </c>
      <c r="H235" t="s">
        <v>42</v>
      </c>
      <c r="I235" t="s">
        <v>621</v>
      </c>
      <c r="J235" s="11" t="s">
        <v>767</v>
      </c>
      <c r="K235">
        <v>23616</v>
      </c>
      <c r="L235" s="11">
        <v>23617</v>
      </c>
      <c r="M235">
        <f>IFERROR(ROUND(VLOOKUP($A235,est_vols!$A:$U,2,FALSE),0),"")</f>
        <v>2</v>
      </c>
      <c r="N235">
        <f>IFERROR(ROUND(VLOOKUP($A235,est_vols!$A:$U,3,FALSE),0),"")</f>
        <v>11</v>
      </c>
      <c r="O235" t="str">
        <f>VLOOKUP(M235,'AT FT Lookup'!$A$3:$D$8,4,FALSE)</f>
        <v>UrbBiz</v>
      </c>
      <c r="P235" s="11" t="str">
        <f>VLOOKUP(N235,'AT FT Lookup'!$A$12:$C$26,3,FALSE)</f>
        <v>Loc</v>
      </c>
      <c r="Q235">
        <f t="shared" si="38"/>
        <v>1</v>
      </c>
      <c r="R235">
        <f t="shared" si="39"/>
        <v>0</v>
      </c>
      <c r="S235">
        <f t="shared" si="40"/>
        <v>0</v>
      </c>
      <c r="T235">
        <f t="shared" si="41"/>
        <v>0</v>
      </c>
      <c r="U235" s="11" t="str">
        <f t="shared" si="42"/>
        <v>&lt;10k</v>
      </c>
      <c r="V235" s="3">
        <v>1595</v>
      </c>
      <c r="W235" s="3">
        <v>184</v>
      </c>
      <c r="X235" s="3">
        <v>655</v>
      </c>
      <c r="Y235" s="3">
        <v>331</v>
      </c>
      <c r="Z235" s="3">
        <v>384</v>
      </c>
      <c r="AA235" s="9">
        <v>41</v>
      </c>
      <c r="AN235" s="3">
        <f>IFERROR(ROUND(VLOOKUP($A235,est_vols!$A:$U,4,FALSE),0),"")</f>
        <v>6</v>
      </c>
      <c r="AO235" s="3">
        <f>IFERROR(ROUND(VLOOKUP($A235,est_vols!$A:$U,5,FALSE),0),"")</f>
        <v>1</v>
      </c>
      <c r="AP235" s="3">
        <f>IFERROR(ROUND(VLOOKUP($A235,est_vols!$A:$U,6,FALSE),0),"")</f>
        <v>4</v>
      </c>
      <c r="AQ235" s="3">
        <f>IFERROR(ROUND(VLOOKUP($A235,est_vols!$A:$U,7,FALSE),0),"")</f>
        <v>1</v>
      </c>
      <c r="AR235" s="3">
        <f>IFERROR(ROUND(VLOOKUP($A235,est_vols!$A:$U,8,FALSE),0),"")</f>
        <v>0</v>
      </c>
      <c r="AS235" s="9">
        <f>IFERROR(ROUND(VLOOKUP($A235,est_vols!$A:$U,9,FALSE),0),"")</f>
        <v>0</v>
      </c>
      <c r="AT235" s="3">
        <f t="shared" si="45"/>
        <v>-1589</v>
      </c>
      <c r="AU235" s="3">
        <f t="shared" si="45"/>
        <v>-183</v>
      </c>
      <c r="AV235" s="3">
        <f t="shared" si="45"/>
        <v>-651</v>
      </c>
      <c r="AW235" s="3">
        <f t="shared" si="43"/>
        <v>-330</v>
      </c>
      <c r="AX235" s="3">
        <f t="shared" si="43"/>
        <v>-384</v>
      </c>
      <c r="AY235" s="9">
        <f t="shared" si="43"/>
        <v>-41</v>
      </c>
      <c r="AZ235" s="3">
        <f t="shared" si="46"/>
        <v>2524921</v>
      </c>
      <c r="BA235" s="3">
        <f t="shared" si="46"/>
        <v>33489</v>
      </c>
      <c r="BB235" s="3">
        <f t="shared" si="46"/>
        <v>423801</v>
      </c>
      <c r="BC235" s="3">
        <f t="shared" si="44"/>
        <v>108900</v>
      </c>
      <c r="BD235" s="3">
        <f t="shared" si="44"/>
        <v>147456</v>
      </c>
      <c r="BE235" s="3">
        <f t="shared" si="44"/>
        <v>1681</v>
      </c>
    </row>
    <row r="236" spans="1:57" x14ac:dyDescent="0.25">
      <c r="A236">
        <v>234</v>
      </c>
      <c r="B236" t="s">
        <v>75</v>
      </c>
      <c r="C236" t="s">
        <v>214</v>
      </c>
      <c r="D236" t="str">
        <f t="shared" si="47"/>
        <v>23RD ST between NOE and SANCHEZ</v>
      </c>
      <c r="E236" t="s">
        <v>227</v>
      </c>
      <c r="F236" t="s">
        <v>393</v>
      </c>
      <c r="G236" t="s">
        <v>411</v>
      </c>
      <c r="H236" t="s">
        <v>40</v>
      </c>
      <c r="I236" t="s">
        <v>621</v>
      </c>
      <c r="J236" s="11" t="s">
        <v>768</v>
      </c>
      <c r="K236">
        <v>25741</v>
      </c>
      <c r="L236" s="11">
        <v>25655</v>
      </c>
      <c r="M236">
        <f>IFERROR(ROUND(VLOOKUP($A236,est_vols!$A:$U,2,FALSE),0),"")</f>
        <v>2</v>
      </c>
      <c r="N236">
        <f>IFERROR(ROUND(VLOOKUP($A236,est_vols!$A:$U,3,FALSE),0),"")</f>
        <v>11</v>
      </c>
      <c r="O236" t="str">
        <f>VLOOKUP(M236,'AT FT Lookup'!$A$3:$D$8,4,FALSE)</f>
        <v>UrbBiz</v>
      </c>
      <c r="P236" s="11" t="str">
        <f>VLOOKUP(N236,'AT FT Lookup'!$A$12:$C$26,3,FALSE)</f>
        <v>Loc</v>
      </c>
      <c r="Q236">
        <f t="shared" si="38"/>
        <v>1</v>
      </c>
      <c r="R236">
        <f t="shared" si="39"/>
        <v>0</v>
      </c>
      <c r="S236">
        <f t="shared" si="40"/>
        <v>0</v>
      </c>
      <c r="T236">
        <f t="shared" si="41"/>
        <v>0</v>
      </c>
      <c r="U236" s="11" t="str">
        <f t="shared" si="42"/>
        <v>&lt;10k</v>
      </c>
      <c r="V236" s="3">
        <v>2099</v>
      </c>
      <c r="W236" s="3">
        <v>397</v>
      </c>
      <c r="X236" s="3">
        <v>821.5</v>
      </c>
      <c r="Y236" s="3">
        <v>490.5</v>
      </c>
      <c r="Z236" s="3">
        <v>369.5</v>
      </c>
      <c r="AA236" s="9">
        <v>20.5</v>
      </c>
      <c r="AN236" s="3">
        <f>IFERROR(ROUND(VLOOKUP($A236,est_vols!$A:$U,4,FALSE),0),"")</f>
        <v>902</v>
      </c>
      <c r="AO236" s="3">
        <f>IFERROR(ROUND(VLOOKUP($A236,est_vols!$A:$U,5,FALSE),0),"")</f>
        <v>199</v>
      </c>
      <c r="AP236" s="3">
        <f>IFERROR(ROUND(VLOOKUP($A236,est_vols!$A:$U,6,FALSE),0),"")</f>
        <v>365</v>
      </c>
      <c r="AQ236" s="3">
        <f>IFERROR(ROUND(VLOOKUP($A236,est_vols!$A:$U,7,FALSE),0),"")</f>
        <v>158</v>
      </c>
      <c r="AR236" s="3">
        <f>IFERROR(ROUND(VLOOKUP($A236,est_vols!$A:$U,8,FALSE),0),"")</f>
        <v>161</v>
      </c>
      <c r="AS236" s="9">
        <f>IFERROR(ROUND(VLOOKUP($A236,est_vols!$A:$U,9,FALSE),0),"")</f>
        <v>20</v>
      </c>
      <c r="AT236" s="3">
        <f t="shared" si="45"/>
        <v>-1197</v>
      </c>
      <c r="AU236" s="3">
        <f t="shared" si="45"/>
        <v>-198</v>
      </c>
      <c r="AV236" s="3">
        <f t="shared" si="45"/>
        <v>-456.5</v>
      </c>
      <c r="AW236" s="3">
        <f t="shared" si="43"/>
        <v>-332.5</v>
      </c>
      <c r="AX236" s="3">
        <f t="shared" si="43"/>
        <v>-208.5</v>
      </c>
      <c r="AY236" s="9">
        <f t="shared" si="43"/>
        <v>-0.5</v>
      </c>
      <c r="AZ236" s="3">
        <f t="shared" si="46"/>
        <v>1432809</v>
      </c>
      <c r="BA236" s="3">
        <f t="shared" si="46"/>
        <v>39204</v>
      </c>
      <c r="BB236" s="3">
        <f t="shared" si="46"/>
        <v>208392.25</v>
      </c>
      <c r="BC236" s="3">
        <f t="shared" si="44"/>
        <v>110556.25</v>
      </c>
      <c r="BD236" s="3">
        <f t="shared" si="44"/>
        <v>43472.25</v>
      </c>
      <c r="BE236" s="3">
        <f t="shared" si="44"/>
        <v>0.25</v>
      </c>
    </row>
    <row r="237" spans="1:57" x14ac:dyDescent="0.25">
      <c r="A237">
        <v>235</v>
      </c>
      <c r="B237" t="s">
        <v>75</v>
      </c>
      <c r="C237" t="s">
        <v>214</v>
      </c>
      <c r="D237" t="str">
        <f t="shared" si="47"/>
        <v>23RD ST between NOE and SANCHEZ</v>
      </c>
      <c r="E237" t="s">
        <v>227</v>
      </c>
      <c r="F237" t="s">
        <v>393</v>
      </c>
      <c r="G237" t="s">
        <v>411</v>
      </c>
      <c r="H237" t="s">
        <v>42</v>
      </c>
      <c r="I237" t="s">
        <v>621</v>
      </c>
      <c r="J237" s="11" t="s">
        <v>769</v>
      </c>
      <c r="K237">
        <v>25655</v>
      </c>
      <c r="L237" s="11">
        <v>25741</v>
      </c>
      <c r="M237">
        <f>IFERROR(ROUND(VLOOKUP($A237,est_vols!$A:$U,2,FALSE),0),"")</f>
        <v>2</v>
      </c>
      <c r="N237">
        <f>IFERROR(ROUND(VLOOKUP($A237,est_vols!$A:$U,3,FALSE),0),"")</f>
        <v>11</v>
      </c>
      <c r="O237" t="str">
        <f>VLOOKUP(M237,'AT FT Lookup'!$A$3:$D$8,4,FALSE)</f>
        <v>UrbBiz</v>
      </c>
      <c r="P237" s="11" t="str">
        <f>VLOOKUP(N237,'AT FT Lookup'!$A$12:$C$26,3,FALSE)</f>
        <v>Loc</v>
      </c>
      <c r="Q237">
        <f t="shared" si="38"/>
        <v>1</v>
      </c>
      <c r="R237">
        <f t="shared" si="39"/>
        <v>0</v>
      </c>
      <c r="S237">
        <f t="shared" si="40"/>
        <v>0</v>
      </c>
      <c r="T237">
        <f t="shared" si="41"/>
        <v>0</v>
      </c>
      <c r="U237" s="11" t="str">
        <f t="shared" si="42"/>
        <v>&lt;10k</v>
      </c>
      <c r="V237" s="3">
        <v>1697.5</v>
      </c>
      <c r="W237" s="3">
        <v>273.5</v>
      </c>
      <c r="X237" s="3">
        <v>653</v>
      </c>
      <c r="Y237" s="3">
        <v>405</v>
      </c>
      <c r="Z237" s="3">
        <v>350.5</v>
      </c>
      <c r="AA237" s="9">
        <v>15.5</v>
      </c>
      <c r="AN237" s="3">
        <f>IFERROR(ROUND(VLOOKUP($A237,est_vols!$A:$U,4,FALSE),0),"")</f>
        <v>690</v>
      </c>
      <c r="AO237" s="3">
        <f>IFERROR(ROUND(VLOOKUP($A237,est_vols!$A:$U,5,FALSE),0),"")</f>
        <v>51</v>
      </c>
      <c r="AP237" s="3">
        <f>IFERROR(ROUND(VLOOKUP($A237,est_vols!$A:$U,6,FALSE),0),"")</f>
        <v>276</v>
      </c>
      <c r="AQ237" s="3">
        <f>IFERROR(ROUND(VLOOKUP($A237,est_vols!$A:$U,7,FALSE),0),"")</f>
        <v>203</v>
      </c>
      <c r="AR237" s="3">
        <f>IFERROR(ROUND(VLOOKUP($A237,est_vols!$A:$U,8,FALSE),0),"")</f>
        <v>153</v>
      </c>
      <c r="AS237" s="9">
        <f>IFERROR(ROUND(VLOOKUP($A237,est_vols!$A:$U,9,FALSE),0),"")</f>
        <v>7</v>
      </c>
      <c r="AT237" s="3">
        <f t="shared" si="45"/>
        <v>-1007.5</v>
      </c>
      <c r="AU237" s="3">
        <f t="shared" si="45"/>
        <v>-222.5</v>
      </c>
      <c r="AV237" s="3">
        <f t="shared" si="45"/>
        <v>-377</v>
      </c>
      <c r="AW237" s="3">
        <f t="shared" si="43"/>
        <v>-202</v>
      </c>
      <c r="AX237" s="3">
        <f t="shared" si="43"/>
        <v>-197.5</v>
      </c>
      <c r="AY237" s="9">
        <f t="shared" si="43"/>
        <v>-8.5</v>
      </c>
      <c r="AZ237" s="3">
        <f t="shared" si="46"/>
        <v>1015056.25</v>
      </c>
      <c r="BA237" s="3">
        <f t="shared" si="46"/>
        <v>49506.25</v>
      </c>
      <c r="BB237" s="3">
        <f t="shared" si="46"/>
        <v>142129</v>
      </c>
      <c r="BC237" s="3">
        <f t="shared" si="44"/>
        <v>40804</v>
      </c>
      <c r="BD237" s="3">
        <f t="shared" si="44"/>
        <v>39006.25</v>
      </c>
      <c r="BE237" s="3">
        <f t="shared" si="44"/>
        <v>72.25</v>
      </c>
    </row>
    <row r="238" spans="1:57" x14ac:dyDescent="0.25">
      <c r="A238">
        <v>236</v>
      </c>
      <c r="B238" t="s">
        <v>75</v>
      </c>
      <c r="C238" t="s">
        <v>214</v>
      </c>
      <c r="D238" t="str">
        <f t="shared" si="47"/>
        <v>24TH AVE between CALIFORNIA and LAKE</v>
      </c>
      <c r="E238" t="s">
        <v>228</v>
      </c>
      <c r="F238" t="s">
        <v>378</v>
      </c>
      <c r="G238" t="s">
        <v>379</v>
      </c>
      <c r="H238" t="s">
        <v>36</v>
      </c>
      <c r="I238" t="s">
        <v>621</v>
      </c>
      <c r="J238" s="11" t="s">
        <v>770</v>
      </c>
      <c r="K238">
        <v>27648</v>
      </c>
      <c r="L238" s="11">
        <v>27654</v>
      </c>
      <c r="M238">
        <f>IFERROR(ROUND(VLOOKUP($A238,est_vols!$A:$U,2,FALSE),0),"")</f>
        <v>3</v>
      </c>
      <c r="N238">
        <f>IFERROR(ROUND(VLOOKUP($A238,est_vols!$A:$U,3,FALSE),0),"")</f>
        <v>11</v>
      </c>
      <c r="O238" t="str">
        <f>VLOOKUP(M238,'AT FT Lookup'!$A$3:$D$8,4,FALSE)</f>
        <v>Urb</v>
      </c>
      <c r="P238" s="11" t="str">
        <f>VLOOKUP(N238,'AT FT Lookup'!$A$12:$C$26,3,FALSE)</f>
        <v>Loc</v>
      </c>
      <c r="Q238">
        <f t="shared" si="38"/>
        <v>1</v>
      </c>
      <c r="R238">
        <f t="shared" si="39"/>
        <v>0</v>
      </c>
      <c r="S238">
        <f t="shared" si="40"/>
        <v>0</v>
      </c>
      <c r="T238">
        <f t="shared" si="41"/>
        <v>0</v>
      </c>
      <c r="U238" s="11" t="str">
        <f t="shared" si="42"/>
        <v>&lt;10k</v>
      </c>
      <c r="V238" s="3">
        <v>469.5</v>
      </c>
      <c r="W238" s="3">
        <v>83.5</v>
      </c>
      <c r="X238" s="3">
        <v>187</v>
      </c>
      <c r="Y238" s="3">
        <v>103.5</v>
      </c>
      <c r="Z238" s="3">
        <v>87.5</v>
      </c>
      <c r="AA238" s="9">
        <v>8</v>
      </c>
      <c r="AN238" s="3">
        <f>IFERROR(ROUND(VLOOKUP($A238,est_vols!$A:$U,4,FALSE),0),"")</f>
        <v>0</v>
      </c>
      <c r="AO238" s="3">
        <f>IFERROR(ROUND(VLOOKUP($A238,est_vols!$A:$U,5,FALSE),0),"")</f>
        <v>0</v>
      </c>
      <c r="AP238" s="3">
        <f>IFERROR(ROUND(VLOOKUP($A238,est_vols!$A:$U,6,FALSE),0),"")</f>
        <v>0</v>
      </c>
      <c r="AQ238" s="3">
        <f>IFERROR(ROUND(VLOOKUP($A238,est_vols!$A:$U,7,FALSE),0),"")</f>
        <v>0</v>
      </c>
      <c r="AR238" s="3">
        <f>IFERROR(ROUND(VLOOKUP($A238,est_vols!$A:$U,8,FALSE),0),"")</f>
        <v>0</v>
      </c>
      <c r="AS238" s="9">
        <f>IFERROR(ROUND(VLOOKUP($A238,est_vols!$A:$U,9,FALSE),0),"")</f>
        <v>0</v>
      </c>
      <c r="AT238" s="3">
        <f t="shared" si="45"/>
        <v>-469.5</v>
      </c>
      <c r="AU238" s="3">
        <f t="shared" si="45"/>
        <v>-83.5</v>
      </c>
      <c r="AV238" s="3">
        <f t="shared" si="45"/>
        <v>-187</v>
      </c>
      <c r="AW238" s="3">
        <f t="shared" si="43"/>
        <v>-103.5</v>
      </c>
      <c r="AX238" s="3">
        <f t="shared" si="43"/>
        <v>-87.5</v>
      </c>
      <c r="AY238" s="9">
        <f t="shared" si="43"/>
        <v>-8</v>
      </c>
      <c r="AZ238" s="3">
        <f t="shared" si="46"/>
        <v>220430.25</v>
      </c>
      <c r="BA238" s="3">
        <f t="shared" si="46"/>
        <v>6972.25</v>
      </c>
      <c r="BB238" s="3">
        <f t="shared" si="46"/>
        <v>34969</v>
      </c>
      <c r="BC238" s="3">
        <f t="shared" si="44"/>
        <v>10712.25</v>
      </c>
      <c r="BD238" s="3">
        <f t="shared" si="44"/>
        <v>7656.25</v>
      </c>
      <c r="BE238" s="3">
        <f t="shared" si="44"/>
        <v>64</v>
      </c>
    </row>
    <row r="239" spans="1:57" x14ac:dyDescent="0.25">
      <c r="A239">
        <v>237</v>
      </c>
      <c r="B239" t="s">
        <v>75</v>
      </c>
      <c r="C239" t="s">
        <v>214</v>
      </c>
      <c r="D239" t="str">
        <f t="shared" si="47"/>
        <v>24TH AVE between CALIFORNIA and LAKE</v>
      </c>
      <c r="E239" t="s">
        <v>228</v>
      </c>
      <c r="F239" t="s">
        <v>378</v>
      </c>
      <c r="G239" t="s">
        <v>379</v>
      </c>
      <c r="H239" t="s">
        <v>38</v>
      </c>
      <c r="I239" t="s">
        <v>621</v>
      </c>
      <c r="J239" s="11" t="s">
        <v>771</v>
      </c>
      <c r="K239">
        <v>27654</v>
      </c>
      <c r="L239" s="11">
        <v>27648</v>
      </c>
      <c r="M239">
        <f>IFERROR(ROUND(VLOOKUP($A239,est_vols!$A:$U,2,FALSE),0),"")</f>
        <v>3</v>
      </c>
      <c r="N239">
        <f>IFERROR(ROUND(VLOOKUP($A239,est_vols!$A:$U,3,FALSE),0),"")</f>
        <v>11</v>
      </c>
      <c r="O239" t="str">
        <f>VLOOKUP(M239,'AT FT Lookup'!$A$3:$D$8,4,FALSE)</f>
        <v>Urb</v>
      </c>
      <c r="P239" s="11" t="str">
        <f>VLOOKUP(N239,'AT FT Lookup'!$A$12:$C$26,3,FALSE)</f>
        <v>Loc</v>
      </c>
      <c r="Q239">
        <f t="shared" si="38"/>
        <v>1</v>
      </c>
      <c r="R239">
        <f t="shared" si="39"/>
        <v>0</v>
      </c>
      <c r="S239">
        <f t="shared" si="40"/>
        <v>0</v>
      </c>
      <c r="T239">
        <f t="shared" si="41"/>
        <v>0</v>
      </c>
      <c r="U239" s="11" t="str">
        <f t="shared" si="42"/>
        <v>&lt;10k</v>
      </c>
      <c r="V239" s="3">
        <v>382.5</v>
      </c>
      <c r="W239" s="3">
        <v>75</v>
      </c>
      <c r="X239" s="3">
        <v>141</v>
      </c>
      <c r="Y239" s="3">
        <v>95</v>
      </c>
      <c r="Z239" s="3">
        <v>65.5</v>
      </c>
      <c r="AA239" s="9">
        <v>6</v>
      </c>
      <c r="AN239" s="3">
        <f>IFERROR(ROUND(VLOOKUP($A239,est_vols!$A:$U,4,FALSE),0),"")</f>
        <v>0</v>
      </c>
      <c r="AO239" s="3">
        <f>IFERROR(ROUND(VLOOKUP($A239,est_vols!$A:$U,5,FALSE),0),"")</f>
        <v>0</v>
      </c>
      <c r="AP239" s="3">
        <f>IFERROR(ROUND(VLOOKUP($A239,est_vols!$A:$U,6,FALSE),0),"")</f>
        <v>0</v>
      </c>
      <c r="AQ239" s="3">
        <f>IFERROR(ROUND(VLOOKUP($A239,est_vols!$A:$U,7,FALSE),0),"")</f>
        <v>0</v>
      </c>
      <c r="AR239" s="3">
        <f>IFERROR(ROUND(VLOOKUP($A239,est_vols!$A:$U,8,FALSE),0),"")</f>
        <v>0</v>
      </c>
      <c r="AS239" s="9">
        <f>IFERROR(ROUND(VLOOKUP($A239,est_vols!$A:$U,9,FALSE),0),"")</f>
        <v>0</v>
      </c>
      <c r="AT239" s="3">
        <f t="shared" si="45"/>
        <v>-382.5</v>
      </c>
      <c r="AU239" s="3">
        <f t="shared" si="45"/>
        <v>-75</v>
      </c>
      <c r="AV239" s="3">
        <f t="shared" si="45"/>
        <v>-141</v>
      </c>
      <c r="AW239" s="3">
        <f t="shared" si="43"/>
        <v>-95</v>
      </c>
      <c r="AX239" s="3">
        <f t="shared" si="43"/>
        <v>-65.5</v>
      </c>
      <c r="AY239" s="9">
        <f t="shared" si="43"/>
        <v>-6</v>
      </c>
      <c r="AZ239" s="3">
        <f t="shared" si="46"/>
        <v>146306.25</v>
      </c>
      <c r="BA239" s="3">
        <f t="shared" si="46"/>
        <v>5625</v>
      </c>
      <c r="BB239" s="3">
        <f t="shared" si="46"/>
        <v>19881</v>
      </c>
      <c r="BC239" s="3">
        <f t="shared" si="44"/>
        <v>9025</v>
      </c>
      <c r="BD239" s="3">
        <f t="shared" si="44"/>
        <v>4290.25</v>
      </c>
      <c r="BE239" s="3">
        <f t="shared" si="44"/>
        <v>36</v>
      </c>
    </row>
    <row r="240" spans="1:57" x14ac:dyDescent="0.25">
      <c r="A240">
        <v>238</v>
      </c>
      <c r="B240" t="s">
        <v>75</v>
      </c>
      <c r="C240" t="s">
        <v>214</v>
      </c>
      <c r="D240" t="str">
        <f t="shared" si="47"/>
        <v>26TH ST between HAMPSHIRE and YORK</v>
      </c>
      <c r="E240" t="s">
        <v>229</v>
      </c>
      <c r="F240" t="s">
        <v>403</v>
      </c>
      <c r="G240" t="s">
        <v>412</v>
      </c>
      <c r="H240" t="s">
        <v>40</v>
      </c>
      <c r="I240" t="s">
        <v>621</v>
      </c>
      <c r="J240" s="11" t="s">
        <v>772</v>
      </c>
      <c r="K240">
        <v>21124</v>
      </c>
      <c r="L240" s="11">
        <v>23948</v>
      </c>
      <c r="M240">
        <f>IFERROR(ROUND(VLOOKUP($A240,est_vols!$A:$U,2,FALSE),0),"")</f>
        <v>1</v>
      </c>
      <c r="N240">
        <f>IFERROR(ROUND(VLOOKUP($A240,est_vols!$A:$U,3,FALSE),0),"")</f>
        <v>11</v>
      </c>
      <c r="O240" t="str">
        <f>VLOOKUP(M240,'AT FT Lookup'!$A$3:$D$8,4,FALSE)</f>
        <v>Core/CBD</v>
      </c>
      <c r="P240" s="11" t="str">
        <f>VLOOKUP(N240,'AT FT Lookup'!$A$12:$C$26,3,FALSE)</f>
        <v>Loc</v>
      </c>
      <c r="Q240">
        <f t="shared" si="38"/>
        <v>1</v>
      </c>
      <c r="R240">
        <f t="shared" si="39"/>
        <v>0</v>
      </c>
      <c r="S240">
        <f t="shared" si="40"/>
        <v>0</v>
      </c>
      <c r="T240">
        <f t="shared" si="41"/>
        <v>0</v>
      </c>
      <c r="U240" s="11" t="str">
        <f t="shared" si="42"/>
        <v>&lt;10k</v>
      </c>
      <c r="V240" s="3">
        <v>477</v>
      </c>
      <c r="W240" s="3">
        <v>85</v>
      </c>
      <c r="X240" s="3">
        <v>160</v>
      </c>
      <c r="Y240" s="3">
        <v>131</v>
      </c>
      <c r="Z240" s="3">
        <v>92</v>
      </c>
      <c r="AA240" s="9">
        <v>9</v>
      </c>
      <c r="AN240" s="3">
        <f>IFERROR(ROUND(VLOOKUP($A240,est_vols!$A:$U,4,FALSE),0),"")</f>
        <v>229</v>
      </c>
      <c r="AO240" s="3">
        <f>IFERROR(ROUND(VLOOKUP($A240,est_vols!$A:$U,5,FALSE),0),"")</f>
        <v>169</v>
      </c>
      <c r="AP240" s="3">
        <f>IFERROR(ROUND(VLOOKUP($A240,est_vols!$A:$U,6,FALSE),0),"")</f>
        <v>0</v>
      </c>
      <c r="AQ240" s="3">
        <f>IFERROR(ROUND(VLOOKUP($A240,est_vols!$A:$U,7,FALSE),0),"")</f>
        <v>11</v>
      </c>
      <c r="AR240" s="3">
        <f>IFERROR(ROUND(VLOOKUP($A240,est_vols!$A:$U,8,FALSE),0),"")</f>
        <v>42</v>
      </c>
      <c r="AS240" s="9">
        <f>IFERROR(ROUND(VLOOKUP($A240,est_vols!$A:$U,9,FALSE),0),"")</f>
        <v>7</v>
      </c>
      <c r="AT240" s="3">
        <f t="shared" si="45"/>
        <v>-248</v>
      </c>
      <c r="AU240" s="3">
        <f t="shared" si="45"/>
        <v>84</v>
      </c>
      <c r="AV240" s="3">
        <f t="shared" si="45"/>
        <v>-160</v>
      </c>
      <c r="AW240" s="3">
        <f t="shared" si="43"/>
        <v>-120</v>
      </c>
      <c r="AX240" s="3">
        <f t="shared" si="43"/>
        <v>-50</v>
      </c>
      <c r="AY240" s="9">
        <f t="shared" si="43"/>
        <v>-2</v>
      </c>
      <c r="AZ240" s="3">
        <f t="shared" si="46"/>
        <v>61504</v>
      </c>
      <c r="BA240" s="3">
        <f t="shared" si="46"/>
        <v>7056</v>
      </c>
      <c r="BB240" s="3">
        <f t="shared" si="46"/>
        <v>25600</v>
      </c>
      <c r="BC240" s="3">
        <f t="shared" si="44"/>
        <v>14400</v>
      </c>
      <c r="BD240" s="3">
        <f t="shared" si="44"/>
        <v>2500</v>
      </c>
      <c r="BE240" s="3">
        <f t="shared" si="44"/>
        <v>4</v>
      </c>
    </row>
    <row r="241" spans="1:57" x14ac:dyDescent="0.25">
      <c r="A241">
        <v>239</v>
      </c>
      <c r="B241" t="s">
        <v>75</v>
      </c>
      <c r="C241" t="s">
        <v>214</v>
      </c>
      <c r="D241" t="str">
        <f t="shared" si="47"/>
        <v>26TH ST between HAMPSHIRE and YORK</v>
      </c>
      <c r="E241" t="s">
        <v>229</v>
      </c>
      <c r="F241" t="s">
        <v>403</v>
      </c>
      <c r="G241" t="s">
        <v>412</v>
      </c>
      <c r="H241" t="s">
        <v>42</v>
      </c>
      <c r="I241" t="s">
        <v>621</v>
      </c>
      <c r="J241" s="11" t="s">
        <v>773</v>
      </c>
      <c r="K241">
        <v>23948</v>
      </c>
      <c r="L241" s="11">
        <v>21124</v>
      </c>
      <c r="M241">
        <f>IFERROR(ROUND(VLOOKUP($A241,est_vols!$A:$U,2,FALSE),0),"")</f>
        <v>1</v>
      </c>
      <c r="N241">
        <f>IFERROR(ROUND(VLOOKUP($A241,est_vols!$A:$U,3,FALSE),0),"")</f>
        <v>11</v>
      </c>
      <c r="O241" t="str">
        <f>VLOOKUP(M241,'AT FT Lookup'!$A$3:$D$8,4,FALSE)</f>
        <v>Core/CBD</v>
      </c>
      <c r="P241" s="11" t="str">
        <f>VLOOKUP(N241,'AT FT Lookup'!$A$12:$C$26,3,FALSE)</f>
        <v>Loc</v>
      </c>
      <c r="Q241">
        <f t="shared" si="38"/>
        <v>1</v>
      </c>
      <c r="R241">
        <f t="shared" si="39"/>
        <v>0</v>
      </c>
      <c r="S241">
        <f t="shared" si="40"/>
        <v>0</v>
      </c>
      <c r="T241">
        <f t="shared" si="41"/>
        <v>0</v>
      </c>
      <c r="U241" s="11" t="str">
        <f t="shared" si="42"/>
        <v>&lt;10k</v>
      </c>
      <c r="V241" s="3">
        <v>2163</v>
      </c>
      <c r="W241" s="3">
        <v>347</v>
      </c>
      <c r="X241" s="3">
        <v>846</v>
      </c>
      <c r="Y241" s="3">
        <v>661</v>
      </c>
      <c r="Z241" s="3">
        <v>293</v>
      </c>
      <c r="AA241" s="9">
        <v>16</v>
      </c>
      <c r="AN241" s="3">
        <f>IFERROR(ROUND(VLOOKUP($A241,est_vols!$A:$U,4,FALSE),0),"")</f>
        <v>857</v>
      </c>
      <c r="AO241" s="3">
        <f>IFERROR(ROUND(VLOOKUP($A241,est_vols!$A:$U,5,FALSE),0),"")</f>
        <v>93</v>
      </c>
      <c r="AP241" s="3">
        <f>IFERROR(ROUND(VLOOKUP($A241,est_vols!$A:$U,6,FALSE),0),"")</f>
        <v>318</v>
      </c>
      <c r="AQ241" s="3">
        <f>IFERROR(ROUND(VLOOKUP($A241,est_vols!$A:$U,7,FALSE),0),"")</f>
        <v>284</v>
      </c>
      <c r="AR241" s="3">
        <f>IFERROR(ROUND(VLOOKUP($A241,est_vols!$A:$U,8,FALSE),0),"")</f>
        <v>152</v>
      </c>
      <c r="AS241" s="9">
        <f>IFERROR(ROUND(VLOOKUP($A241,est_vols!$A:$U,9,FALSE),0),"")</f>
        <v>10</v>
      </c>
      <c r="AT241" s="3">
        <f t="shared" si="45"/>
        <v>-1306</v>
      </c>
      <c r="AU241" s="3">
        <f t="shared" si="45"/>
        <v>-254</v>
      </c>
      <c r="AV241" s="3">
        <f t="shared" si="45"/>
        <v>-528</v>
      </c>
      <c r="AW241" s="3">
        <f t="shared" si="43"/>
        <v>-377</v>
      </c>
      <c r="AX241" s="3">
        <f t="shared" si="43"/>
        <v>-141</v>
      </c>
      <c r="AY241" s="9">
        <f t="shared" si="43"/>
        <v>-6</v>
      </c>
      <c r="AZ241" s="3">
        <f t="shared" si="46"/>
        <v>1705636</v>
      </c>
      <c r="BA241" s="3">
        <f t="shared" si="46"/>
        <v>64516</v>
      </c>
      <c r="BB241" s="3">
        <f t="shared" si="46"/>
        <v>278784</v>
      </c>
      <c r="BC241" s="3">
        <f t="shared" si="44"/>
        <v>142129</v>
      </c>
      <c r="BD241" s="3">
        <f t="shared" si="44"/>
        <v>19881</v>
      </c>
      <c r="BE241" s="3">
        <f t="shared" si="44"/>
        <v>36</v>
      </c>
    </row>
    <row r="242" spans="1:57" x14ac:dyDescent="0.25">
      <c r="A242">
        <v>240</v>
      </c>
      <c r="B242" t="s">
        <v>75</v>
      </c>
      <c r="C242" t="s">
        <v>214</v>
      </c>
      <c r="D242" t="str">
        <f t="shared" si="47"/>
        <v>26TH ST between VAN NESS and VIRGIL</v>
      </c>
      <c r="E242" t="s">
        <v>229</v>
      </c>
      <c r="F242" t="s">
        <v>413</v>
      </c>
      <c r="G242" t="s">
        <v>414</v>
      </c>
      <c r="H242" t="s">
        <v>40</v>
      </c>
      <c r="I242" t="s">
        <v>621</v>
      </c>
      <c r="J242" s="11" t="s">
        <v>774</v>
      </c>
      <c r="K242">
        <v>21296</v>
      </c>
      <c r="L242" s="11">
        <v>24061</v>
      </c>
      <c r="M242">
        <f>IFERROR(ROUND(VLOOKUP($A242,est_vols!$A:$U,2,FALSE),0),"")</f>
        <v>1</v>
      </c>
      <c r="N242">
        <f>IFERROR(ROUND(VLOOKUP($A242,est_vols!$A:$U,3,FALSE),0),"")</f>
        <v>11</v>
      </c>
      <c r="O242" t="str">
        <f>VLOOKUP(M242,'AT FT Lookup'!$A$3:$D$8,4,FALSE)</f>
        <v>Core/CBD</v>
      </c>
      <c r="P242" s="11" t="str">
        <f>VLOOKUP(N242,'AT FT Lookup'!$A$12:$C$26,3,FALSE)</f>
        <v>Loc</v>
      </c>
      <c r="Q242">
        <f t="shared" si="38"/>
        <v>1</v>
      </c>
      <c r="R242">
        <f t="shared" si="39"/>
        <v>0</v>
      </c>
      <c r="S242">
        <f t="shared" si="40"/>
        <v>0</v>
      </c>
      <c r="T242">
        <f t="shared" si="41"/>
        <v>0</v>
      </c>
      <c r="U242" s="11" t="str">
        <f t="shared" si="42"/>
        <v>&lt;10k</v>
      </c>
      <c r="V242" s="3">
        <v>2079</v>
      </c>
      <c r="W242" s="3">
        <v>432</v>
      </c>
      <c r="X242" s="3">
        <v>741</v>
      </c>
      <c r="Y242" s="3">
        <v>445</v>
      </c>
      <c r="Z242" s="3">
        <v>378</v>
      </c>
      <c r="AA242" s="9">
        <v>83</v>
      </c>
      <c r="AN242" s="3">
        <f>IFERROR(ROUND(VLOOKUP($A242,est_vols!$A:$U,4,FALSE),0),"")</f>
        <v>1098</v>
      </c>
      <c r="AO242" s="3">
        <f>IFERROR(ROUND(VLOOKUP($A242,est_vols!$A:$U,5,FALSE),0),"")</f>
        <v>190</v>
      </c>
      <c r="AP242" s="3">
        <f>IFERROR(ROUND(VLOOKUP($A242,est_vols!$A:$U,6,FALSE),0),"")</f>
        <v>438</v>
      </c>
      <c r="AQ242" s="3">
        <f>IFERROR(ROUND(VLOOKUP($A242,est_vols!$A:$U,7,FALSE),0),"")</f>
        <v>225</v>
      </c>
      <c r="AR242" s="3">
        <f>IFERROR(ROUND(VLOOKUP($A242,est_vols!$A:$U,8,FALSE),0),"")</f>
        <v>229</v>
      </c>
      <c r="AS242" s="9">
        <f>IFERROR(ROUND(VLOOKUP($A242,est_vols!$A:$U,9,FALSE),0),"")</f>
        <v>17</v>
      </c>
      <c r="AT242" s="3">
        <f t="shared" si="45"/>
        <v>-981</v>
      </c>
      <c r="AU242" s="3">
        <f t="shared" si="45"/>
        <v>-242</v>
      </c>
      <c r="AV242" s="3">
        <f t="shared" si="45"/>
        <v>-303</v>
      </c>
      <c r="AW242" s="3">
        <f t="shared" si="43"/>
        <v>-220</v>
      </c>
      <c r="AX242" s="3">
        <f t="shared" si="43"/>
        <v>-149</v>
      </c>
      <c r="AY242" s="9">
        <f t="shared" si="43"/>
        <v>-66</v>
      </c>
      <c r="AZ242" s="3">
        <f t="shared" si="46"/>
        <v>962361</v>
      </c>
      <c r="BA242" s="3">
        <f t="shared" si="46"/>
        <v>58564</v>
      </c>
      <c r="BB242" s="3">
        <f t="shared" si="46"/>
        <v>91809</v>
      </c>
      <c r="BC242" s="3">
        <f t="shared" si="44"/>
        <v>48400</v>
      </c>
      <c r="BD242" s="3">
        <f t="shared" si="44"/>
        <v>22201</v>
      </c>
      <c r="BE242" s="3">
        <f t="shared" si="44"/>
        <v>4356</v>
      </c>
    </row>
    <row r="243" spans="1:57" x14ac:dyDescent="0.25">
      <c r="A243">
        <v>241</v>
      </c>
      <c r="B243" t="s">
        <v>75</v>
      </c>
      <c r="C243" t="s">
        <v>214</v>
      </c>
      <c r="D243" t="str">
        <f t="shared" si="47"/>
        <v>26TH ST between VAN NESS and VIRGIL</v>
      </c>
      <c r="E243" t="s">
        <v>229</v>
      </c>
      <c r="F243" t="s">
        <v>413</v>
      </c>
      <c r="G243" t="s">
        <v>414</v>
      </c>
      <c r="H243" t="s">
        <v>42</v>
      </c>
      <c r="I243" t="s">
        <v>621</v>
      </c>
      <c r="J243" s="11" t="s">
        <v>775</v>
      </c>
      <c r="K243">
        <v>24061</v>
      </c>
      <c r="L243" s="11">
        <v>21296</v>
      </c>
      <c r="M243">
        <f>IFERROR(ROUND(VLOOKUP($A243,est_vols!$A:$U,2,FALSE),0),"")</f>
        <v>1</v>
      </c>
      <c r="N243">
        <f>IFERROR(ROUND(VLOOKUP($A243,est_vols!$A:$U,3,FALSE),0),"")</f>
        <v>11</v>
      </c>
      <c r="O243" t="str">
        <f>VLOOKUP(M243,'AT FT Lookup'!$A$3:$D$8,4,FALSE)</f>
        <v>Core/CBD</v>
      </c>
      <c r="P243" s="11" t="str">
        <f>VLOOKUP(N243,'AT FT Lookup'!$A$12:$C$26,3,FALSE)</f>
        <v>Loc</v>
      </c>
      <c r="Q243">
        <f t="shared" si="38"/>
        <v>1</v>
      </c>
      <c r="R243">
        <f t="shared" si="39"/>
        <v>0</v>
      </c>
      <c r="S243">
        <f t="shared" si="40"/>
        <v>0</v>
      </c>
      <c r="T243">
        <f t="shared" si="41"/>
        <v>0</v>
      </c>
      <c r="U243" s="11" t="str">
        <f t="shared" si="42"/>
        <v>&lt;10k</v>
      </c>
      <c r="V243" s="3">
        <v>2913</v>
      </c>
      <c r="W243" s="3">
        <v>691</v>
      </c>
      <c r="X243" s="3">
        <v>1051</v>
      </c>
      <c r="Y243" s="3">
        <v>563</v>
      </c>
      <c r="Z243" s="3">
        <v>401</v>
      </c>
      <c r="AA243" s="9">
        <v>207</v>
      </c>
      <c r="AN243" s="3">
        <f>IFERROR(ROUND(VLOOKUP($A243,est_vols!$A:$U,4,FALSE),0),"")</f>
        <v>1110</v>
      </c>
      <c r="AO243" s="3">
        <f>IFERROR(ROUND(VLOOKUP($A243,est_vols!$A:$U,5,FALSE),0),"")</f>
        <v>163</v>
      </c>
      <c r="AP243" s="3">
        <f>IFERROR(ROUND(VLOOKUP($A243,est_vols!$A:$U,6,FALSE),0),"")</f>
        <v>452</v>
      </c>
      <c r="AQ243" s="3">
        <f>IFERROR(ROUND(VLOOKUP($A243,est_vols!$A:$U,7,FALSE),0),"")</f>
        <v>318</v>
      </c>
      <c r="AR243" s="3">
        <f>IFERROR(ROUND(VLOOKUP($A243,est_vols!$A:$U,8,FALSE),0),"")</f>
        <v>166</v>
      </c>
      <c r="AS243" s="9">
        <f>IFERROR(ROUND(VLOOKUP($A243,est_vols!$A:$U,9,FALSE),0),"")</f>
        <v>11</v>
      </c>
      <c r="AT243" s="3">
        <f t="shared" si="45"/>
        <v>-1803</v>
      </c>
      <c r="AU243" s="3">
        <f t="shared" si="45"/>
        <v>-528</v>
      </c>
      <c r="AV243" s="3">
        <f t="shared" si="45"/>
        <v>-599</v>
      </c>
      <c r="AW243" s="3">
        <f t="shared" si="43"/>
        <v>-245</v>
      </c>
      <c r="AX243" s="3">
        <f t="shared" si="43"/>
        <v>-235</v>
      </c>
      <c r="AY243" s="9">
        <f t="shared" si="43"/>
        <v>-196</v>
      </c>
      <c r="AZ243" s="3">
        <f t="shared" si="46"/>
        <v>3250809</v>
      </c>
      <c r="BA243" s="3">
        <f t="shared" si="46"/>
        <v>278784</v>
      </c>
      <c r="BB243" s="3">
        <f t="shared" si="46"/>
        <v>358801</v>
      </c>
      <c r="BC243" s="3">
        <f t="shared" si="44"/>
        <v>60025</v>
      </c>
      <c r="BD243" s="3">
        <f t="shared" si="44"/>
        <v>55225</v>
      </c>
      <c r="BE243" s="3">
        <f t="shared" si="44"/>
        <v>38416</v>
      </c>
    </row>
    <row r="244" spans="1:57" x14ac:dyDescent="0.25">
      <c r="A244">
        <v>242</v>
      </c>
      <c r="B244" t="s">
        <v>75</v>
      </c>
      <c r="C244" t="s">
        <v>214</v>
      </c>
      <c r="D244" t="str">
        <f t="shared" si="47"/>
        <v>27TH AVE between ANZA and BALBOA</v>
      </c>
      <c r="E244" t="s">
        <v>230</v>
      </c>
      <c r="F244" t="s">
        <v>376</v>
      </c>
      <c r="G244" t="s">
        <v>368</v>
      </c>
      <c r="H244" t="s">
        <v>36</v>
      </c>
      <c r="I244" t="s">
        <v>621</v>
      </c>
      <c r="J244" s="11" t="s">
        <v>776</v>
      </c>
      <c r="K244">
        <v>27549</v>
      </c>
      <c r="L244" s="11">
        <v>27551</v>
      </c>
      <c r="M244">
        <f>IFERROR(ROUND(VLOOKUP($A244,est_vols!$A:$U,2,FALSE),0),"")</f>
        <v>3</v>
      </c>
      <c r="N244">
        <f>IFERROR(ROUND(VLOOKUP($A244,est_vols!$A:$U,3,FALSE),0),"")</f>
        <v>11</v>
      </c>
      <c r="O244" t="str">
        <f>VLOOKUP(M244,'AT FT Lookup'!$A$3:$D$8,4,FALSE)</f>
        <v>Urb</v>
      </c>
      <c r="P244" s="11" t="str">
        <f>VLOOKUP(N244,'AT FT Lookup'!$A$12:$C$26,3,FALSE)</f>
        <v>Loc</v>
      </c>
      <c r="Q244">
        <f t="shared" si="38"/>
        <v>1</v>
      </c>
      <c r="R244">
        <f t="shared" si="39"/>
        <v>0</v>
      </c>
      <c r="S244">
        <f t="shared" si="40"/>
        <v>0</v>
      </c>
      <c r="T244">
        <f t="shared" si="41"/>
        <v>0</v>
      </c>
      <c r="U244" s="11" t="str">
        <f t="shared" si="42"/>
        <v>&lt;10k</v>
      </c>
      <c r="V244" s="3">
        <v>1106</v>
      </c>
      <c r="W244" s="3">
        <v>200</v>
      </c>
      <c r="X244" s="3">
        <v>417.5</v>
      </c>
      <c r="Y244" s="3">
        <v>239</v>
      </c>
      <c r="Z244" s="3">
        <v>236.5</v>
      </c>
      <c r="AA244" s="9">
        <v>13</v>
      </c>
      <c r="AN244" s="3">
        <f>IFERROR(ROUND(VLOOKUP($A244,est_vols!$A:$U,4,FALSE),0),"")</f>
        <v>153</v>
      </c>
      <c r="AO244" s="3">
        <f>IFERROR(ROUND(VLOOKUP($A244,est_vols!$A:$U,5,FALSE),0),"")</f>
        <v>25</v>
      </c>
      <c r="AP244" s="3">
        <f>IFERROR(ROUND(VLOOKUP($A244,est_vols!$A:$U,6,FALSE),0),"")</f>
        <v>68</v>
      </c>
      <c r="AQ244" s="3">
        <f>IFERROR(ROUND(VLOOKUP($A244,est_vols!$A:$U,7,FALSE),0),"")</f>
        <v>33</v>
      </c>
      <c r="AR244" s="3">
        <f>IFERROR(ROUND(VLOOKUP($A244,est_vols!$A:$U,8,FALSE),0),"")</f>
        <v>24</v>
      </c>
      <c r="AS244" s="9">
        <f>IFERROR(ROUND(VLOOKUP($A244,est_vols!$A:$U,9,FALSE),0),"")</f>
        <v>3</v>
      </c>
      <c r="AT244" s="3">
        <f t="shared" si="45"/>
        <v>-953</v>
      </c>
      <c r="AU244" s="3">
        <f t="shared" si="45"/>
        <v>-175</v>
      </c>
      <c r="AV244" s="3">
        <f t="shared" si="45"/>
        <v>-349.5</v>
      </c>
      <c r="AW244" s="3">
        <f t="shared" si="43"/>
        <v>-206</v>
      </c>
      <c r="AX244" s="3">
        <f t="shared" si="43"/>
        <v>-212.5</v>
      </c>
      <c r="AY244" s="9">
        <f t="shared" si="43"/>
        <v>-10</v>
      </c>
      <c r="AZ244" s="3">
        <f t="shared" si="46"/>
        <v>908209</v>
      </c>
      <c r="BA244" s="3">
        <f t="shared" si="46"/>
        <v>30625</v>
      </c>
      <c r="BB244" s="3">
        <f t="shared" si="46"/>
        <v>122150.25</v>
      </c>
      <c r="BC244" s="3">
        <f t="shared" si="44"/>
        <v>42436</v>
      </c>
      <c r="BD244" s="3">
        <f t="shared" si="44"/>
        <v>45156.25</v>
      </c>
      <c r="BE244" s="3">
        <f t="shared" si="44"/>
        <v>100</v>
      </c>
    </row>
    <row r="245" spans="1:57" x14ac:dyDescent="0.25">
      <c r="A245">
        <v>243</v>
      </c>
      <c r="B245" t="s">
        <v>75</v>
      </c>
      <c r="C245" t="s">
        <v>214</v>
      </c>
      <c r="D245" t="str">
        <f t="shared" si="47"/>
        <v>27TH AVE between ANZA and BALBOA</v>
      </c>
      <c r="E245" t="s">
        <v>230</v>
      </c>
      <c r="F245" t="s">
        <v>376</v>
      </c>
      <c r="G245" t="s">
        <v>368</v>
      </c>
      <c r="H245" t="s">
        <v>38</v>
      </c>
      <c r="I245" t="s">
        <v>621</v>
      </c>
      <c r="J245" s="11" t="s">
        <v>777</v>
      </c>
      <c r="K245">
        <v>27551</v>
      </c>
      <c r="L245" s="11">
        <v>27549</v>
      </c>
      <c r="M245">
        <f>IFERROR(ROUND(VLOOKUP($A245,est_vols!$A:$U,2,FALSE),0),"")</f>
        <v>3</v>
      </c>
      <c r="N245">
        <f>IFERROR(ROUND(VLOOKUP($A245,est_vols!$A:$U,3,FALSE),0),"")</f>
        <v>11</v>
      </c>
      <c r="O245" t="str">
        <f>VLOOKUP(M245,'AT FT Lookup'!$A$3:$D$8,4,FALSE)</f>
        <v>Urb</v>
      </c>
      <c r="P245" s="11" t="str">
        <f>VLOOKUP(N245,'AT FT Lookup'!$A$12:$C$26,3,FALSE)</f>
        <v>Loc</v>
      </c>
      <c r="Q245">
        <f t="shared" si="38"/>
        <v>1</v>
      </c>
      <c r="R245">
        <f t="shared" si="39"/>
        <v>0</v>
      </c>
      <c r="S245">
        <f t="shared" si="40"/>
        <v>0</v>
      </c>
      <c r="T245">
        <f t="shared" si="41"/>
        <v>0</v>
      </c>
      <c r="U245" s="11" t="str">
        <f t="shared" si="42"/>
        <v>&lt;10k</v>
      </c>
      <c r="V245" s="3">
        <v>1294.5</v>
      </c>
      <c r="W245" s="3">
        <v>169.5</v>
      </c>
      <c r="X245" s="3">
        <v>508</v>
      </c>
      <c r="Y245" s="3">
        <v>333.5</v>
      </c>
      <c r="Z245" s="3">
        <v>265</v>
      </c>
      <c r="AA245" s="9">
        <v>18.5</v>
      </c>
      <c r="AN245" s="3">
        <f>IFERROR(ROUND(VLOOKUP($A245,est_vols!$A:$U,4,FALSE),0),"")</f>
        <v>159</v>
      </c>
      <c r="AO245" s="3">
        <f>IFERROR(ROUND(VLOOKUP($A245,est_vols!$A:$U,5,FALSE),0),"")</f>
        <v>24</v>
      </c>
      <c r="AP245" s="3">
        <f>IFERROR(ROUND(VLOOKUP($A245,est_vols!$A:$U,6,FALSE),0),"")</f>
        <v>64</v>
      </c>
      <c r="AQ245" s="3">
        <f>IFERROR(ROUND(VLOOKUP($A245,est_vols!$A:$U,7,FALSE),0),"")</f>
        <v>31</v>
      </c>
      <c r="AR245" s="3">
        <f>IFERROR(ROUND(VLOOKUP($A245,est_vols!$A:$U,8,FALSE),0),"")</f>
        <v>39</v>
      </c>
      <c r="AS245" s="9">
        <f>IFERROR(ROUND(VLOOKUP($A245,est_vols!$A:$U,9,FALSE),0),"")</f>
        <v>1</v>
      </c>
      <c r="AT245" s="3">
        <f t="shared" si="45"/>
        <v>-1135.5</v>
      </c>
      <c r="AU245" s="3">
        <f t="shared" si="45"/>
        <v>-145.5</v>
      </c>
      <c r="AV245" s="3">
        <f t="shared" si="45"/>
        <v>-444</v>
      </c>
      <c r="AW245" s="3">
        <f t="shared" si="43"/>
        <v>-302.5</v>
      </c>
      <c r="AX245" s="3">
        <f t="shared" si="43"/>
        <v>-226</v>
      </c>
      <c r="AY245" s="9">
        <f t="shared" si="43"/>
        <v>-17.5</v>
      </c>
      <c r="AZ245" s="3">
        <f t="shared" si="46"/>
        <v>1289360.25</v>
      </c>
      <c r="BA245" s="3">
        <f t="shared" si="46"/>
        <v>21170.25</v>
      </c>
      <c r="BB245" s="3">
        <f t="shared" si="46"/>
        <v>197136</v>
      </c>
      <c r="BC245" s="3">
        <f t="shared" si="44"/>
        <v>91506.25</v>
      </c>
      <c r="BD245" s="3">
        <f t="shared" si="44"/>
        <v>51076</v>
      </c>
      <c r="BE245" s="3">
        <f t="shared" si="44"/>
        <v>306.25</v>
      </c>
    </row>
    <row r="246" spans="1:57" x14ac:dyDescent="0.25">
      <c r="A246">
        <v>244</v>
      </c>
      <c r="B246" t="s">
        <v>75</v>
      </c>
      <c r="C246" t="s">
        <v>214</v>
      </c>
      <c r="D246" t="str">
        <f t="shared" si="47"/>
        <v>27TH AVE between ANZA and GEARY</v>
      </c>
      <c r="E246" t="s">
        <v>230</v>
      </c>
      <c r="F246" t="s">
        <v>376</v>
      </c>
      <c r="G246" t="s">
        <v>377</v>
      </c>
      <c r="H246" t="s">
        <v>36</v>
      </c>
      <c r="I246" t="s">
        <v>621</v>
      </c>
      <c r="J246" s="11" t="s">
        <v>778</v>
      </c>
      <c r="K246">
        <v>27551</v>
      </c>
      <c r="L246" s="11">
        <v>27557</v>
      </c>
      <c r="M246">
        <f>IFERROR(ROUND(VLOOKUP($A246,est_vols!$A:$U,2,FALSE),0),"")</f>
        <v>3</v>
      </c>
      <c r="N246">
        <f>IFERROR(ROUND(VLOOKUP($A246,est_vols!$A:$U,3,FALSE),0),"")</f>
        <v>11</v>
      </c>
      <c r="O246" t="str">
        <f>VLOOKUP(M246,'AT FT Lookup'!$A$3:$D$8,4,FALSE)</f>
        <v>Urb</v>
      </c>
      <c r="P246" s="11" t="str">
        <f>VLOOKUP(N246,'AT FT Lookup'!$A$12:$C$26,3,FALSE)</f>
        <v>Loc</v>
      </c>
      <c r="Q246">
        <f t="shared" si="38"/>
        <v>1</v>
      </c>
      <c r="R246">
        <f t="shared" si="39"/>
        <v>0</v>
      </c>
      <c r="S246">
        <f t="shared" si="40"/>
        <v>0</v>
      </c>
      <c r="T246">
        <f t="shared" si="41"/>
        <v>0</v>
      </c>
      <c r="U246" s="11" t="str">
        <f t="shared" si="42"/>
        <v>&lt;10k</v>
      </c>
      <c r="V246" s="3">
        <v>1319</v>
      </c>
      <c r="W246" s="3">
        <v>238.5</v>
      </c>
      <c r="X246" s="3">
        <v>503.5</v>
      </c>
      <c r="Y246" s="3">
        <v>281.5</v>
      </c>
      <c r="Z246" s="3">
        <v>275</v>
      </c>
      <c r="AA246" s="9">
        <v>20.5</v>
      </c>
      <c r="AN246" s="3">
        <f>IFERROR(ROUND(VLOOKUP($A246,est_vols!$A:$U,4,FALSE),0),"")</f>
        <v>0</v>
      </c>
      <c r="AO246" s="3">
        <f>IFERROR(ROUND(VLOOKUP($A246,est_vols!$A:$U,5,FALSE),0),"")</f>
        <v>0</v>
      </c>
      <c r="AP246" s="3">
        <f>IFERROR(ROUND(VLOOKUP($A246,est_vols!$A:$U,6,FALSE),0),"")</f>
        <v>0</v>
      </c>
      <c r="AQ246" s="3">
        <f>IFERROR(ROUND(VLOOKUP($A246,est_vols!$A:$U,7,FALSE),0),"")</f>
        <v>0</v>
      </c>
      <c r="AR246" s="3">
        <f>IFERROR(ROUND(VLOOKUP($A246,est_vols!$A:$U,8,FALSE),0),"")</f>
        <v>0</v>
      </c>
      <c r="AS246" s="9">
        <f>IFERROR(ROUND(VLOOKUP($A246,est_vols!$A:$U,9,FALSE),0),"")</f>
        <v>0</v>
      </c>
      <c r="AT246" s="3">
        <f t="shared" si="45"/>
        <v>-1319</v>
      </c>
      <c r="AU246" s="3">
        <f t="shared" si="45"/>
        <v>-238.5</v>
      </c>
      <c r="AV246" s="3">
        <f t="shared" si="45"/>
        <v>-503.5</v>
      </c>
      <c r="AW246" s="3">
        <f t="shared" si="43"/>
        <v>-281.5</v>
      </c>
      <c r="AX246" s="3">
        <f t="shared" si="43"/>
        <v>-275</v>
      </c>
      <c r="AY246" s="9">
        <f t="shared" si="43"/>
        <v>-20.5</v>
      </c>
      <c r="AZ246" s="3">
        <f t="shared" si="46"/>
        <v>1739761</v>
      </c>
      <c r="BA246" s="3">
        <f t="shared" si="46"/>
        <v>56882.25</v>
      </c>
      <c r="BB246" s="3">
        <f t="shared" si="46"/>
        <v>253512.25</v>
      </c>
      <c r="BC246" s="3">
        <f t="shared" si="44"/>
        <v>79242.25</v>
      </c>
      <c r="BD246" s="3">
        <f t="shared" si="44"/>
        <v>75625</v>
      </c>
      <c r="BE246" s="3">
        <f t="shared" si="44"/>
        <v>420.25</v>
      </c>
    </row>
    <row r="247" spans="1:57" x14ac:dyDescent="0.25">
      <c r="A247">
        <v>245</v>
      </c>
      <c r="B247" t="s">
        <v>75</v>
      </c>
      <c r="C247" t="s">
        <v>214</v>
      </c>
      <c r="D247" t="str">
        <f t="shared" si="47"/>
        <v>27TH AVE between ANZA and GEARY</v>
      </c>
      <c r="E247" t="s">
        <v>230</v>
      </c>
      <c r="F247" t="s">
        <v>376</v>
      </c>
      <c r="G247" t="s">
        <v>377</v>
      </c>
      <c r="H247" t="s">
        <v>38</v>
      </c>
      <c r="I247" t="s">
        <v>621</v>
      </c>
      <c r="J247" s="11" t="s">
        <v>779</v>
      </c>
      <c r="K247">
        <v>27557</v>
      </c>
      <c r="L247" s="11">
        <v>27551</v>
      </c>
      <c r="M247">
        <f>IFERROR(ROUND(VLOOKUP($A247,est_vols!$A:$U,2,FALSE),0),"")</f>
        <v>3</v>
      </c>
      <c r="N247">
        <f>IFERROR(ROUND(VLOOKUP($A247,est_vols!$A:$U,3,FALSE),0),"")</f>
        <v>11</v>
      </c>
      <c r="O247" t="str">
        <f>VLOOKUP(M247,'AT FT Lookup'!$A$3:$D$8,4,FALSE)</f>
        <v>Urb</v>
      </c>
      <c r="P247" s="11" t="str">
        <f>VLOOKUP(N247,'AT FT Lookup'!$A$12:$C$26,3,FALSE)</f>
        <v>Loc</v>
      </c>
      <c r="Q247">
        <f t="shared" si="38"/>
        <v>1</v>
      </c>
      <c r="R247">
        <f t="shared" si="39"/>
        <v>0</v>
      </c>
      <c r="S247">
        <f t="shared" si="40"/>
        <v>0</v>
      </c>
      <c r="T247">
        <f t="shared" si="41"/>
        <v>0</v>
      </c>
      <c r="U247" s="11" t="str">
        <f t="shared" si="42"/>
        <v>&lt;10k</v>
      </c>
      <c r="V247" s="3">
        <v>1409</v>
      </c>
      <c r="W247" s="3">
        <v>191.5</v>
      </c>
      <c r="X247" s="3">
        <v>530.5</v>
      </c>
      <c r="Y247" s="3">
        <v>345.5</v>
      </c>
      <c r="Z247" s="3">
        <v>320</v>
      </c>
      <c r="AA247" s="9">
        <v>21.5</v>
      </c>
      <c r="AN247" s="3">
        <f>IFERROR(ROUND(VLOOKUP($A247,est_vols!$A:$U,4,FALSE),0),"")</f>
        <v>0</v>
      </c>
      <c r="AO247" s="3">
        <f>IFERROR(ROUND(VLOOKUP($A247,est_vols!$A:$U,5,FALSE),0),"")</f>
        <v>0</v>
      </c>
      <c r="AP247" s="3">
        <f>IFERROR(ROUND(VLOOKUP($A247,est_vols!$A:$U,6,FALSE),0),"")</f>
        <v>0</v>
      </c>
      <c r="AQ247" s="3">
        <f>IFERROR(ROUND(VLOOKUP($A247,est_vols!$A:$U,7,FALSE),0),"")</f>
        <v>0</v>
      </c>
      <c r="AR247" s="3">
        <f>IFERROR(ROUND(VLOOKUP($A247,est_vols!$A:$U,8,FALSE),0),"")</f>
        <v>0</v>
      </c>
      <c r="AS247" s="9">
        <f>IFERROR(ROUND(VLOOKUP($A247,est_vols!$A:$U,9,FALSE),0),"")</f>
        <v>0</v>
      </c>
      <c r="AT247" s="3">
        <f t="shared" si="45"/>
        <v>-1409</v>
      </c>
      <c r="AU247" s="3">
        <f t="shared" si="45"/>
        <v>-191.5</v>
      </c>
      <c r="AV247" s="3">
        <f t="shared" si="45"/>
        <v>-530.5</v>
      </c>
      <c r="AW247" s="3">
        <f t="shared" si="43"/>
        <v>-345.5</v>
      </c>
      <c r="AX247" s="3">
        <f t="shared" si="43"/>
        <v>-320</v>
      </c>
      <c r="AY247" s="9">
        <f t="shared" si="43"/>
        <v>-21.5</v>
      </c>
      <c r="AZ247" s="3">
        <f t="shared" si="46"/>
        <v>1985281</v>
      </c>
      <c r="BA247" s="3">
        <f t="shared" si="46"/>
        <v>36672.25</v>
      </c>
      <c r="BB247" s="3">
        <f t="shared" si="46"/>
        <v>281430.25</v>
      </c>
      <c r="BC247" s="3">
        <f t="shared" si="44"/>
        <v>119370.25</v>
      </c>
      <c r="BD247" s="3">
        <f t="shared" si="44"/>
        <v>102400</v>
      </c>
      <c r="BE247" s="3">
        <f t="shared" si="44"/>
        <v>462.25</v>
      </c>
    </row>
    <row r="248" spans="1:57" x14ac:dyDescent="0.25">
      <c r="A248">
        <v>246</v>
      </c>
      <c r="B248" t="s">
        <v>75</v>
      </c>
      <c r="C248" t="s">
        <v>214</v>
      </c>
      <c r="D248" t="str">
        <f t="shared" si="47"/>
        <v>28TH AVE between MORAGA and NORIEGA</v>
      </c>
      <c r="E248" t="s">
        <v>231</v>
      </c>
      <c r="F248" t="s">
        <v>367</v>
      </c>
      <c r="G248" t="s">
        <v>415</v>
      </c>
      <c r="H248" t="s">
        <v>36</v>
      </c>
      <c r="I248" t="s">
        <v>621</v>
      </c>
      <c r="J248" s="11" t="s">
        <v>780</v>
      </c>
      <c r="K248">
        <v>27399</v>
      </c>
      <c r="L248" s="11">
        <v>27405</v>
      </c>
      <c r="M248">
        <f>IFERROR(ROUND(VLOOKUP($A248,est_vols!$A:$U,2,FALSE),0),"")</f>
        <v>3</v>
      </c>
      <c r="N248">
        <f>IFERROR(ROUND(VLOOKUP($A248,est_vols!$A:$U,3,FALSE),0),"")</f>
        <v>11</v>
      </c>
      <c r="O248" t="str">
        <f>VLOOKUP(M248,'AT FT Lookup'!$A$3:$D$8,4,FALSE)</f>
        <v>Urb</v>
      </c>
      <c r="P248" s="11" t="str">
        <f>VLOOKUP(N248,'AT FT Lookup'!$A$12:$C$26,3,FALSE)</f>
        <v>Loc</v>
      </c>
      <c r="Q248">
        <f t="shared" si="38"/>
        <v>1</v>
      </c>
      <c r="R248">
        <f t="shared" si="39"/>
        <v>0</v>
      </c>
      <c r="S248">
        <f t="shared" si="40"/>
        <v>0</v>
      </c>
      <c r="T248">
        <f t="shared" si="41"/>
        <v>0</v>
      </c>
      <c r="U248" s="11" t="str">
        <f t="shared" si="42"/>
        <v>&lt;10k</v>
      </c>
      <c r="V248" s="3">
        <v>1281.5</v>
      </c>
      <c r="W248" s="3">
        <v>303.5</v>
      </c>
      <c r="X248" s="3">
        <v>457</v>
      </c>
      <c r="Y248" s="3">
        <v>286</v>
      </c>
      <c r="Z248" s="3">
        <v>224</v>
      </c>
      <c r="AA248" s="9">
        <v>11</v>
      </c>
      <c r="AN248" s="3">
        <f>IFERROR(ROUND(VLOOKUP($A248,est_vols!$A:$U,4,FALSE),0),"")</f>
        <v>34</v>
      </c>
      <c r="AO248" s="3">
        <f>IFERROR(ROUND(VLOOKUP($A248,est_vols!$A:$U,5,FALSE),0),"")</f>
        <v>4</v>
      </c>
      <c r="AP248" s="3">
        <f>IFERROR(ROUND(VLOOKUP($A248,est_vols!$A:$U,6,FALSE),0),"")</f>
        <v>15</v>
      </c>
      <c r="AQ248" s="3">
        <f>IFERROR(ROUND(VLOOKUP($A248,est_vols!$A:$U,7,FALSE),0),"")</f>
        <v>8</v>
      </c>
      <c r="AR248" s="3">
        <f>IFERROR(ROUND(VLOOKUP($A248,est_vols!$A:$U,8,FALSE),0),"")</f>
        <v>8</v>
      </c>
      <c r="AS248" s="9">
        <f>IFERROR(ROUND(VLOOKUP($A248,est_vols!$A:$U,9,FALSE),0),"")</f>
        <v>1</v>
      </c>
      <c r="AT248" s="3">
        <f t="shared" si="45"/>
        <v>-1247.5</v>
      </c>
      <c r="AU248" s="3">
        <f t="shared" si="45"/>
        <v>-299.5</v>
      </c>
      <c r="AV248" s="3">
        <f t="shared" si="45"/>
        <v>-442</v>
      </c>
      <c r="AW248" s="3">
        <f t="shared" si="43"/>
        <v>-278</v>
      </c>
      <c r="AX248" s="3">
        <f t="shared" si="43"/>
        <v>-216</v>
      </c>
      <c r="AY248" s="9">
        <f t="shared" si="43"/>
        <v>-10</v>
      </c>
      <c r="AZ248" s="3">
        <f t="shared" si="46"/>
        <v>1556256.25</v>
      </c>
      <c r="BA248" s="3">
        <f t="shared" si="46"/>
        <v>89700.25</v>
      </c>
      <c r="BB248" s="3">
        <f t="shared" si="46"/>
        <v>195364</v>
      </c>
      <c r="BC248" s="3">
        <f t="shared" si="44"/>
        <v>77284</v>
      </c>
      <c r="BD248" s="3">
        <f t="shared" si="44"/>
        <v>46656</v>
      </c>
      <c r="BE248" s="3">
        <f t="shared" si="44"/>
        <v>100</v>
      </c>
    </row>
    <row r="249" spans="1:57" x14ac:dyDescent="0.25">
      <c r="A249">
        <v>247</v>
      </c>
      <c r="B249" t="s">
        <v>75</v>
      </c>
      <c r="C249" t="s">
        <v>214</v>
      </c>
      <c r="D249" t="str">
        <f t="shared" si="47"/>
        <v>28TH AVE between MORAGA and NORIEGA</v>
      </c>
      <c r="E249" t="s">
        <v>231</v>
      </c>
      <c r="F249" t="s">
        <v>367</v>
      </c>
      <c r="G249" t="s">
        <v>415</v>
      </c>
      <c r="H249" t="s">
        <v>38</v>
      </c>
      <c r="I249" t="s">
        <v>621</v>
      </c>
      <c r="J249" s="11" t="s">
        <v>781</v>
      </c>
      <c r="K249">
        <v>27405</v>
      </c>
      <c r="L249" s="11">
        <v>27399</v>
      </c>
      <c r="M249">
        <f>IFERROR(ROUND(VLOOKUP($A249,est_vols!$A:$U,2,FALSE),0),"")</f>
        <v>3</v>
      </c>
      <c r="N249">
        <f>IFERROR(ROUND(VLOOKUP($A249,est_vols!$A:$U,3,FALSE),0),"")</f>
        <v>11</v>
      </c>
      <c r="O249" t="str">
        <f>VLOOKUP(M249,'AT FT Lookup'!$A$3:$D$8,4,FALSE)</f>
        <v>Urb</v>
      </c>
      <c r="P249" s="11" t="str">
        <f>VLOOKUP(N249,'AT FT Lookup'!$A$12:$C$26,3,FALSE)</f>
        <v>Loc</v>
      </c>
      <c r="Q249">
        <f t="shared" si="38"/>
        <v>1</v>
      </c>
      <c r="R249">
        <f t="shared" si="39"/>
        <v>0</v>
      </c>
      <c r="S249">
        <f t="shared" si="40"/>
        <v>0</v>
      </c>
      <c r="T249">
        <f t="shared" si="41"/>
        <v>0</v>
      </c>
      <c r="U249" s="11" t="str">
        <f t="shared" si="42"/>
        <v>&lt;10k</v>
      </c>
      <c r="V249" s="3">
        <v>1408.5</v>
      </c>
      <c r="W249" s="3">
        <v>198.5</v>
      </c>
      <c r="X249" s="3">
        <v>513.5</v>
      </c>
      <c r="Y249" s="3">
        <v>383</v>
      </c>
      <c r="Z249" s="3">
        <v>302</v>
      </c>
      <c r="AA249" s="9">
        <v>11.5</v>
      </c>
      <c r="AN249" s="3">
        <f>IFERROR(ROUND(VLOOKUP($A249,est_vols!$A:$U,4,FALSE),0),"")</f>
        <v>72</v>
      </c>
      <c r="AO249" s="3">
        <f>IFERROR(ROUND(VLOOKUP($A249,est_vols!$A:$U,5,FALSE),0),"")</f>
        <v>8</v>
      </c>
      <c r="AP249" s="3">
        <f>IFERROR(ROUND(VLOOKUP($A249,est_vols!$A:$U,6,FALSE),0),"")</f>
        <v>27</v>
      </c>
      <c r="AQ249" s="3">
        <f>IFERROR(ROUND(VLOOKUP($A249,est_vols!$A:$U,7,FALSE),0),"")</f>
        <v>15</v>
      </c>
      <c r="AR249" s="3">
        <f>IFERROR(ROUND(VLOOKUP($A249,est_vols!$A:$U,8,FALSE),0),"")</f>
        <v>21</v>
      </c>
      <c r="AS249" s="9">
        <f>IFERROR(ROUND(VLOOKUP($A249,est_vols!$A:$U,9,FALSE),0),"")</f>
        <v>1</v>
      </c>
      <c r="AT249" s="3">
        <f t="shared" si="45"/>
        <v>-1336.5</v>
      </c>
      <c r="AU249" s="3">
        <f t="shared" si="45"/>
        <v>-190.5</v>
      </c>
      <c r="AV249" s="3">
        <f t="shared" si="45"/>
        <v>-486.5</v>
      </c>
      <c r="AW249" s="3">
        <f t="shared" si="43"/>
        <v>-368</v>
      </c>
      <c r="AX249" s="3">
        <f t="shared" si="43"/>
        <v>-281</v>
      </c>
      <c r="AY249" s="9">
        <f t="shared" si="43"/>
        <v>-10.5</v>
      </c>
      <c r="AZ249" s="3">
        <f t="shared" si="46"/>
        <v>1786232.25</v>
      </c>
      <c r="BA249" s="3">
        <f t="shared" si="46"/>
        <v>36290.25</v>
      </c>
      <c r="BB249" s="3">
        <f t="shared" si="46"/>
        <v>236682.25</v>
      </c>
      <c r="BC249" s="3">
        <f t="shared" si="44"/>
        <v>135424</v>
      </c>
      <c r="BD249" s="3">
        <f t="shared" si="44"/>
        <v>78961</v>
      </c>
      <c r="BE249" s="3">
        <f t="shared" si="44"/>
        <v>110.25</v>
      </c>
    </row>
    <row r="250" spans="1:57" x14ac:dyDescent="0.25">
      <c r="A250">
        <v>248</v>
      </c>
      <c r="B250" t="s">
        <v>75</v>
      </c>
      <c r="C250" t="s">
        <v>214</v>
      </c>
      <c r="D250" t="str">
        <f t="shared" si="47"/>
        <v>28TH ST between CHURCH and DOLORES</v>
      </c>
      <c r="E250" t="s">
        <v>232</v>
      </c>
      <c r="F250" t="s">
        <v>416</v>
      </c>
      <c r="G250" t="s">
        <v>399</v>
      </c>
      <c r="H250" t="s">
        <v>40</v>
      </c>
      <c r="I250" t="s">
        <v>621</v>
      </c>
      <c r="J250" s="11" t="s">
        <v>782</v>
      </c>
      <c r="K250">
        <v>21906</v>
      </c>
      <c r="L250" s="11">
        <v>21896</v>
      </c>
      <c r="M250">
        <f>IFERROR(ROUND(VLOOKUP($A250,est_vols!$A:$U,2,FALSE),0),"")</f>
        <v>2</v>
      </c>
      <c r="N250">
        <f>IFERROR(ROUND(VLOOKUP($A250,est_vols!$A:$U,3,FALSE),0),"")</f>
        <v>4</v>
      </c>
      <c r="O250" t="str">
        <f>VLOOKUP(M250,'AT FT Lookup'!$A$3:$D$8,4,FALSE)</f>
        <v>UrbBiz</v>
      </c>
      <c r="P250" s="11" t="str">
        <f>VLOOKUP(N250,'AT FT Lookup'!$A$12:$C$26,3,FALSE)</f>
        <v>Col</v>
      </c>
      <c r="Q250">
        <f t="shared" si="38"/>
        <v>1</v>
      </c>
      <c r="R250">
        <f t="shared" si="39"/>
        <v>0</v>
      </c>
      <c r="S250">
        <f t="shared" si="40"/>
        <v>0</v>
      </c>
      <c r="T250">
        <f t="shared" si="41"/>
        <v>0</v>
      </c>
      <c r="U250" s="11" t="str">
        <f t="shared" si="42"/>
        <v>&lt;10k</v>
      </c>
      <c r="V250" s="3">
        <v>528.5</v>
      </c>
      <c r="W250" s="3">
        <v>101.5</v>
      </c>
      <c r="X250" s="3">
        <v>173</v>
      </c>
      <c r="Y250" s="3">
        <v>113.5</v>
      </c>
      <c r="Z250" s="3">
        <v>135.5</v>
      </c>
      <c r="AA250" s="9">
        <v>5</v>
      </c>
      <c r="AN250" s="3">
        <f>IFERROR(ROUND(VLOOKUP($A250,est_vols!$A:$U,4,FALSE),0),"")</f>
        <v>1878</v>
      </c>
      <c r="AO250" s="3">
        <f>IFERROR(ROUND(VLOOKUP($A250,est_vols!$A:$U,5,FALSE),0),"")</f>
        <v>453</v>
      </c>
      <c r="AP250" s="3">
        <f>IFERROR(ROUND(VLOOKUP($A250,est_vols!$A:$U,6,FALSE),0),"")</f>
        <v>771</v>
      </c>
      <c r="AQ250" s="3">
        <f>IFERROR(ROUND(VLOOKUP($A250,est_vols!$A:$U,7,FALSE),0),"")</f>
        <v>410</v>
      </c>
      <c r="AR250" s="3">
        <f>IFERROR(ROUND(VLOOKUP($A250,est_vols!$A:$U,8,FALSE),0),"")</f>
        <v>184</v>
      </c>
      <c r="AS250" s="9">
        <f>IFERROR(ROUND(VLOOKUP($A250,est_vols!$A:$U,9,FALSE),0),"")</f>
        <v>60</v>
      </c>
      <c r="AT250" s="3">
        <f t="shared" si="45"/>
        <v>1349.5</v>
      </c>
      <c r="AU250" s="3">
        <f t="shared" si="45"/>
        <v>351.5</v>
      </c>
      <c r="AV250" s="3">
        <f t="shared" si="45"/>
        <v>598</v>
      </c>
      <c r="AW250" s="3">
        <f t="shared" si="43"/>
        <v>296.5</v>
      </c>
      <c r="AX250" s="3">
        <f t="shared" si="43"/>
        <v>48.5</v>
      </c>
      <c r="AY250" s="9">
        <f t="shared" si="43"/>
        <v>55</v>
      </c>
      <c r="AZ250" s="3">
        <f t="shared" si="46"/>
        <v>1821150.25</v>
      </c>
      <c r="BA250" s="3">
        <f t="shared" si="46"/>
        <v>123552.25</v>
      </c>
      <c r="BB250" s="3">
        <f t="shared" si="46"/>
        <v>357604</v>
      </c>
      <c r="BC250" s="3">
        <f t="shared" si="44"/>
        <v>87912.25</v>
      </c>
      <c r="BD250" s="3">
        <f t="shared" si="44"/>
        <v>2352.25</v>
      </c>
      <c r="BE250" s="3">
        <f t="shared" si="44"/>
        <v>3025</v>
      </c>
    </row>
    <row r="251" spans="1:57" x14ac:dyDescent="0.25">
      <c r="A251">
        <v>249</v>
      </c>
      <c r="B251" t="s">
        <v>75</v>
      </c>
      <c r="C251" t="s">
        <v>214</v>
      </c>
      <c r="D251" t="str">
        <f t="shared" si="47"/>
        <v>28TH ST between CHURCH and DOLORES</v>
      </c>
      <c r="E251" t="s">
        <v>232</v>
      </c>
      <c r="F251" t="s">
        <v>416</v>
      </c>
      <c r="G251" t="s">
        <v>399</v>
      </c>
      <c r="H251" t="s">
        <v>42</v>
      </c>
      <c r="I251" t="s">
        <v>621</v>
      </c>
      <c r="J251" s="11" t="s">
        <v>783</v>
      </c>
      <c r="K251">
        <v>21896</v>
      </c>
      <c r="L251" s="11">
        <v>21906</v>
      </c>
      <c r="M251">
        <f>IFERROR(ROUND(VLOOKUP($A251,est_vols!$A:$U,2,FALSE),0),"")</f>
        <v>2</v>
      </c>
      <c r="N251">
        <f>IFERROR(ROUND(VLOOKUP($A251,est_vols!$A:$U,3,FALSE),0),"")</f>
        <v>4</v>
      </c>
      <c r="O251" t="str">
        <f>VLOOKUP(M251,'AT FT Lookup'!$A$3:$D$8,4,FALSE)</f>
        <v>UrbBiz</v>
      </c>
      <c r="P251" s="11" t="str">
        <f>VLOOKUP(N251,'AT FT Lookup'!$A$12:$C$26,3,FALSE)</f>
        <v>Col</v>
      </c>
      <c r="Q251">
        <f t="shared" si="38"/>
        <v>1</v>
      </c>
      <c r="R251">
        <f t="shared" si="39"/>
        <v>0</v>
      </c>
      <c r="S251">
        <f t="shared" si="40"/>
        <v>0</v>
      </c>
      <c r="T251">
        <f t="shared" si="41"/>
        <v>0</v>
      </c>
      <c r="U251" s="11" t="str">
        <f t="shared" si="42"/>
        <v>&lt;10k</v>
      </c>
      <c r="V251" s="3">
        <v>1001.5</v>
      </c>
      <c r="W251" s="3">
        <v>131</v>
      </c>
      <c r="X251" s="3">
        <v>348</v>
      </c>
      <c r="Y251" s="3">
        <v>255.5</v>
      </c>
      <c r="Z251" s="3">
        <v>248</v>
      </c>
      <c r="AA251" s="9">
        <v>19</v>
      </c>
      <c r="AN251" s="3">
        <f>IFERROR(ROUND(VLOOKUP($A251,est_vols!$A:$U,4,FALSE),0),"")</f>
        <v>3156</v>
      </c>
      <c r="AO251" s="3">
        <f>IFERROR(ROUND(VLOOKUP($A251,est_vols!$A:$U,5,FALSE),0),"")</f>
        <v>442</v>
      </c>
      <c r="AP251" s="3">
        <f>IFERROR(ROUND(VLOOKUP($A251,est_vols!$A:$U,6,FALSE),0),"")</f>
        <v>1368</v>
      </c>
      <c r="AQ251" s="3">
        <f>IFERROR(ROUND(VLOOKUP($A251,est_vols!$A:$U,7,FALSE),0),"")</f>
        <v>875</v>
      </c>
      <c r="AR251" s="3">
        <f>IFERROR(ROUND(VLOOKUP($A251,est_vols!$A:$U,8,FALSE),0),"")</f>
        <v>441</v>
      </c>
      <c r="AS251" s="9">
        <f>IFERROR(ROUND(VLOOKUP($A251,est_vols!$A:$U,9,FALSE),0),"")</f>
        <v>30</v>
      </c>
      <c r="AT251" s="3">
        <f t="shared" si="45"/>
        <v>2154.5</v>
      </c>
      <c r="AU251" s="3">
        <f t="shared" si="45"/>
        <v>311</v>
      </c>
      <c r="AV251" s="3">
        <f t="shared" si="45"/>
        <v>1020</v>
      </c>
      <c r="AW251" s="3">
        <f t="shared" si="43"/>
        <v>619.5</v>
      </c>
      <c r="AX251" s="3">
        <f t="shared" si="43"/>
        <v>193</v>
      </c>
      <c r="AY251" s="9">
        <f t="shared" si="43"/>
        <v>11</v>
      </c>
      <c r="AZ251" s="3">
        <f t="shared" si="46"/>
        <v>4641870.25</v>
      </c>
      <c r="BA251" s="3">
        <f t="shared" si="46"/>
        <v>96721</v>
      </c>
      <c r="BB251" s="3">
        <f t="shared" si="46"/>
        <v>1040400</v>
      </c>
      <c r="BC251" s="3">
        <f t="shared" si="44"/>
        <v>383780.25</v>
      </c>
      <c r="BD251" s="3">
        <f t="shared" si="44"/>
        <v>37249</v>
      </c>
      <c r="BE251" s="3">
        <f t="shared" si="44"/>
        <v>121</v>
      </c>
    </row>
    <row r="252" spans="1:57" x14ac:dyDescent="0.25">
      <c r="A252">
        <v>250</v>
      </c>
      <c r="B252" t="s">
        <v>75</v>
      </c>
      <c r="C252" t="s">
        <v>214</v>
      </c>
      <c r="D252" t="str">
        <f t="shared" si="47"/>
        <v>28TH ST between NOE and SANCHEZ</v>
      </c>
      <c r="E252" t="s">
        <v>232</v>
      </c>
      <c r="F252" t="s">
        <v>393</v>
      </c>
      <c r="G252" t="s">
        <v>411</v>
      </c>
      <c r="H252" t="s">
        <v>40</v>
      </c>
      <c r="I252" t="s">
        <v>621</v>
      </c>
      <c r="J252" s="11" t="s">
        <v>784</v>
      </c>
      <c r="K252">
        <v>22006</v>
      </c>
      <c r="L252" s="11">
        <v>21913</v>
      </c>
      <c r="M252">
        <f>IFERROR(ROUND(VLOOKUP($A252,est_vols!$A:$U,2,FALSE),0),"")</f>
        <v>2</v>
      </c>
      <c r="N252">
        <f>IFERROR(ROUND(VLOOKUP($A252,est_vols!$A:$U,3,FALSE),0),"")</f>
        <v>4</v>
      </c>
      <c r="O252" t="str">
        <f>VLOOKUP(M252,'AT FT Lookup'!$A$3:$D$8,4,FALSE)</f>
        <v>UrbBiz</v>
      </c>
      <c r="P252" s="11" t="str">
        <f>VLOOKUP(N252,'AT FT Lookup'!$A$12:$C$26,3,FALSE)</f>
        <v>Col</v>
      </c>
      <c r="Q252">
        <f t="shared" si="38"/>
        <v>1</v>
      </c>
      <c r="R252">
        <f t="shared" si="39"/>
        <v>0</v>
      </c>
      <c r="S252">
        <f t="shared" si="40"/>
        <v>0</v>
      </c>
      <c r="T252">
        <f t="shared" si="41"/>
        <v>0</v>
      </c>
      <c r="U252" s="11" t="str">
        <f t="shared" si="42"/>
        <v>&lt;10k</v>
      </c>
      <c r="V252" s="3">
        <v>620</v>
      </c>
      <c r="W252" s="3">
        <v>131</v>
      </c>
      <c r="X252" s="3">
        <v>197</v>
      </c>
      <c r="Y252" s="3">
        <v>139</v>
      </c>
      <c r="Z252" s="3">
        <v>146</v>
      </c>
      <c r="AA252" s="9">
        <v>7</v>
      </c>
      <c r="AN252" s="3">
        <f>IFERROR(ROUND(VLOOKUP($A252,est_vols!$A:$U,4,FALSE),0),"")</f>
        <v>2101</v>
      </c>
      <c r="AO252" s="3">
        <f>IFERROR(ROUND(VLOOKUP($A252,est_vols!$A:$U,5,FALSE),0),"")</f>
        <v>452</v>
      </c>
      <c r="AP252" s="3">
        <f>IFERROR(ROUND(VLOOKUP($A252,est_vols!$A:$U,6,FALSE),0),"")</f>
        <v>844</v>
      </c>
      <c r="AQ252" s="3">
        <f>IFERROR(ROUND(VLOOKUP($A252,est_vols!$A:$U,7,FALSE),0),"")</f>
        <v>442</v>
      </c>
      <c r="AR252" s="3">
        <f>IFERROR(ROUND(VLOOKUP($A252,est_vols!$A:$U,8,FALSE),0),"")</f>
        <v>298</v>
      </c>
      <c r="AS252" s="9">
        <f>IFERROR(ROUND(VLOOKUP($A252,est_vols!$A:$U,9,FALSE),0),"")</f>
        <v>65</v>
      </c>
      <c r="AT252" s="3">
        <f t="shared" si="45"/>
        <v>1481</v>
      </c>
      <c r="AU252" s="3">
        <f t="shared" si="45"/>
        <v>321</v>
      </c>
      <c r="AV252" s="3">
        <f t="shared" si="45"/>
        <v>647</v>
      </c>
      <c r="AW252" s="3">
        <f t="shared" si="43"/>
        <v>303</v>
      </c>
      <c r="AX252" s="3">
        <f t="shared" si="43"/>
        <v>152</v>
      </c>
      <c r="AY252" s="9">
        <f t="shared" si="43"/>
        <v>58</v>
      </c>
      <c r="AZ252" s="3">
        <f t="shared" si="46"/>
        <v>2193361</v>
      </c>
      <c r="BA252" s="3">
        <f t="shared" si="46"/>
        <v>103041</v>
      </c>
      <c r="BB252" s="3">
        <f t="shared" si="46"/>
        <v>418609</v>
      </c>
      <c r="BC252" s="3">
        <f t="shared" si="44"/>
        <v>91809</v>
      </c>
      <c r="BD252" s="3">
        <f t="shared" si="44"/>
        <v>23104</v>
      </c>
      <c r="BE252" s="3">
        <f t="shared" si="44"/>
        <v>3364</v>
      </c>
    </row>
    <row r="253" spans="1:57" x14ac:dyDescent="0.25">
      <c r="A253">
        <v>251</v>
      </c>
      <c r="B253" t="s">
        <v>75</v>
      </c>
      <c r="C253" t="s">
        <v>214</v>
      </c>
      <c r="D253" t="str">
        <f t="shared" si="47"/>
        <v>28TH ST between NOE and SANCHEZ</v>
      </c>
      <c r="E253" t="s">
        <v>232</v>
      </c>
      <c r="F253" t="s">
        <v>393</v>
      </c>
      <c r="G253" t="s">
        <v>411</v>
      </c>
      <c r="H253" t="s">
        <v>42</v>
      </c>
      <c r="I253" t="s">
        <v>621</v>
      </c>
      <c r="J253" s="11" t="s">
        <v>785</v>
      </c>
      <c r="K253">
        <v>21913</v>
      </c>
      <c r="L253" s="11">
        <v>22006</v>
      </c>
      <c r="M253">
        <f>IFERROR(ROUND(VLOOKUP($A253,est_vols!$A:$U,2,FALSE),0),"")</f>
        <v>2</v>
      </c>
      <c r="N253">
        <f>IFERROR(ROUND(VLOOKUP($A253,est_vols!$A:$U,3,FALSE),0),"")</f>
        <v>4</v>
      </c>
      <c r="O253" t="str">
        <f>VLOOKUP(M253,'AT FT Lookup'!$A$3:$D$8,4,FALSE)</f>
        <v>UrbBiz</v>
      </c>
      <c r="P253" s="11" t="str">
        <f>VLOOKUP(N253,'AT FT Lookup'!$A$12:$C$26,3,FALSE)</f>
        <v>Col</v>
      </c>
      <c r="Q253">
        <f t="shared" si="38"/>
        <v>1</v>
      </c>
      <c r="R253">
        <f t="shared" si="39"/>
        <v>0</v>
      </c>
      <c r="S253">
        <f t="shared" si="40"/>
        <v>0</v>
      </c>
      <c r="T253">
        <f t="shared" si="41"/>
        <v>0</v>
      </c>
      <c r="U253" s="11" t="str">
        <f t="shared" si="42"/>
        <v>&lt;10k</v>
      </c>
      <c r="V253" s="3">
        <v>837.5</v>
      </c>
      <c r="W253" s="3">
        <v>111</v>
      </c>
      <c r="X253" s="3">
        <v>289</v>
      </c>
      <c r="Y253" s="3">
        <v>206.5</v>
      </c>
      <c r="Z253" s="3">
        <v>214.5</v>
      </c>
      <c r="AA253" s="9">
        <v>16.5</v>
      </c>
      <c r="AN253" s="3">
        <f>IFERROR(ROUND(VLOOKUP($A253,est_vols!$A:$U,4,FALSE),0),"")</f>
        <v>3198</v>
      </c>
      <c r="AO253" s="3">
        <f>IFERROR(ROUND(VLOOKUP($A253,est_vols!$A:$U,5,FALSE),0),"")</f>
        <v>394</v>
      </c>
      <c r="AP253" s="3">
        <f>IFERROR(ROUND(VLOOKUP($A253,est_vols!$A:$U,6,FALSE),0),"")</f>
        <v>1394</v>
      </c>
      <c r="AQ253" s="3">
        <f>IFERROR(ROUND(VLOOKUP($A253,est_vols!$A:$U,7,FALSE),0),"")</f>
        <v>815</v>
      </c>
      <c r="AR253" s="3">
        <f>IFERROR(ROUND(VLOOKUP($A253,est_vols!$A:$U,8,FALSE),0),"")</f>
        <v>562</v>
      </c>
      <c r="AS253" s="9">
        <f>IFERROR(ROUND(VLOOKUP($A253,est_vols!$A:$U,9,FALSE),0),"")</f>
        <v>33</v>
      </c>
      <c r="AT253" s="3">
        <f t="shared" si="45"/>
        <v>2360.5</v>
      </c>
      <c r="AU253" s="3">
        <f t="shared" si="45"/>
        <v>283</v>
      </c>
      <c r="AV253" s="3">
        <f t="shared" si="45"/>
        <v>1105</v>
      </c>
      <c r="AW253" s="3">
        <f t="shared" si="43"/>
        <v>608.5</v>
      </c>
      <c r="AX253" s="3">
        <f t="shared" si="43"/>
        <v>347.5</v>
      </c>
      <c r="AY253" s="9">
        <f t="shared" si="43"/>
        <v>16.5</v>
      </c>
      <c r="AZ253" s="3">
        <f t="shared" si="46"/>
        <v>5571960.25</v>
      </c>
      <c r="BA253" s="3">
        <f t="shared" si="46"/>
        <v>80089</v>
      </c>
      <c r="BB253" s="3">
        <f t="shared" si="46"/>
        <v>1221025</v>
      </c>
      <c r="BC253" s="3">
        <f t="shared" si="44"/>
        <v>370272.25</v>
      </c>
      <c r="BD253" s="3">
        <f t="shared" si="44"/>
        <v>120756.25</v>
      </c>
      <c r="BE253" s="3">
        <f t="shared" si="44"/>
        <v>272.25</v>
      </c>
    </row>
    <row r="254" spans="1:57" x14ac:dyDescent="0.25">
      <c r="A254">
        <v>252</v>
      </c>
      <c r="B254" t="s">
        <v>75</v>
      </c>
      <c r="C254" t="s">
        <v>214</v>
      </c>
      <c r="D254" t="str">
        <f t="shared" si="47"/>
        <v>2ND AVE between BALBOA and CABRILLO</v>
      </c>
      <c r="E254" t="s">
        <v>233</v>
      </c>
      <c r="F254" t="s">
        <v>368</v>
      </c>
      <c r="G254" t="s">
        <v>369</v>
      </c>
      <c r="H254" t="s">
        <v>36</v>
      </c>
      <c r="I254" t="s">
        <v>621</v>
      </c>
      <c r="J254" s="11" t="s">
        <v>786</v>
      </c>
      <c r="K254">
        <v>27212</v>
      </c>
      <c r="L254" s="11">
        <v>27224</v>
      </c>
      <c r="M254">
        <f>IFERROR(ROUND(VLOOKUP($A254,est_vols!$A:$U,2,FALSE),0),"")</f>
        <v>2</v>
      </c>
      <c r="N254">
        <f>IFERROR(ROUND(VLOOKUP($A254,est_vols!$A:$U,3,FALSE),0),"")</f>
        <v>11</v>
      </c>
      <c r="O254" t="str">
        <f>VLOOKUP(M254,'AT FT Lookup'!$A$3:$D$8,4,FALSE)</f>
        <v>UrbBiz</v>
      </c>
      <c r="P254" s="11" t="str">
        <f>VLOOKUP(N254,'AT FT Lookup'!$A$12:$C$26,3,FALSE)</f>
        <v>Loc</v>
      </c>
      <c r="Q254">
        <f t="shared" si="38"/>
        <v>1</v>
      </c>
      <c r="R254">
        <f t="shared" si="39"/>
        <v>0</v>
      </c>
      <c r="S254">
        <f t="shared" si="40"/>
        <v>0</v>
      </c>
      <c r="T254">
        <f t="shared" si="41"/>
        <v>0</v>
      </c>
      <c r="U254" s="11" t="str">
        <f t="shared" si="42"/>
        <v>&lt;10k</v>
      </c>
      <c r="V254" s="3">
        <v>680</v>
      </c>
      <c r="W254" s="3">
        <v>134</v>
      </c>
      <c r="X254" s="3">
        <v>227</v>
      </c>
      <c r="Y254" s="3">
        <v>175</v>
      </c>
      <c r="Z254" s="3">
        <v>132.5</v>
      </c>
      <c r="AA254" s="9">
        <v>11.5</v>
      </c>
      <c r="AN254" s="3">
        <f>IFERROR(ROUND(VLOOKUP($A254,est_vols!$A:$U,4,FALSE),0),"")</f>
        <v>367</v>
      </c>
      <c r="AO254" s="3">
        <f>IFERROR(ROUND(VLOOKUP($A254,est_vols!$A:$U,5,FALSE),0),"")</f>
        <v>38</v>
      </c>
      <c r="AP254" s="3">
        <f>IFERROR(ROUND(VLOOKUP($A254,est_vols!$A:$U,6,FALSE),0),"")</f>
        <v>167</v>
      </c>
      <c r="AQ254" s="3">
        <f>IFERROR(ROUND(VLOOKUP($A254,est_vols!$A:$U,7,FALSE),0),"")</f>
        <v>85</v>
      </c>
      <c r="AR254" s="3">
        <f>IFERROR(ROUND(VLOOKUP($A254,est_vols!$A:$U,8,FALSE),0),"")</f>
        <v>76</v>
      </c>
      <c r="AS254" s="9">
        <f>IFERROR(ROUND(VLOOKUP($A254,est_vols!$A:$U,9,FALSE),0),"")</f>
        <v>0</v>
      </c>
      <c r="AT254" s="3">
        <f t="shared" si="45"/>
        <v>-313</v>
      </c>
      <c r="AU254" s="3">
        <f t="shared" si="45"/>
        <v>-96</v>
      </c>
      <c r="AV254" s="3">
        <f t="shared" si="45"/>
        <v>-60</v>
      </c>
      <c r="AW254" s="3">
        <f t="shared" si="43"/>
        <v>-90</v>
      </c>
      <c r="AX254" s="3">
        <f t="shared" si="43"/>
        <v>-56.5</v>
      </c>
      <c r="AY254" s="9">
        <f t="shared" si="43"/>
        <v>-11.5</v>
      </c>
      <c r="AZ254" s="3">
        <f t="shared" si="46"/>
        <v>97969</v>
      </c>
      <c r="BA254" s="3">
        <f t="shared" si="46"/>
        <v>9216</v>
      </c>
      <c r="BB254" s="3">
        <f t="shared" si="46"/>
        <v>3600</v>
      </c>
      <c r="BC254" s="3">
        <f t="shared" si="44"/>
        <v>8100</v>
      </c>
      <c r="BD254" s="3">
        <f t="shared" si="44"/>
        <v>3192.25</v>
      </c>
      <c r="BE254" s="3">
        <f t="shared" si="44"/>
        <v>132.25</v>
      </c>
    </row>
    <row r="255" spans="1:57" x14ac:dyDescent="0.25">
      <c r="A255">
        <v>253</v>
      </c>
      <c r="B255" t="s">
        <v>75</v>
      </c>
      <c r="C255" t="s">
        <v>214</v>
      </c>
      <c r="D255" t="str">
        <f t="shared" si="47"/>
        <v>2ND AVE between BALBOA and CABRILLO</v>
      </c>
      <c r="E255" t="s">
        <v>233</v>
      </c>
      <c r="F255" t="s">
        <v>368</v>
      </c>
      <c r="G255" t="s">
        <v>369</v>
      </c>
      <c r="H255" t="s">
        <v>38</v>
      </c>
      <c r="I255" t="s">
        <v>621</v>
      </c>
      <c r="J255" s="11" t="s">
        <v>787</v>
      </c>
      <c r="K255">
        <v>27224</v>
      </c>
      <c r="L255" s="11">
        <v>27212</v>
      </c>
      <c r="M255">
        <f>IFERROR(ROUND(VLOOKUP($A255,est_vols!$A:$U,2,FALSE),0),"")</f>
        <v>2</v>
      </c>
      <c r="N255">
        <f>IFERROR(ROUND(VLOOKUP($A255,est_vols!$A:$U,3,FALSE),0),"")</f>
        <v>11</v>
      </c>
      <c r="O255" t="str">
        <f>VLOOKUP(M255,'AT FT Lookup'!$A$3:$D$8,4,FALSE)</f>
        <v>UrbBiz</v>
      </c>
      <c r="P255" s="11" t="str">
        <f>VLOOKUP(N255,'AT FT Lookup'!$A$12:$C$26,3,FALSE)</f>
        <v>Loc</v>
      </c>
      <c r="Q255">
        <f t="shared" si="38"/>
        <v>1</v>
      </c>
      <c r="R255">
        <f t="shared" si="39"/>
        <v>0</v>
      </c>
      <c r="S255">
        <f t="shared" si="40"/>
        <v>0</v>
      </c>
      <c r="T255">
        <f t="shared" si="41"/>
        <v>0</v>
      </c>
      <c r="U255" s="11" t="str">
        <f t="shared" si="42"/>
        <v>&lt;10k</v>
      </c>
      <c r="V255" s="3">
        <v>398</v>
      </c>
      <c r="W255" s="3">
        <v>48.5</v>
      </c>
      <c r="X255" s="3">
        <v>136</v>
      </c>
      <c r="Y255" s="3">
        <v>109.5</v>
      </c>
      <c r="Z255" s="3">
        <v>96.5</v>
      </c>
      <c r="AA255" s="9">
        <v>7.5</v>
      </c>
      <c r="AN255" s="3">
        <f>IFERROR(ROUND(VLOOKUP($A255,est_vols!$A:$U,4,FALSE),0),"")</f>
        <v>184</v>
      </c>
      <c r="AO255" s="3">
        <f>IFERROR(ROUND(VLOOKUP($A255,est_vols!$A:$U,5,FALSE),0),"")</f>
        <v>58</v>
      </c>
      <c r="AP255" s="3">
        <f>IFERROR(ROUND(VLOOKUP($A255,est_vols!$A:$U,6,FALSE),0),"")</f>
        <v>76</v>
      </c>
      <c r="AQ255" s="3">
        <f>IFERROR(ROUND(VLOOKUP($A255,est_vols!$A:$U,7,FALSE),0),"")</f>
        <v>28</v>
      </c>
      <c r="AR255" s="3">
        <f>IFERROR(ROUND(VLOOKUP($A255,est_vols!$A:$U,8,FALSE),0),"")</f>
        <v>22</v>
      </c>
      <c r="AS255" s="9">
        <f>IFERROR(ROUND(VLOOKUP($A255,est_vols!$A:$U,9,FALSE),0),"")</f>
        <v>0</v>
      </c>
      <c r="AT255" s="3">
        <f t="shared" si="45"/>
        <v>-214</v>
      </c>
      <c r="AU255" s="3">
        <f t="shared" si="45"/>
        <v>9.5</v>
      </c>
      <c r="AV255" s="3">
        <f t="shared" si="45"/>
        <v>-60</v>
      </c>
      <c r="AW255" s="3">
        <f t="shared" si="43"/>
        <v>-81.5</v>
      </c>
      <c r="AX255" s="3">
        <f t="shared" si="43"/>
        <v>-74.5</v>
      </c>
      <c r="AY255" s="9">
        <f t="shared" si="43"/>
        <v>-7.5</v>
      </c>
      <c r="AZ255" s="3">
        <f t="shared" si="46"/>
        <v>45796</v>
      </c>
      <c r="BA255" s="3">
        <f t="shared" si="46"/>
        <v>90.25</v>
      </c>
      <c r="BB255" s="3">
        <f t="shared" si="46"/>
        <v>3600</v>
      </c>
      <c r="BC255" s="3">
        <f t="shared" si="44"/>
        <v>6642.25</v>
      </c>
      <c r="BD255" s="3">
        <f t="shared" si="44"/>
        <v>5550.25</v>
      </c>
      <c r="BE255" s="3">
        <f t="shared" si="44"/>
        <v>56.25</v>
      </c>
    </row>
    <row r="256" spans="1:57" x14ac:dyDescent="0.25">
      <c r="A256">
        <v>254</v>
      </c>
      <c r="B256" t="s">
        <v>75</v>
      </c>
      <c r="C256" t="s">
        <v>214</v>
      </c>
      <c r="D256" t="str">
        <f t="shared" si="47"/>
        <v>2ND AVE between CLEMENT and GEARY</v>
      </c>
      <c r="E256" t="s">
        <v>233</v>
      </c>
      <c r="F256" t="s">
        <v>405</v>
      </c>
      <c r="G256" t="s">
        <v>377</v>
      </c>
      <c r="H256" t="s">
        <v>36</v>
      </c>
      <c r="I256" t="s">
        <v>621</v>
      </c>
      <c r="J256" s="11" t="s">
        <v>788</v>
      </c>
      <c r="K256">
        <v>27231</v>
      </c>
      <c r="L256" s="11">
        <v>27246</v>
      </c>
      <c r="M256">
        <f>IFERROR(ROUND(VLOOKUP($A256,est_vols!$A:$U,2,FALSE),0),"")</f>
        <v>2</v>
      </c>
      <c r="N256">
        <f>IFERROR(ROUND(VLOOKUP($A256,est_vols!$A:$U,3,FALSE),0),"")</f>
        <v>11</v>
      </c>
      <c r="O256" t="str">
        <f>VLOOKUP(M256,'AT FT Lookup'!$A$3:$D$8,4,FALSE)</f>
        <v>UrbBiz</v>
      </c>
      <c r="P256" s="11" t="str">
        <f>VLOOKUP(N256,'AT FT Lookup'!$A$12:$C$26,3,FALSE)</f>
        <v>Loc</v>
      </c>
      <c r="Q256">
        <f t="shared" si="38"/>
        <v>1</v>
      </c>
      <c r="R256">
        <f t="shared" si="39"/>
        <v>0</v>
      </c>
      <c r="S256">
        <f t="shared" si="40"/>
        <v>0</v>
      </c>
      <c r="T256">
        <f t="shared" si="41"/>
        <v>0</v>
      </c>
      <c r="U256" s="11" t="str">
        <f t="shared" si="42"/>
        <v>&lt;10k</v>
      </c>
      <c r="V256" s="3">
        <v>926.5</v>
      </c>
      <c r="W256" s="3">
        <v>132</v>
      </c>
      <c r="X256" s="3">
        <v>400.5</v>
      </c>
      <c r="Y256" s="3">
        <v>181</v>
      </c>
      <c r="Z256" s="3">
        <v>202</v>
      </c>
      <c r="AA256" s="9">
        <v>11</v>
      </c>
      <c r="AN256" s="3">
        <f>IFERROR(ROUND(VLOOKUP($A256,est_vols!$A:$U,4,FALSE),0),"")</f>
        <v>6</v>
      </c>
      <c r="AO256" s="3">
        <f>IFERROR(ROUND(VLOOKUP($A256,est_vols!$A:$U,5,FALSE),0),"")</f>
        <v>1</v>
      </c>
      <c r="AP256" s="3">
        <f>IFERROR(ROUND(VLOOKUP($A256,est_vols!$A:$U,6,FALSE),0),"")</f>
        <v>1</v>
      </c>
      <c r="AQ256" s="3">
        <f>IFERROR(ROUND(VLOOKUP($A256,est_vols!$A:$U,7,FALSE),0),"")</f>
        <v>3</v>
      </c>
      <c r="AR256" s="3">
        <f>IFERROR(ROUND(VLOOKUP($A256,est_vols!$A:$U,8,FALSE),0),"")</f>
        <v>2</v>
      </c>
      <c r="AS256" s="9">
        <f>IFERROR(ROUND(VLOOKUP($A256,est_vols!$A:$U,9,FALSE),0),"")</f>
        <v>0</v>
      </c>
      <c r="AT256" s="3">
        <f t="shared" si="45"/>
        <v>-920.5</v>
      </c>
      <c r="AU256" s="3">
        <f t="shared" si="45"/>
        <v>-131</v>
      </c>
      <c r="AV256" s="3">
        <f t="shared" si="45"/>
        <v>-399.5</v>
      </c>
      <c r="AW256" s="3">
        <f t="shared" si="43"/>
        <v>-178</v>
      </c>
      <c r="AX256" s="3">
        <f t="shared" si="43"/>
        <v>-200</v>
      </c>
      <c r="AY256" s="9">
        <f t="shared" si="43"/>
        <v>-11</v>
      </c>
      <c r="AZ256" s="3">
        <f t="shared" si="46"/>
        <v>847320.25</v>
      </c>
      <c r="BA256" s="3">
        <f t="shared" si="46"/>
        <v>17161</v>
      </c>
      <c r="BB256" s="3">
        <f t="shared" si="46"/>
        <v>159600.25</v>
      </c>
      <c r="BC256" s="3">
        <f t="shared" si="44"/>
        <v>31684</v>
      </c>
      <c r="BD256" s="3">
        <f t="shared" si="44"/>
        <v>40000</v>
      </c>
      <c r="BE256" s="3">
        <f t="shared" si="44"/>
        <v>121</v>
      </c>
    </row>
    <row r="257" spans="1:57" x14ac:dyDescent="0.25">
      <c r="A257">
        <v>255</v>
      </c>
      <c r="B257" t="s">
        <v>75</v>
      </c>
      <c r="C257" t="s">
        <v>214</v>
      </c>
      <c r="D257" t="str">
        <f t="shared" si="47"/>
        <v>2ND AVE between CLEMENT and GEARY</v>
      </c>
      <c r="E257" t="s">
        <v>233</v>
      </c>
      <c r="F257" t="s">
        <v>405</v>
      </c>
      <c r="G257" t="s">
        <v>377</v>
      </c>
      <c r="H257" t="s">
        <v>38</v>
      </c>
      <c r="I257" t="s">
        <v>621</v>
      </c>
      <c r="J257" s="11" t="s">
        <v>789</v>
      </c>
      <c r="K257">
        <v>27246</v>
      </c>
      <c r="L257" s="11">
        <v>27231</v>
      </c>
      <c r="M257">
        <f>IFERROR(ROUND(VLOOKUP($A257,est_vols!$A:$U,2,FALSE),0),"")</f>
        <v>2</v>
      </c>
      <c r="N257">
        <f>IFERROR(ROUND(VLOOKUP($A257,est_vols!$A:$U,3,FALSE),0),"")</f>
        <v>11</v>
      </c>
      <c r="O257" t="str">
        <f>VLOOKUP(M257,'AT FT Lookup'!$A$3:$D$8,4,FALSE)</f>
        <v>UrbBiz</v>
      </c>
      <c r="P257" s="11" t="str">
        <f>VLOOKUP(N257,'AT FT Lookup'!$A$12:$C$26,3,FALSE)</f>
        <v>Loc</v>
      </c>
      <c r="Q257">
        <f t="shared" si="38"/>
        <v>1</v>
      </c>
      <c r="R257">
        <f t="shared" si="39"/>
        <v>0</v>
      </c>
      <c r="S257">
        <f t="shared" si="40"/>
        <v>0</v>
      </c>
      <c r="T257">
        <f t="shared" si="41"/>
        <v>0</v>
      </c>
      <c r="U257" s="11" t="str">
        <f t="shared" si="42"/>
        <v>&lt;10k</v>
      </c>
      <c r="V257" s="3">
        <v>1053.5</v>
      </c>
      <c r="W257" s="3">
        <v>150</v>
      </c>
      <c r="X257" s="3">
        <v>403</v>
      </c>
      <c r="Y257" s="3">
        <v>240.5</v>
      </c>
      <c r="Z257" s="3">
        <v>245</v>
      </c>
      <c r="AA257" s="9">
        <v>15</v>
      </c>
      <c r="AN257" s="3">
        <f>IFERROR(ROUND(VLOOKUP($A257,est_vols!$A:$U,4,FALSE),0),"")</f>
        <v>6</v>
      </c>
      <c r="AO257" s="3">
        <f>IFERROR(ROUND(VLOOKUP($A257,est_vols!$A:$U,5,FALSE),0),"")</f>
        <v>1</v>
      </c>
      <c r="AP257" s="3">
        <f>IFERROR(ROUND(VLOOKUP($A257,est_vols!$A:$U,6,FALSE),0),"")</f>
        <v>3</v>
      </c>
      <c r="AQ257" s="3">
        <f>IFERROR(ROUND(VLOOKUP($A257,est_vols!$A:$U,7,FALSE),0),"")</f>
        <v>1</v>
      </c>
      <c r="AR257" s="3">
        <f>IFERROR(ROUND(VLOOKUP($A257,est_vols!$A:$U,8,FALSE),0),"")</f>
        <v>2</v>
      </c>
      <c r="AS257" s="9">
        <f>IFERROR(ROUND(VLOOKUP($A257,est_vols!$A:$U,9,FALSE),0),"")</f>
        <v>0</v>
      </c>
      <c r="AT257" s="3">
        <f t="shared" si="45"/>
        <v>-1047.5</v>
      </c>
      <c r="AU257" s="3">
        <f t="shared" si="45"/>
        <v>-149</v>
      </c>
      <c r="AV257" s="3">
        <f t="shared" si="45"/>
        <v>-400</v>
      </c>
      <c r="AW257" s="3">
        <f t="shared" si="43"/>
        <v>-239.5</v>
      </c>
      <c r="AX257" s="3">
        <f t="shared" si="43"/>
        <v>-243</v>
      </c>
      <c r="AY257" s="9">
        <f t="shared" si="43"/>
        <v>-15</v>
      </c>
      <c r="AZ257" s="3">
        <f t="shared" si="46"/>
        <v>1097256.25</v>
      </c>
      <c r="BA257" s="3">
        <f t="shared" si="46"/>
        <v>22201</v>
      </c>
      <c r="BB257" s="3">
        <f t="shared" si="46"/>
        <v>160000</v>
      </c>
      <c r="BC257" s="3">
        <f t="shared" si="44"/>
        <v>57360.25</v>
      </c>
      <c r="BD257" s="3">
        <f t="shared" si="44"/>
        <v>59049</v>
      </c>
      <c r="BE257" s="3">
        <f t="shared" si="44"/>
        <v>225</v>
      </c>
    </row>
    <row r="258" spans="1:57" x14ac:dyDescent="0.25">
      <c r="A258">
        <v>256</v>
      </c>
      <c r="B258" t="s">
        <v>75</v>
      </c>
      <c r="C258" t="s">
        <v>214</v>
      </c>
      <c r="D258" t="str">
        <f t="shared" si="47"/>
        <v>30TH AVE between CABRILLO and FULTON</v>
      </c>
      <c r="E258" t="s">
        <v>234</v>
      </c>
      <c r="F258" t="s">
        <v>369</v>
      </c>
      <c r="G258" t="s">
        <v>389</v>
      </c>
      <c r="H258" t="s">
        <v>36</v>
      </c>
      <c r="I258" t="s">
        <v>621</v>
      </c>
      <c r="J258" s="11" t="s">
        <v>790</v>
      </c>
      <c r="K258">
        <v>27813</v>
      </c>
      <c r="L258" s="11">
        <v>27814</v>
      </c>
      <c r="M258">
        <f>IFERROR(ROUND(VLOOKUP($A258,est_vols!$A:$U,2,FALSE),0),"")</f>
        <v>3</v>
      </c>
      <c r="N258">
        <f>IFERROR(ROUND(VLOOKUP($A258,est_vols!$A:$U,3,FALSE),0),"")</f>
        <v>4</v>
      </c>
      <c r="O258" t="str">
        <f>VLOOKUP(M258,'AT FT Lookup'!$A$3:$D$8,4,FALSE)</f>
        <v>Urb</v>
      </c>
      <c r="P258" s="11" t="str">
        <f>VLOOKUP(N258,'AT FT Lookup'!$A$12:$C$26,3,FALSE)</f>
        <v>Col</v>
      </c>
      <c r="Q258">
        <f t="shared" si="38"/>
        <v>1</v>
      </c>
      <c r="R258">
        <f t="shared" si="39"/>
        <v>0</v>
      </c>
      <c r="S258">
        <f t="shared" si="40"/>
        <v>0</v>
      </c>
      <c r="T258">
        <f t="shared" si="41"/>
        <v>0</v>
      </c>
      <c r="U258" s="11" t="str">
        <f t="shared" si="42"/>
        <v>&lt;10k</v>
      </c>
      <c r="V258" s="3">
        <v>1792</v>
      </c>
      <c r="W258" s="3">
        <v>400</v>
      </c>
      <c r="X258" s="3">
        <v>703</v>
      </c>
      <c r="Y258" s="3">
        <v>378</v>
      </c>
      <c r="Z258" s="3">
        <v>302</v>
      </c>
      <c r="AA258" s="9">
        <v>9</v>
      </c>
      <c r="AN258" s="3">
        <f>IFERROR(ROUND(VLOOKUP($A258,est_vols!$A:$U,4,FALSE),0),"")</f>
        <v>283</v>
      </c>
      <c r="AO258" s="3">
        <f>IFERROR(ROUND(VLOOKUP($A258,est_vols!$A:$U,5,FALSE),0),"")</f>
        <v>42</v>
      </c>
      <c r="AP258" s="3">
        <f>IFERROR(ROUND(VLOOKUP($A258,est_vols!$A:$U,6,FALSE),0),"")</f>
        <v>99</v>
      </c>
      <c r="AQ258" s="3">
        <f>IFERROR(ROUND(VLOOKUP($A258,est_vols!$A:$U,7,FALSE),0),"")</f>
        <v>74</v>
      </c>
      <c r="AR258" s="3">
        <f>IFERROR(ROUND(VLOOKUP($A258,est_vols!$A:$U,8,FALSE),0),"")</f>
        <v>59</v>
      </c>
      <c r="AS258" s="9">
        <f>IFERROR(ROUND(VLOOKUP($A258,est_vols!$A:$U,9,FALSE),0),"")</f>
        <v>8</v>
      </c>
      <c r="AT258" s="3">
        <f t="shared" si="45"/>
        <v>-1509</v>
      </c>
      <c r="AU258" s="3">
        <f t="shared" si="45"/>
        <v>-358</v>
      </c>
      <c r="AV258" s="3">
        <f t="shared" si="45"/>
        <v>-604</v>
      </c>
      <c r="AW258" s="3">
        <f t="shared" si="43"/>
        <v>-304</v>
      </c>
      <c r="AX258" s="3">
        <f t="shared" si="43"/>
        <v>-243</v>
      </c>
      <c r="AY258" s="9">
        <f t="shared" si="43"/>
        <v>-1</v>
      </c>
      <c r="AZ258" s="3">
        <f t="shared" si="46"/>
        <v>2277081</v>
      </c>
      <c r="BA258" s="3">
        <f t="shared" si="46"/>
        <v>128164</v>
      </c>
      <c r="BB258" s="3">
        <f t="shared" si="46"/>
        <v>364816</v>
      </c>
      <c r="BC258" s="3">
        <f t="shared" si="44"/>
        <v>92416</v>
      </c>
      <c r="BD258" s="3">
        <f t="shared" si="44"/>
        <v>59049</v>
      </c>
      <c r="BE258" s="3">
        <f t="shared" si="44"/>
        <v>1</v>
      </c>
    </row>
    <row r="259" spans="1:57" x14ac:dyDescent="0.25">
      <c r="A259">
        <v>257</v>
      </c>
      <c r="B259" t="s">
        <v>75</v>
      </c>
      <c r="C259" t="s">
        <v>214</v>
      </c>
      <c r="D259" t="str">
        <f t="shared" si="47"/>
        <v>30TH AVE between CABRILLO and FULTON</v>
      </c>
      <c r="E259" t="s">
        <v>234</v>
      </c>
      <c r="F259" t="s">
        <v>369</v>
      </c>
      <c r="G259" t="s">
        <v>389</v>
      </c>
      <c r="H259" t="s">
        <v>38</v>
      </c>
      <c r="I259" t="s">
        <v>621</v>
      </c>
      <c r="J259" s="11" t="s">
        <v>791</v>
      </c>
      <c r="K259">
        <v>27814</v>
      </c>
      <c r="L259" s="11">
        <v>27813</v>
      </c>
      <c r="M259">
        <f>IFERROR(ROUND(VLOOKUP($A259,est_vols!$A:$U,2,FALSE),0),"")</f>
        <v>3</v>
      </c>
      <c r="N259">
        <f>IFERROR(ROUND(VLOOKUP($A259,est_vols!$A:$U,3,FALSE),0),"")</f>
        <v>4</v>
      </c>
      <c r="O259" t="str">
        <f>VLOOKUP(M259,'AT FT Lookup'!$A$3:$D$8,4,FALSE)</f>
        <v>Urb</v>
      </c>
      <c r="P259" s="11" t="str">
        <f>VLOOKUP(N259,'AT FT Lookup'!$A$12:$C$26,3,FALSE)</f>
        <v>Col</v>
      </c>
      <c r="Q259">
        <f t="shared" si="38"/>
        <v>1</v>
      </c>
      <c r="R259">
        <f t="shared" si="39"/>
        <v>0</v>
      </c>
      <c r="S259">
        <f t="shared" si="40"/>
        <v>0</v>
      </c>
      <c r="T259">
        <f t="shared" si="41"/>
        <v>0</v>
      </c>
      <c r="U259" s="11" t="str">
        <f t="shared" si="42"/>
        <v>&lt;10k</v>
      </c>
      <c r="V259" s="3">
        <v>1820</v>
      </c>
      <c r="W259" s="3">
        <v>366</v>
      </c>
      <c r="X259" s="3">
        <v>755</v>
      </c>
      <c r="Y259" s="3">
        <v>444</v>
      </c>
      <c r="Z259" s="3">
        <v>236</v>
      </c>
      <c r="AA259" s="9">
        <v>19</v>
      </c>
      <c r="AN259" s="3">
        <f>IFERROR(ROUND(VLOOKUP($A259,est_vols!$A:$U,4,FALSE),0),"")</f>
        <v>678</v>
      </c>
      <c r="AO259" s="3">
        <f>IFERROR(ROUND(VLOOKUP($A259,est_vols!$A:$U,5,FALSE),0),"")</f>
        <v>145</v>
      </c>
      <c r="AP259" s="3">
        <f>IFERROR(ROUND(VLOOKUP($A259,est_vols!$A:$U,6,FALSE),0),"")</f>
        <v>272</v>
      </c>
      <c r="AQ259" s="3">
        <f>IFERROR(ROUND(VLOOKUP($A259,est_vols!$A:$U,7,FALSE),0),"")</f>
        <v>119</v>
      </c>
      <c r="AR259" s="3">
        <f>IFERROR(ROUND(VLOOKUP($A259,est_vols!$A:$U,8,FALSE),0),"")</f>
        <v>124</v>
      </c>
      <c r="AS259" s="9">
        <f>IFERROR(ROUND(VLOOKUP($A259,est_vols!$A:$U,9,FALSE),0),"")</f>
        <v>19</v>
      </c>
      <c r="AT259" s="3">
        <f t="shared" si="45"/>
        <v>-1142</v>
      </c>
      <c r="AU259" s="3">
        <f t="shared" si="45"/>
        <v>-221</v>
      </c>
      <c r="AV259" s="3">
        <f t="shared" si="45"/>
        <v>-483</v>
      </c>
      <c r="AW259" s="3">
        <f t="shared" si="43"/>
        <v>-325</v>
      </c>
      <c r="AX259" s="3">
        <f t="shared" si="43"/>
        <v>-112</v>
      </c>
      <c r="AY259" s="9">
        <f t="shared" si="43"/>
        <v>0</v>
      </c>
      <c r="AZ259" s="3">
        <f t="shared" si="46"/>
        <v>1304164</v>
      </c>
      <c r="BA259" s="3">
        <f t="shared" si="46"/>
        <v>48841</v>
      </c>
      <c r="BB259" s="3">
        <f t="shared" si="46"/>
        <v>233289</v>
      </c>
      <c r="BC259" s="3">
        <f t="shared" si="44"/>
        <v>105625</v>
      </c>
      <c r="BD259" s="3">
        <f t="shared" si="44"/>
        <v>12544</v>
      </c>
      <c r="BE259" s="3">
        <f t="shared" si="44"/>
        <v>0</v>
      </c>
    </row>
    <row r="260" spans="1:57" x14ac:dyDescent="0.25">
      <c r="A260">
        <v>258</v>
      </c>
      <c r="B260" t="s">
        <v>75</v>
      </c>
      <c r="C260" t="s">
        <v>214</v>
      </c>
      <c r="D260" t="str">
        <f t="shared" si="47"/>
        <v>33RD AVE between ULLOA and VICENTE</v>
      </c>
      <c r="E260" t="s">
        <v>235</v>
      </c>
      <c r="F260" t="s">
        <v>417</v>
      </c>
      <c r="G260" t="s">
        <v>418</v>
      </c>
      <c r="H260" t="s">
        <v>36</v>
      </c>
      <c r="I260" t="s">
        <v>621</v>
      </c>
      <c r="J260" s="11" t="s">
        <v>792</v>
      </c>
      <c r="K260">
        <v>23349</v>
      </c>
      <c r="L260" s="11">
        <v>23353</v>
      </c>
      <c r="M260">
        <f>IFERROR(ROUND(VLOOKUP($A260,est_vols!$A:$U,2,FALSE),0),"")</f>
        <v>3</v>
      </c>
      <c r="N260">
        <f>IFERROR(ROUND(VLOOKUP($A260,est_vols!$A:$U,3,FALSE),0),"")</f>
        <v>11</v>
      </c>
      <c r="O260" t="str">
        <f>VLOOKUP(M260,'AT FT Lookup'!$A$3:$D$8,4,FALSE)</f>
        <v>Urb</v>
      </c>
      <c r="P260" s="11" t="str">
        <f>VLOOKUP(N260,'AT FT Lookup'!$A$12:$C$26,3,FALSE)</f>
        <v>Loc</v>
      </c>
      <c r="Q260">
        <f t="shared" ref="Q260:Q323" si="48">IF(V260&lt;10000,IF(V260&lt;1,0,1),0)</f>
        <v>1</v>
      </c>
      <c r="R260">
        <f t="shared" ref="R260:R323" si="49">IF(V260&lt;20000,IF(V260&lt;10000,0,1),0)</f>
        <v>0</v>
      </c>
      <c r="S260">
        <f t="shared" ref="S260:S323" si="50">IF(V260&lt;50000,IF(V260&lt;20000,0,1),0)</f>
        <v>0</v>
      </c>
      <c r="T260">
        <f t="shared" ref="T260:T323" si="51">IF(V260&gt;=50000,1,0)</f>
        <v>0</v>
      </c>
      <c r="U260" s="11" t="str">
        <f t="shared" ref="U260:U323" si="52">IF(Q260=1,"&lt;10k",IF(R260=1,"10-20k",IF(S260=1,"20-50k",IF(T260=1,"&gt;=50k","NA"))))</f>
        <v>&lt;10k</v>
      </c>
      <c r="V260" s="3">
        <v>871</v>
      </c>
      <c r="W260" s="3">
        <v>140</v>
      </c>
      <c r="X260" s="3">
        <v>378.5</v>
      </c>
      <c r="Y260" s="3">
        <v>209</v>
      </c>
      <c r="Z260" s="3">
        <v>139.5</v>
      </c>
      <c r="AA260" s="9">
        <v>4</v>
      </c>
      <c r="AN260" s="3">
        <f>IFERROR(ROUND(VLOOKUP($A260,est_vols!$A:$U,4,FALSE),0),"")</f>
        <v>325</v>
      </c>
      <c r="AO260" s="3">
        <f>IFERROR(ROUND(VLOOKUP($A260,est_vols!$A:$U,5,FALSE),0),"")</f>
        <v>62</v>
      </c>
      <c r="AP260" s="3">
        <f>IFERROR(ROUND(VLOOKUP($A260,est_vols!$A:$U,6,FALSE),0),"")</f>
        <v>133</v>
      </c>
      <c r="AQ260" s="3">
        <f>IFERROR(ROUND(VLOOKUP($A260,est_vols!$A:$U,7,FALSE),0),"")</f>
        <v>92</v>
      </c>
      <c r="AR260" s="3">
        <f>IFERROR(ROUND(VLOOKUP($A260,est_vols!$A:$U,8,FALSE),0),"")</f>
        <v>36</v>
      </c>
      <c r="AS260" s="9">
        <f>IFERROR(ROUND(VLOOKUP($A260,est_vols!$A:$U,9,FALSE),0),"")</f>
        <v>2</v>
      </c>
      <c r="AT260" s="3">
        <f t="shared" si="45"/>
        <v>-546</v>
      </c>
      <c r="AU260" s="3">
        <f t="shared" si="45"/>
        <v>-78</v>
      </c>
      <c r="AV260" s="3">
        <f t="shared" si="45"/>
        <v>-245.5</v>
      </c>
      <c r="AW260" s="3">
        <f t="shared" si="43"/>
        <v>-117</v>
      </c>
      <c r="AX260" s="3">
        <f t="shared" si="43"/>
        <v>-103.5</v>
      </c>
      <c r="AY260" s="9">
        <f t="shared" si="43"/>
        <v>-2</v>
      </c>
      <c r="AZ260" s="3">
        <f t="shared" si="46"/>
        <v>298116</v>
      </c>
      <c r="BA260" s="3">
        <f t="shared" si="46"/>
        <v>6084</v>
      </c>
      <c r="BB260" s="3">
        <f t="shared" si="46"/>
        <v>60270.25</v>
      </c>
      <c r="BC260" s="3">
        <f t="shared" si="44"/>
        <v>13689</v>
      </c>
      <c r="BD260" s="3">
        <f t="shared" si="44"/>
        <v>10712.25</v>
      </c>
      <c r="BE260" s="3">
        <f t="shared" si="44"/>
        <v>4</v>
      </c>
    </row>
    <row r="261" spans="1:57" x14ac:dyDescent="0.25">
      <c r="A261">
        <v>259</v>
      </c>
      <c r="B261" t="s">
        <v>75</v>
      </c>
      <c r="C261" t="s">
        <v>214</v>
      </c>
      <c r="D261" t="str">
        <f t="shared" si="47"/>
        <v>33RD AVE between ULLOA and VICENTE</v>
      </c>
      <c r="E261" t="s">
        <v>235</v>
      </c>
      <c r="F261" t="s">
        <v>417</v>
      </c>
      <c r="G261" t="s">
        <v>418</v>
      </c>
      <c r="H261" t="s">
        <v>38</v>
      </c>
      <c r="I261" t="s">
        <v>621</v>
      </c>
      <c r="J261" s="11" t="s">
        <v>793</v>
      </c>
      <c r="K261">
        <v>23353</v>
      </c>
      <c r="L261" s="11">
        <v>23349</v>
      </c>
      <c r="M261">
        <f>IFERROR(ROUND(VLOOKUP($A261,est_vols!$A:$U,2,FALSE),0),"")</f>
        <v>3</v>
      </c>
      <c r="N261">
        <f>IFERROR(ROUND(VLOOKUP($A261,est_vols!$A:$U,3,FALSE),0),"")</f>
        <v>11</v>
      </c>
      <c r="O261" t="str">
        <f>VLOOKUP(M261,'AT FT Lookup'!$A$3:$D$8,4,FALSE)</f>
        <v>Urb</v>
      </c>
      <c r="P261" s="11" t="str">
        <f>VLOOKUP(N261,'AT FT Lookup'!$A$12:$C$26,3,FALSE)</f>
        <v>Loc</v>
      </c>
      <c r="Q261">
        <f t="shared" si="48"/>
        <v>1</v>
      </c>
      <c r="R261">
        <f t="shared" si="49"/>
        <v>0</v>
      </c>
      <c r="S261">
        <f t="shared" si="50"/>
        <v>0</v>
      </c>
      <c r="T261">
        <f t="shared" si="51"/>
        <v>0</v>
      </c>
      <c r="U261" s="11" t="str">
        <f t="shared" si="52"/>
        <v>&lt;10k</v>
      </c>
      <c r="V261" s="3">
        <v>481.5</v>
      </c>
      <c r="W261" s="3">
        <v>97.5</v>
      </c>
      <c r="X261" s="3">
        <v>180.5</v>
      </c>
      <c r="Y261" s="3">
        <v>116</v>
      </c>
      <c r="Z261" s="3">
        <v>81.5</v>
      </c>
      <c r="AA261" s="9">
        <v>6</v>
      </c>
      <c r="AN261" s="3">
        <f>IFERROR(ROUND(VLOOKUP($A261,est_vols!$A:$U,4,FALSE),0),"")</f>
        <v>177</v>
      </c>
      <c r="AO261" s="3">
        <f>IFERROR(ROUND(VLOOKUP($A261,est_vols!$A:$U,5,FALSE),0),"")</f>
        <v>34</v>
      </c>
      <c r="AP261" s="3">
        <f>IFERROR(ROUND(VLOOKUP($A261,est_vols!$A:$U,6,FALSE),0),"")</f>
        <v>83</v>
      </c>
      <c r="AQ261" s="3">
        <f>IFERROR(ROUND(VLOOKUP($A261,est_vols!$A:$U,7,FALSE),0),"")</f>
        <v>28</v>
      </c>
      <c r="AR261" s="3">
        <f>IFERROR(ROUND(VLOOKUP($A261,est_vols!$A:$U,8,FALSE),0),"")</f>
        <v>30</v>
      </c>
      <c r="AS261" s="9">
        <f>IFERROR(ROUND(VLOOKUP($A261,est_vols!$A:$U,9,FALSE),0),"")</f>
        <v>2</v>
      </c>
      <c r="AT261" s="3">
        <f t="shared" si="45"/>
        <v>-304.5</v>
      </c>
      <c r="AU261" s="3">
        <f t="shared" si="45"/>
        <v>-63.5</v>
      </c>
      <c r="AV261" s="3">
        <f t="shared" si="45"/>
        <v>-97.5</v>
      </c>
      <c r="AW261" s="3">
        <f t="shared" si="43"/>
        <v>-88</v>
      </c>
      <c r="AX261" s="3">
        <f t="shared" si="43"/>
        <v>-51.5</v>
      </c>
      <c r="AY261" s="9">
        <f t="shared" si="43"/>
        <v>-4</v>
      </c>
      <c r="AZ261" s="3">
        <f t="shared" si="46"/>
        <v>92720.25</v>
      </c>
      <c r="BA261" s="3">
        <f t="shared" si="46"/>
        <v>4032.25</v>
      </c>
      <c r="BB261" s="3">
        <f t="shared" si="46"/>
        <v>9506.25</v>
      </c>
      <c r="BC261" s="3">
        <f t="shared" si="44"/>
        <v>7744</v>
      </c>
      <c r="BD261" s="3">
        <f t="shared" si="44"/>
        <v>2652.25</v>
      </c>
      <c r="BE261" s="3">
        <f t="shared" si="44"/>
        <v>16</v>
      </c>
    </row>
    <row r="262" spans="1:57" x14ac:dyDescent="0.25">
      <c r="A262">
        <v>260</v>
      </c>
      <c r="B262" t="s">
        <v>75</v>
      </c>
      <c r="C262" t="s">
        <v>214</v>
      </c>
      <c r="D262" t="str">
        <f t="shared" si="47"/>
        <v>34TH AVE between ANZA and GEARY</v>
      </c>
      <c r="E262" t="s">
        <v>236</v>
      </c>
      <c r="F262" t="s">
        <v>376</v>
      </c>
      <c r="G262" t="s">
        <v>377</v>
      </c>
      <c r="H262" t="s">
        <v>36</v>
      </c>
      <c r="I262" t="s">
        <v>621</v>
      </c>
      <c r="J262" s="11" t="s">
        <v>794</v>
      </c>
      <c r="K262">
        <v>27849</v>
      </c>
      <c r="L262" s="11">
        <v>27857</v>
      </c>
      <c r="M262">
        <f>IFERROR(ROUND(VLOOKUP($A262,est_vols!$A:$U,2,FALSE),0),"")</f>
        <v>3</v>
      </c>
      <c r="N262">
        <f>IFERROR(ROUND(VLOOKUP($A262,est_vols!$A:$U,3,FALSE),0),"")</f>
        <v>11</v>
      </c>
      <c r="O262" t="str">
        <f>VLOOKUP(M262,'AT FT Lookup'!$A$3:$D$8,4,FALSE)</f>
        <v>Urb</v>
      </c>
      <c r="P262" s="11" t="str">
        <f>VLOOKUP(N262,'AT FT Lookup'!$A$12:$C$26,3,FALSE)</f>
        <v>Loc</v>
      </c>
      <c r="Q262">
        <f t="shared" si="48"/>
        <v>1</v>
      </c>
      <c r="R262">
        <f t="shared" si="49"/>
        <v>0</v>
      </c>
      <c r="S262">
        <f t="shared" si="50"/>
        <v>0</v>
      </c>
      <c r="T262">
        <f t="shared" si="51"/>
        <v>0</v>
      </c>
      <c r="U262" s="11" t="str">
        <f t="shared" si="52"/>
        <v>&lt;10k</v>
      </c>
      <c r="V262" s="3">
        <v>795</v>
      </c>
      <c r="W262" s="3">
        <v>162</v>
      </c>
      <c r="X262" s="3">
        <v>341</v>
      </c>
      <c r="Y262" s="3">
        <v>143</v>
      </c>
      <c r="Z262" s="3">
        <v>137</v>
      </c>
      <c r="AA262" s="9">
        <v>12</v>
      </c>
      <c r="AN262" s="3">
        <f>IFERROR(ROUND(VLOOKUP($A262,est_vols!$A:$U,4,FALSE),0),"")</f>
        <v>722</v>
      </c>
      <c r="AO262" s="3">
        <f>IFERROR(ROUND(VLOOKUP($A262,est_vols!$A:$U,5,FALSE),0),"")</f>
        <v>119</v>
      </c>
      <c r="AP262" s="3">
        <f>IFERROR(ROUND(VLOOKUP($A262,est_vols!$A:$U,6,FALSE),0),"")</f>
        <v>296</v>
      </c>
      <c r="AQ262" s="3">
        <f>IFERROR(ROUND(VLOOKUP($A262,est_vols!$A:$U,7,FALSE),0),"")</f>
        <v>133</v>
      </c>
      <c r="AR262" s="3">
        <f>IFERROR(ROUND(VLOOKUP($A262,est_vols!$A:$U,8,FALSE),0),"")</f>
        <v>159</v>
      </c>
      <c r="AS262" s="9">
        <f>IFERROR(ROUND(VLOOKUP($A262,est_vols!$A:$U,9,FALSE),0),"")</f>
        <v>15</v>
      </c>
      <c r="AT262" s="3">
        <f t="shared" si="45"/>
        <v>-73</v>
      </c>
      <c r="AU262" s="3">
        <f t="shared" si="45"/>
        <v>-43</v>
      </c>
      <c r="AV262" s="3">
        <f t="shared" si="45"/>
        <v>-45</v>
      </c>
      <c r="AW262" s="3">
        <f t="shared" si="43"/>
        <v>-10</v>
      </c>
      <c r="AX262" s="3">
        <f t="shared" si="43"/>
        <v>22</v>
      </c>
      <c r="AY262" s="9">
        <f t="shared" si="43"/>
        <v>3</v>
      </c>
      <c r="AZ262" s="3">
        <f t="shared" si="46"/>
        <v>5329</v>
      </c>
      <c r="BA262" s="3">
        <f t="shared" si="46"/>
        <v>1849</v>
      </c>
      <c r="BB262" s="3">
        <f t="shared" si="46"/>
        <v>2025</v>
      </c>
      <c r="BC262" s="3">
        <f t="shared" si="44"/>
        <v>100</v>
      </c>
      <c r="BD262" s="3">
        <f t="shared" si="44"/>
        <v>484</v>
      </c>
      <c r="BE262" s="3">
        <f t="shared" si="44"/>
        <v>9</v>
      </c>
    </row>
    <row r="263" spans="1:57" x14ac:dyDescent="0.25">
      <c r="A263">
        <v>261</v>
      </c>
      <c r="B263" t="s">
        <v>75</v>
      </c>
      <c r="C263" t="s">
        <v>214</v>
      </c>
      <c r="D263" t="str">
        <f t="shared" si="47"/>
        <v>34TH AVE between ANZA and GEARY</v>
      </c>
      <c r="E263" t="s">
        <v>236</v>
      </c>
      <c r="F263" t="s">
        <v>376</v>
      </c>
      <c r="G263" t="s">
        <v>377</v>
      </c>
      <c r="H263" t="s">
        <v>38</v>
      </c>
      <c r="I263" t="s">
        <v>621</v>
      </c>
      <c r="J263" s="11" t="s">
        <v>795</v>
      </c>
      <c r="K263">
        <v>27857</v>
      </c>
      <c r="L263" s="11">
        <v>27849</v>
      </c>
      <c r="M263">
        <f>IFERROR(ROUND(VLOOKUP($A263,est_vols!$A:$U,2,FALSE),0),"")</f>
        <v>3</v>
      </c>
      <c r="N263">
        <f>IFERROR(ROUND(VLOOKUP($A263,est_vols!$A:$U,3,FALSE),0),"")</f>
        <v>11</v>
      </c>
      <c r="O263" t="str">
        <f>VLOOKUP(M263,'AT FT Lookup'!$A$3:$D$8,4,FALSE)</f>
        <v>Urb</v>
      </c>
      <c r="P263" s="11" t="str">
        <f>VLOOKUP(N263,'AT FT Lookup'!$A$12:$C$26,3,FALSE)</f>
        <v>Loc</v>
      </c>
      <c r="Q263">
        <f t="shared" si="48"/>
        <v>1</v>
      </c>
      <c r="R263">
        <f t="shared" si="49"/>
        <v>0</v>
      </c>
      <c r="S263">
        <f t="shared" si="50"/>
        <v>0</v>
      </c>
      <c r="T263">
        <f t="shared" si="51"/>
        <v>0</v>
      </c>
      <c r="U263" s="11" t="str">
        <f t="shared" si="52"/>
        <v>&lt;10k</v>
      </c>
      <c r="V263" s="3">
        <v>663</v>
      </c>
      <c r="W263" s="3">
        <v>73</v>
      </c>
      <c r="X263" s="3">
        <v>290</v>
      </c>
      <c r="Y263" s="3">
        <v>171</v>
      </c>
      <c r="Z263" s="3">
        <v>122</v>
      </c>
      <c r="AA263" s="9">
        <v>7</v>
      </c>
      <c r="AN263" s="3">
        <f>IFERROR(ROUND(VLOOKUP($A263,est_vols!$A:$U,4,FALSE),0),"")</f>
        <v>705</v>
      </c>
      <c r="AO263" s="3">
        <f>IFERROR(ROUND(VLOOKUP($A263,est_vols!$A:$U,5,FALSE),0),"")</f>
        <v>92</v>
      </c>
      <c r="AP263" s="3">
        <f>IFERROR(ROUND(VLOOKUP($A263,est_vols!$A:$U,6,FALSE),0),"")</f>
        <v>277</v>
      </c>
      <c r="AQ263" s="3">
        <f>IFERROR(ROUND(VLOOKUP($A263,est_vols!$A:$U,7,FALSE),0),"")</f>
        <v>155</v>
      </c>
      <c r="AR263" s="3">
        <f>IFERROR(ROUND(VLOOKUP($A263,est_vols!$A:$U,8,FALSE),0),"")</f>
        <v>164</v>
      </c>
      <c r="AS263" s="9">
        <f>IFERROR(ROUND(VLOOKUP($A263,est_vols!$A:$U,9,FALSE),0),"")</f>
        <v>17</v>
      </c>
      <c r="AT263" s="3">
        <f t="shared" si="45"/>
        <v>42</v>
      </c>
      <c r="AU263" s="3">
        <f t="shared" si="45"/>
        <v>19</v>
      </c>
      <c r="AV263" s="3">
        <f t="shared" si="45"/>
        <v>-13</v>
      </c>
      <c r="AW263" s="3">
        <f t="shared" si="43"/>
        <v>-16</v>
      </c>
      <c r="AX263" s="3">
        <f t="shared" si="43"/>
        <v>42</v>
      </c>
      <c r="AY263" s="9">
        <f t="shared" si="43"/>
        <v>10</v>
      </c>
      <c r="AZ263" s="3">
        <f t="shared" si="46"/>
        <v>1764</v>
      </c>
      <c r="BA263" s="3">
        <f t="shared" si="46"/>
        <v>361</v>
      </c>
      <c r="BB263" s="3">
        <f t="shared" si="46"/>
        <v>169</v>
      </c>
      <c r="BC263" s="3">
        <f t="shared" si="44"/>
        <v>256</v>
      </c>
      <c r="BD263" s="3">
        <f t="shared" si="44"/>
        <v>1764</v>
      </c>
      <c r="BE263" s="3">
        <f t="shared" si="44"/>
        <v>100</v>
      </c>
    </row>
    <row r="264" spans="1:57" x14ac:dyDescent="0.25">
      <c r="A264">
        <v>262</v>
      </c>
      <c r="B264" t="s">
        <v>75</v>
      </c>
      <c r="C264" t="s">
        <v>214</v>
      </c>
      <c r="D264" t="str">
        <f t="shared" si="47"/>
        <v>34TH AVE between IRVING and JUDAH</v>
      </c>
      <c r="E264" t="s">
        <v>236</v>
      </c>
      <c r="F264" t="s">
        <v>419</v>
      </c>
      <c r="G264" t="s">
        <v>364</v>
      </c>
      <c r="H264" t="s">
        <v>36</v>
      </c>
      <c r="I264" t="s">
        <v>621</v>
      </c>
      <c r="J264" s="11" t="s">
        <v>796</v>
      </c>
      <c r="K264">
        <v>27725</v>
      </c>
      <c r="L264" s="11">
        <v>27727</v>
      </c>
      <c r="M264">
        <f>IFERROR(ROUND(VLOOKUP($A264,est_vols!$A:$U,2,FALSE),0),"")</f>
        <v>3</v>
      </c>
      <c r="N264">
        <f>IFERROR(ROUND(VLOOKUP($A264,est_vols!$A:$U,3,FALSE),0),"")</f>
        <v>11</v>
      </c>
      <c r="O264" t="str">
        <f>VLOOKUP(M264,'AT FT Lookup'!$A$3:$D$8,4,FALSE)</f>
        <v>Urb</v>
      </c>
      <c r="P264" s="11" t="str">
        <f>VLOOKUP(N264,'AT FT Lookup'!$A$12:$C$26,3,FALSE)</f>
        <v>Loc</v>
      </c>
      <c r="Q264">
        <f t="shared" si="48"/>
        <v>1</v>
      </c>
      <c r="R264">
        <f t="shared" si="49"/>
        <v>0</v>
      </c>
      <c r="S264">
        <f t="shared" si="50"/>
        <v>0</v>
      </c>
      <c r="T264">
        <f t="shared" si="51"/>
        <v>0</v>
      </c>
      <c r="U264" s="11" t="str">
        <f t="shared" si="52"/>
        <v>&lt;10k</v>
      </c>
      <c r="V264" s="3">
        <v>609</v>
      </c>
      <c r="W264" s="3">
        <v>126</v>
      </c>
      <c r="X264" s="3">
        <v>252</v>
      </c>
      <c r="Y264" s="3">
        <v>131</v>
      </c>
      <c r="Z264" s="3">
        <v>92</v>
      </c>
      <c r="AA264" s="9">
        <v>8</v>
      </c>
      <c r="AN264" s="3">
        <f>IFERROR(ROUND(VLOOKUP($A264,est_vols!$A:$U,4,FALSE),0),"")</f>
        <v>72</v>
      </c>
      <c r="AO264" s="3">
        <f>IFERROR(ROUND(VLOOKUP($A264,est_vols!$A:$U,5,FALSE),0),"")</f>
        <v>69</v>
      </c>
      <c r="AP264" s="3">
        <f>IFERROR(ROUND(VLOOKUP($A264,est_vols!$A:$U,6,FALSE),0),"")</f>
        <v>2</v>
      </c>
      <c r="AQ264" s="3">
        <f>IFERROR(ROUND(VLOOKUP($A264,est_vols!$A:$U,7,FALSE),0),"")</f>
        <v>0</v>
      </c>
      <c r="AR264" s="3">
        <f>IFERROR(ROUND(VLOOKUP($A264,est_vols!$A:$U,8,FALSE),0),"")</f>
        <v>1</v>
      </c>
      <c r="AS264" s="9">
        <f>IFERROR(ROUND(VLOOKUP($A264,est_vols!$A:$U,9,FALSE),0),"")</f>
        <v>0</v>
      </c>
      <c r="AT264" s="3">
        <f t="shared" si="45"/>
        <v>-537</v>
      </c>
      <c r="AU264" s="3">
        <f t="shared" si="45"/>
        <v>-57</v>
      </c>
      <c r="AV264" s="3">
        <f t="shared" si="45"/>
        <v>-250</v>
      </c>
      <c r="AW264" s="3">
        <f t="shared" si="43"/>
        <v>-131</v>
      </c>
      <c r="AX264" s="3">
        <f t="shared" si="43"/>
        <v>-91</v>
      </c>
      <c r="AY264" s="9">
        <f t="shared" si="43"/>
        <v>-8</v>
      </c>
      <c r="AZ264" s="3">
        <f t="shared" si="46"/>
        <v>288369</v>
      </c>
      <c r="BA264" s="3">
        <f t="shared" si="46"/>
        <v>3249</v>
      </c>
      <c r="BB264" s="3">
        <f t="shared" si="46"/>
        <v>62500</v>
      </c>
      <c r="BC264" s="3">
        <f t="shared" si="44"/>
        <v>17161</v>
      </c>
      <c r="BD264" s="3">
        <f t="shared" si="44"/>
        <v>8281</v>
      </c>
      <c r="BE264" s="3">
        <f t="shared" si="44"/>
        <v>64</v>
      </c>
    </row>
    <row r="265" spans="1:57" x14ac:dyDescent="0.25">
      <c r="A265">
        <v>263</v>
      </c>
      <c r="B265" t="s">
        <v>75</v>
      </c>
      <c r="C265" t="s">
        <v>214</v>
      </c>
      <c r="D265" t="str">
        <f t="shared" si="47"/>
        <v>34TH AVE between IRVING and JUDAH</v>
      </c>
      <c r="E265" t="s">
        <v>236</v>
      </c>
      <c r="F265" t="s">
        <v>419</v>
      </c>
      <c r="G265" t="s">
        <v>364</v>
      </c>
      <c r="H265" t="s">
        <v>38</v>
      </c>
      <c r="I265" t="s">
        <v>621</v>
      </c>
      <c r="J265" s="11" t="s">
        <v>797</v>
      </c>
      <c r="K265">
        <v>27727</v>
      </c>
      <c r="L265" s="11">
        <v>27725</v>
      </c>
      <c r="M265">
        <f>IFERROR(ROUND(VLOOKUP($A265,est_vols!$A:$U,2,FALSE),0),"")</f>
        <v>3</v>
      </c>
      <c r="N265">
        <f>IFERROR(ROUND(VLOOKUP($A265,est_vols!$A:$U,3,FALSE),0),"")</f>
        <v>11</v>
      </c>
      <c r="O265" t="str">
        <f>VLOOKUP(M265,'AT FT Lookup'!$A$3:$D$8,4,FALSE)</f>
        <v>Urb</v>
      </c>
      <c r="P265" s="11" t="str">
        <f>VLOOKUP(N265,'AT FT Lookup'!$A$12:$C$26,3,FALSE)</f>
        <v>Loc</v>
      </c>
      <c r="Q265">
        <f t="shared" si="48"/>
        <v>1</v>
      </c>
      <c r="R265">
        <f t="shared" si="49"/>
        <v>0</v>
      </c>
      <c r="S265">
        <f t="shared" si="50"/>
        <v>0</v>
      </c>
      <c r="T265">
        <f t="shared" si="51"/>
        <v>0</v>
      </c>
      <c r="U265" s="11" t="str">
        <f t="shared" si="52"/>
        <v>&lt;10k</v>
      </c>
      <c r="V265" s="3">
        <v>704</v>
      </c>
      <c r="W265" s="3">
        <v>87</v>
      </c>
      <c r="X265" s="3">
        <v>226</v>
      </c>
      <c r="Y265" s="3">
        <v>208</v>
      </c>
      <c r="Z265" s="3">
        <v>175</v>
      </c>
      <c r="AA265" s="9">
        <v>8</v>
      </c>
      <c r="AN265" s="3">
        <f>IFERROR(ROUND(VLOOKUP($A265,est_vols!$A:$U,4,FALSE),0),"")</f>
        <v>353</v>
      </c>
      <c r="AO265" s="3">
        <f>IFERROR(ROUND(VLOOKUP($A265,est_vols!$A:$U,5,FALSE),0),"")</f>
        <v>32</v>
      </c>
      <c r="AP265" s="3">
        <f>IFERROR(ROUND(VLOOKUP($A265,est_vols!$A:$U,6,FALSE),0),"")</f>
        <v>125</v>
      </c>
      <c r="AQ265" s="3">
        <f>IFERROR(ROUND(VLOOKUP($A265,est_vols!$A:$U,7,FALSE),0),"")</f>
        <v>92</v>
      </c>
      <c r="AR265" s="3">
        <f>IFERROR(ROUND(VLOOKUP($A265,est_vols!$A:$U,8,FALSE),0),"")</f>
        <v>98</v>
      </c>
      <c r="AS265" s="9">
        <f>IFERROR(ROUND(VLOOKUP($A265,est_vols!$A:$U,9,FALSE),0),"")</f>
        <v>6</v>
      </c>
      <c r="AT265" s="3">
        <f t="shared" si="45"/>
        <v>-351</v>
      </c>
      <c r="AU265" s="3">
        <f t="shared" si="45"/>
        <v>-55</v>
      </c>
      <c r="AV265" s="3">
        <f t="shared" si="45"/>
        <v>-101</v>
      </c>
      <c r="AW265" s="3">
        <f t="shared" si="43"/>
        <v>-116</v>
      </c>
      <c r="AX265" s="3">
        <f t="shared" si="43"/>
        <v>-77</v>
      </c>
      <c r="AY265" s="9">
        <f t="shared" si="43"/>
        <v>-2</v>
      </c>
      <c r="AZ265" s="3">
        <f t="shared" si="46"/>
        <v>123201</v>
      </c>
      <c r="BA265" s="3">
        <f t="shared" si="46"/>
        <v>3025</v>
      </c>
      <c r="BB265" s="3">
        <f t="shared" si="46"/>
        <v>10201</v>
      </c>
      <c r="BC265" s="3">
        <f t="shared" si="44"/>
        <v>13456</v>
      </c>
      <c r="BD265" s="3">
        <f t="shared" si="44"/>
        <v>5929</v>
      </c>
      <c r="BE265" s="3">
        <f t="shared" si="44"/>
        <v>4</v>
      </c>
    </row>
    <row r="266" spans="1:57" x14ac:dyDescent="0.25">
      <c r="A266">
        <v>264</v>
      </c>
      <c r="B266" t="s">
        <v>75</v>
      </c>
      <c r="C266" t="s">
        <v>214</v>
      </c>
      <c r="D266" t="str">
        <f t="shared" si="47"/>
        <v>34TH AVE between MORAGA and NORIEGA</v>
      </c>
      <c r="E266" t="s">
        <v>236</v>
      </c>
      <c r="F266" t="s">
        <v>367</v>
      </c>
      <c r="G266" t="s">
        <v>415</v>
      </c>
      <c r="H266" t="s">
        <v>36</v>
      </c>
      <c r="I266" t="s">
        <v>621</v>
      </c>
      <c r="J266" s="11" t="s">
        <v>798</v>
      </c>
      <c r="K266">
        <v>27691</v>
      </c>
      <c r="L266" s="11">
        <v>27699</v>
      </c>
      <c r="M266">
        <f>IFERROR(ROUND(VLOOKUP($A266,est_vols!$A:$U,2,FALSE),0),"")</f>
        <v>3</v>
      </c>
      <c r="N266">
        <f>IFERROR(ROUND(VLOOKUP($A266,est_vols!$A:$U,3,FALSE),0),"")</f>
        <v>11</v>
      </c>
      <c r="O266" t="str">
        <f>VLOOKUP(M266,'AT FT Lookup'!$A$3:$D$8,4,FALSE)</f>
        <v>Urb</v>
      </c>
      <c r="P266" s="11" t="str">
        <f>VLOOKUP(N266,'AT FT Lookup'!$A$12:$C$26,3,FALSE)</f>
        <v>Loc</v>
      </c>
      <c r="Q266">
        <f t="shared" si="48"/>
        <v>1</v>
      </c>
      <c r="R266">
        <f t="shared" si="49"/>
        <v>0</v>
      </c>
      <c r="S266">
        <f t="shared" si="50"/>
        <v>0</v>
      </c>
      <c r="T266">
        <f t="shared" si="51"/>
        <v>0</v>
      </c>
      <c r="U266" s="11" t="str">
        <f t="shared" si="52"/>
        <v>&lt;10k</v>
      </c>
      <c r="V266" s="3">
        <v>528</v>
      </c>
      <c r="W266" s="3">
        <v>101</v>
      </c>
      <c r="X266" s="3">
        <v>218</v>
      </c>
      <c r="Y266" s="3">
        <v>125</v>
      </c>
      <c r="Z266" s="3">
        <v>82</v>
      </c>
      <c r="AA266" s="9">
        <v>2</v>
      </c>
      <c r="AN266" s="3">
        <f>IFERROR(ROUND(VLOOKUP($A266,est_vols!$A:$U,4,FALSE),0),"")</f>
        <v>0</v>
      </c>
      <c r="AO266" s="3">
        <f>IFERROR(ROUND(VLOOKUP($A266,est_vols!$A:$U,5,FALSE),0),"")</f>
        <v>0</v>
      </c>
      <c r="AP266" s="3">
        <f>IFERROR(ROUND(VLOOKUP($A266,est_vols!$A:$U,6,FALSE),0),"")</f>
        <v>0</v>
      </c>
      <c r="AQ266" s="3">
        <f>IFERROR(ROUND(VLOOKUP($A266,est_vols!$A:$U,7,FALSE),0),"")</f>
        <v>0</v>
      </c>
      <c r="AR266" s="3">
        <f>IFERROR(ROUND(VLOOKUP($A266,est_vols!$A:$U,8,FALSE),0),"")</f>
        <v>0</v>
      </c>
      <c r="AS266" s="9">
        <f>IFERROR(ROUND(VLOOKUP($A266,est_vols!$A:$U,9,FALSE),0),"")</f>
        <v>0</v>
      </c>
      <c r="AT266" s="3">
        <f t="shared" si="45"/>
        <v>-528</v>
      </c>
      <c r="AU266" s="3">
        <f t="shared" si="45"/>
        <v>-101</v>
      </c>
      <c r="AV266" s="3">
        <f t="shared" si="45"/>
        <v>-218</v>
      </c>
      <c r="AW266" s="3">
        <f t="shared" si="43"/>
        <v>-125</v>
      </c>
      <c r="AX266" s="3">
        <f t="shared" si="43"/>
        <v>-82</v>
      </c>
      <c r="AY266" s="9">
        <f t="shared" si="43"/>
        <v>-2</v>
      </c>
      <c r="AZ266" s="3">
        <f t="shared" si="46"/>
        <v>278784</v>
      </c>
      <c r="BA266" s="3">
        <f t="shared" si="46"/>
        <v>10201</v>
      </c>
      <c r="BB266" s="3">
        <f t="shared" si="46"/>
        <v>47524</v>
      </c>
      <c r="BC266" s="3">
        <f t="shared" si="44"/>
        <v>15625</v>
      </c>
      <c r="BD266" s="3">
        <f t="shared" si="44"/>
        <v>6724</v>
      </c>
      <c r="BE266" s="3">
        <f t="shared" si="44"/>
        <v>4</v>
      </c>
    </row>
    <row r="267" spans="1:57" x14ac:dyDescent="0.25">
      <c r="A267">
        <v>265</v>
      </c>
      <c r="B267" t="s">
        <v>75</v>
      </c>
      <c r="C267" t="s">
        <v>214</v>
      </c>
      <c r="D267" t="str">
        <f t="shared" si="47"/>
        <v>34TH AVE between MORAGA and NORIEGA</v>
      </c>
      <c r="E267" t="s">
        <v>236</v>
      </c>
      <c r="F267" t="s">
        <v>367</v>
      </c>
      <c r="G267" t="s">
        <v>415</v>
      </c>
      <c r="H267" t="s">
        <v>38</v>
      </c>
      <c r="I267" t="s">
        <v>621</v>
      </c>
      <c r="J267" s="11" t="s">
        <v>799</v>
      </c>
      <c r="K267">
        <v>27699</v>
      </c>
      <c r="L267" s="11">
        <v>27691</v>
      </c>
      <c r="M267">
        <f>IFERROR(ROUND(VLOOKUP($A267,est_vols!$A:$U,2,FALSE),0),"")</f>
        <v>3</v>
      </c>
      <c r="N267">
        <f>IFERROR(ROUND(VLOOKUP($A267,est_vols!$A:$U,3,FALSE),0),"")</f>
        <v>11</v>
      </c>
      <c r="O267" t="str">
        <f>VLOOKUP(M267,'AT FT Lookup'!$A$3:$D$8,4,FALSE)</f>
        <v>Urb</v>
      </c>
      <c r="P267" s="11" t="str">
        <f>VLOOKUP(N267,'AT FT Lookup'!$A$12:$C$26,3,FALSE)</f>
        <v>Loc</v>
      </c>
      <c r="Q267">
        <f t="shared" si="48"/>
        <v>1</v>
      </c>
      <c r="R267">
        <f t="shared" si="49"/>
        <v>0</v>
      </c>
      <c r="S267">
        <f t="shared" si="50"/>
        <v>0</v>
      </c>
      <c r="T267">
        <f t="shared" si="51"/>
        <v>0</v>
      </c>
      <c r="U267" s="11" t="str">
        <f t="shared" si="52"/>
        <v>&lt;10k</v>
      </c>
      <c r="V267" s="3">
        <v>631</v>
      </c>
      <c r="W267" s="3">
        <v>118</v>
      </c>
      <c r="X267" s="3">
        <v>231</v>
      </c>
      <c r="Y267" s="3">
        <v>163</v>
      </c>
      <c r="Z267" s="3">
        <v>117</v>
      </c>
      <c r="AA267" s="9">
        <v>2</v>
      </c>
      <c r="AN267" s="3">
        <f>IFERROR(ROUND(VLOOKUP($A267,est_vols!$A:$U,4,FALSE),0),"")</f>
        <v>0</v>
      </c>
      <c r="AO267" s="3">
        <f>IFERROR(ROUND(VLOOKUP($A267,est_vols!$A:$U,5,FALSE),0),"")</f>
        <v>0</v>
      </c>
      <c r="AP267" s="3">
        <f>IFERROR(ROUND(VLOOKUP($A267,est_vols!$A:$U,6,FALSE),0),"")</f>
        <v>0</v>
      </c>
      <c r="AQ267" s="3">
        <f>IFERROR(ROUND(VLOOKUP($A267,est_vols!$A:$U,7,FALSE),0),"")</f>
        <v>0</v>
      </c>
      <c r="AR267" s="3">
        <f>IFERROR(ROUND(VLOOKUP($A267,est_vols!$A:$U,8,FALSE),0),"")</f>
        <v>0</v>
      </c>
      <c r="AS267" s="9">
        <f>IFERROR(ROUND(VLOOKUP($A267,est_vols!$A:$U,9,FALSE),0),"")</f>
        <v>0</v>
      </c>
      <c r="AT267" s="3">
        <f t="shared" si="45"/>
        <v>-631</v>
      </c>
      <c r="AU267" s="3">
        <f t="shared" si="45"/>
        <v>-118</v>
      </c>
      <c r="AV267" s="3">
        <f t="shared" si="45"/>
        <v>-231</v>
      </c>
      <c r="AW267" s="3">
        <f t="shared" si="43"/>
        <v>-163</v>
      </c>
      <c r="AX267" s="3">
        <f t="shared" si="43"/>
        <v>-117</v>
      </c>
      <c r="AY267" s="9">
        <f t="shared" si="43"/>
        <v>-2</v>
      </c>
      <c r="AZ267" s="3">
        <f t="shared" si="46"/>
        <v>398161</v>
      </c>
      <c r="BA267" s="3">
        <f t="shared" si="46"/>
        <v>13924</v>
      </c>
      <c r="BB267" s="3">
        <f t="shared" si="46"/>
        <v>53361</v>
      </c>
      <c r="BC267" s="3">
        <f t="shared" si="44"/>
        <v>26569</v>
      </c>
      <c r="BD267" s="3">
        <f t="shared" si="44"/>
        <v>13689</v>
      </c>
      <c r="BE267" s="3">
        <f t="shared" si="44"/>
        <v>4</v>
      </c>
    </row>
    <row r="268" spans="1:57" x14ac:dyDescent="0.25">
      <c r="A268">
        <v>266</v>
      </c>
      <c r="B268" t="s">
        <v>75</v>
      </c>
      <c r="C268" t="s">
        <v>214</v>
      </c>
      <c r="D268" t="str">
        <f t="shared" si="47"/>
        <v>34TH AVE between TARAVAL and ULLOA</v>
      </c>
      <c r="E268" t="s">
        <v>236</v>
      </c>
      <c r="F268" t="s">
        <v>373</v>
      </c>
      <c r="G268" t="s">
        <v>417</v>
      </c>
      <c r="H268" t="s">
        <v>36</v>
      </c>
      <c r="I268" t="s">
        <v>621</v>
      </c>
      <c r="J268" s="11" t="s">
        <v>800</v>
      </c>
      <c r="K268">
        <v>23355</v>
      </c>
      <c r="L268" s="11">
        <v>23356</v>
      </c>
      <c r="M268">
        <f>IFERROR(ROUND(VLOOKUP($A268,est_vols!$A:$U,2,FALSE),0),"")</f>
        <v>3</v>
      </c>
      <c r="N268">
        <f>IFERROR(ROUND(VLOOKUP($A268,est_vols!$A:$U,3,FALSE),0),"")</f>
        <v>11</v>
      </c>
      <c r="O268" t="str">
        <f>VLOOKUP(M268,'AT FT Lookup'!$A$3:$D$8,4,FALSE)</f>
        <v>Urb</v>
      </c>
      <c r="P268" s="11" t="str">
        <f>VLOOKUP(N268,'AT FT Lookup'!$A$12:$C$26,3,FALSE)</f>
        <v>Loc</v>
      </c>
      <c r="Q268">
        <f t="shared" si="48"/>
        <v>1</v>
      </c>
      <c r="R268">
        <f t="shared" si="49"/>
        <v>0</v>
      </c>
      <c r="S268">
        <f t="shared" si="50"/>
        <v>0</v>
      </c>
      <c r="T268">
        <f t="shared" si="51"/>
        <v>0</v>
      </c>
      <c r="U268" s="11" t="str">
        <f t="shared" si="52"/>
        <v>&lt;10k</v>
      </c>
      <c r="V268" s="3">
        <v>199</v>
      </c>
      <c r="W268" s="3">
        <v>43</v>
      </c>
      <c r="X268" s="3">
        <v>74</v>
      </c>
      <c r="Y268" s="3">
        <v>54</v>
      </c>
      <c r="Z268" s="3">
        <v>24</v>
      </c>
      <c r="AA268" s="9">
        <v>4</v>
      </c>
      <c r="AN268" s="3">
        <f>IFERROR(ROUND(VLOOKUP($A268,est_vols!$A:$U,4,FALSE),0),"")</f>
        <v>586</v>
      </c>
      <c r="AO268" s="3">
        <f>IFERROR(ROUND(VLOOKUP($A268,est_vols!$A:$U,5,FALSE),0),"")</f>
        <v>69</v>
      </c>
      <c r="AP268" s="3">
        <f>IFERROR(ROUND(VLOOKUP($A268,est_vols!$A:$U,6,FALSE),0),"")</f>
        <v>247</v>
      </c>
      <c r="AQ268" s="3">
        <f>IFERROR(ROUND(VLOOKUP($A268,est_vols!$A:$U,7,FALSE),0),"")</f>
        <v>144</v>
      </c>
      <c r="AR268" s="3">
        <f>IFERROR(ROUND(VLOOKUP($A268,est_vols!$A:$U,8,FALSE),0),"")</f>
        <v>111</v>
      </c>
      <c r="AS268" s="9">
        <f>IFERROR(ROUND(VLOOKUP($A268,est_vols!$A:$U,9,FALSE),0),"")</f>
        <v>15</v>
      </c>
      <c r="AT268" s="3">
        <f t="shared" si="45"/>
        <v>387</v>
      </c>
      <c r="AU268" s="3">
        <f t="shared" si="45"/>
        <v>26</v>
      </c>
      <c r="AV268" s="3">
        <f t="shared" si="45"/>
        <v>173</v>
      </c>
      <c r="AW268" s="3">
        <f t="shared" si="43"/>
        <v>90</v>
      </c>
      <c r="AX268" s="3">
        <f t="shared" si="43"/>
        <v>87</v>
      </c>
      <c r="AY268" s="9">
        <f t="shared" si="43"/>
        <v>11</v>
      </c>
      <c r="AZ268" s="3">
        <f t="shared" si="46"/>
        <v>149769</v>
      </c>
      <c r="BA268" s="3">
        <f t="shared" si="46"/>
        <v>676</v>
      </c>
      <c r="BB268" s="3">
        <f t="shared" si="46"/>
        <v>29929</v>
      </c>
      <c r="BC268" s="3">
        <f t="shared" si="44"/>
        <v>8100</v>
      </c>
      <c r="BD268" s="3">
        <f t="shared" si="44"/>
        <v>7569</v>
      </c>
      <c r="BE268" s="3">
        <f t="shared" si="44"/>
        <v>121</v>
      </c>
    </row>
    <row r="269" spans="1:57" x14ac:dyDescent="0.25">
      <c r="A269">
        <v>267</v>
      </c>
      <c r="B269" t="s">
        <v>75</v>
      </c>
      <c r="C269" t="s">
        <v>214</v>
      </c>
      <c r="D269" t="str">
        <f t="shared" si="47"/>
        <v>34TH AVE between TARAVAL and ULLOA</v>
      </c>
      <c r="E269" t="s">
        <v>236</v>
      </c>
      <c r="F269" t="s">
        <v>373</v>
      </c>
      <c r="G269" t="s">
        <v>417</v>
      </c>
      <c r="H269" t="s">
        <v>38</v>
      </c>
      <c r="I269" t="s">
        <v>621</v>
      </c>
      <c r="J269" s="11" t="s">
        <v>801</v>
      </c>
      <c r="K269">
        <v>23356</v>
      </c>
      <c r="L269" s="11">
        <v>23355</v>
      </c>
      <c r="M269">
        <f>IFERROR(ROUND(VLOOKUP($A269,est_vols!$A:$U,2,FALSE),0),"")</f>
        <v>3</v>
      </c>
      <c r="N269">
        <f>IFERROR(ROUND(VLOOKUP($A269,est_vols!$A:$U,3,FALSE),0),"")</f>
        <v>11</v>
      </c>
      <c r="O269" t="str">
        <f>VLOOKUP(M269,'AT FT Lookup'!$A$3:$D$8,4,FALSE)</f>
        <v>Urb</v>
      </c>
      <c r="P269" s="11" t="str">
        <f>VLOOKUP(N269,'AT FT Lookup'!$A$12:$C$26,3,FALSE)</f>
        <v>Loc</v>
      </c>
      <c r="Q269">
        <f t="shared" si="48"/>
        <v>1</v>
      </c>
      <c r="R269">
        <f t="shared" si="49"/>
        <v>0</v>
      </c>
      <c r="S269">
        <f t="shared" si="50"/>
        <v>0</v>
      </c>
      <c r="T269">
        <f t="shared" si="51"/>
        <v>0</v>
      </c>
      <c r="U269" s="11" t="str">
        <f t="shared" si="52"/>
        <v>&lt;10k</v>
      </c>
      <c r="V269" s="3">
        <v>546</v>
      </c>
      <c r="W269" s="3">
        <v>110</v>
      </c>
      <c r="X269" s="3">
        <v>223</v>
      </c>
      <c r="Y269" s="3">
        <v>120</v>
      </c>
      <c r="Z269" s="3">
        <v>81</v>
      </c>
      <c r="AA269" s="9">
        <v>12</v>
      </c>
      <c r="AN269" s="3">
        <f>IFERROR(ROUND(VLOOKUP($A269,est_vols!$A:$U,4,FALSE),0),"")</f>
        <v>698</v>
      </c>
      <c r="AO269" s="3">
        <f>IFERROR(ROUND(VLOOKUP($A269,est_vols!$A:$U,5,FALSE),0),"")</f>
        <v>133</v>
      </c>
      <c r="AP269" s="3">
        <f>IFERROR(ROUND(VLOOKUP($A269,est_vols!$A:$U,6,FALSE),0),"")</f>
        <v>260</v>
      </c>
      <c r="AQ269" s="3">
        <f>IFERROR(ROUND(VLOOKUP($A269,est_vols!$A:$U,7,FALSE),0),"")</f>
        <v>121</v>
      </c>
      <c r="AR269" s="3">
        <f>IFERROR(ROUND(VLOOKUP($A269,est_vols!$A:$U,8,FALSE),0),"")</f>
        <v>166</v>
      </c>
      <c r="AS269" s="9">
        <f>IFERROR(ROUND(VLOOKUP($A269,est_vols!$A:$U,9,FALSE),0),"")</f>
        <v>19</v>
      </c>
      <c r="AT269" s="3">
        <f t="shared" si="45"/>
        <v>152</v>
      </c>
      <c r="AU269" s="3">
        <f t="shared" si="45"/>
        <v>23</v>
      </c>
      <c r="AV269" s="3">
        <f t="shared" si="45"/>
        <v>37</v>
      </c>
      <c r="AW269" s="3">
        <f t="shared" si="43"/>
        <v>1</v>
      </c>
      <c r="AX269" s="3">
        <f t="shared" si="43"/>
        <v>85</v>
      </c>
      <c r="AY269" s="9">
        <f t="shared" si="43"/>
        <v>7</v>
      </c>
      <c r="AZ269" s="3">
        <f t="shared" si="46"/>
        <v>23104</v>
      </c>
      <c r="BA269" s="3">
        <f t="shared" si="46"/>
        <v>529</v>
      </c>
      <c r="BB269" s="3">
        <f t="shared" si="46"/>
        <v>1369</v>
      </c>
      <c r="BC269" s="3">
        <f t="shared" si="44"/>
        <v>1</v>
      </c>
      <c r="BD269" s="3">
        <f t="shared" si="44"/>
        <v>7225</v>
      </c>
      <c r="BE269" s="3">
        <f t="shared" si="44"/>
        <v>49</v>
      </c>
    </row>
    <row r="270" spans="1:57" x14ac:dyDescent="0.25">
      <c r="A270">
        <v>268</v>
      </c>
      <c r="B270" t="s">
        <v>75</v>
      </c>
      <c r="C270" t="s">
        <v>214</v>
      </c>
      <c r="D270" t="str">
        <f t="shared" si="47"/>
        <v>34TH AVE between WAWONA and YORBA</v>
      </c>
      <c r="E270" t="s">
        <v>236</v>
      </c>
      <c r="F270" t="s">
        <v>420</v>
      </c>
      <c r="G270" t="s">
        <v>421</v>
      </c>
      <c r="H270" t="s">
        <v>38</v>
      </c>
      <c r="I270" t="s">
        <v>621</v>
      </c>
      <c r="J270" s="11" t="s">
        <v>802</v>
      </c>
      <c r="K270">
        <v>23342</v>
      </c>
      <c r="L270" s="11">
        <v>23340</v>
      </c>
      <c r="M270">
        <f>IFERROR(ROUND(VLOOKUP($A270,est_vols!$A:$U,2,FALSE),0),"")</f>
        <v>3</v>
      </c>
      <c r="N270">
        <f>IFERROR(ROUND(VLOOKUP($A270,est_vols!$A:$U,3,FALSE),0),"")</f>
        <v>11</v>
      </c>
      <c r="O270" t="str">
        <f>VLOOKUP(M270,'AT FT Lookup'!$A$3:$D$8,4,FALSE)</f>
        <v>Urb</v>
      </c>
      <c r="P270" s="11" t="str">
        <f>VLOOKUP(N270,'AT FT Lookup'!$A$12:$C$26,3,FALSE)</f>
        <v>Loc</v>
      </c>
      <c r="Q270">
        <f t="shared" si="48"/>
        <v>1</v>
      </c>
      <c r="R270">
        <f t="shared" si="49"/>
        <v>0</v>
      </c>
      <c r="S270">
        <f t="shared" si="50"/>
        <v>0</v>
      </c>
      <c r="T270">
        <f t="shared" si="51"/>
        <v>0</v>
      </c>
      <c r="U270" s="11" t="str">
        <f t="shared" si="52"/>
        <v>&lt;10k</v>
      </c>
      <c r="V270" s="3">
        <v>1385</v>
      </c>
      <c r="W270" s="3">
        <v>211</v>
      </c>
      <c r="X270" s="3">
        <v>607</v>
      </c>
      <c r="Y270" s="3">
        <v>307</v>
      </c>
      <c r="Z270" s="3">
        <v>239</v>
      </c>
      <c r="AA270" s="9">
        <v>21</v>
      </c>
      <c r="AN270" s="3">
        <f>IFERROR(ROUND(VLOOKUP($A270,est_vols!$A:$U,4,FALSE),0),"")</f>
        <v>1959</v>
      </c>
      <c r="AO270" s="3">
        <f>IFERROR(ROUND(VLOOKUP($A270,est_vols!$A:$U,5,FALSE),0),"")</f>
        <v>368</v>
      </c>
      <c r="AP270" s="3">
        <f>IFERROR(ROUND(VLOOKUP($A270,est_vols!$A:$U,6,FALSE),0),"")</f>
        <v>758</v>
      </c>
      <c r="AQ270" s="3">
        <f>IFERROR(ROUND(VLOOKUP($A270,est_vols!$A:$U,7,FALSE),0),"")</f>
        <v>344</v>
      </c>
      <c r="AR270" s="3">
        <f>IFERROR(ROUND(VLOOKUP($A270,est_vols!$A:$U,8,FALSE),0),"")</f>
        <v>435</v>
      </c>
      <c r="AS270" s="9">
        <f>IFERROR(ROUND(VLOOKUP($A270,est_vols!$A:$U,9,FALSE),0),"")</f>
        <v>55</v>
      </c>
      <c r="AT270" s="3">
        <f t="shared" si="45"/>
        <v>574</v>
      </c>
      <c r="AU270" s="3">
        <f t="shared" si="45"/>
        <v>157</v>
      </c>
      <c r="AV270" s="3">
        <f t="shared" si="45"/>
        <v>151</v>
      </c>
      <c r="AW270" s="3">
        <f t="shared" si="43"/>
        <v>37</v>
      </c>
      <c r="AX270" s="3">
        <f t="shared" si="43"/>
        <v>196</v>
      </c>
      <c r="AY270" s="9">
        <f t="shared" si="43"/>
        <v>34</v>
      </c>
      <c r="AZ270" s="3">
        <f t="shared" si="46"/>
        <v>329476</v>
      </c>
      <c r="BA270" s="3">
        <f t="shared" si="46"/>
        <v>24649</v>
      </c>
      <c r="BB270" s="3">
        <f t="shared" si="46"/>
        <v>22801</v>
      </c>
      <c r="BC270" s="3">
        <f t="shared" si="44"/>
        <v>1369</v>
      </c>
      <c r="BD270" s="3">
        <f t="shared" si="44"/>
        <v>38416</v>
      </c>
      <c r="BE270" s="3">
        <f t="shared" si="44"/>
        <v>1156</v>
      </c>
    </row>
    <row r="271" spans="1:57" x14ac:dyDescent="0.25">
      <c r="A271">
        <v>269</v>
      </c>
      <c r="B271" t="s">
        <v>75</v>
      </c>
      <c r="C271" t="s">
        <v>214</v>
      </c>
      <c r="D271" t="str">
        <f t="shared" si="47"/>
        <v>35TH AVE between WAWONA and YORBA</v>
      </c>
      <c r="E271" t="s">
        <v>237</v>
      </c>
      <c r="F271" t="s">
        <v>420</v>
      </c>
      <c r="G271" t="s">
        <v>421</v>
      </c>
      <c r="H271" t="s">
        <v>36</v>
      </c>
      <c r="I271" t="s">
        <v>621</v>
      </c>
      <c r="J271" s="11" t="s">
        <v>803</v>
      </c>
      <c r="K271">
        <v>23357</v>
      </c>
      <c r="L271" s="11">
        <v>23363</v>
      </c>
      <c r="M271">
        <f>IFERROR(ROUND(VLOOKUP($A271,est_vols!$A:$U,2,FALSE),0),"")</f>
        <v>3</v>
      </c>
      <c r="N271">
        <f>IFERROR(ROUND(VLOOKUP($A271,est_vols!$A:$U,3,FALSE),0),"")</f>
        <v>11</v>
      </c>
      <c r="O271" t="str">
        <f>VLOOKUP(M271,'AT FT Lookup'!$A$3:$D$8,4,FALSE)</f>
        <v>Urb</v>
      </c>
      <c r="P271" s="11" t="str">
        <f>VLOOKUP(N271,'AT FT Lookup'!$A$12:$C$26,3,FALSE)</f>
        <v>Loc</v>
      </c>
      <c r="Q271">
        <f t="shared" si="48"/>
        <v>1</v>
      </c>
      <c r="R271">
        <f t="shared" si="49"/>
        <v>0</v>
      </c>
      <c r="S271">
        <f t="shared" si="50"/>
        <v>0</v>
      </c>
      <c r="T271">
        <f t="shared" si="51"/>
        <v>0</v>
      </c>
      <c r="U271" s="11" t="str">
        <f t="shared" si="52"/>
        <v>&lt;10k</v>
      </c>
      <c r="V271" s="3">
        <v>630</v>
      </c>
      <c r="W271" s="3">
        <v>100</v>
      </c>
      <c r="X271" s="3">
        <v>235</v>
      </c>
      <c r="Y271" s="3">
        <v>151</v>
      </c>
      <c r="Z271" s="3">
        <v>135</v>
      </c>
      <c r="AA271" s="9">
        <v>9</v>
      </c>
      <c r="AN271" s="3">
        <f>IFERROR(ROUND(VLOOKUP($A271,est_vols!$A:$U,4,FALSE),0),"")</f>
        <v>0</v>
      </c>
      <c r="AO271" s="3">
        <f>IFERROR(ROUND(VLOOKUP($A271,est_vols!$A:$U,5,FALSE),0),"")</f>
        <v>0</v>
      </c>
      <c r="AP271" s="3">
        <f>IFERROR(ROUND(VLOOKUP($A271,est_vols!$A:$U,6,FALSE),0),"")</f>
        <v>0</v>
      </c>
      <c r="AQ271" s="3">
        <f>IFERROR(ROUND(VLOOKUP($A271,est_vols!$A:$U,7,FALSE),0),"")</f>
        <v>0</v>
      </c>
      <c r="AR271" s="3">
        <f>IFERROR(ROUND(VLOOKUP($A271,est_vols!$A:$U,8,FALSE),0),"")</f>
        <v>0</v>
      </c>
      <c r="AS271" s="9">
        <f>IFERROR(ROUND(VLOOKUP($A271,est_vols!$A:$U,9,FALSE),0),"")</f>
        <v>0</v>
      </c>
      <c r="AT271" s="3">
        <f t="shared" si="45"/>
        <v>-630</v>
      </c>
      <c r="AU271" s="3">
        <f t="shared" si="45"/>
        <v>-100</v>
      </c>
      <c r="AV271" s="3">
        <f t="shared" si="45"/>
        <v>-235</v>
      </c>
      <c r="AW271" s="3">
        <f t="shared" si="43"/>
        <v>-151</v>
      </c>
      <c r="AX271" s="3">
        <f t="shared" si="43"/>
        <v>-135</v>
      </c>
      <c r="AY271" s="9">
        <f t="shared" si="43"/>
        <v>-9</v>
      </c>
      <c r="AZ271" s="3">
        <f t="shared" si="46"/>
        <v>396900</v>
      </c>
      <c r="BA271" s="3">
        <f t="shared" si="46"/>
        <v>10000</v>
      </c>
      <c r="BB271" s="3">
        <f t="shared" si="46"/>
        <v>55225</v>
      </c>
      <c r="BC271" s="3">
        <f t="shared" si="44"/>
        <v>22801</v>
      </c>
      <c r="BD271" s="3">
        <f t="shared" si="44"/>
        <v>18225</v>
      </c>
      <c r="BE271" s="3">
        <f t="shared" si="44"/>
        <v>81</v>
      </c>
    </row>
    <row r="272" spans="1:57" x14ac:dyDescent="0.25">
      <c r="A272">
        <v>270</v>
      </c>
      <c r="B272" t="s">
        <v>75</v>
      </c>
      <c r="C272" t="s">
        <v>214</v>
      </c>
      <c r="D272" t="str">
        <f t="shared" si="47"/>
        <v>35TH AVE between WAWONA and YORBA</v>
      </c>
      <c r="E272" t="s">
        <v>237</v>
      </c>
      <c r="F272" t="s">
        <v>420</v>
      </c>
      <c r="G272" t="s">
        <v>421</v>
      </c>
      <c r="H272" t="s">
        <v>38</v>
      </c>
      <c r="I272" t="s">
        <v>621</v>
      </c>
      <c r="J272" s="11" t="s">
        <v>804</v>
      </c>
      <c r="K272">
        <v>23363</v>
      </c>
      <c r="L272" s="11">
        <v>23357</v>
      </c>
      <c r="M272">
        <f>IFERROR(ROUND(VLOOKUP($A272,est_vols!$A:$U,2,FALSE),0),"")</f>
        <v>3</v>
      </c>
      <c r="N272">
        <f>IFERROR(ROUND(VLOOKUP($A272,est_vols!$A:$U,3,FALSE),0),"")</f>
        <v>11</v>
      </c>
      <c r="O272" t="str">
        <f>VLOOKUP(M272,'AT FT Lookup'!$A$3:$D$8,4,FALSE)</f>
        <v>Urb</v>
      </c>
      <c r="P272" s="11" t="str">
        <f>VLOOKUP(N272,'AT FT Lookup'!$A$12:$C$26,3,FALSE)</f>
        <v>Loc</v>
      </c>
      <c r="Q272">
        <f t="shared" si="48"/>
        <v>1</v>
      </c>
      <c r="R272">
        <f t="shared" si="49"/>
        <v>0</v>
      </c>
      <c r="S272">
        <f t="shared" si="50"/>
        <v>0</v>
      </c>
      <c r="T272">
        <f t="shared" si="51"/>
        <v>0</v>
      </c>
      <c r="U272" s="11" t="str">
        <f t="shared" si="52"/>
        <v>&lt;10k</v>
      </c>
      <c r="V272" s="3">
        <v>401</v>
      </c>
      <c r="W272" s="3">
        <v>74</v>
      </c>
      <c r="X272" s="3">
        <v>164</v>
      </c>
      <c r="Y272" s="3">
        <v>97</v>
      </c>
      <c r="Z272" s="3">
        <v>60</v>
      </c>
      <c r="AA272" s="9">
        <v>6</v>
      </c>
      <c r="AN272" s="3">
        <f>IFERROR(ROUND(VLOOKUP($A272,est_vols!$A:$U,4,FALSE),0),"")</f>
        <v>0</v>
      </c>
      <c r="AO272" s="3">
        <f>IFERROR(ROUND(VLOOKUP($A272,est_vols!$A:$U,5,FALSE),0),"")</f>
        <v>0</v>
      </c>
      <c r="AP272" s="3">
        <f>IFERROR(ROUND(VLOOKUP($A272,est_vols!$A:$U,6,FALSE),0),"")</f>
        <v>0</v>
      </c>
      <c r="AQ272" s="3">
        <f>IFERROR(ROUND(VLOOKUP($A272,est_vols!$A:$U,7,FALSE),0),"")</f>
        <v>0</v>
      </c>
      <c r="AR272" s="3">
        <f>IFERROR(ROUND(VLOOKUP($A272,est_vols!$A:$U,8,FALSE),0),"")</f>
        <v>0</v>
      </c>
      <c r="AS272" s="9">
        <f>IFERROR(ROUND(VLOOKUP($A272,est_vols!$A:$U,9,FALSE),0),"")</f>
        <v>0</v>
      </c>
      <c r="AT272" s="3">
        <f t="shared" si="45"/>
        <v>-401</v>
      </c>
      <c r="AU272" s="3">
        <f t="shared" si="45"/>
        <v>-74</v>
      </c>
      <c r="AV272" s="3">
        <f t="shared" si="45"/>
        <v>-164</v>
      </c>
      <c r="AW272" s="3">
        <f t="shared" si="45"/>
        <v>-97</v>
      </c>
      <c r="AX272" s="3">
        <f t="shared" si="45"/>
        <v>-60</v>
      </c>
      <c r="AY272" s="9">
        <f t="shared" si="45"/>
        <v>-6</v>
      </c>
      <c r="AZ272" s="3">
        <f t="shared" si="46"/>
        <v>160801</v>
      </c>
      <c r="BA272" s="3">
        <f t="shared" si="46"/>
        <v>5476</v>
      </c>
      <c r="BB272" s="3">
        <f t="shared" si="46"/>
        <v>26896</v>
      </c>
      <c r="BC272" s="3">
        <f t="shared" si="46"/>
        <v>9409</v>
      </c>
      <c r="BD272" s="3">
        <f t="shared" si="46"/>
        <v>3600</v>
      </c>
      <c r="BE272" s="3">
        <f t="shared" si="46"/>
        <v>36</v>
      </c>
    </row>
    <row r="273" spans="1:57" x14ac:dyDescent="0.25">
      <c r="A273">
        <v>271</v>
      </c>
      <c r="B273" t="s">
        <v>75</v>
      </c>
      <c r="C273" t="s">
        <v>214</v>
      </c>
      <c r="D273" t="str">
        <f t="shared" si="47"/>
        <v>35TH AVE between WAWONA and YORBA</v>
      </c>
      <c r="E273" t="s">
        <v>237</v>
      </c>
      <c r="F273" t="s">
        <v>420</v>
      </c>
      <c r="G273" t="s">
        <v>421</v>
      </c>
      <c r="H273" t="s">
        <v>36</v>
      </c>
      <c r="I273" t="s">
        <v>621</v>
      </c>
      <c r="J273" s="11" t="s">
        <v>805</v>
      </c>
      <c r="K273">
        <v>23357</v>
      </c>
      <c r="L273" s="11">
        <v>23363</v>
      </c>
      <c r="M273">
        <f>IFERROR(ROUND(VLOOKUP($A273,est_vols!$A:$U,2,FALSE),0),"")</f>
        <v>3</v>
      </c>
      <c r="N273">
        <f>IFERROR(ROUND(VLOOKUP($A273,est_vols!$A:$U,3,FALSE),0),"")</f>
        <v>11</v>
      </c>
      <c r="O273" t="str">
        <f>VLOOKUP(M273,'AT FT Lookup'!$A$3:$D$8,4,FALSE)</f>
        <v>Urb</v>
      </c>
      <c r="P273" s="11" t="str">
        <f>VLOOKUP(N273,'AT FT Lookup'!$A$12:$C$26,3,FALSE)</f>
        <v>Loc</v>
      </c>
      <c r="Q273">
        <f t="shared" si="48"/>
        <v>1</v>
      </c>
      <c r="R273">
        <f t="shared" si="49"/>
        <v>0</v>
      </c>
      <c r="S273">
        <f t="shared" si="50"/>
        <v>0</v>
      </c>
      <c r="T273">
        <f t="shared" si="51"/>
        <v>0</v>
      </c>
      <c r="U273" s="11" t="str">
        <f t="shared" si="52"/>
        <v>&lt;10k</v>
      </c>
      <c r="V273" s="3">
        <v>543</v>
      </c>
      <c r="W273" s="3">
        <v>58</v>
      </c>
      <c r="X273" s="3">
        <v>206</v>
      </c>
      <c r="Y273" s="3">
        <v>151</v>
      </c>
      <c r="Z273" s="3">
        <v>127</v>
      </c>
      <c r="AA273" s="9">
        <v>1</v>
      </c>
      <c r="AN273" s="3">
        <f>IFERROR(ROUND(VLOOKUP($A273,est_vols!$A:$U,4,FALSE),0),"")</f>
        <v>0</v>
      </c>
      <c r="AO273" s="3">
        <f>IFERROR(ROUND(VLOOKUP($A273,est_vols!$A:$U,5,FALSE),0),"")</f>
        <v>0</v>
      </c>
      <c r="AP273" s="3">
        <f>IFERROR(ROUND(VLOOKUP($A273,est_vols!$A:$U,6,FALSE),0),"")</f>
        <v>0</v>
      </c>
      <c r="AQ273" s="3">
        <f>IFERROR(ROUND(VLOOKUP($A273,est_vols!$A:$U,7,FALSE),0),"")</f>
        <v>0</v>
      </c>
      <c r="AR273" s="3">
        <f>IFERROR(ROUND(VLOOKUP($A273,est_vols!$A:$U,8,FALSE),0),"")</f>
        <v>0</v>
      </c>
      <c r="AS273" s="9">
        <f>IFERROR(ROUND(VLOOKUP($A273,est_vols!$A:$U,9,FALSE),0),"")</f>
        <v>0</v>
      </c>
      <c r="AT273" s="3">
        <f t="shared" ref="AT273:AY315" si="53">IF(V273&gt;0,AN273-V273,"")</f>
        <v>-543</v>
      </c>
      <c r="AU273" s="3">
        <f t="shared" si="53"/>
        <v>-58</v>
      </c>
      <c r="AV273" s="3">
        <f t="shared" si="53"/>
        <v>-206</v>
      </c>
      <c r="AW273" s="3">
        <f t="shared" si="53"/>
        <v>-151</v>
      </c>
      <c r="AX273" s="3">
        <f t="shared" si="53"/>
        <v>-127</v>
      </c>
      <c r="AY273" s="9">
        <f t="shared" si="53"/>
        <v>-1</v>
      </c>
      <c r="AZ273" s="3">
        <f t="shared" ref="AZ273:BE315" si="54">IFERROR(AT273^2,"")</f>
        <v>294849</v>
      </c>
      <c r="BA273" s="3">
        <f t="shared" si="54"/>
        <v>3364</v>
      </c>
      <c r="BB273" s="3">
        <f t="shared" si="54"/>
        <v>42436</v>
      </c>
      <c r="BC273" s="3">
        <f t="shared" si="54"/>
        <v>22801</v>
      </c>
      <c r="BD273" s="3">
        <f t="shared" si="54"/>
        <v>16129</v>
      </c>
      <c r="BE273" s="3">
        <f t="shared" si="54"/>
        <v>1</v>
      </c>
    </row>
    <row r="274" spans="1:57" x14ac:dyDescent="0.25">
      <c r="A274">
        <v>272</v>
      </c>
      <c r="B274" t="s">
        <v>75</v>
      </c>
      <c r="C274" t="s">
        <v>214</v>
      </c>
      <c r="D274" t="str">
        <f t="shared" si="47"/>
        <v>35TH AVE between WAWONA and YORBA</v>
      </c>
      <c r="E274" t="s">
        <v>237</v>
      </c>
      <c r="F274" t="s">
        <v>420</v>
      </c>
      <c r="G274" t="s">
        <v>421</v>
      </c>
      <c r="H274" t="s">
        <v>38</v>
      </c>
      <c r="I274" t="s">
        <v>621</v>
      </c>
      <c r="J274" s="11" t="s">
        <v>806</v>
      </c>
      <c r="K274">
        <v>23363</v>
      </c>
      <c r="L274" s="11">
        <v>23357</v>
      </c>
      <c r="M274">
        <f>IFERROR(ROUND(VLOOKUP($A274,est_vols!$A:$U,2,FALSE),0),"")</f>
        <v>3</v>
      </c>
      <c r="N274">
        <f>IFERROR(ROUND(VLOOKUP($A274,est_vols!$A:$U,3,FALSE),0),"")</f>
        <v>11</v>
      </c>
      <c r="O274" t="str">
        <f>VLOOKUP(M274,'AT FT Lookup'!$A$3:$D$8,4,FALSE)</f>
        <v>Urb</v>
      </c>
      <c r="P274" s="11" t="str">
        <f>VLOOKUP(N274,'AT FT Lookup'!$A$12:$C$26,3,FALSE)</f>
        <v>Loc</v>
      </c>
      <c r="Q274">
        <f t="shared" si="48"/>
        <v>1</v>
      </c>
      <c r="R274">
        <f t="shared" si="49"/>
        <v>0</v>
      </c>
      <c r="S274">
        <f t="shared" si="50"/>
        <v>0</v>
      </c>
      <c r="T274">
        <f t="shared" si="51"/>
        <v>0</v>
      </c>
      <c r="U274" s="11" t="str">
        <f t="shared" si="52"/>
        <v>&lt;10k</v>
      </c>
      <c r="V274" s="3">
        <v>386</v>
      </c>
      <c r="W274" s="3">
        <v>63</v>
      </c>
      <c r="X274" s="3">
        <v>148</v>
      </c>
      <c r="Y274" s="3">
        <v>97</v>
      </c>
      <c r="Z274" s="3">
        <v>73</v>
      </c>
      <c r="AA274" s="9">
        <v>5</v>
      </c>
      <c r="AN274" s="3">
        <f>IFERROR(ROUND(VLOOKUP($A274,est_vols!$A:$U,4,FALSE),0),"")</f>
        <v>0</v>
      </c>
      <c r="AO274" s="3">
        <f>IFERROR(ROUND(VLOOKUP($A274,est_vols!$A:$U,5,FALSE),0),"")</f>
        <v>0</v>
      </c>
      <c r="AP274" s="3">
        <f>IFERROR(ROUND(VLOOKUP($A274,est_vols!$A:$U,6,FALSE),0),"")</f>
        <v>0</v>
      </c>
      <c r="AQ274" s="3">
        <f>IFERROR(ROUND(VLOOKUP($A274,est_vols!$A:$U,7,FALSE),0),"")</f>
        <v>0</v>
      </c>
      <c r="AR274" s="3">
        <f>IFERROR(ROUND(VLOOKUP($A274,est_vols!$A:$U,8,FALSE),0),"")</f>
        <v>0</v>
      </c>
      <c r="AS274" s="9">
        <f>IFERROR(ROUND(VLOOKUP($A274,est_vols!$A:$U,9,FALSE),0),"")</f>
        <v>0</v>
      </c>
      <c r="AT274" s="3">
        <f t="shared" si="53"/>
        <v>-386</v>
      </c>
      <c r="AU274" s="3">
        <f t="shared" si="53"/>
        <v>-63</v>
      </c>
      <c r="AV274" s="3">
        <f t="shared" si="53"/>
        <v>-148</v>
      </c>
      <c r="AW274" s="3">
        <f t="shared" si="53"/>
        <v>-97</v>
      </c>
      <c r="AX274" s="3">
        <f t="shared" si="53"/>
        <v>-73</v>
      </c>
      <c r="AY274" s="9">
        <f t="shared" si="53"/>
        <v>-5</v>
      </c>
      <c r="AZ274" s="3">
        <f t="shared" si="54"/>
        <v>148996</v>
      </c>
      <c r="BA274" s="3">
        <f t="shared" si="54"/>
        <v>3969</v>
      </c>
      <c r="BB274" s="3">
        <f t="shared" si="54"/>
        <v>21904</v>
      </c>
      <c r="BC274" s="3">
        <f t="shared" si="54"/>
        <v>9409</v>
      </c>
      <c r="BD274" s="3">
        <f t="shared" si="54"/>
        <v>5329</v>
      </c>
      <c r="BE274" s="3">
        <f t="shared" si="54"/>
        <v>25</v>
      </c>
    </row>
    <row r="275" spans="1:57" x14ac:dyDescent="0.25">
      <c r="A275">
        <v>273</v>
      </c>
      <c r="B275" t="s">
        <v>75</v>
      </c>
      <c r="C275" t="s">
        <v>214</v>
      </c>
      <c r="D275" t="str">
        <f t="shared" si="47"/>
        <v>35TH AVE between YORBA and SLOAT</v>
      </c>
      <c r="E275" t="s">
        <v>237</v>
      </c>
      <c r="F275" t="s">
        <v>421</v>
      </c>
      <c r="G275" t="s">
        <v>392</v>
      </c>
      <c r="H275" t="s">
        <v>36</v>
      </c>
      <c r="I275" t="s">
        <v>621</v>
      </c>
      <c r="J275" s="11" t="s">
        <v>807</v>
      </c>
      <c r="K275">
        <v>23358</v>
      </c>
      <c r="L275" s="11">
        <v>32901</v>
      </c>
      <c r="M275">
        <f>IFERROR(ROUND(VLOOKUP($A275,est_vols!$A:$U,2,FALSE),0),"")</f>
        <v>3</v>
      </c>
      <c r="N275">
        <f>IFERROR(ROUND(VLOOKUP($A275,est_vols!$A:$U,3,FALSE),0),"")</f>
        <v>11</v>
      </c>
      <c r="O275" t="str">
        <f>VLOOKUP(M275,'AT FT Lookup'!$A$3:$D$8,4,FALSE)</f>
        <v>Urb</v>
      </c>
      <c r="P275" s="11" t="str">
        <f>VLOOKUP(N275,'AT FT Lookup'!$A$12:$C$26,3,FALSE)</f>
        <v>Loc</v>
      </c>
      <c r="Q275">
        <f t="shared" si="48"/>
        <v>1</v>
      </c>
      <c r="R275">
        <f t="shared" si="49"/>
        <v>0</v>
      </c>
      <c r="S275">
        <f t="shared" si="50"/>
        <v>0</v>
      </c>
      <c r="T275">
        <f t="shared" si="51"/>
        <v>0</v>
      </c>
      <c r="U275" s="11" t="str">
        <f t="shared" si="52"/>
        <v>&lt;10k</v>
      </c>
      <c r="V275" s="3">
        <v>321</v>
      </c>
      <c r="W275" s="3">
        <v>62</v>
      </c>
      <c r="X275" s="3">
        <v>125</v>
      </c>
      <c r="Y275" s="3">
        <v>77</v>
      </c>
      <c r="Z275" s="3">
        <v>50</v>
      </c>
      <c r="AA275" s="9">
        <v>7</v>
      </c>
      <c r="AN275" s="3">
        <f>IFERROR(ROUND(VLOOKUP($A275,est_vols!$A:$U,4,FALSE),0),"")</f>
        <v>895</v>
      </c>
      <c r="AO275" s="3">
        <f>IFERROR(ROUND(VLOOKUP($A275,est_vols!$A:$U,5,FALSE),0),"")</f>
        <v>106</v>
      </c>
      <c r="AP275" s="3">
        <f>IFERROR(ROUND(VLOOKUP($A275,est_vols!$A:$U,6,FALSE),0),"")</f>
        <v>345</v>
      </c>
      <c r="AQ275" s="3">
        <f>IFERROR(ROUND(VLOOKUP($A275,est_vols!$A:$U,7,FALSE),0),"")</f>
        <v>203</v>
      </c>
      <c r="AR275" s="3">
        <f>IFERROR(ROUND(VLOOKUP($A275,est_vols!$A:$U,8,FALSE),0),"")</f>
        <v>218</v>
      </c>
      <c r="AS275" s="9">
        <f>IFERROR(ROUND(VLOOKUP($A275,est_vols!$A:$U,9,FALSE),0),"")</f>
        <v>23</v>
      </c>
      <c r="AT275" s="3">
        <f t="shared" si="53"/>
        <v>574</v>
      </c>
      <c r="AU275" s="3">
        <f t="shared" si="53"/>
        <v>44</v>
      </c>
      <c r="AV275" s="3">
        <f t="shared" si="53"/>
        <v>220</v>
      </c>
      <c r="AW275" s="3">
        <f t="shared" si="53"/>
        <v>126</v>
      </c>
      <c r="AX275" s="3">
        <f t="shared" si="53"/>
        <v>168</v>
      </c>
      <c r="AY275" s="9">
        <f t="shared" si="53"/>
        <v>16</v>
      </c>
      <c r="AZ275" s="3">
        <f t="shared" si="54"/>
        <v>329476</v>
      </c>
      <c r="BA275" s="3">
        <f t="shared" si="54"/>
        <v>1936</v>
      </c>
      <c r="BB275" s="3">
        <f t="shared" si="54"/>
        <v>48400</v>
      </c>
      <c r="BC275" s="3">
        <f t="shared" si="54"/>
        <v>15876</v>
      </c>
      <c r="BD275" s="3">
        <f t="shared" si="54"/>
        <v>28224</v>
      </c>
      <c r="BE275" s="3">
        <f t="shared" si="54"/>
        <v>256</v>
      </c>
    </row>
    <row r="276" spans="1:57" x14ac:dyDescent="0.25">
      <c r="A276">
        <v>274</v>
      </c>
      <c r="B276" t="s">
        <v>75</v>
      </c>
      <c r="C276" t="s">
        <v>214</v>
      </c>
      <c r="D276" t="str">
        <f t="shared" si="47"/>
        <v>35TH AVE between YORBA and SLOAT</v>
      </c>
      <c r="E276" t="s">
        <v>237</v>
      </c>
      <c r="F276" t="s">
        <v>421</v>
      </c>
      <c r="G276" t="s">
        <v>392</v>
      </c>
      <c r="H276" t="s">
        <v>36</v>
      </c>
      <c r="I276" t="s">
        <v>621</v>
      </c>
      <c r="J276" s="11" t="s">
        <v>808</v>
      </c>
      <c r="K276">
        <v>32901</v>
      </c>
      <c r="L276" s="11">
        <v>23357</v>
      </c>
      <c r="M276">
        <f>IFERROR(ROUND(VLOOKUP($A276,est_vols!$A:$U,2,FALSE),0),"")</f>
        <v>3</v>
      </c>
      <c r="N276">
        <f>IFERROR(ROUND(VLOOKUP($A276,est_vols!$A:$U,3,FALSE),0),"")</f>
        <v>11</v>
      </c>
      <c r="O276" t="str">
        <f>VLOOKUP(M276,'AT FT Lookup'!$A$3:$D$8,4,FALSE)</f>
        <v>Urb</v>
      </c>
      <c r="P276" s="11" t="str">
        <f>VLOOKUP(N276,'AT FT Lookup'!$A$12:$C$26,3,FALSE)</f>
        <v>Loc</v>
      </c>
      <c r="Q276">
        <f t="shared" si="48"/>
        <v>1</v>
      </c>
      <c r="R276">
        <f t="shared" si="49"/>
        <v>0</v>
      </c>
      <c r="S276">
        <f t="shared" si="50"/>
        <v>0</v>
      </c>
      <c r="T276">
        <f t="shared" si="51"/>
        <v>0</v>
      </c>
      <c r="U276" s="11" t="str">
        <f t="shared" si="52"/>
        <v>&lt;10k</v>
      </c>
      <c r="V276" s="3">
        <v>321</v>
      </c>
      <c r="W276" s="3">
        <v>62</v>
      </c>
      <c r="X276" s="3">
        <v>125</v>
      </c>
      <c r="Y276" s="3">
        <v>77</v>
      </c>
      <c r="Z276" s="3">
        <v>50</v>
      </c>
      <c r="AA276" s="9">
        <v>7</v>
      </c>
      <c r="AN276" s="3">
        <f>IFERROR(ROUND(VLOOKUP($A276,est_vols!$A:$U,4,FALSE),0),"")</f>
        <v>895</v>
      </c>
      <c r="AO276" s="3">
        <f>IFERROR(ROUND(VLOOKUP($A276,est_vols!$A:$U,5,FALSE),0),"")</f>
        <v>106</v>
      </c>
      <c r="AP276" s="3">
        <f>IFERROR(ROUND(VLOOKUP($A276,est_vols!$A:$U,6,FALSE),0),"")</f>
        <v>345</v>
      </c>
      <c r="AQ276" s="3">
        <f>IFERROR(ROUND(VLOOKUP($A276,est_vols!$A:$U,7,FALSE),0),"")</f>
        <v>203</v>
      </c>
      <c r="AR276" s="3">
        <f>IFERROR(ROUND(VLOOKUP($A276,est_vols!$A:$U,8,FALSE),0),"")</f>
        <v>218</v>
      </c>
      <c r="AS276" s="9">
        <f>IFERROR(ROUND(VLOOKUP($A276,est_vols!$A:$U,9,FALSE),0),"")</f>
        <v>23</v>
      </c>
      <c r="AT276" s="3">
        <f t="shared" si="53"/>
        <v>574</v>
      </c>
      <c r="AU276" s="3">
        <f t="shared" si="53"/>
        <v>44</v>
      </c>
      <c r="AV276" s="3">
        <f t="shared" si="53"/>
        <v>220</v>
      </c>
      <c r="AW276" s="3">
        <f t="shared" si="53"/>
        <v>126</v>
      </c>
      <c r="AX276" s="3">
        <f t="shared" si="53"/>
        <v>168</v>
      </c>
      <c r="AY276" s="9">
        <f t="shared" si="53"/>
        <v>16</v>
      </c>
      <c r="AZ276" s="3">
        <f t="shared" si="54"/>
        <v>329476</v>
      </c>
      <c r="BA276" s="3">
        <f t="shared" si="54"/>
        <v>1936</v>
      </c>
      <c r="BB276" s="3">
        <f t="shared" si="54"/>
        <v>48400</v>
      </c>
      <c r="BC276" s="3">
        <f t="shared" si="54"/>
        <v>15876</v>
      </c>
      <c r="BD276" s="3">
        <f t="shared" si="54"/>
        <v>28224</v>
      </c>
      <c r="BE276" s="3">
        <f t="shared" si="54"/>
        <v>256</v>
      </c>
    </row>
    <row r="277" spans="1:57" x14ac:dyDescent="0.25">
      <c r="A277">
        <v>275</v>
      </c>
      <c r="B277" t="s">
        <v>75</v>
      </c>
      <c r="C277" t="s">
        <v>214</v>
      </c>
      <c r="D277" t="str">
        <f t="shared" si="47"/>
        <v>35TH AVE between YORBA and SLOAT</v>
      </c>
      <c r="E277" t="s">
        <v>237</v>
      </c>
      <c r="F277" t="s">
        <v>421</v>
      </c>
      <c r="G277" t="s">
        <v>392</v>
      </c>
      <c r="H277" t="s">
        <v>38</v>
      </c>
      <c r="I277" t="s">
        <v>621</v>
      </c>
      <c r="J277" s="11" t="s">
        <v>809</v>
      </c>
      <c r="K277">
        <v>23357</v>
      </c>
      <c r="L277" s="11">
        <v>32901</v>
      </c>
      <c r="M277">
        <f>IFERROR(ROUND(VLOOKUP($A277,est_vols!$A:$U,2,FALSE),0),"")</f>
        <v>3</v>
      </c>
      <c r="N277">
        <f>IFERROR(ROUND(VLOOKUP($A277,est_vols!$A:$U,3,FALSE),0),"")</f>
        <v>11</v>
      </c>
      <c r="O277" t="str">
        <f>VLOOKUP(M277,'AT FT Lookup'!$A$3:$D$8,4,FALSE)</f>
        <v>Urb</v>
      </c>
      <c r="P277" s="11" t="str">
        <f>VLOOKUP(N277,'AT FT Lookup'!$A$12:$C$26,3,FALSE)</f>
        <v>Loc</v>
      </c>
      <c r="Q277">
        <f t="shared" si="48"/>
        <v>1</v>
      </c>
      <c r="R277">
        <f t="shared" si="49"/>
        <v>0</v>
      </c>
      <c r="S277">
        <f t="shared" si="50"/>
        <v>0</v>
      </c>
      <c r="T277">
        <f t="shared" si="51"/>
        <v>0</v>
      </c>
      <c r="U277" s="11" t="str">
        <f t="shared" si="52"/>
        <v>&lt;10k</v>
      </c>
      <c r="V277" s="3">
        <v>371</v>
      </c>
      <c r="W277" s="3">
        <v>36</v>
      </c>
      <c r="X277" s="3">
        <v>133</v>
      </c>
      <c r="Y277" s="3">
        <v>106</v>
      </c>
      <c r="Z277" s="3">
        <v>95</v>
      </c>
      <c r="AA277" s="9">
        <v>1</v>
      </c>
      <c r="AN277" s="3">
        <f>IFERROR(ROUND(VLOOKUP($A277,est_vols!$A:$U,4,FALSE),0),"")</f>
        <v>13</v>
      </c>
      <c r="AO277" s="3">
        <f>IFERROR(ROUND(VLOOKUP($A277,est_vols!$A:$U,5,FALSE),0),"")</f>
        <v>3</v>
      </c>
      <c r="AP277" s="3">
        <f>IFERROR(ROUND(VLOOKUP($A277,est_vols!$A:$U,6,FALSE),0),"")</f>
        <v>7</v>
      </c>
      <c r="AQ277" s="3">
        <f>IFERROR(ROUND(VLOOKUP($A277,est_vols!$A:$U,7,FALSE),0),"")</f>
        <v>0</v>
      </c>
      <c r="AR277" s="3">
        <f>IFERROR(ROUND(VLOOKUP($A277,est_vols!$A:$U,8,FALSE),0),"")</f>
        <v>4</v>
      </c>
      <c r="AS277" s="9">
        <f>IFERROR(ROUND(VLOOKUP($A277,est_vols!$A:$U,9,FALSE),0),"")</f>
        <v>0</v>
      </c>
      <c r="AT277" s="3">
        <f t="shared" si="53"/>
        <v>-358</v>
      </c>
      <c r="AU277" s="3">
        <f t="shared" si="53"/>
        <v>-33</v>
      </c>
      <c r="AV277" s="3">
        <f t="shared" si="53"/>
        <v>-126</v>
      </c>
      <c r="AW277" s="3">
        <f t="shared" si="53"/>
        <v>-106</v>
      </c>
      <c r="AX277" s="3">
        <f t="shared" si="53"/>
        <v>-91</v>
      </c>
      <c r="AY277" s="9">
        <f t="shared" si="53"/>
        <v>-1</v>
      </c>
      <c r="AZ277" s="3">
        <f t="shared" si="54"/>
        <v>128164</v>
      </c>
      <c r="BA277" s="3">
        <f t="shared" si="54"/>
        <v>1089</v>
      </c>
      <c r="BB277" s="3">
        <f t="shared" si="54"/>
        <v>15876</v>
      </c>
      <c r="BC277" s="3">
        <f t="shared" si="54"/>
        <v>11236</v>
      </c>
      <c r="BD277" s="3">
        <f t="shared" si="54"/>
        <v>8281</v>
      </c>
      <c r="BE277" s="3">
        <f t="shared" si="54"/>
        <v>1</v>
      </c>
    </row>
    <row r="278" spans="1:57" x14ac:dyDescent="0.25">
      <c r="A278">
        <v>276</v>
      </c>
      <c r="B278" t="s">
        <v>75</v>
      </c>
      <c r="C278" t="s">
        <v>214</v>
      </c>
      <c r="D278" t="str">
        <f t="shared" si="47"/>
        <v>35TH AVE between YORBA and SLOAT</v>
      </c>
      <c r="E278" t="s">
        <v>237</v>
      </c>
      <c r="F278" t="s">
        <v>421</v>
      </c>
      <c r="G278" t="s">
        <v>392</v>
      </c>
      <c r="H278" t="s">
        <v>38</v>
      </c>
      <c r="I278" t="s">
        <v>621</v>
      </c>
      <c r="J278" s="11" t="s">
        <v>810</v>
      </c>
      <c r="K278">
        <v>32901</v>
      </c>
      <c r="L278" s="11">
        <v>23358</v>
      </c>
      <c r="M278">
        <f>IFERROR(ROUND(VLOOKUP($A278,est_vols!$A:$U,2,FALSE),0),"")</f>
        <v>3</v>
      </c>
      <c r="N278">
        <f>IFERROR(ROUND(VLOOKUP($A278,est_vols!$A:$U,3,FALSE),0),"")</f>
        <v>11</v>
      </c>
      <c r="O278" t="str">
        <f>VLOOKUP(M278,'AT FT Lookup'!$A$3:$D$8,4,FALSE)</f>
        <v>Urb</v>
      </c>
      <c r="P278" s="11" t="str">
        <f>VLOOKUP(N278,'AT FT Lookup'!$A$12:$C$26,3,FALSE)</f>
        <v>Loc</v>
      </c>
      <c r="Q278">
        <f t="shared" si="48"/>
        <v>1</v>
      </c>
      <c r="R278">
        <f t="shared" si="49"/>
        <v>0</v>
      </c>
      <c r="S278">
        <f t="shared" si="50"/>
        <v>0</v>
      </c>
      <c r="T278">
        <f t="shared" si="51"/>
        <v>0</v>
      </c>
      <c r="U278" s="11" t="str">
        <f t="shared" si="52"/>
        <v>&lt;10k</v>
      </c>
      <c r="V278" s="3">
        <v>371</v>
      </c>
      <c r="W278" s="3">
        <v>36</v>
      </c>
      <c r="X278" s="3">
        <v>133</v>
      </c>
      <c r="Y278" s="3">
        <v>106</v>
      </c>
      <c r="Z278" s="3">
        <v>95</v>
      </c>
      <c r="AA278" s="9">
        <v>1</v>
      </c>
      <c r="AN278" s="3">
        <f>IFERROR(ROUND(VLOOKUP($A278,est_vols!$A:$U,4,FALSE),0),"")</f>
        <v>13</v>
      </c>
      <c r="AO278" s="3">
        <f>IFERROR(ROUND(VLOOKUP($A278,est_vols!$A:$U,5,FALSE),0),"")</f>
        <v>3</v>
      </c>
      <c r="AP278" s="3">
        <f>IFERROR(ROUND(VLOOKUP($A278,est_vols!$A:$U,6,FALSE),0),"")</f>
        <v>7</v>
      </c>
      <c r="AQ278" s="3">
        <f>IFERROR(ROUND(VLOOKUP($A278,est_vols!$A:$U,7,FALSE),0),"")</f>
        <v>0</v>
      </c>
      <c r="AR278" s="3">
        <f>IFERROR(ROUND(VLOOKUP($A278,est_vols!$A:$U,8,FALSE),0),"")</f>
        <v>4</v>
      </c>
      <c r="AS278" s="9">
        <f>IFERROR(ROUND(VLOOKUP($A278,est_vols!$A:$U,9,FALSE),0),"")</f>
        <v>0</v>
      </c>
      <c r="AT278" s="3">
        <f t="shared" si="53"/>
        <v>-358</v>
      </c>
      <c r="AU278" s="3">
        <f t="shared" si="53"/>
        <v>-33</v>
      </c>
      <c r="AV278" s="3">
        <f t="shared" si="53"/>
        <v>-126</v>
      </c>
      <c r="AW278" s="3">
        <f t="shared" si="53"/>
        <v>-106</v>
      </c>
      <c r="AX278" s="3">
        <f t="shared" si="53"/>
        <v>-91</v>
      </c>
      <c r="AY278" s="9">
        <f t="shared" si="53"/>
        <v>-1</v>
      </c>
      <c r="AZ278" s="3">
        <f t="shared" si="54"/>
        <v>128164</v>
      </c>
      <c r="BA278" s="3">
        <f t="shared" si="54"/>
        <v>1089</v>
      </c>
      <c r="BB278" s="3">
        <f t="shared" si="54"/>
        <v>15876</v>
      </c>
      <c r="BC278" s="3">
        <f t="shared" si="54"/>
        <v>11236</v>
      </c>
      <c r="BD278" s="3">
        <f t="shared" si="54"/>
        <v>8281</v>
      </c>
      <c r="BE278" s="3">
        <f t="shared" si="54"/>
        <v>1</v>
      </c>
    </row>
    <row r="279" spans="1:57" x14ac:dyDescent="0.25">
      <c r="A279">
        <v>277</v>
      </c>
      <c r="B279" t="s">
        <v>75</v>
      </c>
      <c r="C279" t="s">
        <v>214</v>
      </c>
      <c r="D279" t="str">
        <f t="shared" si="47"/>
        <v>36TH AVE between CABRILLO and FULTON</v>
      </c>
      <c r="E279" t="s">
        <v>238</v>
      </c>
      <c r="F279" t="s">
        <v>369</v>
      </c>
      <c r="G279" t="s">
        <v>389</v>
      </c>
      <c r="H279" t="s">
        <v>36</v>
      </c>
      <c r="I279" t="s">
        <v>621</v>
      </c>
      <c r="J279" s="11" t="s">
        <v>811</v>
      </c>
      <c r="K279">
        <v>27830</v>
      </c>
      <c r="L279" s="11">
        <v>27831</v>
      </c>
      <c r="M279">
        <f>IFERROR(ROUND(VLOOKUP($A279,est_vols!$A:$U,2,FALSE),0),"")</f>
        <v>3</v>
      </c>
      <c r="N279">
        <f>IFERROR(ROUND(VLOOKUP($A279,est_vols!$A:$U,3,FALSE),0),"")</f>
        <v>4</v>
      </c>
      <c r="O279" t="str">
        <f>VLOOKUP(M279,'AT FT Lookup'!$A$3:$D$8,4,FALSE)</f>
        <v>Urb</v>
      </c>
      <c r="P279" s="11" t="str">
        <f>VLOOKUP(N279,'AT FT Lookup'!$A$12:$C$26,3,FALSE)</f>
        <v>Col</v>
      </c>
      <c r="Q279">
        <f t="shared" si="48"/>
        <v>1</v>
      </c>
      <c r="R279">
        <f t="shared" si="49"/>
        <v>0</v>
      </c>
      <c r="S279">
        <f t="shared" si="50"/>
        <v>0</v>
      </c>
      <c r="T279">
        <f t="shared" si="51"/>
        <v>0</v>
      </c>
      <c r="U279" s="11" t="str">
        <f t="shared" si="52"/>
        <v>&lt;10k</v>
      </c>
      <c r="V279" s="3">
        <v>1328</v>
      </c>
      <c r="W279" s="3">
        <v>246</v>
      </c>
      <c r="X279" s="3">
        <v>493</v>
      </c>
      <c r="Y279" s="3">
        <v>316</v>
      </c>
      <c r="Z279" s="3">
        <v>264</v>
      </c>
      <c r="AA279" s="9">
        <v>9</v>
      </c>
      <c r="AN279" s="3">
        <f>IFERROR(ROUND(VLOOKUP($A279,est_vols!$A:$U,4,FALSE),0),"")</f>
        <v>3110</v>
      </c>
      <c r="AO279" s="3">
        <f>IFERROR(ROUND(VLOOKUP($A279,est_vols!$A:$U,5,FALSE),0),"")</f>
        <v>448</v>
      </c>
      <c r="AP279" s="3">
        <f>IFERROR(ROUND(VLOOKUP($A279,est_vols!$A:$U,6,FALSE),0),"")</f>
        <v>1235</v>
      </c>
      <c r="AQ279" s="3">
        <f>IFERROR(ROUND(VLOOKUP($A279,est_vols!$A:$U,7,FALSE),0),"")</f>
        <v>859</v>
      </c>
      <c r="AR279" s="3">
        <f>IFERROR(ROUND(VLOOKUP($A279,est_vols!$A:$U,8,FALSE),0),"")</f>
        <v>519</v>
      </c>
      <c r="AS279" s="9">
        <f>IFERROR(ROUND(VLOOKUP($A279,est_vols!$A:$U,9,FALSE),0),"")</f>
        <v>49</v>
      </c>
      <c r="AT279" s="3">
        <f t="shared" si="53"/>
        <v>1782</v>
      </c>
      <c r="AU279" s="3">
        <f t="shared" si="53"/>
        <v>202</v>
      </c>
      <c r="AV279" s="3">
        <f t="shared" si="53"/>
        <v>742</v>
      </c>
      <c r="AW279" s="3">
        <f t="shared" si="53"/>
        <v>543</v>
      </c>
      <c r="AX279" s="3">
        <f t="shared" si="53"/>
        <v>255</v>
      </c>
      <c r="AY279" s="9">
        <f t="shared" si="53"/>
        <v>40</v>
      </c>
      <c r="AZ279" s="3">
        <f t="shared" si="54"/>
        <v>3175524</v>
      </c>
      <c r="BA279" s="3">
        <f t="shared" si="54"/>
        <v>40804</v>
      </c>
      <c r="BB279" s="3">
        <f t="shared" si="54"/>
        <v>550564</v>
      </c>
      <c r="BC279" s="3">
        <f t="shared" si="54"/>
        <v>294849</v>
      </c>
      <c r="BD279" s="3">
        <f t="shared" si="54"/>
        <v>65025</v>
      </c>
      <c r="BE279" s="3">
        <f t="shared" si="54"/>
        <v>1600</v>
      </c>
    </row>
    <row r="280" spans="1:57" x14ac:dyDescent="0.25">
      <c r="A280">
        <v>278</v>
      </c>
      <c r="B280" t="s">
        <v>75</v>
      </c>
      <c r="C280" t="s">
        <v>214</v>
      </c>
      <c r="D280" t="str">
        <f t="shared" si="47"/>
        <v>36TH AVE between CABRILLO and FULTON</v>
      </c>
      <c r="E280" t="s">
        <v>238</v>
      </c>
      <c r="F280" t="s">
        <v>369</v>
      </c>
      <c r="G280" t="s">
        <v>389</v>
      </c>
      <c r="H280" t="s">
        <v>38</v>
      </c>
      <c r="I280" t="s">
        <v>621</v>
      </c>
      <c r="J280" s="11" t="s">
        <v>812</v>
      </c>
      <c r="K280">
        <v>27831</v>
      </c>
      <c r="L280" s="11">
        <v>27830</v>
      </c>
      <c r="M280">
        <f>IFERROR(ROUND(VLOOKUP($A280,est_vols!$A:$U,2,FALSE),0),"")</f>
        <v>3</v>
      </c>
      <c r="N280">
        <f>IFERROR(ROUND(VLOOKUP($A280,est_vols!$A:$U,3,FALSE),0),"")</f>
        <v>4</v>
      </c>
      <c r="O280" t="str">
        <f>VLOOKUP(M280,'AT FT Lookup'!$A$3:$D$8,4,FALSE)</f>
        <v>Urb</v>
      </c>
      <c r="P280" s="11" t="str">
        <f>VLOOKUP(N280,'AT FT Lookup'!$A$12:$C$26,3,FALSE)</f>
        <v>Col</v>
      </c>
      <c r="Q280">
        <f t="shared" si="48"/>
        <v>1</v>
      </c>
      <c r="R280">
        <f t="shared" si="49"/>
        <v>0</v>
      </c>
      <c r="S280">
        <f t="shared" si="50"/>
        <v>0</v>
      </c>
      <c r="T280">
        <f t="shared" si="51"/>
        <v>0</v>
      </c>
      <c r="U280" s="11" t="str">
        <f t="shared" si="52"/>
        <v>&lt;10k</v>
      </c>
      <c r="V280" s="3">
        <v>1715</v>
      </c>
      <c r="W280" s="3">
        <v>424</v>
      </c>
      <c r="X280" s="3">
        <v>666</v>
      </c>
      <c r="Y280" s="3">
        <v>362</v>
      </c>
      <c r="Z280" s="3">
        <v>246</v>
      </c>
      <c r="AA280" s="9">
        <v>17</v>
      </c>
      <c r="AN280" s="3">
        <f>IFERROR(ROUND(VLOOKUP($A280,est_vols!$A:$U,4,FALSE),0),"")</f>
        <v>2752</v>
      </c>
      <c r="AO280" s="3">
        <f>IFERROR(ROUND(VLOOKUP($A280,est_vols!$A:$U,5,FALSE),0),"")</f>
        <v>493</v>
      </c>
      <c r="AP280" s="3">
        <f>IFERROR(ROUND(VLOOKUP($A280,est_vols!$A:$U,6,FALSE),0),"")</f>
        <v>1082</v>
      </c>
      <c r="AQ280" s="3">
        <f>IFERROR(ROUND(VLOOKUP($A280,est_vols!$A:$U,7,FALSE),0),"")</f>
        <v>572</v>
      </c>
      <c r="AR280" s="3">
        <f>IFERROR(ROUND(VLOOKUP($A280,est_vols!$A:$U,8,FALSE),0),"")</f>
        <v>525</v>
      </c>
      <c r="AS280" s="9">
        <f>IFERROR(ROUND(VLOOKUP($A280,est_vols!$A:$U,9,FALSE),0),"")</f>
        <v>80</v>
      </c>
      <c r="AT280" s="3">
        <f t="shared" si="53"/>
        <v>1037</v>
      </c>
      <c r="AU280" s="3">
        <f t="shared" si="53"/>
        <v>69</v>
      </c>
      <c r="AV280" s="3">
        <f t="shared" si="53"/>
        <v>416</v>
      </c>
      <c r="AW280" s="3">
        <f t="shared" si="53"/>
        <v>210</v>
      </c>
      <c r="AX280" s="3">
        <f t="shared" si="53"/>
        <v>279</v>
      </c>
      <c r="AY280" s="9">
        <f t="shared" si="53"/>
        <v>63</v>
      </c>
      <c r="AZ280" s="3">
        <f t="shared" si="54"/>
        <v>1075369</v>
      </c>
      <c r="BA280" s="3">
        <f t="shared" si="54"/>
        <v>4761</v>
      </c>
      <c r="BB280" s="3">
        <f t="shared" si="54"/>
        <v>173056</v>
      </c>
      <c r="BC280" s="3">
        <f t="shared" si="54"/>
        <v>44100</v>
      </c>
      <c r="BD280" s="3">
        <f t="shared" si="54"/>
        <v>77841</v>
      </c>
      <c r="BE280" s="3">
        <f t="shared" si="54"/>
        <v>3969</v>
      </c>
    </row>
    <row r="281" spans="1:57" x14ac:dyDescent="0.25">
      <c r="A281">
        <v>279</v>
      </c>
      <c r="B281" t="s">
        <v>75</v>
      </c>
      <c r="C281" t="s">
        <v>214</v>
      </c>
      <c r="D281" t="str">
        <f t="shared" si="47"/>
        <v>37TH AVE between YORBA and SLOAT</v>
      </c>
      <c r="E281" t="s">
        <v>239</v>
      </c>
      <c r="F281" t="s">
        <v>421</v>
      </c>
      <c r="G281" t="s">
        <v>392</v>
      </c>
      <c r="H281" t="s">
        <v>36</v>
      </c>
      <c r="I281" t="s">
        <v>621</v>
      </c>
      <c r="J281" s="11" t="s">
        <v>813</v>
      </c>
      <c r="K281">
        <v>32903</v>
      </c>
      <c r="L281" s="11">
        <v>23365</v>
      </c>
      <c r="M281">
        <f>IFERROR(ROUND(VLOOKUP($A281,est_vols!$A:$U,2,FALSE),0),"")</f>
        <v>3</v>
      </c>
      <c r="N281">
        <f>IFERROR(ROUND(VLOOKUP($A281,est_vols!$A:$U,3,FALSE),0),"")</f>
        <v>11</v>
      </c>
      <c r="O281" t="str">
        <f>VLOOKUP(M281,'AT FT Lookup'!$A$3:$D$8,4,FALSE)</f>
        <v>Urb</v>
      </c>
      <c r="P281" s="11" t="str">
        <f>VLOOKUP(N281,'AT FT Lookup'!$A$12:$C$26,3,FALSE)</f>
        <v>Loc</v>
      </c>
      <c r="Q281">
        <f t="shared" si="48"/>
        <v>1</v>
      </c>
      <c r="R281">
        <f t="shared" si="49"/>
        <v>0</v>
      </c>
      <c r="S281">
        <f t="shared" si="50"/>
        <v>0</v>
      </c>
      <c r="T281">
        <f t="shared" si="51"/>
        <v>0</v>
      </c>
      <c r="U281" s="11" t="str">
        <f t="shared" si="52"/>
        <v>&lt;10k</v>
      </c>
      <c r="V281" s="3">
        <v>393.33333333333263</v>
      </c>
      <c r="W281" s="3">
        <v>39.3333333333333</v>
      </c>
      <c r="X281" s="3">
        <v>139.666666666666</v>
      </c>
      <c r="Y281" s="3">
        <v>117</v>
      </c>
      <c r="Z281" s="3">
        <v>96</v>
      </c>
      <c r="AA281" s="9">
        <v>1.3333333333333299</v>
      </c>
      <c r="AN281" s="3">
        <f>IFERROR(ROUND(VLOOKUP($A281,est_vols!$A:$U,4,FALSE),0),"")</f>
        <v>552</v>
      </c>
      <c r="AO281" s="3">
        <f>IFERROR(ROUND(VLOOKUP($A281,est_vols!$A:$U,5,FALSE),0),"")</f>
        <v>28</v>
      </c>
      <c r="AP281" s="3">
        <f>IFERROR(ROUND(VLOOKUP($A281,est_vols!$A:$U,6,FALSE),0),"")</f>
        <v>228</v>
      </c>
      <c r="AQ281" s="3">
        <f>IFERROR(ROUND(VLOOKUP($A281,est_vols!$A:$U,7,FALSE),0),"")</f>
        <v>93</v>
      </c>
      <c r="AR281" s="3">
        <f>IFERROR(ROUND(VLOOKUP($A281,est_vols!$A:$U,8,FALSE),0),"")</f>
        <v>180</v>
      </c>
      <c r="AS281" s="9">
        <f>IFERROR(ROUND(VLOOKUP($A281,est_vols!$A:$U,9,FALSE),0),"")</f>
        <v>23</v>
      </c>
      <c r="AT281" s="3">
        <f t="shared" si="53"/>
        <v>158.66666666666737</v>
      </c>
      <c r="AU281" s="3">
        <f t="shared" si="53"/>
        <v>-11.3333333333333</v>
      </c>
      <c r="AV281" s="3">
        <f t="shared" si="53"/>
        <v>88.333333333333997</v>
      </c>
      <c r="AW281" s="3">
        <f t="shared" si="53"/>
        <v>-24</v>
      </c>
      <c r="AX281" s="3">
        <f t="shared" si="53"/>
        <v>84</v>
      </c>
      <c r="AY281" s="9">
        <f t="shared" si="53"/>
        <v>21.666666666666671</v>
      </c>
      <c r="AZ281" s="3">
        <f t="shared" si="54"/>
        <v>25175.111111111335</v>
      </c>
      <c r="BA281" s="3">
        <f t="shared" si="54"/>
        <v>128.44444444444369</v>
      </c>
      <c r="BB281" s="3">
        <f t="shared" si="54"/>
        <v>7802.7777777778947</v>
      </c>
      <c r="BC281" s="3">
        <f t="shared" si="54"/>
        <v>576</v>
      </c>
      <c r="BD281" s="3">
        <f t="shared" si="54"/>
        <v>7056</v>
      </c>
      <c r="BE281" s="3">
        <f t="shared" si="54"/>
        <v>469.44444444444463</v>
      </c>
    </row>
    <row r="282" spans="1:57" x14ac:dyDescent="0.25">
      <c r="A282">
        <v>280</v>
      </c>
      <c r="B282" t="s">
        <v>75</v>
      </c>
      <c r="C282" t="s">
        <v>214</v>
      </c>
      <c r="D282" t="str">
        <f t="shared" si="47"/>
        <v>37TH AVE between YORBA and SLOAT</v>
      </c>
      <c r="E282" t="s">
        <v>239</v>
      </c>
      <c r="F282" t="s">
        <v>421</v>
      </c>
      <c r="G282" t="s">
        <v>392</v>
      </c>
      <c r="H282" t="s">
        <v>38</v>
      </c>
      <c r="I282" t="s">
        <v>621</v>
      </c>
      <c r="J282" s="11" t="s">
        <v>814</v>
      </c>
      <c r="K282">
        <v>23365</v>
      </c>
      <c r="L282" s="11">
        <v>32903</v>
      </c>
      <c r="M282">
        <f>IFERROR(ROUND(VLOOKUP($A282,est_vols!$A:$U,2,FALSE),0),"")</f>
        <v>3</v>
      </c>
      <c r="N282">
        <f>IFERROR(ROUND(VLOOKUP($A282,est_vols!$A:$U,3,FALSE),0),"")</f>
        <v>11</v>
      </c>
      <c r="O282" t="str">
        <f>VLOOKUP(M282,'AT FT Lookup'!$A$3:$D$8,4,FALSE)</f>
        <v>Urb</v>
      </c>
      <c r="P282" s="11" t="str">
        <f>VLOOKUP(N282,'AT FT Lookup'!$A$12:$C$26,3,FALSE)</f>
        <v>Loc</v>
      </c>
      <c r="Q282">
        <f t="shared" si="48"/>
        <v>1</v>
      </c>
      <c r="R282">
        <f t="shared" si="49"/>
        <v>0</v>
      </c>
      <c r="S282">
        <f t="shared" si="50"/>
        <v>0</v>
      </c>
      <c r="T282">
        <f t="shared" si="51"/>
        <v>0</v>
      </c>
      <c r="U282" s="11" t="str">
        <f t="shared" si="52"/>
        <v>&lt;10k</v>
      </c>
      <c r="V282" s="3">
        <v>1975.6666666666645</v>
      </c>
      <c r="W282" s="3">
        <v>290.666666666666</v>
      </c>
      <c r="X282" s="3">
        <v>804.33333333333303</v>
      </c>
      <c r="Y282" s="3">
        <v>615.66666666666595</v>
      </c>
      <c r="Z282" s="3">
        <v>252.666666666666</v>
      </c>
      <c r="AA282" s="9">
        <v>12.3333333333333</v>
      </c>
      <c r="AN282" s="3">
        <f>IFERROR(ROUND(VLOOKUP($A282,est_vols!$A:$U,4,FALSE),0),"")</f>
        <v>0</v>
      </c>
      <c r="AO282" s="3">
        <f>IFERROR(ROUND(VLOOKUP($A282,est_vols!$A:$U,5,FALSE),0),"")</f>
        <v>0</v>
      </c>
      <c r="AP282" s="3">
        <f>IFERROR(ROUND(VLOOKUP($A282,est_vols!$A:$U,6,FALSE),0),"")</f>
        <v>0</v>
      </c>
      <c r="AQ282" s="3">
        <f>IFERROR(ROUND(VLOOKUP($A282,est_vols!$A:$U,7,FALSE),0),"")</f>
        <v>0</v>
      </c>
      <c r="AR282" s="3">
        <f>IFERROR(ROUND(VLOOKUP($A282,est_vols!$A:$U,8,FALSE),0),"")</f>
        <v>0</v>
      </c>
      <c r="AS282" s="9">
        <f>IFERROR(ROUND(VLOOKUP($A282,est_vols!$A:$U,9,FALSE),0),"")</f>
        <v>0</v>
      </c>
      <c r="AT282" s="3">
        <f t="shared" si="53"/>
        <v>-1975.6666666666645</v>
      </c>
      <c r="AU282" s="3">
        <f t="shared" si="53"/>
        <v>-290.666666666666</v>
      </c>
      <c r="AV282" s="3">
        <f t="shared" si="53"/>
        <v>-804.33333333333303</v>
      </c>
      <c r="AW282" s="3">
        <f t="shared" si="53"/>
        <v>-615.66666666666595</v>
      </c>
      <c r="AX282" s="3">
        <f t="shared" si="53"/>
        <v>-252.666666666666</v>
      </c>
      <c r="AY282" s="9">
        <f t="shared" si="53"/>
        <v>-12.3333333333333</v>
      </c>
      <c r="AZ282" s="3">
        <f t="shared" si="54"/>
        <v>3903258.7777777691</v>
      </c>
      <c r="BA282" s="3">
        <f t="shared" si="54"/>
        <v>84487.111111110731</v>
      </c>
      <c r="BB282" s="3">
        <f t="shared" si="54"/>
        <v>646952.11111111066</v>
      </c>
      <c r="BC282" s="3">
        <f t="shared" si="54"/>
        <v>379045.44444444356</v>
      </c>
      <c r="BD282" s="3">
        <f t="shared" si="54"/>
        <v>63840.444444444111</v>
      </c>
      <c r="BE282" s="3">
        <f t="shared" si="54"/>
        <v>152.11111111111029</v>
      </c>
    </row>
    <row r="283" spans="1:57" x14ac:dyDescent="0.25">
      <c r="A283">
        <v>281</v>
      </c>
      <c r="B283" t="s">
        <v>75</v>
      </c>
      <c r="C283" t="s">
        <v>214</v>
      </c>
      <c r="D283" t="str">
        <f t="shared" si="47"/>
        <v>3RD AVE between CALIFORNIA and LAKE</v>
      </c>
      <c r="E283" t="s">
        <v>240</v>
      </c>
      <c r="F283" t="s">
        <v>378</v>
      </c>
      <c r="G283" t="s">
        <v>379</v>
      </c>
      <c r="H283" t="s">
        <v>36</v>
      </c>
      <c r="I283" t="s">
        <v>621</v>
      </c>
      <c r="J283" s="11" t="s">
        <v>815</v>
      </c>
      <c r="K283">
        <v>27583</v>
      </c>
      <c r="L283" s="11">
        <v>27584</v>
      </c>
      <c r="M283">
        <f>IFERROR(ROUND(VLOOKUP($A283,est_vols!$A:$U,2,FALSE),0),"")</f>
        <v>2</v>
      </c>
      <c r="N283">
        <f>IFERROR(ROUND(VLOOKUP($A283,est_vols!$A:$U,3,FALSE),0),"")</f>
        <v>11</v>
      </c>
      <c r="O283" t="str">
        <f>VLOOKUP(M283,'AT FT Lookup'!$A$3:$D$8,4,FALSE)</f>
        <v>UrbBiz</v>
      </c>
      <c r="P283" s="11" t="str">
        <f>VLOOKUP(N283,'AT FT Lookup'!$A$12:$C$26,3,FALSE)</f>
        <v>Loc</v>
      </c>
      <c r="Q283">
        <f t="shared" si="48"/>
        <v>1</v>
      </c>
      <c r="R283">
        <f t="shared" si="49"/>
        <v>0</v>
      </c>
      <c r="S283">
        <f t="shared" si="50"/>
        <v>0</v>
      </c>
      <c r="T283">
        <f t="shared" si="51"/>
        <v>0</v>
      </c>
      <c r="U283" s="11" t="str">
        <f t="shared" si="52"/>
        <v>&lt;10k</v>
      </c>
      <c r="V283" s="3">
        <v>430</v>
      </c>
      <c r="W283" s="3">
        <v>79.5</v>
      </c>
      <c r="X283" s="3">
        <v>169</v>
      </c>
      <c r="Y283" s="3">
        <v>95.5</v>
      </c>
      <c r="Z283" s="3">
        <v>80.5</v>
      </c>
      <c r="AA283" s="9">
        <v>5.5</v>
      </c>
      <c r="AN283" s="3">
        <f>IFERROR(ROUND(VLOOKUP($A283,est_vols!$A:$U,4,FALSE),0),"")</f>
        <v>0</v>
      </c>
      <c r="AO283" s="3">
        <f>IFERROR(ROUND(VLOOKUP($A283,est_vols!$A:$U,5,FALSE),0),"")</f>
        <v>0</v>
      </c>
      <c r="AP283" s="3">
        <f>IFERROR(ROUND(VLOOKUP($A283,est_vols!$A:$U,6,FALSE),0),"")</f>
        <v>0</v>
      </c>
      <c r="AQ283" s="3">
        <f>IFERROR(ROUND(VLOOKUP($A283,est_vols!$A:$U,7,FALSE),0),"")</f>
        <v>0</v>
      </c>
      <c r="AR283" s="3">
        <f>IFERROR(ROUND(VLOOKUP($A283,est_vols!$A:$U,8,FALSE),0),"")</f>
        <v>0</v>
      </c>
      <c r="AS283" s="9">
        <f>IFERROR(ROUND(VLOOKUP($A283,est_vols!$A:$U,9,FALSE),0),"")</f>
        <v>0</v>
      </c>
      <c r="AT283" s="3">
        <f t="shared" si="53"/>
        <v>-430</v>
      </c>
      <c r="AU283" s="3">
        <f t="shared" si="53"/>
        <v>-79.5</v>
      </c>
      <c r="AV283" s="3">
        <f t="shared" si="53"/>
        <v>-169</v>
      </c>
      <c r="AW283" s="3">
        <f t="shared" si="53"/>
        <v>-95.5</v>
      </c>
      <c r="AX283" s="3">
        <f t="shared" si="53"/>
        <v>-80.5</v>
      </c>
      <c r="AY283" s="9">
        <f t="shared" si="53"/>
        <v>-5.5</v>
      </c>
      <c r="AZ283" s="3">
        <f t="shared" si="54"/>
        <v>184900</v>
      </c>
      <c r="BA283" s="3">
        <f t="shared" si="54"/>
        <v>6320.25</v>
      </c>
      <c r="BB283" s="3">
        <f t="shared" si="54"/>
        <v>28561</v>
      </c>
      <c r="BC283" s="3">
        <f t="shared" si="54"/>
        <v>9120.25</v>
      </c>
      <c r="BD283" s="3">
        <f t="shared" si="54"/>
        <v>6480.25</v>
      </c>
      <c r="BE283" s="3">
        <f t="shared" si="54"/>
        <v>30.25</v>
      </c>
    </row>
    <row r="284" spans="1:57" x14ac:dyDescent="0.25">
      <c r="A284">
        <v>282</v>
      </c>
      <c r="B284" t="s">
        <v>75</v>
      </c>
      <c r="C284" t="s">
        <v>214</v>
      </c>
      <c r="D284" t="str">
        <f t="shared" si="47"/>
        <v>3RD AVE between CALIFORNIA and LAKE</v>
      </c>
      <c r="E284" t="s">
        <v>240</v>
      </c>
      <c r="F284" t="s">
        <v>378</v>
      </c>
      <c r="G284" t="s">
        <v>379</v>
      </c>
      <c r="H284" t="s">
        <v>38</v>
      </c>
      <c r="I284" t="s">
        <v>621</v>
      </c>
      <c r="J284" s="11" t="s">
        <v>816</v>
      </c>
      <c r="K284">
        <v>27584</v>
      </c>
      <c r="L284" s="11">
        <v>27583</v>
      </c>
      <c r="M284">
        <f>IFERROR(ROUND(VLOOKUP($A284,est_vols!$A:$U,2,FALSE),0),"")</f>
        <v>2</v>
      </c>
      <c r="N284">
        <f>IFERROR(ROUND(VLOOKUP($A284,est_vols!$A:$U,3,FALSE),0),"")</f>
        <v>11</v>
      </c>
      <c r="O284" t="str">
        <f>VLOOKUP(M284,'AT FT Lookup'!$A$3:$D$8,4,FALSE)</f>
        <v>UrbBiz</v>
      </c>
      <c r="P284" s="11" t="str">
        <f>VLOOKUP(N284,'AT FT Lookup'!$A$12:$C$26,3,FALSE)</f>
        <v>Loc</v>
      </c>
      <c r="Q284">
        <f t="shared" si="48"/>
        <v>1</v>
      </c>
      <c r="R284">
        <f t="shared" si="49"/>
        <v>0</v>
      </c>
      <c r="S284">
        <f t="shared" si="50"/>
        <v>0</v>
      </c>
      <c r="T284">
        <f t="shared" si="51"/>
        <v>0</v>
      </c>
      <c r="U284" s="11" t="str">
        <f t="shared" si="52"/>
        <v>&lt;10k</v>
      </c>
      <c r="V284" s="3">
        <v>336.5</v>
      </c>
      <c r="W284" s="3">
        <v>96.5</v>
      </c>
      <c r="X284" s="3">
        <v>114</v>
      </c>
      <c r="Y284" s="3">
        <v>63.5</v>
      </c>
      <c r="Z284" s="3">
        <v>59</v>
      </c>
      <c r="AA284" s="9">
        <v>3.5</v>
      </c>
      <c r="AN284" s="3">
        <f>IFERROR(ROUND(VLOOKUP($A284,est_vols!$A:$U,4,FALSE),0),"")</f>
        <v>0</v>
      </c>
      <c r="AO284" s="3">
        <f>IFERROR(ROUND(VLOOKUP($A284,est_vols!$A:$U,5,FALSE),0),"")</f>
        <v>0</v>
      </c>
      <c r="AP284" s="3">
        <f>IFERROR(ROUND(VLOOKUP($A284,est_vols!$A:$U,6,FALSE),0),"")</f>
        <v>0</v>
      </c>
      <c r="AQ284" s="3">
        <f>IFERROR(ROUND(VLOOKUP($A284,est_vols!$A:$U,7,FALSE),0),"")</f>
        <v>0</v>
      </c>
      <c r="AR284" s="3">
        <f>IFERROR(ROUND(VLOOKUP($A284,est_vols!$A:$U,8,FALSE),0),"")</f>
        <v>0</v>
      </c>
      <c r="AS284" s="9">
        <f>IFERROR(ROUND(VLOOKUP($A284,est_vols!$A:$U,9,FALSE),0),"")</f>
        <v>0</v>
      </c>
      <c r="AT284" s="3">
        <f t="shared" si="53"/>
        <v>-336.5</v>
      </c>
      <c r="AU284" s="3">
        <f t="shared" si="53"/>
        <v>-96.5</v>
      </c>
      <c r="AV284" s="3">
        <f t="shared" si="53"/>
        <v>-114</v>
      </c>
      <c r="AW284" s="3">
        <f t="shared" si="53"/>
        <v>-63.5</v>
      </c>
      <c r="AX284" s="3">
        <f t="shared" si="53"/>
        <v>-59</v>
      </c>
      <c r="AY284" s="9">
        <f t="shared" si="53"/>
        <v>-3.5</v>
      </c>
      <c r="AZ284" s="3">
        <f t="shared" si="54"/>
        <v>113232.25</v>
      </c>
      <c r="BA284" s="3">
        <f t="shared" si="54"/>
        <v>9312.25</v>
      </c>
      <c r="BB284" s="3">
        <f t="shared" si="54"/>
        <v>12996</v>
      </c>
      <c r="BC284" s="3">
        <f t="shared" si="54"/>
        <v>4032.25</v>
      </c>
      <c r="BD284" s="3">
        <f t="shared" si="54"/>
        <v>3481</v>
      </c>
      <c r="BE284" s="3">
        <f t="shared" si="54"/>
        <v>12.25</v>
      </c>
    </row>
    <row r="285" spans="1:57" x14ac:dyDescent="0.25">
      <c r="A285">
        <v>283</v>
      </c>
      <c r="B285" t="s">
        <v>75</v>
      </c>
      <c r="C285" t="s">
        <v>214</v>
      </c>
      <c r="D285" t="str">
        <f t="shared" si="47"/>
        <v>42ND AVE between JUDAH and KIRKHAM</v>
      </c>
      <c r="E285" t="s">
        <v>241</v>
      </c>
      <c r="F285" t="s">
        <v>364</v>
      </c>
      <c r="G285" t="s">
        <v>365</v>
      </c>
      <c r="H285" t="s">
        <v>36</v>
      </c>
      <c r="I285" t="s">
        <v>621</v>
      </c>
      <c r="J285" s="11" t="s">
        <v>817</v>
      </c>
      <c r="K285">
        <v>27774</v>
      </c>
      <c r="L285" s="11">
        <v>27797</v>
      </c>
      <c r="M285">
        <f>IFERROR(ROUND(VLOOKUP($A285,est_vols!$A:$U,2,FALSE),0),"")</f>
        <v>3</v>
      </c>
      <c r="N285">
        <f>IFERROR(ROUND(VLOOKUP($A285,est_vols!$A:$U,3,FALSE),0),"")</f>
        <v>11</v>
      </c>
      <c r="O285" t="str">
        <f>VLOOKUP(M285,'AT FT Lookup'!$A$3:$D$8,4,FALSE)</f>
        <v>Urb</v>
      </c>
      <c r="P285" s="11" t="str">
        <f>VLOOKUP(N285,'AT FT Lookup'!$A$12:$C$26,3,FALSE)</f>
        <v>Loc</v>
      </c>
      <c r="Q285">
        <f t="shared" si="48"/>
        <v>1</v>
      </c>
      <c r="R285">
        <f t="shared" si="49"/>
        <v>0</v>
      </c>
      <c r="S285">
        <f t="shared" si="50"/>
        <v>0</v>
      </c>
      <c r="T285">
        <f t="shared" si="51"/>
        <v>0</v>
      </c>
      <c r="U285" s="11" t="str">
        <f t="shared" si="52"/>
        <v>&lt;10k</v>
      </c>
      <c r="V285" s="3">
        <v>502</v>
      </c>
      <c r="W285" s="3">
        <v>96</v>
      </c>
      <c r="X285" s="3">
        <v>198.5</v>
      </c>
      <c r="Y285" s="3">
        <v>116</v>
      </c>
      <c r="Z285" s="3">
        <v>86.5</v>
      </c>
      <c r="AA285" s="9">
        <v>5</v>
      </c>
      <c r="AN285" s="3">
        <f>IFERROR(ROUND(VLOOKUP($A285,est_vols!$A:$U,4,FALSE),0),"")</f>
        <v>84</v>
      </c>
      <c r="AO285" s="3">
        <f>IFERROR(ROUND(VLOOKUP($A285,est_vols!$A:$U,5,FALSE),0),"")</f>
        <v>16</v>
      </c>
      <c r="AP285" s="3">
        <f>IFERROR(ROUND(VLOOKUP($A285,est_vols!$A:$U,6,FALSE),0),"")</f>
        <v>33</v>
      </c>
      <c r="AQ285" s="3">
        <f>IFERROR(ROUND(VLOOKUP($A285,est_vols!$A:$U,7,FALSE),0),"")</f>
        <v>17</v>
      </c>
      <c r="AR285" s="3">
        <f>IFERROR(ROUND(VLOOKUP($A285,est_vols!$A:$U,8,FALSE),0),"")</f>
        <v>16</v>
      </c>
      <c r="AS285" s="9">
        <f>IFERROR(ROUND(VLOOKUP($A285,est_vols!$A:$U,9,FALSE),0),"")</f>
        <v>1</v>
      </c>
      <c r="AT285" s="3">
        <f t="shared" si="53"/>
        <v>-418</v>
      </c>
      <c r="AU285" s="3">
        <f t="shared" si="53"/>
        <v>-80</v>
      </c>
      <c r="AV285" s="3">
        <f t="shared" si="53"/>
        <v>-165.5</v>
      </c>
      <c r="AW285" s="3">
        <f t="shared" si="53"/>
        <v>-99</v>
      </c>
      <c r="AX285" s="3">
        <f t="shared" si="53"/>
        <v>-70.5</v>
      </c>
      <c r="AY285" s="9">
        <f t="shared" si="53"/>
        <v>-4</v>
      </c>
      <c r="AZ285" s="3">
        <f t="shared" si="54"/>
        <v>174724</v>
      </c>
      <c r="BA285" s="3">
        <f t="shared" si="54"/>
        <v>6400</v>
      </c>
      <c r="BB285" s="3">
        <f t="shared" si="54"/>
        <v>27390.25</v>
      </c>
      <c r="BC285" s="3">
        <f t="shared" si="54"/>
        <v>9801</v>
      </c>
      <c r="BD285" s="3">
        <f t="shared" si="54"/>
        <v>4970.25</v>
      </c>
      <c r="BE285" s="3">
        <f t="shared" si="54"/>
        <v>16</v>
      </c>
    </row>
    <row r="286" spans="1:57" x14ac:dyDescent="0.25">
      <c r="A286">
        <v>284</v>
      </c>
      <c r="B286" t="s">
        <v>75</v>
      </c>
      <c r="C286" t="s">
        <v>214</v>
      </c>
      <c r="D286" t="str">
        <f t="shared" si="47"/>
        <v>42ND AVE between JUDAH and KIRKHAM</v>
      </c>
      <c r="E286" t="s">
        <v>241</v>
      </c>
      <c r="F286" t="s">
        <v>364</v>
      </c>
      <c r="G286" t="s">
        <v>365</v>
      </c>
      <c r="H286" t="s">
        <v>38</v>
      </c>
      <c r="I286" t="s">
        <v>621</v>
      </c>
      <c r="J286" s="11" t="s">
        <v>818</v>
      </c>
      <c r="K286">
        <v>27797</v>
      </c>
      <c r="L286" s="11">
        <v>27774</v>
      </c>
      <c r="M286">
        <f>IFERROR(ROUND(VLOOKUP($A286,est_vols!$A:$U,2,FALSE),0),"")</f>
        <v>3</v>
      </c>
      <c r="N286">
        <f>IFERROR(ROUND(VLOOKUP($A286,est_vols!$A:$U,3,FALSE),0),"")</f>
        <v>11</v>
      </c>
      <c r="O286" t="str">
        <f>VLOOKUP(M286,'AT FT Lookup'!$A$3:$D$8,4,FALSE)</f>
        <v>Urb</v>
      </c>
      <c r="P286" s="11" t="str">
        <f>VLOOKUP(N286,'AT FT Lookup'!$A$12:$C$26,3,FALSE)</f>
        <v>Loc</v>
      </c>
      <c r="Q286">
        <f t="shared" si="48"/>
        <v>1</v>
      </c>
      <c r="R286">
        <f t="shared" si="49"/>
        <v>0</v>
      </c>
      <c r="S286">
        <f t="shared" si="50"/>
        <v>0</v>
      </c>
      <c r="T286">
        <f t="shared" si="51"/>
        <v>0</v>
      </c>
      <c r="U286" s="11" t="str">
        <f t="shared" si="52"/>
        <v>&lt;10k</v>
      </c>
      <c r="V286" s="3">
        <v>354.5</v>
      </c>
      <c r="W286" s="3">
        <v>48</v>
      </c>
      <c r="X286" s="3">
        <v>116.5</v>
      </c>
      <c r="Y286" s="3">
        <v>87</v>
      </c>
      <c r="Z286" s="3">
        <v>98</v>
      </c>
      <c r="AA286" s="9">
        <v>5</v>
      </c>
      <c r="AN286" s="3">
        <f>IFERROR(ROUND(VLOOKUP($A286,est_vols!$A:$U,4,FALSE),0),"")</f>
        <v>126</v>
      </c>
      <c r="AO286" s="3">
        <f>IFERROR(ROUND(VLOOKUP($A286,est_vols!$A:$U,5,FALSE),0),"")</f>
        <v>17</v>
      </c>
      <c r="AP286" s="3">
        <f>IFERROR(ROUND(VLOOKUP($A286,est_vols!$A:$U,6,FALSE),0),"")</f>
        <v>56</v>
      </c>
      <c r="AQ286" s="3">
        <f>IFERROR(ROUND(VLOOKUP($A286,est_vols!$A:$U,7,FALSE),0),"")</f>
        <v>29</v>
      </c>
      <c r="AR286" s="3">
        <f>IFERROR(ROUND(VLOOKUP($A286,est_vols!$A:$U,8,FALSE),0),"")</f>
        <v>23</v>
      </c>
      <c r="AS286" s="9">
        <f>IFERROR(ROUND(VLOOKUP($A286,est_vols!$A:$U,9,FALSE),0),"")</f>
        <v>1</v>
      </c>
      <c r="AT286" s="3">
        <f t="shared" si="53"/>
        <v>-228.5</v>
      </c>
      <c r="AU286" s="3">
        <f t="shared" si="53"/>
        <v>-31</v>
      </c>
      <c r="AV286" s="3">
        <f t="shared" si="53"/>
        <v>-60.5</v>
      </c>
      <c r="AW286" s="3">
        <f t="shared" si="53"/>
        <v>-58</v>
      </c>
      <c r="AX286" s="3">
        <f t="shared" si="53"/>
        <v>-75</v>
      </c>
      <c r="AY286" s="9">
        <f t="shared" si="53"/>
        <v>-4</v>
      </c>
      <c r="AZ286" s="3">
        <f t="shared" si="54"/>
        <v>52212.25</v>
      </c>
      <c r="BA286" s="3">
        <f t="shared" si="54"/>
        <v>961</v>
      </c>
      <c r="BB286" s="3">
        <f t="shared" si="54"/>
        <v>3660.25</v>
      </c>
      <c r="BC286" s="3">
        <f t="shared" si="54"/>
        <v>3364</v>
      </c>
      <c r="BD286" s="3">
        <f t="shared" si="54"/>
        <v>5625</v>
      </c>
      <c r="BE286" s="3">
        <f t="shared" si="54"/>
        <v>16</v>
      </c>
    </row>
    <row r="287" spans="1:57" x14ac:dyDescent="0.25">
      <c r="A287">
        <v>285</v>
      </c>
      <c r="B287" t="s">
        <v>75</v>
      </c>
      <c r="C287" t="s">
        <v>214</v>
      </c>
      <c r="D287" t="str">
        <f t="shared" si="47"/>
        <v>42ND AVE between SANTIAGO and TARAVAL</v>
      </c>
      <c r="E287" t="s">
        <v>241</v>
      </c>
      <c r="F287" t="s">
        <v>422</v>
      </c>
      <c r="G287" t="s">
        <v>373</v>
      </c>
      <c r="H287" t="s">
        <v>36</v>
      </c>
      <c r="I287" t="s">
        <v>621</v>
      </c>
      <c r="J287" s="11" t="s">
        <v>819</v>
      </c>
      <c r="K287">
        <v>23458</v>
      </c>
      <c r="L287" s="11">
        <v>23474</v>
      </c>
      <c r="M287">
        <f>IFERROR(ROUND(VLOOKUP($A287,est_vols!$A:$U,2,FALSE),0),"")</f>
        <v>3</v>
      </c>
      <c r="N287">
        <f>IFERROR(ROUND(VLOOKUP($A287,est_vols!$A:$U,3,FALSE),0),"")</f>
        <v>11</v>
      </c>
      <c r="O287" t="str">
        <f>VLOOKUP(M287,'AT FT Lookup'!$A$3:$D$8,4,FALSE)</f>
        <v>Urb</v>
      </c>
      <c r="P287" s="11" t="str">
        <f>VLOOKUP(N287,'AT FT Lookup'!$A$12:$C$26,3,FALSE)</f>
        <v>Loc</v>
      </c>
      <c r="Q287">
        <f t="shared" si="48"/>
        <v>1</v>
      </c>
      <c r="R287">
        <f t="shared" si="49"/>
        <v>0</v>
      </c>
      <c r="S287">
        <f t="shared" si="50"/>
        <v>0</v>
      </c>
      <c r="T287">
        <f t="shared" si="51"/>
        <v>0</v>
      </c>
      <c r="U287" s="11" t="str">
        <f t="shared" si="52"/>
        <v>&lt;10k</v>
      </c>
      <c r="V287" s="3">
        <v>1513.5</v>
      </c>
      <c r="W287" s="3">
        <v>285</v>
      </c>
      <c r="X287" s="3">
        <v>489</v>
      </c>
      <c r="Y287" s="3">
        <v>413</v>
      </c>
      <c r="Z287" s="3">
        <v>314.5</v>
      </c>
      <c r="AA287" s="9">
        <v>12</v>
      </c>
      <c r="AN287" s="3">
        <f>IFERROR(ROUND(VLOOKUP($A287,est_vols!$A:$U,4,FALSE),0),"")</f>
        <v>561</v>
      </c>
      <c r="AO287" s="3">
        <f>IFERROR(ROUND(VLOOKUP($A287,est_vols!$A:$U,5,FALSE),0),"")</f>
        <v>69</v>
      </c>
      <c r="AP287" s="3">
        <f>IFERROR(ROUND(VLOOKUP($A287,est_vols!$A:$U,6,FALSE),0),"")</f>
        <v>255</v>
      </c>
      <c r="AQ287" s="3">
        <f>IFERROR(ROUND(VLOOKUP($A287,est_vols!$A:$U,7,FALSE),0),"")</f>
        <v>177</v>
      </c>
      <c r="AR287" s="3">
        <f>IFERROR(ROUND(VLOOKUP($A287,est_vols!$A:$U,8,FALSE),0),"")</f>
        <v>57</v>
      </c>
      <c r="AS287" s="9">
        <f>IFERROR(ROUND(VLOOKUP($A287,est_vols!$A:$U,9,FALSE),0),"")</f>
        <v>4</v>
      </c>
      <c r="AT287" s="3">
        <f t="shared" si="53"/>
        <v>-952.5</v>
      </c>
      <c r="AU287" s="3">
        <f t="shared" si="53"/>
        <v>-216</v>
      </c>
      <c r="AV287" s="3">
        <f t="shared" si="53"/>
        <v>-234</v>
      </c>
      <c r="AW287" s="3">
        <f t="shared" si="53"/>
        <v>-236</v>
      </c>
      <c r="AX287" s="3">
        <f t="shared" si="53"/>
        <v>-257.5</v>
      </c>
      <c r="AY287" s="9">
        <f t="shared" si="53"/>
        <v>-8</v>
      </c>
      <c r="AZ287" s="3">
        <f t="shared" si="54"/>
        <v>907256.25</v>
      </c>
      <c r="BA287" s="3">
        <f t="shared" si="54"/>
        <v>46656</v>
      </c>
      <c r="BB287" s="3">
        <f t="shared" si="54"/>
        <v>54756</v>
      </c>
      <c r="BC287" s="3">
        <f t="shared" si="54"/>
        <v>55696</v>
      </c>
      <c r="BD287" s="3">
        <f t="shared" si="54"/>
        <v>66306.25</v>
      </c>
      <c r="BE287" s="3">
        <f t="shared" si="54"/>
        <v>64</v>
      </c>
    </row>
    <row r="288" spans="1:57" x14ac:dyDescent="0.25">
      <c r="A288">
        <v>286</v>
      </c>
      <c r="B288" t="s">
        <v>75</v>
      </c>
      <c r="C288" t="s">
        <v>214</v>
      </c>
      <c r="D288" t="str">
        <f t="shared" si="47"/>
        <v>42ND AVE between SANTIAGO and TARAVAL</v>
      </c>
      <c r="E288" t="s">
        <v>241</v>
      </c>
      <c r="F288" t="s">
        <v>422</v>
      </c>
      <c r="G288" t="s">
        <v>373</v>
      </c>
      <c r="H288" t="s">
        <v>38</v>
      </c>
      <c r="I288" t="s">
        <v>621</v>
      </c>
      <c r="J288" s="11" t="s">
        <v>820</v>
      </c>
      <c r="K288">
        <v>23474</v>
      </c>
      <c r="L288" s="11">
        <v>23458</v>
      </c>
      <c r="M288">
        <f>IFERROR(ROUND(VLOOKUP($A288,est_vols!$A:$U,2,FALSE),0),"")</f>
        <v>3</v>
      </c>
      <c r="N288">
        <f>IFERROR(ROUND(VLOOKUP($A288,est_vols!$A:$U,3,FALSE),0),"")</f>
        <v>11</v>
      </c>
      <c r="O288" t="str">
        <f>VLOOKUP(M288,'AT FT Lookup'!$A$3:$D$8,4,FALSE)</f>
        <v>Urb</v>
      </c>
      <c r="P288" s="11" t="str">
        <f>VLOOKUP(N288,'AT FT Lookup'!$A$12:$C$26,3,FALSE)</f>
        <v>Loc</v>
      </c>
      <c r="Q288">
        <f t="shared" si="48"/>
        <v>1</v>
      </c>
      <c r="R288">
        <f t="shared" si="49"/>
        <v>0</v>
      </c>
      <c r="S288">
        <f t="shared" si="50"/>
        <v>0</v>
      </c>
      <c r="T288">
        <f t="shared" si="51"/>
        <v>0</v>
      </c>
      <c r="U288" s="11" t="str">
        <f t="shared" si="52"/>
        <v>&lt;10k</v>
      </c>
      <c r="V288" s="3">
        <v>775</v>
      </c>
      <c r="W288" s="3">
        <v>173</v>
      </c>
      <c r="X288" s="3">
        <v>298.5</v>
      </c>
      <c r="Y288" s="3">
        <v>191.5</v>
      </c>
      <c r="Z288" s="3">
        <v>102.5</v>
      </c>
      <c r="AA288" s="9">
        <v>9.5</v>
      </c>
      <c r="AN288" s="3">
        <f>IFERROR(ROUND(VLOOKUP($A288,est_vols!$A:$U,4,FALSE),0),"")</f>
        <v>428</v>
      </c>
      <c r="AO288" s="3">
        <f>IFERROR(ROUND(VLOOKUP($A288,est_vols!$A:$U,5,FALSE),0),"")</f>
        <v>120</v>
      </c>
      <c r="AP288" s="3">
        <f>IFERROR(ROUND(VLOOKUP($A288,est_vols!$A:$U,6,FALSE),0),"")</f>
        <v>153</v>
      </c>
      <c r="AQ288" s="3">
        <f>IFERROR(ROUND(VLOOKUP($A288,est_vols!$A:$U,7,FALSE),0),"")</f>
        <v>73</v>
      </c>
      <c r="AR288" s="3">
        <f>IFERROR(ROUND(VLOOKUP($A288,est_vols!$A:$U,8,FALSE),0),"")</f>
        <v>68</v>
      </c>
      <c r="AS288" s="9">
        <f>IFERROR(ROUND(VLOOKUP($A288,est_vols!$A:$U,9,FALSE),0),"")</f>
        <v>13</v>
      </c>
      <c r="AT288" s="3">
        <f t="shared" si="53"/>
        <v>-347</v>
      </c>
      <c r="AU288" s="3">
        <f t="shared" si="53"/>
        <v>-53</v>
      </c>
      <c r="AV288" s="3">
        <f t="shared" si="53"/>
        <v>-145.5</v>
      </c>
      <c r="AW288" s="3">
        <f t="shared" si="53"/>
        <v>-118.5</v>
      </c>
      <c r="AX288" s="3">
        <f t="shared" si="53"/>
        <v>-34.5</v>
      </c>
      <c r="AY288" s="9">
        <f t="shared" si="53"/>
        <v>3.5</v>
      </c>
      <c r="AZ288" s="3">
        <f t="shared" si="54"/>
        <v>120409</v>
      </c>
      <c r="BA288" s="3">
        <f t="shared" si="54"/>
        <v>2809</v>
      </c>
      <c r="BB288" s="3">
        <f t="shared" si="54"/>
        <v>21170.25</v>
      </c>
      <c r="BC288" s="3">
        <f t="shared" si="54"/>
        <v>14042.25</v>
      </c>
      <c r="BD288" s="3">
        <f t="shared" si="54"/>
        <v>1190.25</v>
      </c>
      <c r="BE288" s="3">
        <f t="shared" si="54"/>
        <v>12.25</v>
      </c>
    </row>
    <row r="289" spans="1:57" x14ac:dyDescent="0.25">
      <c r="A289">
        <v>287</v>
      </c>
      <c r="B289" t="s">
        <v>75</v>
      </c>
      <c r="C289" t="s">
        <v>214</v>
      </c>
      <c r="D289" t="str">
        <f t="shared" ref="D289:D352" si="55">CONCATENATE(E289," between ",F289," and ",G289)</f>
        <v>43RD AVE between CABRILLO and FULTON</v>
      </c>
      <c r="E289" t="s">
        <v>242</v>
      </c>
      <c r="F289" t="s">
        <v>369</v>
      </c>
      <c r="G289" t="s">
        <v>389</v>
      </c>
      <c r="H289" t="s">
        <v>36</v>
      </c>
      <c r="I289" t="s">
        <v>621</v>
      </c>
      <c r="J289" s="11" t="s">
        <v>821</v>
      </c>
      <c r="K289">
        <v>27881</v>
      </c>
      <c r="L289" s="11">
        <v>27882</v>
      </c>
      <c r="M289">
        <f>IFERROR(ROUND(VLOOKUP($A289,est_vols!$A:$U,2,FALSE),0),"")</f>
        <v>3</v>
      </c>
      <c r="N289">
        <f>IFERROR(ROUND(VLOOKUP($A289,est_vols!$A:$U,3,FALSE),0),"")</f>
        <v>4</v>
      </c>
      <c r="O289" t="str">
        <f>VLOOKUP(M289,'AT FT Lookup'!$A$3:$D$8,4,FALSE)</f>
        <v>Urb</v>
      </c>
      <c r="P289" s="11" t="str">
        <f>VLOOKUP(N289,'AT FT Lookup'!$A$12:$C$26,3,FALSE)</f>
        <v>Col</v>
      </c>
      <c r="Q289">
        <f t="shared" si="48"/>
        <v>1</v>
      </c>
      <c r="R289">
        <f t="shared" si="49"/>
        <v>0</v>
      </c>
      <c r="S289">
        <f t="shared" si="50"/>
        <v>0</v>
      </c>
      <c r="T289">
        <f t="shared" si="51"/>
        <v>0</v>
      </c>
      <c r="U289" s="11" t="str">
        <f t="shared" si="52"/>
        <v>&lt;10k</v>
      </c>
      <c r="V289" s="3">
        <v>2114</v>
      </c>
      <c r="W289" s="3">
        <v>445</v>
      </c>
      <c r="X289" s="3">
        <v>848</v>
      </c>
      <c r="Y289" s="3">
        <v>404</v>
      </c>
      <c r="Z289" s="3">
        <v>381</v>
      </c>
      <c r="AA289" s="9">
        <v>36</v>
      </c>
      <c r="AN289" s="3">
        <f>IFERROR(ROUND(VLOOKUP($A289,est_vols!$A:$U,4,FALSE),0),"")</f>
        <v>1188</v>
      </c>
      <c r="AO289" s="3">
        <f>IFERROR(ROUND(VLOOKUP($A289,est_vols!$A:$U,5,FALSE),0),"")</f>
        <v>133</v>
      </c>
      <c r="AP289" s="3">
        <f>IFERROR(ROUND(VLOOKUP($A289,est_vols!$A:$U,6,FALSE),0),"")</f>
        <v>461</v>
      </c>
      <c r="AQ289" s="3">
        <f>IFERROR(ROUND(VLOOKUP($A289,est_vols!$A:$U,7,FALSE),0),"")</f>
        <v>297</v>
      </c>
      <c r="AR289" s="3">
        <f>IFERROR(ROUND(VLOOKUP($A289,est_vols!$A:$U,8,FALSE),0),"")</f>
        <v>273</v>
      </c>
      <c r="AS289" s="9">
        <f>IFERROR(ROUND(VLOOKUP($A289,est_vols!$A:$U,9,FALSE),0),"")</f>
        <v>23</v>
      </c>
      <c r="AT289" s="3">
        <f t="shared" si="53"/>
        <v>-926</v>
      </c>
      <c r="AU289" s="3">
        <f t="shared" si="53"/>
        <v>-312</v>
      </c>
      <c r="AV289" s="3">
        <f t="shared" si="53"/>
        <v>-387</v>
      </c>
      <c r="AW289" s="3">
        <f t="shared" si="53"/>
        <v>-107</v>
      </c>
      <c r="AX289" s="3">
        <f t="shared" si="53"/>
        <v>-108</v>
      </c>
      <c r="AY289" s="9">
        <f t="shared" si="53"/>
        <v>-13</v>
      </c>
      <c r="AZ289" s="3">
        <f t="shared" si="54"/>
        <v>857476</v>
      </c>
      <c r="BA289" s="3">
        <f t="shared" si="54"/>
        <v>97344</v>
      </c>
      <c r="BB289" s="3">
        <f t="shared" si="54"/>
        <v>149769</v>
      </c>
      <c r="BC289" s="3">
        <f t="shared" si="54"/>
        <v>11449</v>
      </c>
      <c r="BD289" s="3">
        <f t="shared" si="54"/>
        <v>11664</v>
      </c>
      <c r="BE289" s="3">
        <f t="shared" si="54"/>
        <v>169</v>
      </c>
    </row>
    <row r="290" spans="1:57" x14ac:dyDescent="0.25">
      <c r="A290">
        <v>288</v>
      </c>
      <c r="B290" t="s">
        <v>75</v>
      </c>
      <c r="C290" t="s">
        <v>214</v>
      </c>
      <c r="D290" t="str">
        <f t="shared" si="55"/>
        <v>43RD AVE between CABRILLO and FULTON</v>
      </c>
      <c r="E290" t="s">
        <v>242</v>
      </c>
      <c r="F290" t="s">
        <v>369</v>
      </c>
      <c r="G290" t="s">
        <v>389</v>
      </c>
      <c r="H290" t="s">
        <v>38</v>
      </c>
      <c r="I290" t="s">
        <v>621</v>
      </c>
      <c r="J290" s="11" t="s">
        <v>822</v>
      </c>
      <c r="K290">
        <v>27882</v>
      </c>
      <c r="L290" s="11">
        <v>27881</v>
      </c>
      <c r="M290">
        <f>IFERROR(ROUND(VLOOKUP($A290,est_vols!$A:$U,2,FALSE),0),"")</f>
        <v>3</v>
      </c>
      <c r="N290">
        <f>IFERROR(ROUND(VLOOKUP($A290,est_vols!$A:$U,3,FALSE),0),"")</f>
        <v>4</v>
      </c>
      <c r="O290" t="str">
        <f>VLOOKUP(M290,'AT FT Lookup'!$A$3:$D$8,4,FALSE)</f>
        <v>Urb</v>
      </c>
      <c r="P290" s="11" t="str">
        <f>VLOOKUP(N290,'AT FT Lookup'!$A$12:$C$26,3,FALSE)</f>
        <v>Col</v>
      </c>
      <c r="Q290">
        <f t="shared" si="48"/>
        <v>1</v>
      </c>
      <c r="R290">
        <f t="shared" si="49"/>
        <v>0</v>
      </c>
      <c r="S290">
        <f t="shared" si="50"/>
        <v>0</v>
      </c>
      <c r="T290">
        <f t="shared" si="51"/>
        <v>0</v>
      </c>
      <c r="U290" s="11" t="str">
        <f t="shared" si="52"/>
        <v>&lt;10k</v>
      </c>
      <c r="V290" s="3">
        <v>2273</v>
      </c>
      <c r="W290" s="3">
        <v>392</v>
      </c>
      <c r="X290" s="3">
        <v>952</v>
      </c>
      <c r="Y290" s="3">
        <v>582</v>
      </c>
      <c r="Z290" s="3">
        <v>326</v>
      </c>
      <c r="AA290" s="9">
        <v>21</v>
      </c>
      <c r="AN290" s="3">
        <f>IFERROR(ROUND(VLOOKUP($A290,est_vols!$A:$U,4,FALSE),0),"")</f>
        <v>1216</v>
      </c>
      <c r="AO290" s="3">
        <f>IFERROR(ROUND(VLOOKUP($A290,est_vols!$A:$U,5,FALSE),0),"")</f>
        <v>295</v>
      </c>
      <c r="AP290" s="3">
        <f>IFERROR(ROUND(VLOOKUP($A290,est_vols!$A:$U,6,FALSE),0),"")</f>
        <v>473</v>
      </c>
      <c r="AQ290" s="3">
        <f>IFERROR(ROUND(VLOOKUP($A290,est_vols!$A:$U,7,FALSE),0),"")</f>
        <v>196</v>
      </c>
      <c r="AR290" s="3">
        <f>IFERROR(ROUND(VLOOKUP($A290,est_vols!$A:$U,8,FALSE),0),"")</f>
        <v>221</v>
      </c>
      <c r="AS290" s="9">
        <f>IFERROR(ROUND(VLOOKUP($A290,est_vols!$A:$U,9,FALSE),0),"")</f>
        <v>32</v>
      </c>
      <c r="AT290" s="3">
        <f t="shared" si="53"/>
        <v>-1057</v>
      </c>
      <c r="AU290" s="3">
        <f t="shared" si="53"/>
        <v>-97</v>
      </c>
      <c r="AV290" s="3">
        <f t="shared" si="53"/>
        <v>-479</v>
      </c>
      <c r="AW290" s="3">
        <f t="shared" si="53"/>
        <v>-386</v>
      </c>
      <c r="AX290" s="3">
        <f t="shared" si="53"/>
        <v>-105</v>
      </c>
      <c r="AY290" s="9">
        <f t="shared" si="53"/>
        <v>11</v>
      </c>
      <c r="AZ290" s="3">
        <f t="shared" si="54"/>
        <v>1117249</v>
      </c>
      <c r="BA290" s="3">
        <f t="shared" si="54"/>
        <v>9409</v>
      </c>
      <c r="BB290" s="3">
        <f t="shared" si="54"/>
        <v>229441</v>
      </c>
      <c r="BC290" s="3">
        <f t="shared" si="54"/>
        <v>148996</v>
      </c>
      <c r="BD290" s="3">
        <f t="shared" si="54"/>
        <v>11025</v>
      </c>
      <c r="BE290" s="3">
        <f t="shared" si="54"/>
        <v>121</v>
      </c>
    </row>
    <row r="291" spans="1:57" x14ac:dyDescent="0.25">
      <c r="A291">
        <v>289</v>
      </c>
      <c r="B291" t="s">
        <v>75</v>
      </c>
      <c r="C291" t="s">
        <v>214</v>
      </c>
      <c r="D291" t="str">
        <f t="shared" si="55"/>
        <v>4TH AVE between GEARY and ANZA</v>
      </c>
      <c r="E291" t="s">
        <v>243</v>
      </c>
      <c r="F291" t="s">
        <v>377</v>
      </c>
      <c r="G291" t="s">
        <v>376</v>
      </c>
      <c r="H291" t="s">
        <v>36</v>
      </c>
      <c r="I291" t="s">
        <v>621</v>
      </c>
      <c r="J291" s="11" t="s">
        <v>823</v>
      </c>
      <c r="K291">
        <v>27242</v>
      </c>
      <c r="L291" s="11">
        <v>27248</v>
      </c>
      <c r="M291">
        <f>IFERROR(ROUND(VLOOKUP($A291,est_vols!$A:$U,2,FALSE),0),"")</f>
        <v>2</v>
      </c>
      <c r="N291">
        <f>IFERROR(ROUND(VLOOKUP($A291,est_vols!$A:$U,3,FALSE),0),"")</f>
        <v>11</v>
      </c>
      <c r="O291" t="str">
        <f>VLOOKUP(M291,'AT FT Lookup'!$A$3:$D$8,4,FALSE)</f>
        <v>UrbBiz</v>
      </c>
      <c r="P291" s="11" t="str">
        <f>VLOOKUP(N291,'AT FT Lookup'!$A$12:$C$26,3,FALSE)</f>
        <v>Loc</v>
      </c>
      <c r="Q291">
        <f t="shared" si="48"/>
        <v>1</v>
      </c>
      <c r="R291">
        <f t="shared" si="49"/>
        <v>0</v>
      </c>
      <c r="S291">
        <f t="shared" si="50"/>
        <v>0</v>
      </c>
      <c r="T291">
        <f t="shared" si="51"/>
        <v>0</v>
      </c>
      <c r="U291" s="11" t="str">
        <f t="shared" si="52"/>
        <v>&lt;10k</v>
      </c>
      <c r="V291" s="3">
        <v>1620</v>
      </c>
      <c r="W291" s="3">
        <v>288.5</v>
      </c>
      <c r="X291" s="3">
        <v>721.5</v>
      </c>
      <c r="Y291" s="3">
        <v>318.5</v>
      </c>
      <c r="Z291" s="3">
        <v>275</v>
      </c>
      <c r="AA291" s="9">
        <v>16.5</v>
      </c>
      <c r="AN291" s="3">
        <f>IFERROR(ROUND(VLOOKUP($A291,est_vols!$A:$U,4,FALSE),0),"")</f>
        <v>594</v>
      </c>
      <c r="AO291" s="3">
        <f>IFERROR(ROUND(VLOOKUP($A291,est_vols!$A:$U,5,FALSE),0),"")</f>
        <v>120</v>
      </c>
      <c r="AP291" s="3">
        <f>IFERROR(ROUND(VLOOKUP($A291,est_vols!$A:$U,6,FALSE),0),"")</f>
        <v>224</v>
      </c>
      <c r="AQ291" s="3">
        <f>IFERROR(ROUND(VLOOKUP($A291,est_vols!$A:$U,7,FALSE),0),"")</f>
        <v>112</v>
      </c>
      <c r="AR291" s="3">
        <f>IFERROR(ROUND(VLOOKUP($A291,est_vols!$A:$U,8,FALSE),0),"")</f>
        <v>122</v>
      </c>
      <c r="AS291" s="9">
        <f>IFERROR(ROUND(VLOOKUP($A291,est_vols!$A:$U,9,FALSE),0),"")</f>
        <v>15</v>
      </c>
      <c r="AT291" s="3">
        <f t="shared" si="53"/>
        <v>-1026</v>
      </c>
      <c r="AU291" s="3">
        <f t="shared" si="53"/>
        <v>-168.5</v>
      </c>
      <c r="AV291" s="3">
        <f t="shared" si="53"/>
        <v>-497.5</v>
      </c>
      <c r="AW291" s="3">
        <f t="shared" si="53"/>
        <v>-206.5</v>
      </c>
      <c r="AX291" s="3">
        <f t="shared" si="53"/>
        <v>-153</v>
      </c>
      <c r="AY291" s="9">
        <f t="shared" si="53"/>
        <v>-1.5</v>
      </c>
      <c r="AZ291" s="3">
        <f t="shared" si="54"/>
        <v>1052676</v>
      </c>
      <c r="BA291" s="3">
        <f t="shared" si="54"/>
        <v>28392.25</v>
      </c>
      <c r="BB291" s="3">
        <f t="shared" si="54"/>
        <v>247506.25</v>
      </c>
      <c r="BC291" s="3">
        <f t="shared" si="54"/>
        <v>42642.25</v>
      </c>
      <c r="BD291" s="3">
        <f t="shared" si="54"/>
        <v>23409</v>
      </c>
      <c r="BE291" s="3">
        <f t="shared" si="54"/>
        <v>2.25</v>
      </c>
    </row>
    <row r="292" spans="1:57" x14ac:dyDescent="0.25">
      <c r="A292">
        <v>290</v>
      </c>
      <c r="B292" t="s">
        <v>75</v>
      </c>
      <c r="C292" t="s">
        <v>214</v>
      </c>
      <c r="D292" t="str">
        <f t="shared" si="55"/>
        <v>4TH AVE between GEARY and ANZA</v>
      </c>
      <c r="E292" t="s">
        <v>243</v>
      </c>
      <c r="F292" t="s">
        <v>377</v>
      </c>
      <c r="G292" t="s">
        <v>376</v>
      </c>
      <c r="H292" t="s">
        <v>38</v>
      </c>
      <c r="I292" t="s">
        <v>621</v>
      </c>
      <c r="J292" s="11" t="s">
        <v>824</v>
      </c>
      <c r="K292">
        <v>27248</v>
      </c>
      <c r="L292" s="11">
        <v>27242</v>
      </c>
      <c r="M292">
        <f>IFERROR(ROUND(VLOOKUP($A292,est_vols!$A:$U,2,FALSE),0),"")</f>
        <v>2</v>
      </c>
      <c r="N292">
        <f>IFERROR(ROUND(VLOOKUP($A292,est_vols!$A:$U,3,FALSE),0),"")</f>
        <v>11</v>
      </c>
      <c r="O292" t="str">
        <f>VLOOKUP(M292,'AT FT Lookup'!$A$3:$D$8,4,FALSE)</f>
        <v>UrbBiz</v>
      </c>
      <c r="P292" s="11" t="str">
        <f>VLOOKUP(N292,'AT FT Lookup'!$A$12:$C$26,3,FALSE)</f>
        <v>Loc</v>
      </c>
      <c r="Q292">
        <f t="shared" si="48"/>
        <v>1</v>
      </c>
      <c r="R292">
        <f t="shared" si="49"/>
        <v>0</v>
      </c>
      <c r="S292">
        <f t="shared" si="50"/>
        <v>0</v>
      </c>
      <c r="T292">
        <f t="shared" si="51"/>
        <v>0</v>
      </c>
      <c r="U292" s="11" t="str">
        <f t="shared" si="52"/>
        <v>&lt;10k</v>
      </c>
      <c r="V292" s="3">
        <v>2208.5</v>
      </c>
      <c r="W292" s="3">
        <v>255.5</v>
      </c>
      <c r="X292" s="3">
        <v>927</v>
      </c>
      <c r="Y292" s="3">
        <v>507.5</v>
      </c>
      <c r="Z292" s="3">
        <v>492</v>
      </c>
      <c r="AA292" s="9">
        <v>26.5</v>
      </c>
      <c r="AN292" s="3">
        <f>IFERROR(ROUND(VLOOKUP($A292,est_vols!$A:$U,4,FALSE),0),"")</f>
        <v>38</v>
      </c>
      <c r="AO292" s="3">
        <f>IFERROR(ROUND(VLOOKUP($A292,est_vols!$A:$U,5,FALSE),0),"")</f>
        <v>1</v>
      </c>
      <c r="AP292" s="3">
        <f>IFERROR(ROUND(VLOOKUP($A292,est_vols!$A:$U,6,FALSE),0),"")</f>
        <v>6</v>
      </c>
      <c r="AQ292" s="3">
        <f>IFERROR(ROUND(VLOOKUP($A292,est_vols!$A:$U,7,FALSE),0),"")</f>
        <v>23</v>
      </c>
      <c r="AR292" s="3">
        <f>IFERROR(ROUND(VLOOKUP($A292,est_vols!$A:$U,8,FALSE),0),"")</f>
        <v>8</v>
      </c>
      <c r="AS292" s="9">
        <f>IFERROR(ROUND(VLOOKUP($A292,est_vols!$A:$U,9,FALSE),0),"")</f>
        <v>0</v>
      </c>
      <c r="AT292" s="3">
        <f t="shared" si="53"/>
        <v>-2170.5</v>
      </c>
      <c r="AU292" s="3">
        <f t="shared" si="53"/>
        <v>-254.5</v>
      </c>
      <c r="AV292" s="3">
        <f t="shared" si="53"/>
        <v>-921</v>
      </c>
      <c r="AW292" s="3">
        <f t="shared" si="53"/>
        <v>-484.5</v>
      </c>
      <c r="AX292" s="3">
        <f t="shared" si="53"/>
        <v>-484</v>
      </c>
      <c r="AY292" s="9">
        <f t="shared" si="53"/>
        <v>-26.5</v>
      </c>
      <c r="AZ292" s="3">
        <f t="shared" si="54"/>
        <v>4711070.25</v>
      </c>
      <c r="BA292" s="3">
        <f t="shared" si="54"/>
        <v>64770.25</v>
      </c>
      <c r="BB292" s="3">
        <f t="shared" si="54"/>
        <v>848241</v>
      </c>
      <c r="BC292" s="3">
        <f t="shared" si="54"/>
        <v>234740.25</v>
      </c>
      <c r="BD292" s="3">
        <f t="shared" si="54"/>
        <v>234256</v>
      </c>
      <c r="BE292" s="3">
        <f t="shared" si="54"/>
        <v>702.25</v>
      </c>
    </row>
    <row r="293" spans="1:57" x14ac:dyDescent="0.25">
      <c r="A293">
        <v>291</v>
      </c>
      <c r="B293" t="s">
        <v>75</v>
      </c>
      <c r="C293" t="s">
        <v>214</v>
      </c>
      <c r="D293" t="str">
        <f t="shared" si="55"/>
        <v>5TH AVE between HUGO and LINCOLN</v>
      </c>
      <c r="E293" t="s">
        <v>244</v>
      </c>
      <c r="F293" t="s">
        <v>423</v>
      </c>
      <c r="G293" t="s">
        <v>424</v>
      </c>
      <c r="H293" t="s">
        <v>36</v>
      </c>
      <c r="I293" t="s">
        <v>621</v>
      </c>
      <c r="J293" s="11" t="s">
        <v>825</v>
      </c>
      <c r="K293">
        <v>27085</v>
      </c>
      <c r="L293" s="11">
        <v>27196</v>
      </c>
      <c r="M293">
        <f>IFERROR(ROUND(VLOOKUP($A293,est_vols!$A:$U,2,FALSE),0),"")</f>
        <v>2</v>
      </c>
      <c r="N293">
        <f>IFERROR(ROUND(VLOOKUP($A293,est_vols!$A:$U,3,FALSE),0),"")</f>
        <v>4</v>
      </c>
      <c r="O293" t="str">
        <f>VLOOKUP(M293,'AT FT Lookup'!$A$3:$D$8,4,FALSE)</f>
        <v>UrbBiz</v>
      </c>
      <c r="P293" s="11" t="str">
        <f>VLOOKUP(N293,'AT FT Lookup'!$A$12:$C$26,3,FALSE)</f>
        <v>Col</v>
      </c>
      <c r="Q293">
        <f t="shared" si="48"/>
        <v>1</v>
      </c>
      <c r="R293">
        <f t="shared" si="49"/>
        <v>0</v>
      </c>
      <c r="S293">
        <f t="shared" si="50"/>
        <v>0</v>
      </c>
      <c r="T293">
        <f t="shared" si="51"/>
        <v>0</v>
      </c>
      <c r="U293" s="11" t="str">
        <f t="shared" si="52"/>
        <v>&lt;10k</v>
      </c>
      <c r="V293" s="3">
        <v>1786.5</v>
      </c>
      <c r="W293" s="3">
        <v>410</v>
      </c>
      <c r="X293" s="3">
        <v>651</v>
      </c>
      <c r="Y293" s="3">
        <v>395.5</v>
      </c>
      <c r="Z293" s="3">
        <v>304</v>
      </c>
      <c r="AA293" s="9">
        <v>26</v>
      </c>
      <c r="AN293" s="3">
        <f>IFERROR(ROUND(VLOOKUP($A293,est_vols!$A:$U,4,FALSE),0),"")</f>
        <v>799</v>
      </c>
      <c r="AO293" s="3">
        <f>IFERROR(ROUND(VLOOKUP($A293,est_vols!$A:$U,5,FALSE),0),"")</f>
        <v>78</v>
      </c>
      <c r="AP293" s="3">
        <f>IFERROR(ROUND(VLOOKUP($A293,est_vols!$A:$U,6,FALSE),0),"")</f>
        <v>407</v>
      </c>
      <c r="AQ293" s="3">
        <f>IFERROR(ROUND(VLOOKUP($A293,est_vols!$A:$U,7,FALSE),0),"")</f>
        <v>148</v>
      </c>
      <c r="AR293" s="3">
        <f>IFERROR(ROUND(VLOOKUP($A293,est_vols!$A:$U,8,FALSE),0),"")</f>
        <v>150</v>
      </c>
      <c r="AS293" s="9">
        <f>IFERROR(ROUND(VLOOKUP($A293,est_vols!$A:$U,9,FALSE),0),"")</f>
        <v>15</v>
      </c>
      <c r="AT293" s="3">
        <f t="shared" si="53"/>
        <v>-987.5</v>
      </c>
      <c r="AU293" s="3">
        <f t="shared" si="53"/>
        <v>-332</v>
      </c>
      <c r="AV293" s="3">
        <f t="shared" si="53"/>
        <v>-244</v>
      </c>
      <c r="AW293" s="3">
        <f t="shared" si="53"/>
        <v>-247.5</v>
      </c>
      <c r="AX293" s="3">
        <f t="shared" si="53"/>
        <v>-154</v>
      </c>
      <c r="AY293" s="9">
        <f t="shared" si="53"/>
        <v>-11</v>
      </c>
      <c r="AZ293" s="3">
        <f t="shared" si="54"/>
        <v>975156.25</v>
      </c>
      <c r="BA293" s="3">
        <f t="shared" si="54"/>
        <v>110224</v>
      </c>
      <c r="BB293" s="3">
        <f t="shared" si="54"/>
        <v>59536</v>
      </c>
      <c r="BC293" s="3">
        <f t="shared" si="54"/>
        <v>61256.25</v>
      </c>
      <c r="BD293" s="3">
        <f t="shared" si="54"/>
        <v>23716</v>
      </c>
      <c r="BE293" s="3">
        <f t="shared" si="54"/>
        <v>121</v>
      </c>
    </row>
    <row r="294" spans="1:57" x14ac:dyDescent="0.25">
      <c r="A294">
        <v>292</v>
      </c>
      <c r="B294" t="s">
        <v>75</v>
      </c>
      <c r="C294" t="s">
        <v>214</v>
      </c>
      <c r="D294" t="str">
        <f t="shared" si="55"/>
        <v>5TH AVE between HUGO and LINCOLN</v>
      </c>
      <c r="E294" t="s">
        <v>244</v>
      </c>
      <c r="F294" t="s">
        <v>423</v>
      </c>
      <c r="G294" t="s">
        <v>424</v>
      </c>
      <c r="H294" t="s">
        <v>38</v>
      </c>
      <c r="I294" t="s">
        <v>621</v>
      </c>
      <c r="J294" s="11" t="s">
        <v>826</v>
      </c>
      <c r="K294">
        <v>27196</v>
      </c>
      <c r="L294" s="11">
        <v>27085</v>
      </c>
      <c r="M294">
        <f>IFERROR(ROUND(VLOOKUP($A294,est_vols!$A:$U,2,FALSE),0),"")</f>
        <v>2</v>
      </c>
      <c r="N294">
        <f>IFERROR(ROUND(VLOOKUP($A294,est_vols!$A:$U,3,FALSE),0),"")</f>
        <v>4</v>
      </c>
      <c r="O294" t="str">
        <f>VLOOKUP(M294,'AT FT Lookup'!$A$3:$D$8,4,FALSE)</f>
        <v>UrbBiz</v>
      </c>
      <c r="P294" s="11" t="str">
        <f>VLOOKUP(N294,'AT FT Lookup'!$A$12:$C$26,3,FALSE)</f>
        <v>Col</v>
      </c>
      <c r="Q294">
        <f t="shared" si="48"/>
        <v>1</v>
      </c>
      <c r="R294">
        <f t="shared" si="49"/>
        <v>0</v>
      </c>
      <c r="S294">
        <f t="shared" si="50"/>
        <v>0</v>
      </c>
      <c r="T294">
        <f t="shared" si="51"/>
        <v>0</v>
      </c>
      <c r="U294" s="11" t="str">
        <f t="shared" si="52"/>
        <v>&lt;10k</v>
      </c>
      <c r="V294" s="3">
        <v>287</v>
      </c>
      <c r="W294" s="3">
        <v>43.5</v>
      </c>
      <c r="X294" s="3">
        <v>97.5</v>
      </c>
      <c r="Y294" s="3">
        <v>56</v>
      </c>
      <c r="Z294" s="3">
        <v>80.5</v>
      </c>
      <c r="AA294" s="9">
        <v>9.5</v>
      </c>
      <c r="AN294" s="3">
        <f>IFERROR(ROUND(VLOOKUP($A294,est_vols!$A:$U,4,FALSE),0),"")</f>
        <v>0</v>
      </c>
      <c r="AO294" s="3">
        <f>IFERROR(ROUND(VLOOKUP($A294,est_vols!$A:$U,5,FALSE),0),"")</f>
        <v>0</v>
      </c>
      <c r="AP294" s="3">
        <f>IFERROR(ROUND(VLOOKUP($A294,est_vols!$A:$U,6,FALSE),0),"")</f>
        <v>0</v>
      </c>
      <c r="AQ294" s="3">
        <f>IFERROR(ROUND(VLOOKUP($A294,est_vols!$A:$U,7,FALSE),0),"")</f>
        <v>0</v>
      </c>
      <c r="AR294" s="3">
        <f>IFERROR(ROUND(VLOOKUP($A294,est_vols!$A:$U,8,FALSE),0),"")</f>
        <v>0</v>
      </c>
      <c r="AS294" s="9">
        <f>IFERROR(ROUND(VLOOKUP($A294,est_vols!$A:$U,9,FALSE),0),"")</f>
        <v>0</v>
      </c>
      <c r="AT294" s="3">
        <f t="shared" si="53"/>
        <v>-287</v>
      </c>
      <c r="AU294" s="3">
        <f t="shared" si="53"/>
        <v>-43.5</v>
      </c>
      <c r="AV294" s="3">
        <f t="shared" si="53"/>
        <v>-97.5</v>
      </c>
      <c r="AW294" s="3">
        <f t="shared" si="53"/>
        <v>-56</v>
      </c>
      <c r="AX294" s="3">
        <f t="shared" si="53"/>
        <v>-80.5</v>
      </c>
      <c r="AY294" s="9">
        <f t="shared" si="53"/>
        <v>-9.5</v>
      </c>
      <c r="AZ294" s="3">
        <f t="shared" si="54"/>
        <v>82369</v>
      </c>
      <c r="BA294" s="3">
        <f t="shared" si="54"/>
        <v>1892.25</v>
      </c>
      <c r="BB294" s="3">
        <f t="shared" si="54"/>
        <v>9506.25</v>
      </c>
      <c r="BC294" s="3">
        <f t="shared" si="54"/>
        <v>3136</v>
      </c>
      <c r="BD294" s="3">
        <f t="shared" si="54"/>
        <v>6480.25</v>
      </c>
      <c r="BE294" s="3">
        <f t="shared" si="54"/>
        <v>90.25</v>
      </c>
    </row>
    <row r="295" spans="1:57" x14ac:dyDescent="0.25">
      <c r="A295">
        <v>293</v>
      </c>
      <c r="B295" t="s">
        <v>75</v>
      </c>
      <c r="C295" t="s">
        <v>214</v>
      </c>
      <c r="D295" t="str">
        <f t="shared" si="55"/>
        <v>6TH AVE between CALIFORNIA and LAKE</v>
      </c>
      <c r="E295" t="s">
        <v>245</v>
      </c>
      <c r="F295" t="s">
        <v>378</v>
      </c>
      <c r="G295" t="s">
        <v>379</v>
      </c>
      <c r="H295" t="s">
        <v>36</v>
      </c>
      <c r="I295" t="s">
        <v>621</v>
      </c>
      <c r="J295" s="11" t="s">
        <v>827</v>
      </c>
      <c r="K295">
        <v>27596</v>
      </c>
      <c r="L295" s="11">
        <v>27598</v>
      </c>
      <c r="M295">
        <f>IFERROR(ROUND(VLOOKUP($A295,est_vols!$A:$U,2,FALSE),0),"")</f>
        <v>2</v>
      </c>
      <c r="N295">
        <f>IFERROR(ROUND(VLOOKUP($A295,est_vols!$A:$U,3,FALSE),0),"")</f>
        <v>11</v>
      </c>
      <c r="O295" t="str">
        <f>VLOOKUP(M295,'AT FT Lookup'!$A$3:$D$8,4,FALSE)</f>
        <v>UrbBiz</v>
      </c>
      <c r="P295" s="11" t="str">
        <f>VLOOKUP(N295,'AT FT Lookup'!$A$12:$C$26,3,FALSE)</f>
        <v>Loc</v>
      </c>
      <c r="Q295">
        <f t="shared" si="48"/>
        <v>1</v>
      </c>
      <c r="R295">
        <f t="shared" si="49"/>
        <v>0</v>
      </c>
      <c r="S295">
        <f t="shared" si="50"/>
        <v>0</v>
      </c>
      <c r="T295">
        <f t="shared" si="51"/>
        <v>0</v>
      </c>
      <c r="U295" s="11" t="str">
        <f t="shared" si="52"/>
        <v>&lt;10k</v>
      </c>
      <c r="V295" s="3">
        <v>731</v>
      </c>
      <c r="W295" s="3">
        <v>94.5</v>
      </c>
      <c r="X295" s="3">
        <v>326</v>
      </c>
      <c r="Y295" s="3">
        <v>170</v>
      </c>
      <c r="Z295" s="3">
        <v>137</v>
      </c>
      <c r="AA295" s="9">
        <v>3.5</v>
      </c>
      <c r="AN295" s="3">
        <f>IFERROR(ROUND(VLOOKUP($A295,est_vols!$A:$U,4,FALSE),0),"")</f>
        <v>0</v>
      </c>
      <c r="AO295" s="3">
        <f>IFERROR(ROUND(VLOOKUP($A295,est_vols!$A:$U,5,FALSE),0),"")</f>
        <v>0</v>
      </c>
      <c r="AP295" s="3">
        <f>IFERROR(ROUND(VLOOKUP($A295,est_vols!$A:$U,6,FALSE),0),"")</f>
        <v>0</v>
      </c>
      <c r="AQ295" s="3">
        <f>IFERROR(ROUND(VLOOKUP($A295,est_vols!$A:$U,7,FALSE),0),"")</f>
        <v>0</v>
      </c>
      <c r="AR295" s="3">
        <f>IFERROR(ROUND(VLOOKUP($A295,est_vols!$A:$U,8,FALSE),0),"")</f>
        <v>0</v>
      </c>
      <c r="AS295" s="9">
        <f>IFERROR(ROUND(VLOOKUP($A295,est_vols!$A:$U,9,FALSE),0),"")</f>
        <v>0</v>
      </c>
      <c r="AT295" s="3">
        <f t="shared" si="53"/>
        <v>-731</v>
      </c>
      <c r="AU295" s="3">
        <f t="shared" si="53"/>
        <v>-94.5</v>
      </c>
      <c r="AV295" s="3">
        <f t="shared" si="53"/>
        <v>-326</v>
      </c>
      <c r="AW295" s="3">
        <f t="shared" si="53"/>
        <v>-170</v>
      </c>
      <c r="AX295" s="3">
        <f t="shared" si="53"/>
        <v>-137</v>
      </c>
      <c r="AY295" s="9">
        <f t="shared" si="53"/>
        <v>-3.5</v>
      </c>
      <c r="AZ295" s="3">
        <f t="shared" si="54"/>
        <v>534361</v>
      </c>
      <c r="BA295" s="3">
        <f t="shared" si="54"/>
        <v>8930.25</v>
      </c>
      <c r="BB295" s="3">
        <f t="shared" si="54"/>
        <v>106276</v>
      </c>
      <c r="BC295" s="3">
        <f t="shared" si="54"/>
        <v>28900</v>
      </c>
      <c r="BD295" s="3">
        <f t="shared" si="54"/>
        <v>18769</v>
      </c>
      <c r="BE295" s="3">
        <f t="shared" si="54"/>
        <v>12.25</v>
      </c>
    </row>
    <row r="296" spans="1:57" x14ac:dyDescent="0.25">
      <c r="A296">
        <v>294</v>
      </c>
      <c r="B296" t="s">
        <v>75</v>
      </c>
      <c r="C296" t="s">
        <v>214</v>
      </c>
      <c r="D296" t="str">
        <f t="shared" si="55"/>
        <v>6TH AVE between CALIFORNIA and LAKE</v>
      </c>
      <c r="E296" t="s">
        <v>245</v>
      </c>
      <c r="F296" t="s">
        <v>378</v>
      </c>
      <c r="G296" t="s">
        <v>379</v>
      </c>
      <c r="H296" t="s">
        <v>38</v>
      </c>
      <c r="I296" t="s">
        <v>621</v>
      </c>
      <c r="J296" s="11" t="s">
        <v>828</v>
      </c>
      <c r="K296">
        <v>27598</v>
      </c>
      <c r="L296" s="11">
        <v>27596</v>
      </c>
      <c r="M296">
        <f>IFERROR(ROUND(VLOOKUP($A296,est_vols!$A:$U,2,FALSE),0),"")</f>
        <v>2</v>
      </c>
      <c r="N296">
        <f>IFERROR(ROUND(VLOOKUP($A296,est_vols!$A:$U,3,FALSE),0),"")</f>
        <v>11</v>
      </c>
      <c r="O296" t="str">
        <f>VLOOKUP(M296,'AT FT Lookup'!$A$3:$D$8,4,FALSE)</f>
        <v>UrbBiz</v>
      </c>
      <c r="P296" s="11" t="str">
        <f>VLOOKUP(N296,'AT FT Lookup'!$A$12:$C$26,3,FALSE)</f>
        <v>Loc</v>
      </c>
      <c r="Q296">
        <f t="shared" si="48"/>
        <v>1</v>
      </c>
      <c r="R296">
        <f t="shared" si="49"/>
        <v>0</v>
      </c>
      <c r="S296">
        <f t="shared" si="50"/>
        <v>0</v>
      </c>
      <c r="T296">
        <f t="shared" si="51"/>
        <v>0</v>
      </c>
      <c r="U296" s="11" t="str">
        <f t="shared" si="52"/>
        <v>&lt;10k</v>
      </c>
      <c r="V296" s="3">
        <v>703.5</v>
      </c>
      <c r="W296" s="3">
        <v>138</v>
      </c>
      <c r="X296" s="3">
        <v>325</v>
      </c>
      <c r="Y296" s="3">
        <v>139.5</v>
      </c>
      <c r="Z296" s="3">
        <v>89.5</v>
      </c>
      <c r="AA296" s="9">
        <v>11.5</v>
      </c>
      <c r="AN296" s="3">
        <f>IFERROR(ROUND(VLOOKUP($A296,est_vols!$A:$U,4,FALSE),0),"")</f>
        <v>0</v>
      </c>
      <c r="AO296" s="3">
        <f>IFERROR(ROUND(VLOOKUP($A296,est_vols!$A:$U,5,FALSE),0),"")</f>
        <v>0</v>
      </c>
      <c r="AP296" s="3">
        <f>IFERROR(ROUND(VLOOKUP($A296,est_vols!$A:$U,6,FALSE),0),"")</f>
        <v>0</v>
      </c>
      <c r="AQ296" s="3">
        <f>IFERROR(ROUND(VLOOKUP($A296,est_vols!$A:$U,7,FALSE),0),"")</f>
        <v>0</v>
      </c>
      <c r="AR296" s="3">
        <f>IFERROR(ROUND(VLOOKUP($A296,est_vols!$A:$U,8,FALSE),0),"")</f>
        <v>0</v>
      </c>
      <c r="AS296" s="9">
        <f>IFERROR(ROUND(VLOOKUP($A296,est_vols!$A:$U,9,FALSE),0),"")</f>
        <v>0</v>
      </c>
      <c r="AT296" s="3">
        <f t="shared" si="53"/>
        <v>-703.5</v>
      </c>
      <c r="AU296" s="3">
        <f t="shared" si="53"/>
        <v>-138</v>
      </c>
      <c r="AV296" s="3">
        <f t="shared" si="53"/>
        <v>-325</v>
      </c>
      <c r="AW296" s="3">
        <f t="shared" si="53"/>
        <v>-139.5</v>
      </c>
      <c r="AX296" s="3">
        <f t="shared" si="53"/>
        <v>-89.5</v>
      </c>
      <c r="AY296" s="9">
        <f t="shared" si="53"/>
        <v>-11.5</v>
      </c>
      <c r="AZ296" s="3">
        <f t="shared" si="54"/>
        <v>494912.25</v>
      </c>
      <c r="BA296" s="3">
        <f t="shared" si="54"/>
        <v>19044</v>
      </c>
      <c r="BB296" s="3">
        <f t="shared" si="54"/>
        <v>105625</v>
      </c>
      <c r="BC296" s="3">
        <f t="shared" si="54"/>
        <v>19460.25</v>
      </c>
      <c r="BD296" s="3">
        <f t="shared" si="54"/>
        <v>8010.25</v>
      </c>
      <c r="BE296" s="3">
        <f t="shared" si="54"/>
        <v>132.25</v>
      </c>
    </row>
    <row r="297" spans="1:57" x14ac:dyDescent="0.25">
      <c r="A297">
        <v>295</v>
      </c>
      <c r="B297" t="s">
        <v>75</v>
      </c>
      <c r="C297" t="s">
        <v>214</v>
      </c>
      <c r="D297" t="str">
        <f t="shared" si="55"/>
        <v>6TH AVE between KIRKHAM and JUDAH</v>
      </c>
      <c r="E297" t="s">
        <v>245</v>
      </c>
      <c r="F297" t="s">
        <v>365</v>
      </c>
      <c r="G297" t="s">
        <v>364</v>
      </c>
      <c r="H297" t="s">
        <v>36</v>
      </c>
      <c r="I297" t="s">
        <v>621</v>
      </c>
      <c r="J297" s="11" t="s">
        <v>829</v>
      </c>
      <c r="K297">
        <v>27077</v>
      </c>
      <c r="L297" s="11">
        <v>27078</v>
      </c>
      <c r="M297">
        <f>IFERROR(ROUND(VLOOKUP($A297,est_vols!$A:$U,2,FALSE),0),"")</f>
        <v>2</v>
      </c>
      <c r="N297">
        <f>IFERROR(ROUND(VLOOKUP($A297,est_vols!$A:$U,3,FALSE),0),"")</f>
        <v>11</v>
      </c>
      <c r="O297" t="str">
        <f>VLOOKUP(M297,'AT FT Lookup'!$A$3:$D$8,4,FALSE)</f>
        <v>UrbBiz</v>
      </c>
      <c r="P297" s="11" t="str">
        <f>VLOOKUP(N297,'AT FT Lookup'!$A$12:$C$26,3,FALSE)</f>
        <v>Loc</v>
      </c>
      <c r="Q297">
        <f t="shared" si="48"/>
        <v>1</v>
      </c>
      <c r="R297">
        <f t="shared" si="49"/>
        <v>0</v>
      </c>
      <c r="S297">
        <f t="shared" si="50"/>
        <v>0</v>
      </c>
      <c r="T297">
        <f t="shared" si="51"/>
        <v>0</v>
      </c>
      <c r="U297" s="11" t="str">
        <f t="shared" si="52"/>
        <v>&lt;10k</v>
      </c>
      <c r="V297" s="3">
        <v>3372</v>
      </c>
      <c r="W297" s="3">
        <v>846</v>
      </c>
      <c r="X297" s="3">
        <v>1299</v>
      </c>
      <c r="Y297" s="3">
        <v>697</v>
      </c>
      <c r="Z297" s="3">
        <v>468</v>
      </c>
      <c r="AA297" s="9">
        <v>62</v>
      </c>
      <c r="AN297" s="3">
        <f>IFERROR(ROUND(VLOOKUP($A297,est_vols!$A:$U,4,FALSE),0),"")</f>
        <v>25</v>
      </c>
      <c r="AO297" s="3">
        <f>IFERROR(ROUND(VLOOKUP($A297,est_vols!$A:$U,5,FALSE),0),"")</f>
        <v>4</v>
      </c>
      <c r="AP297" s="3">
        <f>IFERROR(ROUND(VLOOKUP($A297,est_vols!$A:$U,6,FALSE),0),"")</f>
        <v>8</v>
      </c>
      <c r="AQ297" s="3">
        <f>IFERROR(ROUND(VLOOKUP($A297,est_vols!$A:$U,7,FALSE),0),"")</f>
        <v>11</v>
      </c>
      <c r="AR297" s="3">
        <f>IFERROR(ROUND(VLOOKUP($A297,est_vols!$A:$U,8,FALSE),0),"")</f>
        <v>3</v>
      </c>
      <c r="AS297" s="9">
        <f>IFERROR(ROUND(VLOOKUP($A297,est_vols!$A:$U,9,FALSE),0),"")</f>
        <v>0</v>
      </c>
      <c r="AT297" s="3">
        <f t="shared" si="53"/>
        <v>-3347</v>
      </c>
      <c r="AU297" s="3">
        <f t="shared" si="53"/>
        <v>-842</v>
      </c>
      <c r="AV297" s="3">
        <f t="shared" si="53"/>
        <v>-1291</v>
      </c>
      <c r="AW297" s="3">
        <f t="shared" si="53"/>
        <v>-686</v>
      </c>
      <c r="AX297" s="3">
        <f t="shared" si="53"/>
        <v>-465</v>
      </c>
      <c r="AY297" s="9">
        <f t="shared" si="53"/>
        <v>-62</v>
      </c>
      <c r="AZ297" s="3">
        <f t="shared" si="54"/>
        <v>11202409</v>
      </c>
      <c r="BA297" s="3">
        <f t="shared" si="54"/>
        <v>708964</v>
      </c>
      <c r="BB297" s="3">
        <f t="shared" si="54"/>
        <v>1666681</v>
      </c>
      <c r="BC297" s="3">
        <f t="shared" si="54"/>
        <v>470596</v>
      </c>
      <c r="BD297" s="3">
        <f t="shared" si="54"/>
        <v>216225</v>
      </c>
      <c r="BE297" s="3">
        <f t="shared" si="54"/>
        <v>3844</v>
      </c>
    </row>
    <row r="298" spans="1:57" x14ac:dyDescent="0.25">
      <c r="A298">
        <v>296</v>
      </c>
      <c r="B298" t="s">
        <v>75</v>
      </c>
      <c r="C298" t="s">
        <v>214</v>
      </c>
      <c r="D298" t="str">
        <f t="shared" si="55"/>
        <v>6TH AVE between KIRKHAM and JUDAH</v>
      </c>
      <c r="E298" t="s">
        <v>245</v>
      </c>
      <c r="F298" t="s">
        <v>365</v>
      </c>
      <c r="G298" t="s">
        <v>364</v>
      </c>
      <c r="H298" t="s">
        <v>38</v>
      </c>
      <c r="I298" t="s">
        <v>621</v>
      </c>
      <c r="J298" s="11" t="s">
        <v>830</v>
      </c>
      <c r="K298">
        <v>27078</v>
      </c>
      <c r="L298" s="11">
        <v>27077</v>
      </c>
      <c r="M298">
        <f>IFERROR(ROUND(VLOOKUP($A298,est_vols!$A:$U,2,FALSE),0),"")</f>
        <v>2</v>
      </c>
      <c r="N298">
        <f>IFERROR(ROUND(VLOOKUP($A298,est_vols!$A:$U,3,FALSE),0),"")</f>
        <v>11</v>
      </c>
      <c r="O298" t="str">
        <f>VLOOKUP(M298,'AT FT Lookup'!$A$3:$D$8,4,FALSE)</f>
        <v>UrbBiz</v>
      </c>
      <c r="P298" s="11" t="str">
        <f>VLOOKUP(N298,'AT FT Lookup'!$A$12:$C$26,3,FALSE)</f>
        <v>Loc</v>
      </c>
      <c r="Q298">
        <f t="shared" si="48"/>
        <v>1</v>
      </c>
      <c r="R298">
        <f t="shared" si="49"/>
        <v>0</v>
      </c>
      <c r="S298">
        <f t="shared" si="50"/>
        <v>0</v>
      </c>
      <c r="T298">
        <f t="shared" si="51"/>
        <v>0</v>
      </c>
      <c r="U298" s="11" t="str">
        <f t="shared" si="52"/>
        <v>&lt;10k</v>
      </c>
      <c r="V298" s="3">
        <v>2159</v>
      </c>
      <c r="W298" s="3">
        <v>177</v>
      </c>
      <c r="X298" s="3">
        <v>724</v>
      </c>
      <c r="Y298" s="3">
        <v>644</v>
      </c>
      <c r="Z298" s="3">
        <v>586</v>
      </c>
      <c r="AA298" s="9">
        <v>28</v>
      </c>
      <c r="AN298" s="3">
        <f>IFERROR(ROUND(VLOOKUP($A298,est_vols!$A:$U,4,FALSE),0),"")</f>
        <v>136</v>
      </c>
      <c r="AO298" s="3">
        <f>IFERROR(ROUND(VLOOKUP($A298,est_vols!$A:$U,5,FALSE),0),"")</f>
        <v>3</v>
      </c>
      <c r="AP298" s="3">
        <f>IFERROR(ROUND(VLOOKUP($A298,est_vols!$A:$U,6,FALSE),0),"")</f>
        <v>5</v>
      </c>
      <c r="AQ298" s="3">
        <f>IFERROR(ROUND(VLOOKUP($A298,est_vols!$A:$U,7,FALSE),0),"")</f>
        <v>121</v>
      </c>
      <c r="AR298" s="3">
        <f>IFERROR(ROUND(VLOOKUP($A298,est_vols!$A:$U,8,FALSE),0),"")</f>
        <v>7</v>
      </c>
      <c r="AS298" s="9">
        <f>IFERROR(ROUND(VLOOKUP($A298,est_vols!$A:$U,9,FALSE),0),"")</f>
        <v>0</v>
      </c>
      <c r="AT298" s="3">
        <f t="shared" si="53"/>
        <v>-2023</v>
      </c>
      <c r="AU298" s="3">
        <f t="shared" si="53"/>
        <v>-174</v>
      </c>
      <c r="AV298" s="3">
        <f t="shared" si="53"/>
        <v>-719</v>
      </c>
      <c r="AW298" s="3">
        <f t="shared" si="53"/>
        <v>-523</v>
      </c>
      <c r="AX298" s="3">
        <f t="shared" si="53"/>
        <v>-579</v>
      </c>
      <c r="AY298" s="9">
        <f t="shared" si="53"/>
        <v>-28</v>
      </c>
      <c r="AZ298" s="3">
        <f t="shared" si="54"/>
        <v>4092529</v>
      </c>
      <c r="BA298" s="3">
        <f t="shared" si="54"/>
        <v>30276</v>
      </c>
      <c r="BB298" s="3">
        <f t="shared" si="54"/>
        <v>516961</v>
      </c>
      <c r="BC298" s="3">
        <f t="shared" si="54"/>
        <v>273529</v>
      </c>
      <c r="BD298" s="3">
        <f t="shared" si="54"/>
        <v>335241</v>
      </c>
      <c r="BE298" s="3">
        <f t="shared" si="54"/>
        <v>784</v>
      </c>
    </row>
    <row r="299" spans="1:57" x14ac:dyDescent="0.25">
      <c r="A299">
        <v>297</v>
      </c>
      <c r="B299" t="s">
        <v>75</v>
      </c>
      <c r="C299" t="s">
        <v>214</v>
      </c>
      <c r="D299" t="str">
        <f t="shared" si="55"/>
        <v>7TH AVE between CALIFORNIA and LAKE</v>
      </c>
      <c r="E299" t="s">
        <v>246</v>
      </c>
      <c r="F299" t="s">
        <v>378</v>
      </c>
      <c r="G299" t="s">
        <v>379</v>
      </c>
      <c r="H299" t="s">
        <v>36</v>
      </c>
      <c r="I299" t="s">
        <v>621</v>
      </c>
      <c r="J299" s="11" t="s">
        <v>831</v>
      </c>
      <c r="K299">
        <v>27593</v>
      </c>
      <c r="L299" s="11">
        <v>27600</v>
      </c>
      <c r="M299">
        <f>IFERROR(ROUND(VLOOKUP($A299,est_vols!$A:$U,2,FALSE),0),"")</f>
        <v>2</v>
      </c>
      <c r="N299">
        <f>IFERROR(ROUND(VLOOKUP($A299,est_vols!$A:$U,3,FALSE),0),"")</f>
        <v>11</v>
      </c>
      <c r="O299" t="str">
        <f>VLOOKUP(M299,'AT FT Lookup'!$A$3:$D$8,4,FALSE)</f>
        <v>UrbBiz</v>
      </c>
      <c r="P299" s="11" t="str">
        <f>VLOOKUP(N299,'AT FT Lookup'!$A$12:$C$26,3,FALSE)</f>
        <v>Loc</v>
      </c>
      <c r="Q299">
        <f t="shared" si="48"/>
        <v>1</v>
      </c>
      <c r="R299">
        <f t="shared" si="49"/>
        <v>0</v>
      </c>
      <c r="S299">
        <f t="shared" si="50"/>
        <v>0</v>
      </c>
      <c r="T299">
        <f t="shared" si="51"/>
        <v>0</v>
      </c>
      <c r="U299" s="11" t="str">
        <f t="shared" si="52"/>
        <v>&lt;10k</v>
      </c>
      <c r="V299" s="3">
        <v>460.5</v>
      </c>
      <c r="W299" s="3">
        <v>55</v>
      </c>
      <c r="X299" s="3">
        <v>215</v>
      </c>
      <c r="Y299" s="3">
        <v>99.5</v>
      </c>
      <c r="Z299" s="3">
        <v>86</v>
      </c>
      <c r="AA299" s="9">
        <v>5</v>
      </c>
      <c r="AN299" s="3">
        <f>IFERROR(ROUND(VLOOKUP($A299,est_vols!$A:$U,4,FALSE),0),"")</f>
        <v>806</v>
      </c>
      <c r="AO299" s="3">
        <f>IFERROR(ROUND(VLOOKUP($A299,est_vols!$A:$U,5,FALSE),0),"")</f>
        <v>97</v>
      </c>
      <c r="AP299" s="3">
        <f>IFERROR(ROUND(VLOOKUP($A299,est_vols!$A:$U,6,FALSE),0),"")</f>
        <v>312</v>
      </c>
      <c r="AQ299" s="3">
        <f>IFERROR(ROUND(VLOOKUP($A299,est_vols!$A:$U,7,FALSE),0),"")</f>
        <v>160</v>
      </c>
      <c r="AR299" s="3">
        <f>IFERROR(ROUND(VLOOKUP($A299,est_vols!$A:$U,8,FALSE),0),"")</f>
        <v>218</v>
      </c>
      <c r="AS299" s="9">
        <f>IFERROR(ROUND(VLOOKUP($A299,est_vols!$A:$U,9,FALSE),0),"")</f>
        <v>19</v>
      </c>
      <c r="AT299" s="3">
        <f t="shared" si="53"/>
        <v>345.5</v>
      </c>
      <c r="AU299" s="3">
        <f t="shared" si="53"/>
        <v>42</v>
      </c>
      <c r="AV299" s="3">
        <f t="shared" si="53"/>
        <v>97</v>
      </c>
      <c r="AW299" s="3">
        <f t="shared" si="53"/>
        <v>60.5</v>
      </c>
      <c r="AX299" s="3">
        <f t="shared" si="53"/>
        <v>132</v>
      </c>
      <c r="AY299" s="9">
        <f t="shared" si="53"/>
        <v>14</v>
      </c>
      <c r="AZ299" s="3">
        <f t="shared" si="54"/>
        <v>119370.25</v>
      </c>
      <c r="BA299" s="3">
        <f t="shared" si="54"/>
        <v>1764</v>
      </c>
      <c r="BB299" s="3">
        <f t="shared" si="54"/>
        <v>9409</v>
      </c>
      <c r="BC299" s="3">
        <f t="shared" si="54"/>
        <v>3660.25</v>
      </c>
      <c r="BD299" s="3">
        <f t="shared" si="54"/>
        <v>17424</v>
      </c>
      <c r="BE299" s="3">
        <f t="shared" si="54"/>
        <v>196</v>
      </c>
    </row>
    <row r="300" spans="1:57" x14ac:dyDescent="0.25">
      <c r="A300">
        <v>298</v>
      </c>
      <c r="B300" t="s">
        <v>75</v>
      </c>
      <c r="C300" t="s">
        <v>214</v>
      </c>
      <c r="D300" t="str">
        <f t="shared" si="55"/>
        <v>7TH AVE between CALIFORNIA and LAKE</v>
      </c>
      <c r="E300" t="s">
        <v>246</v>
      </c>
      <c r="F300" t="s">
        <v>378</v>
      </c>
      <c r="G300" t="s">
        <v>379</v>
      </c>
      <c r="H300" t="s">
        <v>38</v>
      </c>
      <c r="I300" t="s">
        <v>621</v>
      </c>
      <c r="J300" s="11" t="s">
        <v>832</v>
      </c>
      <c r="K300">
        <v>27600</v>
      </c>
      <c r="L300" s="11">
        <v>27593</v>
      </c>
      <c r="M300">
        <f>IFERROR(ROUND(VLOOKUP($A300,est_vols!$A:$U,2,FALSE),0),"")</f>
        <v>2</v>
      </c>
      <c r="N300">
        <f>IFERROR(ROUND(VLOOKUP($A300,est_vols!$A:$U,3,FALSE),0),"")</f>
        <v>11</v>
      </c>
      <c r="O300" t="str">
        <f>VLOOKUP(M300,'AT FT Lookup'!$A$3:$D$8,4,FALSE)</f>
        <v>UrbBiz</v>
      </c>
      <c r="P300" s="11" t="str">
        <f>VLOOKUP(N300,'AT FT Lookup'!$A$12:$C$26,3,FALSE)</f>
        <v>Loc</v>
      </c>
      <c r="Q300">
        <f t="shared" si="48"/>
        <v>1</v>
      </c>
      <c r="R300">
        <f t="shared" si="49"/>
        <v>0</v>
      </c>
      <c r="S300">
        <f t="shared" si="50"/>
        <v>0</v>
      </c>
      <c r="T300">
        <f t="shared" si="51"/>
        <v>0</v>
      </c>
      <c r="U300" s="11" t="str">
        <f t="shared" si="52"/>
        <v>&lt;10k</v>
      </c>
      <c r="V300" s="3">
        <v>337.5</v>
      </c>
      <c r="W300" s="3">
        <v>49</v>
      </c>
      <c r="X300" s="3">
        <v>141.5</v>
      </c>
      <c r="Y300" s="3">
        <v>69.5</v>
      </c>
      <c r="Z300" s="3">
        <v>69.5</v>
      </c>
      <c r="AA300" s="9">
        <v>8</v>
      </c>
      <c r="AN300" s="3">
        <f>IFERROR(ROUND(VLOOKUP($A300,est_vols!$A:$U,4,FALSE),0),"")</f>
        <v>781</v>
      </c>
      <c r="AO300" s="3">
        <f>IFERROR(ROUND(VLOOKUP($A300,est_vols!$A:$U,5,FALSE),0),"")</f>
        <v>141</v>
      </c>
      <c r="AP300" s="3">
        <f>IFERROR(ROUND(VLOOKUP($A300,est_vols!$A:$U,6,FALSE),0),"")</f>
        <v>318</v>
      </c>
      <c r="AQ300" s="3">
        <f>IFERROR(ROUND(VLOOKUP($A300,est_vols!$A:$U,7,FALSE),0),"")</f>
        <v>135</v>
      </c>
      <c r="AR300" s="3">
        <f>IFERROR(ROUND(VLOOKUP($A300,est_vols!$A:$U,8,FALSE),0),"")</f>
        <v>158</v>
      </c>
      <c r="AS300" s="9">
        <f>IFERROR(ROUND(VLOOKUP($A300,est_vols!$A:$U,9,FALSE),0),"")</f>
        <v>28</v>
      </c>
      <c r="AT300" s="3">
        <f t="shared" si="53"/>
        <v>443.5</v>
      </c>
      <c r="AU300" s="3">
        <f t="shared" si="53"/>
        <v>92</v>
      </c>
      <c r="AV300" s="3">
        <f t="shared" si="53"/>
        <v>176.5</v>
      </c>
      <c r="AW300" s="3">
        <f t="shared" si="53"/>
        <v>65.5</v>
      </c>
      <c r="AX300" s="3">
        <f t="shared" si="53"/>
        <v>88.5</v>
      </c>
      <c r="AY300" s="9">
        <f t="shared" si="53"/>
        <v>20</v>
      </c>
      <c r="AZ300" s="3">
        <f t="shared" si="54"/>
        <v>196692.25</v>
      </c>
      <c r="BA300" s="3">
        <f t="shared" si="54"/>
        <v>8464</v>
      </c>
      <c r="BB300" s="3">
        <f t="shared" si="54"/>
        <v>31152.25</v>
      </c>
      <c r="BC300" s="3">
        <f t="shared" si="54"/>
        <v>4290.25</v>
      </c>
      <c r="BD300" s="3">
        <f t="shared" si="54"/>
        <v>7832.25</v>
      </c>
      <c r="BE300" s="3">
        <f t="shared" si="54"/>
        <v>400</v>
      </c>
    </row>
    <row r="301" spans="1:57" x14ac:dyDescent="0.25">
      <c r="A301">
        <v>299</v>
      </c>
      <c r="B301" t="s">
        <v>75</v>
      </c>
      <c r="C301" t="s">
        <v>214</v>
      </c>
      <c r="D301" t="str">
        <f t="shared" si="55"/>
        <v>ADDISON ST between BEMIS and DIGBY</v>
      </c>
      <c r="E301" t="s">
        <v>247</v>
      </c>
      <c r="F301" t="s">
        <v>425</v>
      </c>
      <c r="G301" t="s">
        <v>426</v>
      </c>
      <c r="H301" t="s">
        <v>40</v>
      </c>
      <c r="I301" t="s">
        <v>621</v>
      </c>
      <c r="J301" s="11" t="s">
        <v>833</v>
      </c>
      <c r="K301">
        <v>21962</v>
      </c>
      <c r="L301" s="11">
        <v>21883</v>
      </c>
      <c r="M301">
        <f>IFERROR(ROUND(VLOOKUP($A301,est_vols!$A:$U,2,FALSE),0),"")</f>
        <v>2</v>
      </c>
      <c r="N301">
        <f>IFERROR(ROUND(VLOOKUP($A301,est_vols!$A:$U,3,FALSE),0),"")</f>
        <v>11</v>
      </c>
      <c r="O301" t="str">
        <f>VLOOKUP(M301,'AT FT Lookup'!$A$3:$D$8,4,FALSE)</f>
        <v>UrbBiz</v>
      </c>
      <c r="P301" s="11" t="str">
        <f>VLOOKUP(N301,'AT FT Lookup'!$A$12:$C$26,3,FALSE)</f>
        <v>Loc</v>
      </c>
      <c r="Q301">
        <f t="shared" si="48"/>
        <v>1</v>
      </c>
      <c r="R301">
        <f t="shared" si="49"/>
        <v>0</v>
      </c>
      <c r="S301">
        <f t="shared" si="50"/>
        <v>0</v>
      </c>
      <c r="T301">
        <f t="shared" si="51"/>
        <v>0</v>
      </c>
      <c r="U301" s="11" t="str">
        <f t="shared" si="52"/>
        <v>&lt;10k</v>
      </c>
      <c r="V301" s="3">
        <v>865</v>
      </c>
      <c r="W301" s="3">
        <v>181</v>
      </c>
      <c r="X301" s="3">
        <v>279</v>
      </c>
      <c r="Y301" s="3">
        <v>250</v>
      </c>
      <c r="Z301" s="3">
        <v>138.5</v>
      </c>
      <c r="AA301" s="9">
        <v>16.5</v>
      </c>
      <c r="AN301" s="3">
        <f>IFERROR(ROUND(VLOOKUP($A301,est_vols!$A:$U,4,FALSE),0),"")</f>
        <v>110</v>
      </c>
      <c r="AO301" s="3">
        <f>IFERROR(ROUND(VLOOKUP($A301,est_vols!$A:$U,5,FALSE),0),"")</f>
        <v>24</v>
      </c>
      <c r="AP301" s="3">
        <f>IFERROR(ROUND(VLOOKUP($A301,est_vols!$A:$U,6,FALSE),0),"")</f>
        <v>48</v>
      </c>
      <c r="AQ301" s="3">
        <f>IFERROR(ROUND(VLOOKUP($A301,est_vols!$A:$U,7,FALSE),0),"")</f>
        <v>16</v>
      </c>
      <c r="AR301" s="3">
        <f>IFERROR(ROUND(VLOOKUP($A301,est_vols!$A:$U,8,FALSE),0),"")</f>
        <v>21</v>
      </c>
      <c r="AS301" s="9">
        <f>IFERROR(ROUND(VLOOKUP($A301,est_vols!$A:$U,9,FALSE),0),"")</f>
        <v>3</v>
      </c>
      <c r="AT301" s="3">
        <f t="shared" si="53"/>
        <v>-755</v>
      </c>
      <c r="AU301" s="3">
        <f t="shared" si="53"/>
        <v>-157</v>
      </c>
      <c r="AV301" s="3">
        <f t="shared" si="53"/>
        <v>-231</v>
      </c>
      <c r="AW301" s="3">
        <f t="shared" si="53"/>
        <v>-234</v>
      </c>
      <c r="AX301" s="3">
        <f t="shared" si="53"/>
        <v>-117.5</v>
      </c>
      <c r="AY301" s="9">
        <f t="shared" si="53"/>
        <v>-13.5</v>
      </c>
      <c r="AZ301" s="3">
        <f t="shared" si="54"/>
        <v>570025</v>
      </c>
      <c r="BA301" s="3">
        <f t="shared" si="54"/>
        <v>24649</v>
      </c>
      <c r="BB301" s="3">
        <f t="shared" si="54"/>
        <v>53361</v>
      </c>
      <c r="BC301" s="3">
        <f t="shared" si="54"/>
        <v>54756</v>
      </c>
      <c r="BD301" s="3">
        <f t="shared" si="54"/>
        <v>13806.25</v>
      </c>
      <c r="BE301" s="3">
        <f t="shared" si="54"/>
        <v>182.25</v>
      </c>
    </row>
    <row r="302" spans="1:57" x14ac:dyDescent="0.25">
      <c r="A302">
        <v>300</v>
      </c>
      <c r="B302" t="s">
        <v>75</v>
      </c>
      <c r="C302" t="s">
        <v>214</v>
      </c>
      <c r="D302" t="str">
        <f t="shared" si="55"/>
        <v>ADDISON ST between BEMIS and DIGBY</v>
      </c>
      <c r="E302" t="s">
        <v>247</v>
      </c>
      <c r="F302" t="s">
        <v>425</v>
      </c>
      <c r="G302" t="s">
        <v>426</v>
      </c>
      <c r="H302" t="s">
        <v>42</v>
      </c>
      <c r="I302" t="s">
        <v>621</v>
      </c>
      <c r="J302" s="11" t="s">
        <v>834</v>
      </c>
      <c r="K302">
        <v>21883</v>
      </c>
      <c r="L302" s="11">
        <v>21962</v>
      </c>
      <c r="M302">
        <f>IFERROR(ROUND(VLOOKUP($A302,est_vols!$A:$U,2,FALSE),0),"")</f>
        <v>2</v>
      </c>
      <c r="N302">
        <f>IFERROR(ROUND(VLOOKUP($A302,est_vols!$A:$U,3,FALSE),0),"")</f>
        <v>11</v>
      </c>
      <c r="O302" t="str">
        <f>VLOOKUP(M302,'AT FT Lookup'!$A$3:$D$8,4,FALSE)</f>
        <v>UrbBiz</v>
      </c>
      <c r="P302" s="11" t="str">
        <f>VLOOKUP(N302,'AT FT Lookup'!$A$12:$C$26,3,FALSE)</f>
        <v>Loc</v>
      </c>
      <c r="Q302">
        <f t="shared" si="48"/>
        <v>1</v>
      </c>
      <c r="R302">
        <f t="shared" si="49"/>
        <v>0</v>
      </c>
      <c r="S302">
        <f t="shared" si="50"/>
        <v>0</v>
      </c>
      <c r="T302">
        <f t="shared" si="51"/>
        <v>0</v>
      </c>
      <c r="U302" s="11" t="str">
        <f t="shared" si="52"/>
        <v>&lt;10k</v>
      </c>
      <c r="V302" s="3">
        <v>1049</v>
      </c>
      <c r="W302" s="3">
        <v>236.5</v>
      </c>
      <c r="X302" s="3">
        <v>319.5</v>
      </c>
      <c r="Y302" s="3">
        <v>303</v>
      </c>
      <c r="Z302" s="3">
        <v>173.5</v>
      </c>
      <c r="AA302" s="9">
        <v>16.5</v>
      </c>
      <c r="AN302" s="3">
        <f>IFERROR(ROUND(VLOOKUP($A302,est_vols!$A:$U,4,FALSE),0),"")</f>
        <v>123</v>
      </c>
      <c r="AO302" s="3">
        <f>IFERROR(ROUND(VLOOKUP($A302,est_vols!$A:$U,5,FALSE),0),"")</f>
        <v>15</v>
      </c>
      <c r="AP302" s="3">
        <f>IFERROR(ROUND(VLOOKUP($A302,est_vols!$A:$U,6,FALSE),0),"")</f>
        <v>43</v>
      </c>
      <c r="AQ302" s="3">
        <f>IFERROR(ROUND(VLOOKUP($A302,est_vols!$A:$U,7,FALSE),0),"")</f>
        <v>21</v>
      </c>
      <c r="AR302" s="3">
        <f>IFERROR(ROUND(VLOOKUP($A302,est_vols!$A:$U,8,FALSE),0),"")</f>
        <v>40</v>
      </c>
      <c r="AS302" s="9">
        <f>IFERROR(ROUND(VLOOKUP($A302,est_vols!$A:$U,9,FALSE),0),"")</f>
        <v>3</v>
      </c>
      <c r="AT302" s="3">
        <f t="shared" si="53"/>
        <v>-926</v>
      </c>
      <c r="AU302" s="3">
        <f t="shared" si="53"/>
        <v>-221.5</v>
      </c>
      <c r="AV302" s="3">
        <f t="shared" si="53"/>
        <v>-276.5</v>
      </c>
      <c r="AW302" s="3">
        <f t="shared" si="53"/>
        <v>-282</v>
      </c>
      <c r="AX302" s="3">
        <f t="shared" si="53"/>
        <v>-133.5</v>
      </c>
      <c r="AY302" s="9">
        <f t="shared" si="53"/>
        <v>-13.5</v>
      </c>
      <c r="AZ302" s="3">
        <f t="shared" si="54"/>
        <v>857476</v>
      </c>
      <c r="BA302" s="3">
        <f t="shared" si="54"/>
        <v>49062.25</v>
      </c>
      <c r="BB302" s="3">
        <f t="shared" si="54"/>
        <v>76452.25</v>
      </c>
      <c r="BC302" s="3">
        <f t="shared" si="54"/>
        <v>79524</v>
      </c>
      <c r="BD302" s="3">
        <f t="shared" si="54"/>
        <v>17822.25</v>
      </c>
      <c r="BE302" s="3">
        <f t="shared" si="54"/>
        <v>182.25</v>
      </c>
    </row>
    <row r="303" spans="1:57" x14ac:dyDescent="0.25">
      <c r="A303">
        <v>301</v>
      </c>
      <c r="B303" t="s">
        <v>75</v>
      </c>
      <c r="C303" t="s">
        <v>214</v>
      </c>
      <c r="D303" t="str">
        <f t="shared" si="55"/>
        <v>ALHAMBRA ST between MALLORCA and PIERCE</v>
      </c>
      <c r="E303" t="s">
        <v>248</v>
      </c>
      <c r="F303" t="s">
        <v>427</v>
      </c>
      <c r="G303" t="s">
        <v>428</v>
      </c>
      <c r="H303" t="s">
        <v>40</v>
      </c>
      <c r="I303" t="s">
        <v>621</v>
      </c>
      <c r="J303" s="11" t="s">
        <v>835</v>
      </c>
      <c r="K303">
        <v>26970</v>
      </c>
      <c r="L303" s="11">
        <v>26773</v>
      </c>
      <c r="M303">
        <f>IFERROR(ROUND(VLOOKUP($A303,est_vols!$A:$U,2,FALSE),0),"")</f>
        <v>2</v>
      </c>
      <c r="N303">
        <f>IFERROR(ROUND(VLOOKUP($A303,est_vols!$A:$U,3,FALSE),0),"")</f>
        <v>11</v>
      </c>
      <c r="O303" t="str">
        <f>VLOOKUP(M303,'AT FT Lookup'!$A$3:$D$8,4,FALSE)</f>
        <v>UrbBiz</v>
      </c>
      <c r="P303" s="11" t="str">
        <f>VLOOKUP(N303,'AT FT Lookup'!$A$12:$C$26,3,FALSE)</f>
        <v>Loc</v>
      </c>
      <c r="Q303">
        <f t="shared" si="48"/>
        <v>1</v>
      </c>
      <c r="R303">
        <f t="shared" si="49"/>
        <v>0</v>
      </c>
      <c r="S303">
        <f t="shared" si="50"/>
        <v>0</v>
      </c>
      <c r="T303">
        <f t="shared" si="51"/>
        <v>0</v>
      </c>
      <c r="U303" s="11" t="str">
        <f t="shared" si="52"/>
        <v>&lt;10k</v>
      </c>
      <c r="V303" s="3">
        <v>1538</v>
      </c>
      <c r="W303" s="3">
        <v>286</v>
      </c>
      <c r="X303" s="3">
        <v>599</v>
      </c>
      <c r="Y303" s="3">
        <v>375</v>
      </c>
      <c r="Z303" s="3">
        <v>257</v>
      </c>
      <c r="AA303" s="9">
        <v>21</v>
      </c>
      <c r="AN303" s="3">
        <f>IFERROR(ROUND(VLOOKUP($A303,est_vols!$A:$U,4,FALSE),0),"")</f>
        <v>1551</v>
      </c>
      <c r="AO303" s="3">
        <f>IFERROR(ROUND(VLOOKUP($A303,est_vols!$A:$U,5,FALSE),0),"")</f>
        <v>423</v>
      </c>
      <c r="AP303" s="3">
        <f>IFERROR(ROUND(VLOOKUP($A303,est_vols!$A:$U,6,FALSE),0),"")</f>
        <v>780</v>
      </c>
      <c r="AQ303" s="3">
        <f>IFERROR(ROUND(VLOOKUP($A303,est_vols!$A:$U,7,FALSE),0),"")</f>
        <v>143</v>
      </c>
      <c r="AR303" s="3">
        <f>IFERROR(ROUND(VLOOKUP($A303,est_vols!$A:$U,8,FALSE),0),"")</f>
        <v>3</v>
      </c>
      <c r="AS303" s="9">
        <f>IFERROR(ROUND(VLOOKUP($A303,est_vols!$A:$U,9,FALSE),0),"")</f>
        <v>203</v>
      </c>
      <c r="AT303" s="3">
        <f t="shared" si="53"/>
        <v>13</v>
      </c>
      <c r="AU303" s="3">
        <f t="shared" si="53"/>
        <v>137</v>
      </c>
      <c r="AV303" s="3">
        <f t="shared" si="53"/>
        <v>181</v>
      </c>
      <c r="AW303" s="3">
        <f t="shared" si="53"/>
        <v>-232</v>
      </c>
      <c r="AX303" s="3">
        <f t="shared" si="53"/>
        <v>-254</v>
      </c>
      <c r="AY303" s="9">
        <f t="shared" si="53"/>
        <v>182</v>
      </c>
      <c r="AZ303" s="3">
        <f t="shared" si="54"/>
        <v>169</v>
      </c>
      <c r="BA303" s="3">
        <f t="shared" si="54"/>
        <v>18769</v>
      </c>
      <c r="BB303" s="3">
        <f t="shared" si="54"/>
        <v>32761</v>
      </c>
      <c r="BC303" s="3">
        <f t="shared" si="54"/>
        <v>53824</v>
      </c>
      <c r="BD303" s="3">
        <f t="shared" si="54"/>
        <v>64516</v>
      </c>
      <c r="BE303" s="3">
        <f t="shared" si="54"/>
        <v>33124</v>
      </c>
    </row>
    <row r="304" spans="1:57" x14ac:dyDescent="0.25">
      <c r="A304">
        <v>302</v>
      </c>
      <c r="B304" t="s">
        <v>75</v>
      </c>
      <c r="C304" t="s">
        <v>214</v>
      </c>
      <c r="D304" t="str">
        <f t="shared" si="55"/>
        <v>ALHAMBRA ST between MALLORCA and PIERCE</v>
      </c>
      <c r="E304" t="s">
        <v>248</v>
      </c>
      <c r="F304" t="s">
        <v>427</v>
      </c>
      <c r="G304" t="s">
        <v>428</v>
      </c>
      <c r="H304" t="s">
        <v>42</v>
      </c>
      <c r="I304" t="s">
        <v>621</v>
      </c>
      <c r="J304" s="11" t="s">
        <v>836</v>
      </c>
      <c r="K304">
        <v>26773</v>
      </c>
      <c r="L304" s="11">
        <v>26970</v>
      </c>
      <c r="M304">
        <f>IFERROR(ROUND(VLOOKUP($A304,est_vols!$A:$U,2,FALSE),0),"")</f>
        <v>2</v>
      </c>
      <c r="N304">
        <f>IFERROR(ROUND(VLOOKUP($A304,est_vols!$A:$U,3,FALSE),0),"")</f>
        <v>11</v>
      </c>
      <c r="O304" t="str">
        <f>VLOOKUP(M304,'AT FT Lookup'!$A$3:$D$8,4,FALSE)</f>
        <v>UrbBiz</v>
      </c>
      <c r="P304" s="11" t="str">
        <f>VLOOKUP(N304,'AT FT Lookup'!$A$12:$C$26,3,FALSE)</f>
        <v>Loc</v>
      </c>
      <c r="Q304">
        <f t="shared" si="48"/>
        <v>1</v>
      </c>
      <c r="R304">
        <f t="shared" si="49"/>
        <v>0</v>
      </c>
      <c r="S304">
        <f t="shared" si="50"/>
        <v>0</v>
      </c>
      <c r="T304">
        <f t="shared" si="51"/>
        <v>0</v>
      </c>
      <c r="U304" s="11" t="str">
        <f t="shared" si="52"/>
        <v>&lt;10k</v>
      </c>
      <c r="V304" s="3">
        <v>2097</v>
      </c>
      <c r="W304" s="3">
        <v>264</v>
      </c>
      <c r="X304" s="3">
        <v>728</v>
      </c>
      <c r="Y304" s="3">
        <v>754</v>
      </c>
      <c r="Z304" s="3">
        <v>324</v>
      </c>
      <c r="AA304" s="9">
        <v>27</v>
      </c>
      <c r="AN304" s="3">
        <f>IFERROR(ROUND(VLOOKUP($A304,est_vols!$A:$U,4,FALSE),0),"")</f>
        <v>2301</v>
      </c>
      <c r="AO304" s="3">
        <f>IFERROR(ROUND(VLOOKUP($A304,est_vols!$A:$U,5,FALSE),0),"")</f>
        <v>60</v>
      </c>
      <c r="AP304" s="3">
        <f>IFERROR(ROUND(VLOOKUP($A304,est_vols!$A:$U,6,FALSE),0),"")</f>
        <v>816</v>
      </c>
      <c r="AQ304" s="3">
        <f>IFERROR(ROUND(VLOOKUP($A304,est_vols!$A:$U,7,FALSE),0),"")</f>
        <v>646</v>
      </c>
      <c r="AR304" s="3">
        <f>IFERROR(ROUND(VLOOKUP($A304,est_vols!$A:$U,8,FALSE),0),"")</f>
        <v>779</v>
      </c>
      <c r="AS304" s="9">
        <f>IFERROR(ROUND(VLOOKUP($A304,est_vols!$A:$U,9,FALSE),0),"")</f>
        <v>0</v>
      </c>
      <c r="AT304" s="3">
        <f t="shared" si="53"/>
        <v>204</v>
      </c>
      <c r="AU304" s="3">
        <f t="shared" si="53"/>
        <v>-204</v>
      </c>
      <c r="AV304" s="3">
        <f t="shared" si="53"/>
        <v>88</v>
      </c>
      <c r="AW304" s="3">
        <f t="shared" si="53"/>
        <v>-108</v>
      </c>
      <c r="AX304" s="3">
        <f t="shared" si="53"/>
        <v>455</v>
      </c>
      <c r="AY304" s="9">
        <f t="shared" si="53"/>
        <v>-27</v>
      </c>
      <c r="AZ304" s="3">
        <f t="shared" si="54"/>
        <v>41616</v>
      </c>
      <c r="BA304" s="3">
        <f t="shared" si="54"/>
        <v>41616</v>
      </c>
      <c r="BB304" s="3">
        <f t="shared" si="54"/>
        <v>7744</v>
      </c>
      <c r="BC304" s="3">
        <f t="shared" si="54"/>
        <v>11664</v>
      </c>
      <c r="BD304" s="3">
        <f t="shared" si="54"/>
        <v>207025</v>
      </c>
      <c r="BE304" s="3">
        <f t="shared" si="54"/>
        <v>729</v>
      </c>
    </row>
    <row r="305" spans="1:57" x14ac:dyDescent="0.25">
      <c r="A305">
        <v>303</v>
      </c>
      <c r="B305" t="s">
        <v>75</v>
      </c>
      <c r="C305" t="s">
        <v>214</v>
      </c>
      <c r="D305" t="str">
        <f t="shared" si="55"/>
        <v>ANZA ST between 41ST and 42ND</v>
      </c>
      <c r="E305" t="s">
        <v>249</v>
      </c>
      <c r="F305" t="s">
        <v>429</v>
      </c>
      <c r="G305" t="s">
        <v>430</v>
      </c>
      <c r="H305" t="s">
        <v>40</v>
      </c>
      <c r="I305" t="s">
        <v>621</v>
      </c>
      <c r="J305" s="11" t="s">
        <v>837</v>
      </c>
      <c r="K305">
        <v>27909</v>
      </c>
      <c r="L305" s="11">
        <v>27906</v>
      </c>
      <c r="M305">
        <f>IFERROR(ROUND(VLOOKUP($A305,est_vols!$A:$U,2,FALSE),0),"")</f>
        <v>3</v>
      </c>
      <c r="N305">
        <f>IFERROR(ROUND(VLOOKUP($A305,est_vols!$A:$U,3,FALSE),0),"")</f>
        <v>11</v>
      </c>
      <c r="O305" t="str">
        <f>VLOOKUP(M305,'AT FT Lookup'!$A$3:$D$8,4,FALSE)</f>
        <v>Urb</v>
      </c>
      <c r="P305" s="11" t="str">
        <f>VLOOKUP(N305,'AT FT Lookup'!$A$12:$C$26,3,FALSE)</f>
        <v>Loc</v>
      </c>
      <c r="Q305">
        <f t="shared" si="48"/>
        <v>1</v>
      </c>
      <c r="R305">
        <f t="shared" si="49"/>
        <v>0</v>
      </c>
      <c r="S305">
        <f t="shared" si="50"/>
        <v>0</v>
      </c>
      <c r="T305">
        <f t="shared" si="51"/>
        <v>0</v>
      </c>
      <c r="U305" s="11" t="str">
        <f t="shared" si="52"/>
        <v>&lt;10k</v>
      </c>
      <c r="V305" s="3">
        <v>865.5</v>
      </c>
      <c r="W305" s="3">
        <v>146.5</v>
      </c>
      <c r="X305" s="3">
        <v>322</v>
      </c>
      <c r="Y305" s="3">
        <v>222</v>
      </c>
      <c r="Z305" s="3">
        <v>167</v>
      </c>
      <c r="AA305" s="9">
        <v>8</v>
      </c>
      <c r="AN305" s="3">
        <f>IFERROR(ROUND(VLOOKUP($A305,est_vols!$A:$U,4,FALSE),0),"")</f>
        <v>18</v>
      </c>
      <c r="AO305" s="3">
        <f>IFERROR(ROUND(VLOOKUP($A305,est_vols!$A:$U,5,FALSE),0),"")</f>
        <v>4</v>
      </c>
      <c r="AP305" s="3">
        <f>IFERROR(ROUND(VLOOKUP($A305,est_vols!$A:$U,6,FALSE),0),"")</f>
        <v>9</v>
      </c>
      <c r="AQ305" s="3">
        <f>IFERROR(ROUND(VLOOKUP($A305,est_vols!$A:$U,7,FALSE),0),"")</f>
        <v>3</v>
      </c>
      <c r="AR305" s="3">
        <f>IFERROR(ROUND(VLOOKUP($A305,est_vols!$A:$U,8,FALSE),0),"")</f>
        <v>2</v>
      </c>
      <c r="AS305" s="9">
        <f>IFERROR(ROUND(VLOOKUP($A305,est_vols!$A:$U,9,FALSE),0),"")</f>
        <v>0</v>
      </c>
      <c r="AT305" s="3">
        <f t="shared" si="53"/>
        <v>-847.5</v>
      </c>
      <c r="AU305" s="3">
        <f t="shared" si="53"/>
        <v>-142.5</v>
      </c>
      <c r="AV305" s="3">
        <f t="shared" si="53"/>
        <v>-313</v>
      </c>
      <c r="AW305" s="3">
        <f t="shared" si="53"/>
        <v>-219</v>
      </c>
      <c r="AX305" s="3">
        <f t="shared" si="53"/>
        <v>-165</v>
      </c>
      <c r="AY305" s="9">
        <f t="shared" si="53"/>
        <v>-8</v>
      </c>
      <c r="AZ305" s="3">
        <f t="shared" si="54"/>
        <v>718256.25</v>
      </c>
      <c r="BA305" s="3">
        <f t="shared" si="54"/>
        <v>20306.25</v>
      </c>
      <c r="BB305" s="3">
        <f t="shared" si="54"/>
        <v>97969</v>
      </c>
      <c r="BC305" s="3">
        <f t="shared" si="54"/>
        <v>47961</v>
      </c>
      <c r="BD305" s="3">
        <f t="shared" si="54"/>
        <v>27225</v>
      </c>
      <c r="BE305" s="3">
        <f t="shared" si="54"/>
        <v>64</v>
      </c>
    </row>
    <row r="306" spans="1:57" x14ac:dyDescent="0.25">
      <c r="A306">
        <v>304</v>
      </c>
      <c r="B306" t="s">
        <v>75</v>
      </c>
      <c r="C306" t="s">
        <v>214</v>
      </c>
      <c r="D306" t="str">
        <f t="shared" si="55"/>
        <v>ANZA ST between 41ST and 42ND</v>
      </c>
      <c r="E306" t="s">
        <v>249</v>
      </c>
      <c r="F306" t="s">
        <v>429</v>
      </c>
      <c r="G306" t="s">
        <v>430</v>
      </c>
      <c r="H306" t="s">
        <v>42</v>
      </c>
      <c r="I306" t="s">
        <v>621</v>
      </c>
      <c r="J306" s="11" t="s">
        <v>838</v>
      </c>
      <c r="K306">
        <v>27906</v>
      </c>
      <c r="L306" s="11">
        <v>27909</v>
      </c>
      <c r="M306">
        <f>IFERROR(ROUND(VLOOKUP($A306,est_vols!$A:$U,2,FALSE),0),"")</f>
        <v>3</v>
      </c>
      <c r="N306">
        <f>IFERROR(ROUND(VLOOKUP($A306,est_vols!$A:$U,3,FALSE),0),"")</f>
        <v>11</v>
      </c>
      <c r="O306" t="str">
        <f>VLOOKUP(M306,'AT FT Lookup'!$A$3:$D$8,4,FALSE)</f>
        <v>Urb</v>
      </c>
      <c r="P306" s="11" t="str">
        <f>VLOOKUP(N306,'AT FT Lookup'!$A$12:$C$26,3,FALSE)</f>
        <v>Loc</v>
      </c>
      <c r="Q306">
        <f t="shared" si="48"/>
        <v>1</v>
      </c>
      <c r="R306">
        <f t="shared" si="49"/>
        <v>0</v>
      </c>
      <c r="S306">
        <f t="shared" si="50"/>
        <v>0</v>
      </c>
      <c r="T306">
        <f t="shared" si="51"/>
        <v>0</v>
      </c>
      <c r="U306" s="11" t="str">
        <f t="shared" si="52"/>
        <v>&lt;10k</v>
      </c>
      <c r="V306" s="3">
        <v>710</v>
      </c>
      <c r="W306" s="3">
        <v>182.5</v>
      </c>
      <c r="X306" s="3">
        <v>260.5</v>
      </c>
      <c r="Y306" s="3">
        <v>135</v>
      </c>
      <c r="Z306" s="3">
        <v>125</v>
      </c>
      <c r="AA306" s="9">
        <v>7</v>
      </c>
      <c r="AN306" s="3">
        <f>IFERROR(ROUND(VLOOKUP($A306,est_vols!$A:$U,4,FALSE),0),"")</f>
        <v>12</v>
      </c>
      <c r="AO306" s="3">
        <f>IFERROR(ROUND(VLOOKUP($A306,est_vols!$A:$U,5,FALSE),0),"")</f>
        <v>1</v>
      </c>
      <c r="AP306" s="3">
        <f>IFERROR(ROUND(VLOOKUP($A306,est_vols!$A:$U,6,FALSE),0),"")</f>
        <v>6</v>
      </c>
      <c r="AQ306" s="3">
        <f>IFERROR(ROUND(VLOOKUP($A306,est_vols!$A:$U,7,FALSE),0),"")</f>
        <v>3</v>
      </c>
      <c r="AR306" s="3">
        <f>IFERROR(ROUND(VLOOKUP($A306,est_vols!$A:$U,8,FALSE),0),"")</f>
        <v>2</v>
      </c>
      <c r="AS306" s="9">
        <f>IFERROR(ROUND(VLOOKUP($A306,est_vols!$A:$U,9,FALSE),0),"")</f>
        <v>0</v>
      </c>
      <c r="AT306" s="3">
        <f t="shared" si="53"/>
        <v>-698</v>
      </c>
      <c r="AU306" s="3">
        <f t="shared" si="53"/>
        <v>-181.5</v>
      </c>
      <c r="AV306" s="3">
        <f t="shared" si="53"/>
        <v>-254.5</v>
      </c>
      <c r="AW306" s="3">
        <f t="shared" si="53"/>
        <v>-132</v>
      </c>
      <c r="AX306" s="3">
        <f t="shared" si="53"/>
        <v>-123</v>
      </c>
      <c r="AY306" s="9">
        <f t="shared" si="53"/>
        <v>-7</v>
      </c>
      <c r="AZ306" s="3">
        <f t="shared" si="54"/>
        <v>487204</v>
      </c>
      <c r="BA306" s="3">
        <f t="shared" si="54"/>
        <v>32942.25</v>
      </c>
      <c r="BB306" s="3">
        <f t="shared" si="54"/>
        <v>64770.25</v>
      </c>
      <c r="BC306" s="3">
        <f t="shared" si="54"/>
        <v>17424</v>
      </c>
      <c r="BD306" s="3">
        <f t="shared" si="54"/>
        <v>15129</v>
      </c>
      <c r="BE306" s="3">
        <f t="shared" si="54"/>
        <v>49</v>
      </c>
    </row>
    <row r="307" spans="1:57" x14ac:dyDescent="0.25">
      <c r="A307">
        <v>305</v>
      </c>
      <c r="B307" t="s">
        <v>75</v>
      </c>
      <c r="C307" t="s">
        <v>214</v>
      </c>
      <c r="D307" t="str">
        <f t="shared" si="55"/>
        <v>ARNOLD AVE between BENTON and CRESCENT</v>
      </c>
      <c r="E307" t="s">
        <v>250</v>
      </c>
      <c r="F307" t="s">
        <v>431</v>
      </c>
      <c r="G307" t="s">
        <v>432</v>
      </c>
      <c r="H307" t="s">
        <v>36</v>
      </c>
      <c r="I307" t="s">
        <v>621</v>
      </c>
      <c r="J307" s="11" t="s">
        <v>839</v>
      </c>
      <c r="K307">
        <v>21228</v>
      </c>
      <c r="L307" s="11">
        <v>21229</v>
      </c>
      <c r="M307">
        <f>IFERROR(ROUND(VLOOKUP($A307,est_vols!$A:$U,2,FALSE),0),"")</f>
        <v>2</v>
      </c>
      <c r="N307">
        <f>IFERROR(ROUND(VLOOKUP($A307,est_vols!$A:$U,3,FALSE),0),"")</f>
        <v>11</v>
      </c>
      <c r="O307" t="str">
        <f>VLOOKUP(M307,'AT FT Lookup'!$A$3:$D$8,4,FALSE)</f>
        <v>UrbBiz</v>
      </c>
      <c r="P307" s="11" t="str">
        <f>VLOOKUP(N307,'AT FT Lookup'!$A$12:$C$26,3,FALSE)</f>
        <v>Loc</v>
      </c>
      <c r="Q307">
        <f t="shared" si="48"/>
        <v>1</v>
      </c>
      <c r="R307">
        <f t="shared" si="49"/>
        <v>0</v>
      </c>
      <c r="S307">
        <f t="shared" si="50"/>
        <v>0</v>
      </c>
      <c r="T307">
        <f t="shared" si="51"/>
        <v>0</v>
      </c>
      <c r="U307" s="11" t="str">
        <f t="shared" si="52"/>
        <v>&lt;10k</v>
      </c>
      <c r="V307" s="3">
        <v>94.5</v>
      </c>
      <c r="W307" s="3">
        <v>10.5</v>
      </c>
      <c r="X307" s="3">
        <v>27</v>
      </c>
      <c r="Y307" s="3">
        <v>26</v>
      </c>
      <c r="Z307" s="3">
        <v>29.5</v>
      </c>
      <c r="AA307" s="9">
        <v>1.5</v>
      </c>
      <c r="AN307" s="3">
        <f>IFERROR(ROUND(VLOOKUP($A307,est_vols!$A:$U,4,FALSE),0),"")</f>
        <v>909</v>
      </c>
      <c r="AO307" s="3">
        <f>IFERROR(ROUND(VLOOKUP($A307,est_vols!$A:$U,5,FALSE),0),"")</f>
        <v>153</v>
      </c>
      <c r="AP307" s="3">
        <f>IFERROR(ROUND(VLOOKUP($A307,est_vols!$A:$U,6,FALSE),0),"")</f>
        <v>395</v>
      </c>
      <c r="AQ307" s="3">
        <f>IFERROR(ROUND(VLOOKUP($A307,est_vols!$A:$U,7,FALSE),0),"")</f>
        <v>191</v>
      </c>
      <c r="AR307" s="3">
        <f>IFERROR(ROUND(VLOOKUP($A307,est_vols!$A:$U,8,FALSE),0),"")</f>
        <v>156</v>
      </c>
      <c r="AS307" s="9">
        <f>IFERROR(ROUND(VLOOKUP($A307,est_vols!$A:$U,9,FALSE),0),"")</f>
        <v>14</v>
      </c>
      <c r="AT307" s="3">
        <f t="shared" si="53"/>
        <v>814.5</v>
      </c>
      <c r="AU307" s="3">
        <f t="shared" si="53"/>
        <v>142.5</v>
      </c>
      <c r="AV307" s="3">
        <f t="shared" si="53"/>
        <v>368</v>
      </c>
      <c r="AW307" s="3">
        <f t="shared" si="53"/>
        <v>165</v>
      </c>
      <c r="AX307" s="3">
        <f t="shared" si="53"/>
        <v>126.5</v>
      </c>
      <c r="AY307" s="9">
        <f t="shared" si="53"/>
        <v>12.5</v>
      </c>
      <c r="AZ307" s="3">
        <f t="shared" si="54"/>
        <v>663410.25</v>
      </c>
      <c r="BA307" s="3">
        <f t="shared" si="54"/>
        <v>20306.25</v>
      </c>
      <c r="BB307" s="3">
        <f t="shared" si="54"/>
        <v>135424</v>
      </c>
      <c r="BC307" s="3">
        <f t="shared" si="54"/>
        <v>27225</v>
      </c>
      <c r="BD307" s="3">
        <f t="shared" si="54"/>
        <v>16002.25</v>
      </c>
      <c r="BE307" s="3">
        <f t="shared" si="54"/>
        <v>156.25</v>
      </c>
    </row>
    <row r="308" spans="1:57" x14ac:dyDescent="0.25">
      <c r="A308">
        <v>306</v>
      </c>
      <c r="B308" t="s">
        <v>75</v>
      </c>
      <c r="C308" t="s">
        <v>214</v>
      </c>
      <c r="D308" t="str">
        <f t="shared" si="55"/>
        <v>ARNOLD AVE between BENTON and CRESCENT</v>
      </c>
      <c r="E308" t="s">
        <v>250</v>
      </c>
      <c r="F308" t="s">
        <v>431</v>
      </c>
      <c r="G308" t="s">
        <v>432</v>
      </c>
      <c r="H308" t="s">
        <v>38</v>
      </c>
      <c r="I308" t="s">
        <v>621</v>
      </c>
      <c r="J308" s="11" t="s">
        <v>840</v>
      </c>
      <c r="K308">
        <v>21229</v>
      </c>
      <c r="L308" s="11">
        <v>21228</v>
      </c>
      <c r="M308">
        <f>IFERROR(ROUND(VLOOKUP($A308,est_vols!$A:$U,2,FALSE),0),"")</f>
        <v>2</v>
      </c>
      <c r="N308">
        <f>IFERROR(ROUND(VLOOKUP($A308,est_vols!$A:$U,3,FALSE),0),"")</f>
        <v>11</v>
      </c>
      <c r="O308" t="str">
        <f>VLOOKUP(M308,'AT FT Lookup'!$A$3:$D$8,4,FALSE)</f>
        <v>UrbBiz</v>
      </c>
      <c r="P308" s="11" t="str">
        <f>VLOOKUP(N308,'AT FT Lookup'!$A$12:$C$26,3,FALSE)</f>
        <v>Loc</v>
      </c>
      <c r="Q308">
        <f t="shared" si="48"/>
        <v>1</v>
      </c>
      <c r="R308">
        <f t="shared" si="49"/>
        <v>0</v>
      </c>
      <c r="S308">
        <f t="shared" si="50"/>
        <v>0</v>
      </c>
      <c r="T308">
        <f t="shared" si="51"/>
        <v>0</v>
      </c>
      <c r="U308" s="11" t="str">
        <f t="shared" si="52"/>
        <v>&lt;10k</v>
      </c>
      <c r="V308" s="3">
        <v>94</v>
      </c>
      <c r="W308" s="3">
        <v>14.5</v>
      </c>
      <c r="X308" s="3">
        <v>28</v>
      </c>
      <c r="Y308" s="3">
        <v>23.5</v>
      </c>
      <c r="Z308" s="3">
        <v>24.5</v>
      </c>
      <c r="AA308" s="9">
        <v>3.5</v>
      </c>
      <c r="AN308" s="3">
        <f>IFERROR(ROUND(VLOOKUP($A308,est_vols!$A:$U,4,FALSE),0),"")</f>
        <v>1232</v>
      </c>
      <c r="AO308" s="3">
        <f>IFERROR(ROUND(VLOOKUP($A308,est_vols!$A:$U,5,FALSE),0),"")</f>
        <v>142</v>
      </c>
      <c r="AP308" s="3">
        <f>IFERROR(ROUND(VLOOKUP($A308,est_vols!$A:$U,6,FALSE),0),"")</f>
        <v>516</v>
      </c>
      <c r="AQ308" s="3">
        <f>IFERROR(ROUND(VLOOKUP($A308,est_vols!$A:$U,7,FALSE),0),"")</f>
        <v>288</v>
      </c>
      <c r="AR308" s="3">
        <f>IFERROR(ROUND(VLOOKUP($A308,est_vols!$A:$U,8,FALSE),0),"")</f>
        <v>268</v>
      </c>
      <c r="AS308" s="9">
        <f>IFERROR(ROUND(VLOOKUP($A308,est_vols!$A:$U,9,FALSE),0),"")</f>
        <v>18</v>
      </c>
      <c r="AT308" s="3">
        <f t="shared" si="53"/>
        <v>1138</v>
      </c>
      <c r="AU308" s="3">
        <f t="shared" si="53"/>
        <v>127.5</v>
      </c>
      <c r="AV308" s="3">
        <f t="shared" si="53"/>
        <v>488</v>
      </c>
      <c r="AW308" s="3">
        <f t="shared" si="53"/>
        <v>264.5</v>
      </c>
      <c r="AX308" s="3">
        <f t="shared" si="53"/>
        <v>243.5</v>
      </c>
      <c r="AY308" s="9">
        <f t="shared" si="53"/>
        <v>14.5</v>
      </c>
      <c r="AZ308" s="3">
        <f t="shared" si="54"/>
        <v>1295044</v>
      </c>
      <c r="BA308" s="3">
        <f t="shared" si="54"/>
        <v>16256.25</v>
      </c>
      <c r="BB308" s="3">
        <f t="shared" si="54"/>
        <v>238144</v>
      </c>
      <c r="BC308" s="3">
        <f t="shared" si="54"/>
        <v>69960.25</v>
      </c>
      <c r="BD308" s="3">
        <f t="shared" si="54"/>
        <v>59292.25</v>
      </c>
      <c r="BE308" s="3">
        <f t="shared" si="54"/>
        <v>210.25</v>
      </c>
    </row>
    <row r="309" spans="1:57" x14ac:dyDescent="0.25">
      <c r="A309">
        <v>307</v>
      </c>
      <c r="B309" t="s">
        <v>75</v>
      </c>
      <c r="C309" t="s">
        <v>214</v>
      </c>
      <c r="D309" t="str">
        <f t="shared" si="55"/>
        <v>ASHBURY ST between OAK and PAGE</v>
      </c>
      <c r="E309" t="s">
        <v>251</v>
      </c>
      <c r="F309" t="s">
        <v>433</v>
      </c>
      <c r="G309" t="s">
        <v>434</v>
      </c>
      <c r="H309" t="s">
        <v>36</v>
      </c>
      <c r="I309" t="s">
        <v>621</v>
      </c>
      <c r="J309" s="11" t="s">
        <v>841</v>
      </c>
      <c r="K309">
        <v>26343</v>
      </c>
      <c r="L309" s="11">
        <v>26346</v>
      </c>
      <c r="M309">
        <f>IFERROR(ROUND(VLOOKUP($A309,est_vols!$A:$U,2,FALSE),0),"")</f>
        <v>2</v>
      </c>
      <c r="N309">
        <f>IFERROR(ROUND(VLOOKUP($A309,est_vols!$A:$U,3,FALSE),0),"")</f>
        <v>11</v>
      </c>
      <c r="O309" t="str">
        <f>VLOOKUP(M309,'AT FT Lookup'!$A$3:$D$8,4,FALSE)</f>
        <v>UrbBiz</v>
      </c>
      <c r="P309" s="11" t="str">
        <f>VLOOKUP(N309,'AT FT Lookup'!$A$12:$C$26,3,FALSE)</f>
        <v>Loc</v>
      </c>
      <c r="Q309">
        <f t="shared" si="48"/>
        <v>1</v>
      </c>
      <c r="R309">
        <f t="shared" si="49"/>
        <v>0</v>
      </c>
      <c r="S309">
        <f t="shared" si="50"/>
        <v>0</v>
      </c>
      <c r="T309">
        <f t="shared" si="51"/>
        <v>0</v>
      </c>
      <c r="U309" s="11" t="str">
        <f t="shared" si="52"/>
        <v>&lt;10k</v>
      </c>
      <c r="V309" s="3">
        <v>1587</v>
      </c>
      <c r="W309" s="3">
        <v>440</v>
      </c>
      <c r="X309" s="3">
        <v>516</v>
      </c>
      <c r="Y309" s="3">
        <v>251</v>
      </c>
      <c r="Z309" s="3">
        <v>356</v>
      </c>
      <c r="AA309" s="9">
        <v>24</v>
      </c>
      <c r="AN309" s="3">
        <f>IFERROR(ROUND(VLOOKUP($A309,est_vols!$A:$U,4,FALSE),0),"")</f>
        <v>2829</v>
      </c>
      <c r="AO309" s="3">
        <f>IFERROR(ROUND(VLOOKUP($A309,est_vols!$A:$U,5,FALSE),0),"")</f>
        <v>585</v>
      </c>
      <c r="AP309" s="3">
        <f>IFERROR(ROUND(VLOOKUP($A309,est_vols!$A:$U,6,FALSE),0),"")</f>
        <v>1081</v>
      </c>
      <c r="AQ309" s="3">
        <f>IFERROR(ROUND(VLOOKUP($A309,est_vols!$A:$U,7,FALSE),0),"")</f>
        <v>559</v>
      </c>
      <c r="AR309" s="3">
        <f>IFERROR(ROUND(VLOOKUP($A309,est_vols!$A:$U,8,FALSE),0),"")</f>
        <v>557</v>
      </c>
      <c r="AS309" s="9">
        <f>IFERROR(ROUND(VLOOKUP($A309,est_vols!$A:$U,9,FALSE),0),"")</f>
        <v>47</v>
      </c>
      <c r="AT309" s="3">
        <f t="shared" si="53"/>
        <v>1242</v>
      </c>
      <c r="AU309" s="3">
        <f t="shared" si="53"/>
        <v>145</v>
      </c>
      <c r="AV309" s="3">
        <f t="shared" si="53"/>
        <v>565</v>
      </c>
      <c r="AW309" s="3">
        <f t="shared" si="53"/>
        <v>308</v>
      </c>
      <c r="AX309" s="3">
        <f t="shared" si="53"/>
        <v>201</v>
      </c>
      <c r="AY309" s="9">
        <f t="shared" si="53"/>
        <v>23</v>
      </c>
      <c r="AZ309" s="3">
        <f t="shared" si="54"/>
        <v>1542564</v>
      </c>
      <c r="BA309" s="3">
        <f t="shared" si="54"/>
        <v>21025</v>
      </c>
      <c r="BB309" s="3">
        <f t="shared" si="54"/>
        <v>319225</v>
      </c>
      <c r="BC309" s="3">
        <f t="shared" si="54"/>
        <v>94864</v>
      </c>
      <c r="BD309" s="3">
        <f t="shared" si="54"/>
        <v>40401</v>
      </c>
      <c r="BE309" s="3">
        <f t="shared" si="54"/>
        <v>529</v>
      </c>
    </row>
    <row r="310" spans="1:57" x14ac:dyDescent="0.25">
      <c r="A310">
        <v>308</v>
      </c>
      <c r="B310" t="s">
        <v>75</v>
      </c>
      <c r="C310" t="s">
        <v>214</v>
      </c>
      <c r="D310" t="str">
        <f t="shared" si="55"/>
        <v>ASHBURY ST between OAK and PAGE</v>
      </c>
      <c r="E310" t="s">
        <v>251</v>
      </c>
      <c r="F310" t="s">
        <v>433</v>
      </c>
      <c r="G310" t="s">
        <v>434</v>
      </c>
      <c r="H310" t="s">
        <v>38</v>
      </c>
      <c r="I310" t="s">
        <v>621</v>
      </c>
      <c r="J310" s="11" t="s">
        <v>842</v>
      </c>
      <c r="K310">
        <v>26346</v>
      </c>
      <c r="L310" s="11">
        <v>26343</v>
      </c>
      <c r="M310">
        <f>IFERROR(ROUND(VLOOKUP($A310,est_vols!$A:$U,2,FALSE),0),"")</f>
        <v>2</v>
      </c>
      <c r="N310">
        <f>IFERROR(ROUND(VLOOKUP($A310,est_vols!$A:$U,3,FALSE),0),"")</f>
        <v>11</v>
      </c>
      <c r="O310" t="str">
        <f>VLOOKUP(M310,'AT FT Lookup'!$A$3:$D$8,4,FALSE)</f>
        <v>UrbBiz</v>
      </c>
      <c r="P310" s="11" t="str">
        <f>VLOOKUP(N310,'AT FT Lookup'!$A$12:$C$26,3,FALSE)</f>
        <v>Loc</v>
      </c>
      <c r="Q310">
        <f t="shared" si="48"/>
        <v>1</v>
      </c>
      <c r="R310">
        <f t="shared" si="49"/>
        <v>0</v>
      </c>
      <c r="S310">
        <f t="shared" si="50"/>
        <v>0</v>
      </c>
      <c r="T310">
        <f t="shared" si="51"/>
        <v>0</v>
      </c>
      <c r="U310" s="11" t="str">
        <f t="shared" si="52"/>
        <v>&lt;10k</v>
      </c>
      <c r="V310" s="3">
        <v>496</v>
      </c>
      <c r="W310" s="3">
        <v>89</v>
      </c>
      <c r="X310" s="3">
        <v>172</v>
      </c>
      <c r="Y310" s="3">
        <v>135</v>
      </c>
      <c r="Z310" s="3">
        <v>93</v>
      </c>
      <c r="AA310" s="9">
        <v>7</v>
      </c>
      <c r="AN310" s="3">
        <f>IFERROR(ROUND(VLOOKUP($A310,est_vols!$A:$U,4,FALSE),0),"")</f>
        <v>227</v>
      </c>
      <c r="AO310" s="3">
        <f>IFERROR(ROUND(VLOOKUP($A310,est_vols!$A:$U,5,FALSE),0),"")</f>
        <v>3</v>
      </c>
      <c r="AP310" s="3">
        <f>IFERROR(ROUND(VLOOKUP($A310,est_vols!$A:$U,6,FALSE),0),"")</f>
        <v>95</v>
      </c>
      <c r="AQ310" s="3">
        <f>IFERROR(ROUND(VLOOKUP($A310,est_vols!$A:$U,7,FALSE),0),"")</f>
        <v>78</v>
      </c>
      <c r="AR310" s="3">
        <f>IFERROR(ROUND(VLOOKUP($A310,est_vols!$A:$U,8,FALSE),0),"")</f>
        <v>50</v>
      </c>
      <c r="AS310" s="9">
        <f>IFERROR(ROUND(VLOOKUP($A310,est_vols!$A:$U,9,FALSE),0),"")</f>
        <v>2</v>
      </c>
      <c r="AT310" s="3">
        <f t="shared" si="53"/>
        <v>-269</v>
      </c>
      <c r="AU310" s="3">
        <f t="shared" si="53"/>
        <v>-86</v>
      </c>
      <c r="AV310" s="3">
        <f t="shared" si="53"/>
        <v>-77</v>
      </c>
      <c r="AW310" s="3">
        <f t="shared" si="53"/>
        <v>-57</v>
      </c>
      <c r="AX310" s="3">
        <f t="shared" si="53"/>
        <v>-43</v>
      </c>
      <c r="AY310" s="9">
        <f t="shared" si="53"/>
        <v>-5</v>
      </c>
      <c r="AZ310" s="3">
        <f t="shared" si="54"/>
        <v>72361</v>
      </c>
      <c r="BA310" s="3">
        <f t="shared" si="54"/>
        <v>7396</v>
      </c>
      <c r="BB310" s="3">
        <f t="shared" si="54"/>
        <v>5929</v>
      </c>
      <c r="BC310" s="3">
        <f t="shared" si="54"/>
        <v>3249</v>
      </c>
      <c r="BD310" s="3">
        <f t="shared" si="54"/>
        <v>1849</v>
      </c>
      <c r="BE310" s="3">
        <f t="shared" si="54"/>
        <v>25</v>
      </c>
    </row>
    <row r="311" spans="1:57" x14ac:dyDescent="0.25">
      <c r="A311">
        <v>309</v>
      </c>
      <c r="B311" t="s">
        <v>75</v>
      </c>
      <c r="C311" t="s">
        <v>214</v>
      </c>
      <c r="D311" t="str">
        <f t="shared" si="55"/>
        <v>BAKER ST between BUSH and PINE</v>
      </c>
      <c r="E311" t="s">
        <v>252</v>
      </c>
      <c r="F311" t="s">
        <v>435</v>
      </c>
      <c r="G311" t="s">
        <v>436</v>
      </c>
      <c r="H311" t="s">
        <v>36</v>
      </c>
      <c r="I311" t="s">
        <v>621</v>
      </c>
      <c r="J311" s="11" t="s">
        <v>843</v>
      </c>
      <c r="K311">
        <v>26825</v>
      </c>
      <c r="L311" s="11">
        <v>26826</v>
      </c>
      <c r="M311">
        <f>IFERROR(ROUND(VLOOKUP($A311,est_vols!$A:$U,2,FALSE),0),"")</f>
        <v>1</v>
      </c>
      <c r="N311">
        <f>IFERROR(ROUND(VLOOKUP($A311,est_vols!$A:$U,3,FALSE),0),"")</f>
        <v>11</v>
      </c>
      <c r="O311" t="str">
        <f>VLOOKUP(M311,'AT FT Lookup'!$A$3:$D$8,4,FALSE)</f>
        <v>Core/CBD</v>
      </c>
      <c r="P311" s="11" t="str">
        <f>VLOOKUP(N311,'AT FT Lookup'!$A$12:$C$26,3,FALSE)</f>
        <v>Loc</v>
      </c>
      <c r="Q311">
        <f t="shared" si="48"/>
        <v>1</v>
      </c>
      <c r="R311">
        <f t="shared" si="49"/>
        <v>0</v>
      </c>
      <c r="S311">
        <f t="shared" si="50"/>
        <v>0</v>
      </c>
      <c r="T311">
        <f t="shared" si="51"/>
        <v>0</v>
      </c>
      <c r="U311" s="11" t="str">
        <f t="shared" si="52"/>
        <v>&lt;10k</v>
      </c>
      <c r="V311" s="3">
        <v>1723.5</v>
      </c>
      <c r="W311" s="3">
        <v>373</v>
      </c>
      <c r="X311" s="3">
        <v>721.5</v>
      </c>
      <c r="Y311" s="3">
        <v>371.5</v>
      </c>
      <c r="Z311" s="3">
        <v>239.5</v>
      </c>
      <c r="AA311" s="9">
        <v>18</v>
      </c>
      <c r="AN311" s="3">
        <f>IFERROR(ROUND(VLOOKUP($A311,est_vols!$A:$U,4,FALSE),0),"")</f>
        <v>1388</v>
      </c>
      <c r="AO311" s="3">
        <f>IFERROR(ROUND(VLOOKUP($A311,est_vols!$A:$U,5,FALSE),0),"")</f>
        <v>196</v>
      </c>
      <c r="AP311" s="3">
        <f>IFERROR(ROUND(VLOOKUP($A311,est_vols!$A:$U,6,FALSE),0),"")</f>
        <v>715</v>
      </c>
      <c r="AQ311" s="3">
        <f>IFERROR(ROUND(VLOOKUP($A311,est_vols!$A:$U,7,FALSE),0),"")</f>
        <v>442</v>
      </c>
      <c r="AR311" s="3">
        <f>IFERROR(ROUND(VLOOKUP($A311,est_vols!$A:$U,8,FALSE),0),"")</f>
        <v>34</v>
      </c>
      <c r="AS311" s="9">
        <f>IFERROR(ROUND(VLOOKUP($A311,est_vols!$A:$U,9,FALSE),0),"")</f>
        <v>1</v>
      </c>
      <c r="AT311" s="3">
        <f t="shared" si="53"/>
        <v>-335.5</v>
      </c>
      <c r="AU311" s="3">
        <f t="shared" si="53"/>
        <v>-177</v>
      </c>
      <c r="AV311" s="3">
        <f t="shared" si="53"/>
        <v>-6.5</v>
      </c>
      <c r="AW311" s="3">
        <f t="shared" si="53"/>
        <v>70.5</v>
      </c>
      <c r="AX311" s="3">
        <f t="shared" si="53"/>
        <v>-205.5</v>
      </c>
      <c r="AY311" s="9">
        <f t="shared" si="53"/>
        <v>-17</v>
      </c>
      <c r="AZ311" s="3">
        <f t="shared" si="54"/>
        <v>112560.25</v>
      </c>
      <c r="BA311" s="3">
        <f t="shared" si="54"/>
        <v>31329</v>
      </c>
      <c r="BB311" s="3">
        <f t="shared" si="54"/>
        <v>42.25</v>
      </c>
      <c r="BC311" s="3">
        <f t="shared" si="54"/>
        <v>4970.25</v>
      </c>
      <c r="BD311" s="3">
        <f t="shared" si="54"/>
        <v>42230.25</v>
      </c>
      <c r="BE311" s="3">
        <f t="shared" si="54"/>
        <v>289</v>
      </c>
    </row>
    <row r="312" spans="1:57" x14ac:dyDescent="0.25">
      <c r="A312">
        <v>310</v>
      </c>
      <c r="B312" t="s">
        <v>75</v>
      </c>
      <c r="C312" t="s">
        <v>214</v>
      </c>
      <c r="D312" t="str">
        <f t="shared" si="55"/>
        <v>BAKER ST between BUSH and PINE</v>
      </c>
      <c r="E312" t="s">
        <v>252</v>
      </c>
      <c r="F312" t="s">
        <v>435</v>
      </c>
      <c r="G312" t="s">
        <v>436</v>
      </c>
      <c r="H312" t="s">
        <v>38</v>
      </c>
      <c r="I312" t="s">
        <v>621</v>
      </c>
      <c r="J312" s="11" t="s">
        <v>844</v>
      </c>
      <c r="K312">
        <v>26826</v>
      </c>
      <c r="L312" s="11">
        <v>26825</v>
      </c>
      <c r="M312">
        <f>IFERROR(ROUND(VLOOKUP($A312,est_vols!$A:$U,2,FALSE),0),"")</f>
        <v>1</v>
      </c>
      <c r="N312">
        <f>IFERROR(ROUND(VLOOKUP($A312,est_vols!$A:$U,3,FALSE),0),"")</f>
        <v>11</v>
      </c>
      <c r="O312" t="str">
        <f>VLOOKUP(M312,'AT FT Lookup'!$A$3:$D$8,4,FALSE)</f>
        <v>Core/CBD</v>
      </c>
      <c r="P312" s="11" t="str">
        <f>VLOOKUP(N312,'AT FT Lookup'!$A$12:$C$26,3,FALSE)</f>
        <v>Loc</v>
      </c>
      <c r="Q312">
        <f t="shared" si="48"/>
        <v>1</v>
      </c>
      <c r="R312">
        <f t="shared" si="49"/>
        <v>0</v>
      </c>
      <c r="S312">
        <f t="shared" si="50"/>
        <v>0</v>
      </c>
      <c r="T312">
        <f t="shared" si="51"/>
        <v>0</v>
      </c>
      <c r="U312" s="11" t="str">
        <f t="shared" si="52"/>
        <v>&lt;10k</v>
      </c>
      <c r="V312" s="3">
        <v>1497</v>
      </c>
      <c r="W312" s="3">
        <v>237.5</v>
      </c>
      <c r="X312" s="3">
        <v>556</v>
      </c>
      <c r="Y312" s="3">
        <v>405</v>
      </c>
      <c r="Z312" s="3">
        <v>277.5</v>
      </c>
      <c r="AA312" s="9">
        <v>21</v>
      </c>
      <c r="AN312" s="3">
        <f>IFERROR(ROUND(VLOOKUP($A312,est_vols!$A:$U,4,FALSE),0),"")</f>
        <v>48</v>
      </c>
      <c r="AO312" s="3">
        <f>IFERROR(ROUND(VLOOKUP($A312,est_vols!$A:$U,5,FALSE),0),"")</f>
        <v>11</v>
      </c>
      <c r="AP312" s="3">
        <f>IFERROR(ROUND(VLOOKUP($A312,est_vols!$A:$U,6,FALSE),0),"")</f>
        <v>21</v>
      </c>
      <c r="AQ312" s="3">
        <f>IFERROR(ROUND(VLOOKUP($A312,est_vols!$A:$U,7,FALSE),0),"")</f>
        <v>14</v>
      </c>
      <c r="AR312" s="3">
        <f>IFERROR(ROUND(VLOOKUP($A312,est_vols!$A:$U,8,FALSE),0),"")</f>
        <v>2</v>
      </c>
      <c r="AS312" s="9">
        <f>IFERROR(ROUND(VLOOKUP($A312,est_vols!$A:$U,9,FALSE),0),"")</f>
        <v>0</v>
      </c>
      <c r="AT312" s="3">
        <f t="shared" si="53"/>
        <v>-1449</v>
      </c>
      <c r="AU312" s="3">
        <f t="shared" si="53"/>
        <v>-226.5</v>
      </c>
      <c r="AV312" s="3">
        <f t="shared" si="53"/>
        <v>-535</v>
      </c>
      <c r="AW312" s="3">
        <f t="shared" si="53"/>
        <v>-391</v>
      </c>
      <c r="AX312" s="3">
        <f t="shared" si="53"/>
        <v>-275.5</v>
      </c>
      <c r="AY312" s="9">
        <f t="shared" si="53"/>
        <v>-21</v>
      </c>
      <c r="AZ312" s="3">
        <f t="shared" si="54"/>
        <v>2099601</v>
      </c>
      <c r="BA312" s="3">
        <f t="shared" si="54"/>
        <v>51302.25</v>
      </c>
      <c r="BB312" s="3">
        <f t="shared" si="54"/>
        <v>286225</v>
      </c>
      <c r="BC312" s="3">
        <f t="shared" si="54"/>
        <v>152881</v>
      </c>
      <c r="BD312" s="3">
        <f t="shared" si="54"/>
        <v>75900.25</v>
      </c>
      <c r="BE312" s="3">
        <f t="shared" si="54"/>
        <v>441</v>
      </c>
    </row>
    <row r="313" spans="1:57" x14ac:dyDescent="0.25">
      <c r="A313">
        <v>311</v>
      </c>
      <c r="B313" t="s">
        <v>75</v>
      </c>
      <c r="C313" t="s">
        <v>214</v>
      </c>
      <c r="D313" t="str">
        <f t="shared" si="55"/>
        <v>BAKER ST between BUSH and SUTTER</v>
      </c>
      <c r="E313" t="s">
        <v>252</v>
      </c>
      <c r="F313" t="s">
        <v>435</v>
      </c>
      <c r="G313" t="s">
        <v>437</v>
      </c>
      <c r="H313" t="s">
        <v>36</v>
      </c>
      <c r="I313" t="s">
        <v>621</v>
      </c>
      <c r="J313" s="11" t="s">
        <v>845</v>
      </c>
      <c r="K313">
        <v>26815</v>
      </c>
      <c r="L313" s="11">
        <v>26825</v>
      </c>
      <c r="M313">
        <f>IFERROR(ROUND(VLOOKUP($A313,est_vols!$A:$U,2,FALSE),0),"")</f>
        <v>1</v>
      </c>
      <c r="N313">
        <f>IFERROR(ROUND(VLOOKUP($A313,est_vols!$A:$U,3,FALSE),0),"")</f>
        <v>11</v>
      </c>
      <c r="O313" t="str">
        <f>VLOOKUP(M313,'AT FT Lookup'!$A$3:$D$8,4,FALSE)</f>
        <v>Core/CBD</v>
      </c>
      <c r="P313" s="11" t="str">
        <f>VLOOKUP(N313,'AT FT Lookup'!$A$12:$C$26,3,FALSE)</f>
        <v>Loc</v>
      </c>
      <c r="Q313">
        <f t="shared" si="48"/>
        <v>1</v>
      </c>
      <c r="R313">
        <f t="shared" si="49"/>
        <v>0</v>
      </c>
      <c r="S313">
        <f t="shared" si="50"/>
        <v>0</v>
      </c>
      <c r="T313">
        <f t="shared" si="51"/>
        <v>0</v>
      </c>
      <c r="U313" s="11" t="str">
        <f t="shared" si="52"/>
        <v>&lt;10k</v>
      </c>
      <c r="V313" s="3">
        <v>1693.5</v>
      </c>
      <c r="W313" s="3">
        <v>324.5</v>
      </c>
      <c r="X313" s="3">
        <v>757.5</v>
      </c>
      <c r="Y313" s="3">
        <v>357.5</v>
      </c>
      <c r="Z313" s="3">
        <v>238.5</v>
      </c>
      <c r="AA313" s="9">
        <v>15.5</v>
      </c>
      <c r="AN313" s="3">
        <f>IFERROR(ROUND(VLOOKUP($A313,est_vols!$A:$U,4,FALSE),0),"")</f>
        <v>330</v>
      </c>
      <c r="AO313" s="3">
        <f>IFERROR(ROUND(VLOOKUP($A313,est_vols!$A:$U,5,FALSE),0),"")</f>
        <v>42</v>
      </c>
      <c r="AP313" s="3">
        <f>IFERROR(ROUND(VLOOKUP($A313,est_vols!$A:$U,6,FALSE),0),"")</f>
        <v>162</v>
      </c>
      <c r="AQ313" s="3">
        <f>IFERROR(ROUND(VLOOKUP($A313,est_vols!$A:$U,7,FALSE),0),"")</f>
        <v>107</v>
      </c>
      <c r="AR313" s="3">
        <f>IFERROR(ROUND(VLOOKUP($A313,est_vols!$A:$U,8,FALSE),0),"")</f>
        <v>19</v>
      </c>
      <c r="AS313" s="9">
        <f>IFERROR(ROUND(VLOOKUP($A313,est_vols!$A:$U,9,FALSE),0),"")</f>
        <v>0</v>
      </c>
      <c r="AT313" s="3">
        <f t="shared" si="53"/>
        <v>-1363.5</v>
      </c>
      <c r="AU313" s="3">
        <f t="shared" si="53"/>
        <v>-282.5</v>
      </c>
      <c r="AV313" s="3">
        <f t="shared" si="53"/>
        <v>-595.5</v>
      </c>
      <c r="AW313" s="3">
        <f t="shared" si="53"/>
        <v>-250.5</v>
      </c>
      <c r="AX313" s="3">
        <f t="shared" si="53"/>
        <v>-219.5</v>
      </c>
      <c r="AY313" s="9">
        <f t="shared" si="53"/>
        <v>-15.5</v>
      </c>
      <c r="AZ313" s="3">
        <f t="shared" si="54"/>
        <v>1859132.25</v>
      </c>
      <c r="BA313" s="3">
        <f t="shared" si="54"/>
        <v>79806.25</v>
      </c>
      <c r="BB313" s="3">
        <f t="shared" si="54"/>
        <v>354620.25</v>
      </c>
      <c r="BC313" s="3">
        <f t="shared" si="54"/>
        <v>62750.25</v>
      </c>
      <c r="BD313" s="3">
        <f t="shared" si="54"/>
        <v>48180.25</v>
      </c>
      <c r="BE313" s="3">
        <f t="shared" si="54"/>
        <v>240.25</v>
      </c>
    </row>
    <row r="314" spans="1:57" x14ac:dyDescent="0.25">
      <c r="A314">
        <v>312</v>
      </c>
      <c r="B314" t="s">
        <v>75</v>
      </c>
      <c r="C314" t="s">
        <v>214</v>
      </c>
      <c r="D314" t="str">
        <f t="shared" si="55"/>
        <v>BAKER ST between BUSH and SUTTER</v>
      </c>
      <c r="E314" t="s">
        <v>252</v>
      </c>
      <c r="F314" t="s">
        <v>435</v>
      </c>
      <c r="G314" t="s">
        <v>437</v>
      </c>
      <c r="H314" t="s">
        <v>38</v>
      </c>
      <c r="I314" t="s">
        <v>621</v>
      </c>
      <c r="J314" s="11" t="s">
        <v>846</v>
      </c>
      <c r="K314">
        <v>26825</v>
      </c>
      <c r="L314" s="11">
        <v>26815</v>
      </c>
      <c r="M314">
        <f>IFERROR(ROUND(VLOOKUP($A314,est_vols!$A:$U,2,FALSE),0),"")</f>
        <v>1</v>
      </c>
      <c r="N314">
        <f>IFERROR(ROUND(VLOOKUP($A314,est_vols!$A:$U,3,FALSE),0),"")</f>
        <v>11</v>
      </c>
      <c r="O314" t="str">
        <f>VLOOKUP(M314,'AT FT Lookup'!$A$3:$D$8,4,FALSE)</f>
        <v>Core/CBD</v>
      </c>
      <c r="P314" s="11" t="str">
        <f>VLOOKUP(N314,'AT FT Lookup'!$A$12:$C$26,3,FALSE)</f>
        <v>Loc</v>
      </c>
      <c r="Q314">
        <f t="shared" si="48"/>
        <v>1</v>
      </c>
      <c r="R314">
        <f t="shared" si="49"/>
        <v>0</v>
      </c>
      <c r="S314">
        <f t="shared" si="50"/>
        <v>0</v>
      </c>
      <c r="T314">
        <f t="shared" si="51"/>
        <v>0</v>
      </c>
      <c r="U314" s="11" t="str">
        <f t="shared" si="52"/>
        <v>&lt;10k</v>
      </c>
      <c r="V314" s="3">
        <v>1321.5</v>
      </c>
      <c r="W314" s="3">
        <v>184.5</v>
      </c>
      <c r="X314" s="3">
        <v>520.5</v>
      </c>
      <c r="Y314" s="3">
        <v>391.5</v>
      </c>
      <c r="Z314" s="3">
        <v>215.5</v>
      </c>
      <c r="AA314" s="9">
        <v>9.5</v>
      </c>
      <c r="AN314" s="3">
        <f>IFERROR(ROUND(VLOOKUP($A314,est_vols!$A:$U,4,FALSE),0),"")</f>
        <v>350</v>
      </c>
      <c r="AO314" s="3">
        <f>IFERROR(ROUND(VLOOKUP($A314,est_vols!$A:$U,5,FALSE),0),"")</f>
        <v>77</v>
      </c>
      <c r="AP314" s="3">
        <f>IFERROR(ROUND(VLOOKUP($A314,est_vols!$A:$U,6,FALSE),0),"")</f>
        <v>109</v>
      </c>
      <c r="AQ314" s="3">
        <f>IFERROR(ROUND(VLOOKUP($A314,est_vols!$A:$U,7,FALSE),0),"")</f>
        <v>130</v>
      </c>
      <c r="AR314" s="3">
        <f>IFERROR(ROUND(VLOOKUP($A314,est_vols!$A:$U,8,FALSE),0),"")</f>
        <v>33</v>
      </c>
      <c r="AS314" s="9">
        <f>IFERROR(ROUND(VLOOKUP($A314,est_vols!$A:$U,9,FALSE),0),"")</f>
        <v>1</v>
      </c>
      <c r="AT314" s="3">
        <f t="shared" si="53"/>
        <v>-971.5</v>
      </c>
      <c r="AU314" s="3">
        <f t="shared" si="53"/>
        <v>-107.5</v>
      </c>
      <c r="AV314" s="3">
        <f t="shared" si="53"/>
        <v>-411.5</v>
      </c>
      <c r="AW314" s="3">
        <f t="shared" si="53"/>
        <v>-261.5</v>
      </c>
      <c r="AX314" s="3">
        <f t="shared" si="53"/>
        <v>-182.5</v>
      </c>
      <c r="AY314" s="9">
        <f t="shared" si="53"/>
        <v>-8.5</v>
      </c>
      <c r="AZ314" s="3">
        <f t="shared" si="54"/>
        <v>943812.25</v>
      </c>
      <c r="BA314" s="3">
        <f t="shared" si="54"/>
        <v>11556.25</v>
      </c>
      <c r="BB314" s="3">
        <f t="shared" si="54"/>
        <v>169332.25</v>
      </c>
      <c r="BC314" s="3">
        <f t="shared" si="54"/>
        <v>68382.25</v>
      </c>
      <c r="BD314" s="3">
        <f t="shared" si="54"/>
        <v>33306.25</v>
      </c>
      <c r="BE314" s="3">
        <f t="shared" si="54"/>
        <v>72.25</v>
      </c>
    </row>
    <row r="315" spans="1:57" x14ac:dyDescent="0.25">
      <c r="A315">
        <v>313</v>
      </c>
      <c r="B315" t="s">
        <v>75</v>
      </c>
      <c r="C315" t="s">
        <v>214</v>
      </c>
      <c r="D315" t="str">
        <f t="shared" si="55"/>
        <v>BAKER ST between FELL and HAYES</v>
      </c>
      <c r="E315" t="s">
        <v>252</v>
      </c>
      <c r="F315" t="s">
        <v>438</v>
      </c>
      <c r="G315" t="s">
        <v>439</v>
      </c>
      <c r="H315" t="s">
        <v>36</v>
      </c>
      <c r="I315" t="s">
        <v>621</v>
      </c>
      <c r="J315" s="11" t="s">
        <v>847</v>
      </c>
      <c r="K315">
        <v>26350</v>
      </c>
      <c r="L315" s="11">
        <v>26351</v>
      </c>
      <c r="M315">
        <f>IFERROR(ROUND(VLOOKUP($A315,est_vols!$A:$U,2,FALSE),0),"")</f>
        <v>1</v>
      </c>
      <c r="N315">
        <f>IFERROR(ROUND(VLOOKUP($A315,est_vols!$A:$U,3,FALSE),0),"")</f>
        <v>4</v>
      </c>
      <c r="O315" t="str">
        <f>VLOOKUP(M315,'AT FT Lookup'!$A$3:$D$8,4,FALSE)</f>
        <v>Core/CBD</v>
      </c>
      <c r="P315" s="11" t="str">
        <f>VLOOKUP(N315,'AT FT Lookup'!$A$12:$C$26,3,FALSE)</f>
        <v>Col</v>
      </c>
      <c r="Q315">
        <f t="shared" si="48"/>
        <v>1</v>
      </c>
      <c r="R315">
        <f t="shared" si="49"/>
        <v>0</v>
      </c>
      <c r="S315">
        <f t="shared" si="50"/>
        <v>0</v>
      </c>
      <c r="T315">
        <f t="shared" si="51"/>
        <v>0</v>
      </c>
      <c r="U315" s="11" t="str">
        <f t="shared" si="52"/>
        <v>&lt;10k</v>
      </c>
      <c r="V315" s="3">
        <v>3258</v>
      </c>
      <c r="W315" s="3">
        <v>531.5</v>
      </c>
      <c r="X315" s="3">
        <v>1417.5</v>
      </c>
      <c r="Y315" s="3">
        <v>620.5</v>
      </c>
      <c r="Z315" s="3">
        <v>645</v>
      </c>
      <c r="AA315" s="9">
        <v>43.5</v>
      </c>
      <c r="AN315" s="3">
        <f>IFERROR(ROUND(VLOOKUP($A315,est_vols!$A:$U,4,FALSE),0),"")</f>
        <v>1678</v>
      </c>
      <c r="AO315" s="3">
        <f>IFERROR(ROUND(VLOOKUP($A315,est_vols!$A:$U,5,FALSE),0),"")</f>
        <v>201</v>
      </c>
      <c r="AP315" s="3">
        <f>IFERROR(ROUND(VLOOKUP($A315,est_vols!$A:$U,6,FALSE),0),"")</f>
        <v>851</v>
      </c>
      <c r="AQ315" s="3">
        <f>IFERROR(ROUND(VLOOKUP($A315,est_vols!$A:$U,7,FALSE),0),"")</f>
        <v>520</v>
      </c>
      <c r="AR315" s="3">
        <f>IFERROR(ROUND(VLOOKUP($A315,est_vols!$A:$U,8,FALSE),0),"")</f>
        <v>106</v>
      </c>
      <c r="AS315" s="9">
        <f>IFERROR(ROUND(VLOOKUP($A315,est_vols!$A:$U,9,FALSE),0),"")</f>
        <v>0</v>
      </c>
      <c r="AT315" s="3">
        <f t="shared" si="53"/>
        <v>-1580</v>
      </c>
      <c r="AU315" s="3">
        <f t="shared" si="53"/>
        <v>-330.5</v>
      </c>
      <c r="AV315" s="3">
        <f t="shared" si="53"/>
        <v>-566.5</v>
      </c>
      <c r="AW315" s="3">
        <f t="shared" ref="AW315:AY378" si="56">IF(Y315&gt;0,AQ315-Y315,"")</f>
        <v>-100.5</v>
      </c>
      <c r="AX315" s="3">
        <f t="shared" si="56"/>
        <v>-539</v>
      </c>
      <c r="AY315" s="9">
        <f t="shared" si="56"/>
        <v>-43.5</v>
      </c>
      <c r="AZ315" s="3">
        <f t="shared" si="54"/>
        <v>2496400</v>
      </c>
      <c r="BA315" s="3">
        <f t="shared" si="54"/>
        <v>109230.25</v>
      </c>
      <c r="BB315" s="3">
        <f t="shared" si="54"/>
        <v>320922.25</v>
      </c>
      <c r="BC315" s="3">
        <f t="shared" ref="BC315:BE378" si="57">IFERROR(AW315^2,"")</f>
        <v>10100.25</v>
      </c>
      <c r="BD315" s="3">
        <f t="shared" si="57"/>
        <v>290521</v>
      </c>
      <c r="BE315" s="3">
        <f t="shared" si="57"/>
        <v>1892.25</v>
      </c>
    </row>
    <row r="316" spans="1:57" x14ac:dyDescent="0.25">
      <c r="A316">
        <v>314</v>
      </c>
      <c r="B316" t="s">
        <v>75</v>
      </c>
      <c r="C316" t="s">
        <v>214</v>
      </c>
      <c r="D316" t="str">
        <f t="shared" si="55"/>
        <v>BAKER ST between FELL and HAYES</v>
      </c>
      <c r="E316" t="s">
        <v>252</v>
      </c>
      <c r="F316" t="s">
        <v>438</v>
      </c>
      <c r="G316" t="s">
        <v>439</v>
      </c>
      <c r="H316" t="s">
        <v>38</v>
      </c>
      <c r="I316" t="s">
        <v>621</v>
      </c>
      <c r="J316" s="11" t="s">
        <v>848</v>
      </c>
      <c r="K316">
        <v>26351</v>
      </c>
      <c r="L316" s="11">
        <v>26350</v>
      </c>
      <c r="M316">
        <f>IFERROR(ROUND(VLOOKUP($A316,est_vols!$A:$U,2,FALSE),0),"")</f>
        <v>1</v>
      </c>
      <c r="N316">
        <f>IFERROR(ROUND(VLOOKUP($A316,est_vols!$A:$U,3,FALSE),0),"")</f>
        <v>4</v>
      </c>
      <c r="O316" t="str">
        <f>VLOOKUP(M316,'AT FT Lookup'!$A$3:$D$8,4,FALSE)</f>
        <v>Core/CBD</v>
      </c>
      <c r="P316" s="11" t="str">
        <f>VLOOKUP(N316,'AT FT Lookup'!$A$12:$C$26,3,FALSE)</f>
        <v>Col</v>
      </c>
      <c r="Q316">
        <f t="shared" si="48"/>
        <v>1</v>
      </c>
      <c r="R316">
        <f t="shared" si="49"/>
        <v>0</v>
      </c>
      <c r="S316">
        <f t="shared" si="50"/>
        <v>0</v>
      </c>
      <c r="T316">
        <f t="shared" si="51"/>
        <v>0</v>
      </c>
      <c r="U316" s="11" t="str">
        <f t="shared" si="52"/>
        <v>&lt;10k</v>
      </c>
      <c r="V316" s="3">
        <v>2946</v>
      </c>
      <c r="W316" s="3">
        <v>406.5</v>
      </c>
      <c r="X316" s="3">
        <v>1081</v>
      </c>
      <c r="Y316" s="3">
        <v>728.5</v>
      </c>
      <c r="Z316" s="3">
        <v>654</v>
      </c>
      <c r="AA316" s="9">
        <v>76</v>
      </c>
      <c r="AN316" s="3">
        <f>IFERROR(ROUND(VLOOKUP($A316,est_vols!$A:$U,4,FALSE),0),"")</f>
        <v>1762</v>
      </c>
      <c r="AO316" s="3">
        <f>IFERROR(ROUND(VLOOKUP($A316,est_vols!$A:$U,5,FALSE),0),"")</f>
        <v>764</v>
      </c>
      <c r="AP316" s="3">
        <f>IFERROR(ROUND(VLOOKUP($A316,est_vols!$A:$U,6,FALSE),0),"")</f>
        <v>364</v>
      </c>
      <c r="AQ316" s="3">
        <f>IFERROR(ROUND(VLOOKUP($A316,est_vols!$A:$U,7,FALSE),0),"")</f>
        <v>442</v>
      </c>
      <c r="AR316" s="3">
        <f>IFERROR(ROUND(VLOOKUP($A316,est_vols!$A:$U,8,FALSE),0),"")</f>
        <v>165</v>
      </c>
      <c r="AS316" s="9">
        <f>IFERROR(ROUND(VLOOKUP($A316,est_vols!$A:$U,9,FALSE),0),"")</f>
        <v>26</v>
      </c>
      <c r="AT316" s="3">
        <f t="shared" ref="AT316:AY379" si="58">IF(V316&gt;0,AN316-V316,"")</f>
        <v>-1184</v>
      </c>
      <c r="AU316" s="3">
        <f t="shared" si="58"/>
        <v>357.5</v>
      </c>
      <c r="AV316" s="3">
        <f t="shared" si="58"/>
        <v>-717</v>
      </c>
      <c r="AW316" s="3">
        <f t="shared" si="56"/>
        <v>-286.5</v>
      </c>
      <c r="AX316" s="3">
        <f t="shared" si="56"/>
        <v>-489</v>
      </c>
      <c r="AY316" s="9">
        <f t="shared" si="56"/>
        <v>-50</v>
      </c>
      <c r="AZ316" s="3">
        <f t="shared" ref="AZ316:BE379" si="59">IFERROR(AT316^2,"")</f>
        <v>1401856</v>
      </c>
      <c r="BA316" s="3">
        <f t="shared" si="59"/>
        <v>127806.25</v>
      </c>
      <c r="BB316" s="3">
        <f t="shared" si="59"/>
        <v>514089</v>
      </c>
      <c r="BC316" s="3">
        <f t="shared" si="57"/>
        <v>82082.25</v>
      </c>
      <c r="BD316" s="3">
        <f t="shared" si="57"/>
        <v>239121</v>
      </c>
      <c r="BE316" s="3">
        <f t="shared" si="57"/>
        <v>2500</v>
      </c>
    </row>
    <row r="317" spans="1:57" x14ac:dyDescent="0.25">
      <c r="A317">
        <v>315</v>
      </c>
      <c r="B317" t="s">
        <v>75</v>
      </c>
      <c r="C317" t="s">
        <v>214</v>
      </c>
      <c r="D317" t="str">
        <f t="shared" si="55"/>
        <v>BAKER ST between FELL and OAK</v>
      </c>
      <c r="E317" t="s">
        <v>252</v>
      </c>
      <c r="F317" t="s">
        <v>438</v>
      </c>
      <c r="G317" t="s">
        <v>433</v>
      </c>
      <c r="H317" t="s">
        <v>36</v>
      </c>
      <c r="I317" t="s">
        <v>621</v>
      </c>
      <c r="J317" s="11" t="s">
        <v>849</v>
      </c>
      <c r="K317">
        <v>26319</v>
      </c>
      <c r="L317" s="11">
        <v>26350</v>
      </c>
      <c r="M317">
        <f>IFERROR(ROUND(VLOOKUP($A317,est_vols!$A:$U,2,FALSE),0),"")</f>
        <v>1</v>
      </c>
      <c r="N317">
        <f>IFERROR(ROUND(VLOOKUP($A317,est_vols!$A:$U,3,FALSE),0),"")</f>
        <v>4</v>
      </c>
      <c r="O317" t="str">
        <f>VLOOKUP(M317,'AT FT Lookup'!$A$3:$D$8,4,FALSE)</f>
        <v>Core/CBD</v>
      </c>
      <c r="P317" s="11" t="str">
        <f>VLOOKUP(N317,'AT FT Lookup'!$A$12:$C$26,3,FALSE)</f>
        <v>Col</v>
      </c>
      <c r="Q317">
        <f t="shared" si="48"/>
        <v>1</v>
      </c>
      <c r="R317">
        <f t="shared" si="49"/>
        <v>0</v>
      </c>
      <c r="S317">
        <f t="shared" si="50"/>
        <v>0</v>
      </c>
      <c r="T317">
        <f t="shared" si="51"/>
        <v>0</v>
      </c>
      <c r="U317" s="11" t="str">
        <f t="shared" si="52"/>
        <v>&lt;10k</v>
      </c>
      <c r="V317" s="3">
        <v>4184</v>
      </c>
      <c r="W317" s="3">
        <v>902</v>
      </c>
      <c r="X317" s="3">
        <v>1805</v>
      </c>
      <c r="Y317" s="3">
        <v>827</v>
      </c>
      <c r="Z317" s="3">
        <v>621</v>
      </c>
      <c r="AA317" s="9">
        <v>29</v>
      </c>
      <c r="AN317" s="3">
        <f>IFERROR(ROUND(VLOOKUP($A317,est_vols!$A:$U,4,FALSE),0),"")</f>
        <v>2232</v>
      </c>
      <c r="AO317" s="3">
        <f>IFERROR(ROUND(VLOOKUP($A317,est_vols!$A:$U,5,FALSE),0),"")</f>
        <v>337</v>
      </c>
      <c r="AP317" s="3">
        <f>IFERROR(ROUND(VLOOKUP($A317,est_vols!$A:$U,6,FALSE),0),"")</f>
        <v>1077</v>
      </c>
      <c r="AQ317" s="3">
        <f>IFERROR(ROUND(VLOOKUP($A317,est_vols!$A:$U,7,FALSE),0),"")</f>
        <v>681</v>
      </c>
      <c r="AR317" s="3">
        <f>IFERROR(ROUND(VLOOKUP($A317,est_vols!$A:$U,8,FALSE),0),"")</f>
        <v>133</v>
      </c>
      <c r="AS317" s="9">
        <f>IFERROR(ROUND(VLOOKUP($A317,est_vols!$A:$U,9,FALSE),0),"")</f>
        <v>5</v>
      </c>
      <c r="AT317" s="3">
        <f t="shared" si="58"/>
        <v>-1952</v>
      </c>
      <c r="AU317" s="3">
        <f t="shared" si="58"/>
        <v>-565</v>
      </c>
      <c r="AV317" s="3">
        <f t="shared" si="58"/>
        <v>-728</v>
      </c>
      <c r="AW317" s="3">
        <f t="shared" si="56"/>
        <v>-146</v>
      </c>
      <c r="AX317" s="3">
        <f t="shared" si="56"/>
        <v>-488</v>
      </c>
      <c r="AY317" s="9">
        <f t="shared" si="56"/>
        <v>-24</v>
      </c>
      <c r="AZ317" s="3">
        <f t="shared" si="59"/>
        <v>3810304</v>
      </c>
      <c r="BA317" s="3">
        <f t="shared" si="59"/>
        <v>319225</v>
      </c>
      <c r="BB317" s="3">
        <f t="shared" si="59"/>
        <v>529984</v>
      </c>
      <c r="BC317" s="3">
        <f t="shared" si="57"/>
        <v>21316</v>
      </c>
      <c r="BD317" s="3">
        <f t="shared" si="57"/>
        <v>238144</v>
      </c>
      <c r="BE317" s="3">
        <f t="shared" si="57"/>
        <v>576</v>
      </c>
    </row>
    <row r="318" spans="1:57" x14ac:dyDescent="0.25">
      <c r="A318">
        <v>316</v>
      </c>
      <c r="B318" t="s">
        <v>75</v>
      </c>
      <c r="C318" t="s">
        <v>214</v>
      </c>
      <c r="D318" t="str">
        <f t="shared" si="55"/>
        <v>BAKER ST between FELL and OAK</v>
      </c>
      <c r="E318" t="s">
        <v>252</v>
      </c>
      <c r="F318" t="s">
        <v>438</v>
      </c>
      <c r="G318" t="s">
        <v>433</v>
      </c>
      <c r="H318" t="s">
        <v>38</v>
      </c>
      <c r="I318" t="s">
        <v>621</v>
      </c>
      <c r="J318" s="11" t="s">
        <v>850</v>
      </c>
      <c r="K318">
        <v>26350</v>
      </c>
      <c r="L318" s="11">
        <v>26319</v>
      </c>
      <c r="M318">
        <f>IFERROR(ROUND(VLOOKUP($A318,est_vols!$A:$U,2,FALSE),0),"")</f>
        <v>1</v>
      </c>
      <c r="N318">
        <f>IFERROR(ROUND(VLOOKUP($A318,est_vols!$A:$U,3,FALSE),0),"")</f>
        <v>4</v>
      </c>
      <c r="O318" t="str">
        <f>VLOOKUP(M318,'AT FT Lookup'!$A$3:$D$8,4,FALSE)</f>
        <v>Core/CBD</v>
      </c>
      <c r="P318" s="11" t="str">
        <f>VLOOKUP(N318,'AT FT Lookup'!$A$12:$C$26,3,FALSE)</f>
        <v>Col</v>
      </c>
      <c r="Q318">
        <f t="shared" si="48"/>
        <v>1</v>
      </c>
      <c r="R318">
        <f t="shared" si="49"/>
        <v>0</v>
      </c>
      <c r="S318">
        <f t="shared" si="50"/>
        <v>0</v>
      </c>
      <c r="T318">
        <f t="shared" si="51"/>
        <v>0</v>
      </c>
      <c r="U318" s="11" t="str">
        <f t="shared" si="52"/>
        <v>&lt;10k</v>
      </c>
      <c r="V318" s="3">
        <v>3627</v>
      </c>
      <c r="W318" s="3">
        <v>567</v>
      </c>
      <c r="X318" s="3">
        <v>1320</v>
      </c>
      <c r="Y318" s="3">
        <v>852</v>
      </c>
      <c r="Z318" s="3">
        <v>817</v>
      </c>
      <c r="AA318" s="9">
        <v>71</v>
      </c>
      <c r="AN318" s="3">
        <f>IFERROR(ROUND(VLOOKUP($A318,est_vols!$A:$U,4,FALSE),0),"")</f>
        <v>1854</v>
      </c>
      <c r="AO318" s="3">
        <f>IFERROR(ROUND(VLOOKUP($A318,est_vols!$A:$U,5,FALSE),0),"")</f>
        <v>766</v>
      </c>
      <c r="AP318" s="3">
        <f>IFERROR(ROUND(VLOOKUP($A318,est_vols!$A:$U,6,FALSE),0),"")</f>
        <v>407</v>
      </c>
      <c r="AQ318" s="3">
        <f>IFERROR(ROUND(VLOOKUP($A318,est_vols!$A:$U,7,FALSE),0),"")</f>
        <v>441</v>
      </c>
      <c r="AR318" s="3">
        <f>IFERROR(ROUND(VLOOKUP($A318,est_vols!$A:$U,8,FALSE),0),"")</f>
        <v>198</v>
      </c>
      <c r="AS318" s="9">
        <f>IFERROR(ROUND(VLOOKUP($A318,est_vols!$A:$U,9,FALSE),0),"")</f>
        <v>42</v>
      </c>
      <c r="AT318" s="3">
        <f t="shared" si="58"/>
        <v>-1773</v>
      </c>
      <c r="AU318" s="3">
        <f t="shared" si="58"/>
        <v>199</v>
      </c>
      <c r="AV318" s="3">
        <f t="shared" si="58"/>
        <v>-913</v>
      </c>
      <c r="AW318" s="3">
        <f t="shared" si="56"/>
        <v>-411</v>
      </c>
      <c r="AX318" s="3">
        <f t="shared" si="56"/>
        <v>-619</v>
      </c>
      <c r="AY318" s="9">
        <f t="shared" si="56"/>
        <v>-29</v>
      </c>
      <c r="AZ318" s="3">
        <f t="shared" si="59"/>
        <v>3143529</v>
      </c>
      <c r="BA318" s="3">
        <f t="shared" si="59"/>
        <v>39601</v>
      </c>
      <c r="BB318" s="3">
        <f t="shared" si="59"/>
        <v>833569</v>
      </c>
      <c r="BC318" s="3">
        <f t="shared" si="57"/>
        <v>168921</v>
      </c>
      <c r="BD318" s="3">
        <f t="shared" si="57"/>
        <v>383161</v>
      </c>
      <c r="BE318" s="3">
        <f t="shared" si="57"/>
        <v>841</v>
      </c>
    </row>
    <row r="319" spans="1:57" x14ac:dyDescent="0.25">
      <c r="A319">
        <v>317</v>
      </c>
      <c r="B319" t="s">
        <v>75</v>
      </c>
      <c r="C319" t="s">
        <v>214</v>
      </c>
      <c r="D319" t="str">
        <f t="shared" si="55"/>
        <v>BAKER ST between GROVE and HAYES</v>
      </c>
      <c r="E319" t="s">
        <v>252</v>
      </c>
      <c r="F319" t="s">
        <v>440</v>
      </c>
      <c r="G319" t="s">
        <v>439</v>
      </c>
      <c r="H319" t="s">
        <v>36</v>
      </c>
      <c r="I319" t="s">
        <v>621</v>
      </c>
      <c r="J319" s="11" t="s">
        <v>851</v>
      </c>
      <c r="K319">
        <v>26351</v>
      </c>
      <c r="L319" s="11">
        <v>26352</v>
      </c>
      <c r="M319">
        <f>IFERROR(ROUND(VLOOKUP($A319,est_vols!$A:$U,2,FALSE),0),"")</f>
        <v>1</v>
      </c>
      <c r="N319">
        <f>IFERROR(ROUND(VLOOKUP($A319,est_vols!$A:$U,3,FALSE),0),"")</f>
        <v>4</v>
      </c>
      <c r="O319" t="str">
        <f>VLOOKUP(M319,'AT FT Lookup'!$A$3:$D$8,4,FALSE)</f>
        <v>Core/CBD</v>
      </c>
      <c r="P319" s="11" t="str">
        <f>VLOOKUP(N319,'AT FT Lookup'!$A$12:$C$26,3,FALSE)</f>
        <v>Col</v>
      </c>
      <c r="Q319">
        <f t="shared" si="48"/>
        <v>1</v>
      </c>
      <c r="R319">
        <f t="shared" si="49"/>
        <v>0</v>
      </c>
      <c r="S319">
        <f t="shared" si="50"/>
        <v>0</v>
      </c>
      <c r="T319">
        <f t="shared" si="51"/>
        <v>0</v>
      </c>
      <c r="U319" s="11" t="str">
        <f t="shared" si="52"/>
        <v>&lt;10k</v>
      </c>
      <c r="V319" s="3">
        <v>4034</v>
      </c>
      <c r="W319" s="3">
        <v>771</v>
      </c>
      <c r="X319" s="3">
        <v>1645</v>
      </c>
      <c r="Y319" s="3">
        <v>917</v>
      </c>
      <c r="Z319" s="3">
        <v>659</v>
      </c>
      <c r="AA319" s="9">
        <v>42</v>
      </c>
      <c r="AN319" s="3">
        <f>IFERROR(ROUND(VLOOKUP($A319,est_vols!$A:$U,4,FALSE),0),"")</f>
        <v>434</v>
      </c>
      <c r="AO319" s="3">
        <f>IFERROR(ROUND(VLOOKUP($A319,est_vols!$A:$U,5,FALSE),0),"")</f>
        <v>147</v>
      </c>
      <c r="AP319" s="3">
        <f>IFERROR(ROUND(VLOOKUP($A319,est_vols!$A:$U,6,FALSE),0),"")</f>
        <v>160</v>
      </c>
      <c r="AQ319" s="3">
        <f>IFERROR(ROUND(VLOOKUP($A319,est_vols!$A:$U,7,FALSE),0),"")</f>
        <v>119</v>
      </c>
      <c r="AR319" s="3">
        <f>IFERROR(ROUND(VLOOKUP($A319,est_vols!$A:$U,8,FALSE),0),"")</f>
        <v>8</v>
      </c>
      <c r="AS319" s="9">
        <f>IFERROR(ROUND(VLOOKUP($A319,est_vols!$A:$U,9,FALSE),0),"")</f>
        <v>0</v>
      </c>
      <c r="AT319" s="3">
        <f t="shared" si="58"/>
        <v>-3600</v>
      </c>
      <c r="AU319" s="3">
        <f t="shared" si="58"/>
        <v>-624</v>
      </c>
      <c r="AV319" s="3">
        <f t="shared" si="58"/>
        <v>-1485</v>
      </c>
      <c r="AW319" s="3">
        <f t="shared" si="56"/>
        <v>-798</v>
      </c>
      <c r="AX319" s="3">
        <f t="shared" si="56"/>
        <v>-651</v>
      </c>
      <c r="AY319" s="9">
        <f t="shared" si="56"/>
        <v>-42</v>
      </c>
      <c r="AZ319" s="3">
        <f t="shared" si="59"/>
        <v>12960000</v>
      </c>
      <c r="BA319" s="3">
        <f t="shared" si="59"/>
        <v>389376</v>
      </c>
      <c r="BB319" s="3">
        <f t="shared" si="59"/>
        <v>2205225</v>
      </c>
      <c r="BC319" s="3">
        <f t="shared" si="57"/>
        <v>636804</v>
      </c>
      <c r="BD319" s="3">
        <f t="shared" si="57"/>
        <v>423801</v>
      </c>
      <c r="BE319" s="3">
        <f t="shared" si="57"/>
        <v>1764</v>
      </c>
    </row>
    <row r="320" spans="1:57" x14ac:dyDescent="0.25">
      <c r="A320">
        <v>318</v>
      </c>
      <c r="B320" t="s">
        <v>75</v>
      </c>
      <c r="C320" t="s">
        <v>214</v>
      </c>
      <c r="D320" t="str">
        <f t="shared" si="55"/>
        <v>BAKER ST between GROVE and HAYES</v>
      </c>
      <c r="E320" t="s">
        <v>252</v>
      </c>
      <c r="F320" t="s">
        <v>440</v>
      </c>
      <c r="G320" t="s">
        <v>439</v>
      </c>
      <c r="H320" t="s">
        <v>38</v>
      </c>
      <c r="I320" t="s">
        <v>621</v>
      </c>
      <c r="J320" s="11" t="s">
        <v>852</v>
      </c>
      <c r="K320">
        <v>26352</v>
      </c>
      <c r="L320" s="11">
        <v>26351</v>
      </c>
      <c r="M320">
        <f>IFERROR(ROUND(VLOOKUP($A320,est_vols!$A:$U,2,FALSE),0),"")</f>
        <v>1</v>
      </c>
      <c r="N320">
        <f>IFERROR(ROUND(VLOOKUP($A320,est_vols!$A:$U,3,FALSE),0),"")</f>
        <v>4</v>
      </c>
      <c r="O320" t="str">
        <f>VLOOKUP(M320,'AT FT Lookup'!$A$3:$D$8,4,FALSE)</f>
        <v>Core/CBD</v>
      </c>
      <c r="P320" s="11" t="str">
        <f>VLOOKUP(N320,'AT FT Lookup'!$A$12:$C$26,3,FALSE)</f>
        <v>Col</v>
      </c>
      <c r="Q320">
        <f t="shared" si="48"/>
        <v>1</v>
      </c>
      <c r="R320">
        <f t="shared" si="49"/>
        <v>0</v>
      </c>
      <c r="S320">
        <f t="shared" si="50"/>
        <v>0</v>
      </c>
      <c r="T320">
        <f t="shared" si="51"/>
        <v>0</v>
      </c>
      <c r="U320" s="11" t="str">
        <f t="shared" si="52"/>
        <v>&lt;10k</v>
      </c>
      <c r="V320" s="3">
        <v>2455</v>
      </c>
      <c r="W320" s="3">
        <v>411</v>
      </c>
      <c r="X320" s="3">
        <v>706</v>
      </c>
      <c r="Y320" s="3">
        <v>672</v>
      </c>
      <c r="Z320" s="3">
        <v>617</v>
      </c>
      <c r="AA320" s="9">
        <v>49</v>
      </c>
      <c r="AN320" s="3">
        <f>IFERROR(ROUND(VLOOKUP($A320,est_vols!$A:$U,4,FALSE),0),"")</f>
        <v>392</v>
      </c>
      <c r="AO320" s="3">
        <f>IFERROR(ROUND(VLOOKUP($A320,est_vols!$A:$U,5,FALSE),0),"")</f>
        <v>54</v>
      </c>
      <c r="AP320" s="3">
        <f>IFERROR(ROUND(VLOOKUP($A320,est_vols!$A:$U,6,FALSE),0),"")</f>
        <v>72</v>
      </c>
      <c r="AQ320" s="3">
        <f>IFERROR(ROUND(VLOOKUP($A320,est_vols!$A:$U,7,FALSE),0),"")</f>
        <v>257</v>
      </c>
      <c r="AR320" s="3">
        <f>IFERROR(ROUND(VLOOKUP($A320,est_vols!$A:$U,8,FALSE),0),"")</f>
        <v>3</v>
      </c>
      <c r="AS320" s="9">
        <f>IFERROR(ROUND(VLOOKUP($A320,est_vols!$A:$U,9,FALSE),0),"")</f>
        <v>5</v>
      </c>
      <c r="AT320" s="3">
        <f t="shared" si="58"/>
        <v>-2063</v>
      </c>
      <c r="AU320" s="3">
        <f t="shared" si="58"/>
        <v>-357</v>
      </c>
      <c r="AV320" s="3">
        <f t="shared" si="58"/>
        <v>-634</v>
      </c>
      <c r="AW320" s="3">
        <f t="shared" si="56"/>
        <v>-415</v>
      </c>
      <c r="AX320" s="3">
        <f t="shared" si="56"/>
        <v>-614</v>
      </c>
      <c r="AY320" s="9">
        <f t="shared" si="56"/>
        <v>-44</v>
      </c>
      <c r="AZ320" s="3">
        <f t="shared" si="59"/>
        <v>4255969</v>
      </c>
      <c r="BA320" s="3">
        <f t="shared" si="59"/>
        <v>127449</v>
      </c>
      <c r="BB320" s="3">
        <f t="shared" si="59"/>
        <v>401956</v>
      </c>
      <c r="BC320" s="3">
        <f t="shared" si="57"/>
        <v>172225</v>
      </c>
      <c r="BD320" s="3">
        <f t="shared" si="57"/>
        <v>376996</v>
      </c>
      <c r="BE320" s="3">
        <f t="shared" si="57"/>
        <v>1936</v>
      </c>
    </row>
    <row r="321" spans="1:57" x14ac:dyDescent="0.25">
      <c r="A321">
        <v>319</v>
      </c>
      <c r="B321" t="s">
        <v>75</v>
      </c>
      <c r="C321" t="s">
        <v>214</v>
      </c>
      <c r="D321" t="str">
        <f t="shared" si="55"/>
        <v>BEACH ST between DIVISADERO and SCOTT</v>
      </c>
      <c r="E321" t="s">
        <v>253</v>
      </c>
      <c r="F321" t="s">
        <v>375</v>
      </c>
      <c r="G321" t="s">
        <v>441</v>
      </c>
      <c r="H321" t="s">
        <v>40</v>
      </c>
      <c r="I321" t="s">
        <v>621</v>
      </c>
      <c r="J321" s="11" t="s">
        <v>853</v>
      </c>
      <c r="K321">
        <v>27012</v>
      </c>
      <c r="L321" s="11">
        <v>26995</v>
      </c>
      <c r="M321">
        <f>IFERROR(ROUND(VLOOKUP($A321,est_vols!$A:$U,2,FALSE),0),"")</f>
        <v>2</v>
      </c>
      <c r="N321">
        <f>IFERROR(ROUND(VLOOKUP($A321,est_vols!$A:$U,3,FALSE),0),"")</f>
        <v>11</v>
      </c>
      <c r="O321" t="str">
        <f>VLOOKUP(M321,'AT FT Lookup'!$A$3:$D$8,4,FALSE)</f>
        <v>UrbBiz</v>
      </c>
      <c r="P321" s="11" t="str">
        <f>VLOOKUP(N321,'AT FT Lookup'!$A$12:$C$26,3,FALSE)</f>
        <v>Loc</v>
      </c>
      <c r="Q321">
        <f t="shared" si="48"/>
        <v>1</v>
      </c>
      <c r="R321">
        <f t="shared" si="49"/>
        <v>0</v>
      </c>
      <c r="S321">
        <f t="shared" si="50"/>
        <v>0</v>
      </c>
      <c r="T321">
        <f t="shared" si="51"/>
        <v>0</v>
      </c>
      <c r="U321" s="11" t="str">
        <f t="shared" si="52"/>
        <v>&lt;10k</v>
      </c>
      <c r="V321" s="3">
        <v>620.5</v>
      </c>
      <c r="W321" s="3">
        <v>230</v>
      </c>
      <c r="X321" s="3">
        <v>192</v>
      </c>
      <c r="Y321" s="3">
        <v>114</v>
      </c>
      <c r="Z321" s="3">
        <v>74.5</v>
      </c>
      <c r="AA321" s="9">
        <v>10</v>
      </c>
      <c r="AN321" s="3">
        <f>IFERROR(ROUND(VLOOKUP($A321,est_vols!$A:$U,4,FALSE),0),"")</f>
        <v>579</v>
      </c>
      <c r="AO321" s="3">
        <f>IFERROR(ROUND(VLOOKUP($A321,est_vols!$A:$U,5,FALSE),0),"")</f>
        <v>166</v>
      </c>
      <c r="AP321" s="3">
        <f>IFERROR(ROUND(VLOOKUP($A321,est_vols!$A:$U,6,FALSE),0),"")</f>
        <v>239</v>
      </c>
      <c r="AQ321" s="3">
        <f>IFERROR(ROUND(VLOOKUP($A321,est_vols!$A:$U,7,FALSE),0),"")</f>
        <v>102</v>
      </c>
      <c r="AR321" s="3">
        <f>IFERROR(ROUND(VLOOKUP($A321,est_vols!$A:$U,8,FALSE),0),"")</f>
        <v>42</v>
      </c>
      <c r="AS321" s="9">
        <f>IFERROR(ROUND(VLOOKUP($A321,est_vols!$A:$U,9,FALSE),0),"")</f>
        <v>30</v>
      </c>
      <c r="AT321" s="3">
        <f t="shared" si="58"/>
        <v>-41.5</v>
      </c>
      <c r="AU321" s="3">
        <f t="shared" si="58"/>
        <v>-64</v>
      </c>
      <c r="AV321" s="3">
        <f t="shared" si="58"/>
        <v>47</v>
      </c>
      <c r="AW321" s="3">
        <f t="shared" si="56"/>
        <v>-12</v>
      </c>
      <c r="AX321" s="3">
        <f t="shared" si="56"/>
        <v>-32.5</v>
      </c>
      <c r="AY321" s="9">
        <f t="shared" si="56"/>
        <v>20</v>
      </c>
      <c r="AZ321" s="3">
        <f t="shared" si="59"/>
        <v>1722.25</v>
      </c>
      <c r="BA321" s="3">
        <f t="shared" si="59"/>
        <v>4096</v>
      </c>
      <c r="BB321" s="3">
        <f t="shared" si="59"/>
        <v>2209</v>
      </c>
      <c r="BC321" s="3">
        <f t="shared" si="57"/>
        <v>144</v>
      </c>
      <c r="BD321" s="3">
        <f t="shared" si="57"/>
        <v>1056.25</v>
      </c>
      <c r="BE321" s="3">
        <f t="shared" si="57"/>
        <v>400</v>
      </c>
    </row>
    <row r="322" spans="1:57" x14ac:dyDescent="0.25">
      <c r="A322">
        <v>320</v>
      </c>
      <c r="B322" t="s">
        <v>75</v>
      </c>
      <c r="C322" t="s">
        <v>214</v>
      </c>
      <c r="D322" t="str">
        <f t="shared" si="55"/>
        <v>BEACH ST between DIVISADERO and SCOTT</v>
      </c>
      <c r="E322" t="s">
        <v>253</v>
      </c>
      <c r="F322" t="s">
        <v>375</v>
      </c>
      <c r="G322" t="s">
        <v>441</v>
      </c>
      <c r="H322" t="s">
        <v>42</v>
      </c>
      <c r="I322" t="s">
        <v>621</v>
      </c>
      <c r="J322" s="11" t="s">
        <v>854</v>
      </c>
      <c r="K322">
        <v>26995</v>
      </c>
      <c r="L322" s="11">
        <v>27012</v>
      </c>
      <c r="M322">
        <f>IFERROR(ROUND(VLOOKUP($A322,est_vols!$A:$U,2,FALSE),0),"")</f>
        <v>2</v>
      </c>
      <c r="N322">
        <f>IFERROR(ROUND(VLOOKUP($A322,est_vols!$A:$U,3,FALSE),0),"")</f>
        <v>11</v>
      </c>
      <c r="O322" t="str">
        <f>VLOOKUP(M322,'AT FT Lookup'!$A$3:$D$8,4,FALSE)</f>
        <v>UrbBiz</v>
      </c>
      <c r="P322" s="11" t="str">
        <f>VLOOKUP(N322,'AT FT Lookup'!$A$12:$C$26,3,FALSE)</f>
        <v>Loc</v>
      </c>
      <c r="Q322">
        <f t="shared" si="48"/>
        <v>1</v>
      </c>
      <c r="R322">
        <f t="shared" si="49"/>
        <v>0</v>
      </c>
      <c r="S322">
        <f t="shared" si="50"/>
        <v>0</v>
      </c>
      <c r="T322">
        <f t="shared" si="51"/>
        <v>0</v>
      </c>
      <c r="U322" s="11" t="str">
        <f t="shared" si="52"/>
        <v>&lt;10k</v>
      </c>
      <c r="V322" s="3">
        <v>884.5</v>
      </c>
      <c r="W322" s="3">
        <v>114</v>
      </c>
      <c r="X322" s="3">
        <v>292</v>
      </c>
      <c r="Y322" s="3">
        <v>308.5</v>
      </c>
      <c r="Z322" s="3">
        <v>160</v>
      </c>
      <c r="AA322" s="9">
        <v>10</v>
      </c>
      <c r="AN322" s="3">
        <f>IFERROR(ROUND(VLOOKUP($A322,est_vols!$A:$U,4,FALSE),0),"")</f>
        <v>610</v>
      </c>
      <c r="AO322" s="3">
        <f>IFERROR(ROUND(VLOOKUP($A322,est_vols!$A:$U,5,FALSE),0),"")</f>
        <v>60</v>
      </c>
      <c r="AP322" s="3">
        <f>IFERROR(ROUND(VLOOKUP($A322,est_vols!$A:$U,6,FALSE),0),"")</f>
        <v>229</v>
      </c>
      <c r="AQ322" s="3">
        <f>IFERROR(ROUND(VLOOKUP($A322,est_vols!$A:$U,7,FALSE),0),"")</f>
        <v>163</v>
      </c>
      <c r="AR322" s="3">
        <f>IFERROR(ROUND(VLOOKUP($A322,est_vols!$A:$U,8,FALSE),0),"")</f>
        <v>149</v>
      </c>
      <c r="AS322" s="9">
        <f>IFERROR(ROUND(VLOOKUP($A322,est_vols!$A:$U,9,FALSE),0),"")</f>
        <v>9</v>
      </c>
      <c r="AT322" s="3">
        <f t="shared" si="58"/>
        <v>-274.5</v>
      </c>
      <c r="AU322" s="3">
        <f t="shared" si="58"/>
        <v>-54</v>
      </c>
      <c r="AV322" s="3">
        <f t="shared" si="58"/>
        <v>-63</v>
      </c>
      <c r="AW322" s="3">
        <f t="shared" si="56"/>
        <v>-145.5</v>
      </c>
      <c r="AX322" s="3">
        <f t="shared" si="56"/>
        <v>-11</v>
      </c>
      <c r="AY322" s="9">
        <f t="shared" si="56"/>
        <v>-1</v>
      </c>
      <c r="AZ322" s="3">
        <f t="shared" si="59"/>
        <v>75350.25</v>
      </c>
      <c r="BA322" s="3">
        <f t="shared" si="59"/>
        <v>2916</v>
      </c>
      <c r="BB322" s="3">
        <f t="shared" si="59"/>
        <v>3969</v>
      </c>
      <c r="BC322" s="3">
        <f t="shared" si="57"/>
        <v>21170.25</v>
      </c>
      <c r="BD322" s="3">
        <f t="shared" si="57"/>
        <v>121</v>
      </c>
      <c r="BE322" s="3">
        <f t="shared" si="57"/>
        <v>1</v>
      </c>
    </row>
    <row r="323" spans="1:57" x14ac:dyDescent="0.25">
      <c r="A323">
        <v>321</v>
      </c>
      <c r="B323" t="s">
        <v>75</v>
      </c>
      <c r="C323" t="s">
        <v>214</v>
      </c>
      <c r="D323" t="str">
        <f t="shared" si="55"/>
        <v>BEACH ST between MASON and POWELL</v>
      </c>
      <c r="E323" t="s">
        <v>253</v>
      </c>
      <c r="F323" t="s">
        <v>442</v>
      </c>
      <c r="G323" t="s">
        <v>443</v>
      </c>
      <c r="H323" t="s">
        <v>40</v>
      </c>
      <c r="I323" t="s">
        <v>621</v>
      </c>
      <c r="J323" s="11" t="s">
        <v>855</v>
      </c>
      <c r="K323">
        <v>25485</v>
      </c>
      <c r="L323" s="11">
        <v>25479</v>
      </c>
      <c r="M323">
        <f>IFERROR(ROUND(VLOOKUP($A323,est_vols!$A:$U,2,FALSE),0),"")</f>
        <v>1</v>
      </c>
      <c r="N323">
        <f>IFERROR(ROUND(VLOOKUP($A323,est_vols!$A:$U,3,FALSE),0),"")</f>
        <v>4</v>
      </c>
      <c r="O323" t="str">
        <f>VLOOKUP(M323,'AT FT Lookup'!$A$3:$D$8,4,FALSE)</f>
        <v>Core/CBD</v>
      </c>
      <c r="P323" s="11" t="str">
        <f>VLOOKUP(N323,'AT FT Lookup'!$A$12:$C$26,3,FALSE)</f>
        <v>Col</v>
      </c>
      <c r="Q323">
        <f t="shared" si="48"/>
        <v>1</v>
      </c>
      <c r="R323">
        <f t="shared" si="49"/>
        <v>0</v>
      </c>
      <c r="S323">
        <f t="shared" si="50"/>
        <v>0</v>
      </c>
      <c r="T323">
        <f t="shared" si="51"/>
        <v>0</v>
      </c>
      <c r="U323" s="11" t="str">
        <f t="shared" si="52"/>
        <v>&lt;10k</v>
      </c>
      <c r="V323" s="3">
        <v>1776</v>
      </c>
      <c r="W323" s="3">
        <v>313</v>
      </c>
      <c r="X323" s="3">
        <v>628</v>
      </c>
      <c r="Y323" s="3">
        <v>276</v>
      </c>
      <c r="Z323" s="3">
        <v>518</v>
      </c>
      <c r="AA323" s="9">
        <v>41</v>
      </c>
      <c r="AN323" s="3">
        <f>IFERROR(ROUND(VLOOKUP($A323,est_vols!$A:$U,4,FALSE),0),"")</f>
        <v>391</v>
      </c>
      <c r="AO323" s="3">
        <f>IFERROR(ROUND(VLOOKUP($A323,est_vols!$A:$U,5,FALSE),0),"")</f>
        <v>156</v>
      </c>
      <c r="AP323" s="3">
        <f>IFERROR(ROUND(VLOOKUP($A323,est_vols!$A:$U,6,FALSE),0),"")</f>
        <v>99</v>
      </c>
      <c r="AQ323" s="3">
        <f>IFERROR(ROUND(VLOOKUP($A323,est_vols!$A:$U,7,FALSE),0),"")</f>
        <v>48</v>
      </c>
      <c r="AR323" s="3">
        <f>IFERROR(ROUND(VLOOKUP($A323,est_vols!$A:$U,8,FALSE),0),"")</f>
        <v>64</v>
      </c>
      <c r="AS323" s="9">
        <f>IFERROR(ROUND(VLOOKUP($A323,est_vols!$A:$U,9,FALSE),0),"")</f>
        <v>24</v>
      </c>
      <c r="AT323" s="3">
        <f t="shared" si="58"/>
        <v>-1385</v>
      </c>
      <c r="AU323" s="3">
        <f t="shared" si="58"/>
        <v>-157</v>
      </c>
      <c r="AV323" s="3">
        <f t="shared" si="58"/>
        <v>-529</v>
      </c>
      <c r="AW323" s="3">
        <f t="shared" si="56"/>
        <v>-228</v>
      </c>
      <c r="AX323" s="3">
        <f t="shared" si="56"/>
        <v>-454</v>
      </c>
      <c r="AY323" s="9">
        <f t="shared" si="56"/>
        <v>-17</v>
      </c>
      <c r="AZ323" s="3">
        <f t="shared" si="59"/>
        <v>1918225</v>
      </c>
      <c r="BA323" s="3">
        <f t="shared" si="59"/>
        <v>24649</v>
      </c>
      <c r="BB323" s="3">
        <f t="shared" si="59"/>
        <v>279841</v>
      </c>
      <c r="BC323" s="3">
        <f t="shared" si="57"/>
        <v>51984</v>
      </c>
      <c r="BD323" s="3">
        <f t="shared" si="57"/>
        <v>206116</v>
      </c>
      <c r="BE323" s="3">
        <f t="shared" si="57"/>
        <v>289</v>
      </c>
    </row>
    <row r="324" spans="1:57" x14ac:dyDescent="0.25">
      <c r="A324">
        <v>322</v>
      </c>
      <c r="B324" t="s">
        <v>75</v>
      </c>
      <c r="C324" t="s">
        <v>214</v>
      </c>
      <c r="D324" t="str">
        <f t="shared" si="55"/>
        <v>BEACH ST between MASON and POWELL</v>
      </c>
      <c r="E324" t="s">
        <v>253</v>
      </c>
      <c r="F324" t="s">
        <v>442</v>
      </c>
      <c r="G324" t="s">
        <v>443</v>
      </c>
      <c r="H324" t="s">
        <v>42</v>
      </c>
      <c r="I324" t="s">
        <v>621</v>
      </c>
      <c r="J324" s="11" t="s">
        <v>856</v>
      </c>
      <c r="K324">
        <v>25479</v>
      </c>
      <c r="L324" s="11">
        <v>25485</v>
      </c>
      <c r="M324">
        <f>IFERROR(ROUND(VLOOKUP($A324,est_vols!$A:$U,2,FALSE),0),"")</f>
        <v>1</v>
      </c>
      <c r="N324">
        <f>IFERROR(ROUND(VLOOKUP($A324,est_vols!$A:$U,3,FALSE),0),"")</f>
        <v>4</v>
      </c>
      <c r="O324" t="str">
        <f>VLOOKUP(M324,'AT FT Lookup'!$A$3:$D$8,4,FALSE)</f>
        <v>Core/CBD</v>
      </c>
      <c r="P324" s="11" t="str">
        <f>VLOOKUP(N324,'AT FT Lookup'!$A$12:$C$26,3,FALSE)</f>
        <v>Col</v>
      </c>
      <c r="Q324">
        <f t="shared" ref="Q324:Q387" si="60">IF(V324&lt;10000,IF(V324&lt;1,0,1),0)</f>
        <v>1</v>
      </c>
      <c r="R324">
        <f t="shared" ref="R324:R387" si="61">IF(V324&lt;20000,IF(V324&lt;10000,0,1),0)</f>
        <v>0</v>
      </c>
      <c r="S324">
        <f t="shared" ref="S324:S387" si="62">IF(V324&lt;50000,IF(V324&lt;20000,0,1),0)</f>
        <v>0</v>
      </c>
      <c r="T324">
        <f t="shared" ref="T324:T387" si="63">IF(V324&gt;=50000,1,0)</f>
        <v>0</v>
      </c>
      <c r="U324" s="11" t="str">
        <f t="shared" ref="U324:U387" si="64">IF(Q324=1,"&lt;10k",IF(R324=1,"10-20k",IF(S324=1,"20-50k",IF(T324=1,"&gt;=50k","NA"))))</f>
        <v>&lt;10k</v>
      </c>
      <c r="V324" s="3">
        <v>1686</v>
      </c>
      <c r="W324" s="3">
        <v>385</v>
      </c>
      <c r="X324" s="3">
        <v>600</v>
      </c>
      <c r="Y324" s="3">
        <v>302</v>
      </c>
      <c r="Z324" s="3">
        <v>305</v>
      </c>
      <c r="AA324" s="9">
        <v>94</v>
      </c>
      <c r="AN324" s="3">
        <f>IFERROR(ROUND(VLOOKUP($A324,est_vols!$A:$U,4,FALSE),0),"")</f>
        <v>143</v>
      </c>
      <c r="AO324" s="3">
        <f>IFERROR(ROUND(VLOOKUP($A324,est_vols!$A:$U,5,FALSE),0),"")</f>
        <v>18</v>
      </c>
      <c r="AP324" s="3">
        <f>IFERROR(ROUND(VLOOKUP($A324,est_vols!$A:$U,6,FALSE),0),"")</f>
        <v>50</v>
      </c>
      <c r="AQ324" s="3">
        <f>IFERROR(ROUND(VLOOKUP($A324,est_vols!$A:$U,7,FALSE),0),"")</f>
        <v>38</v>
      </c>
      <c r="AR324" s="3">
        <f>IFERROR(ROUND(VLOOKUP($A324,est_vols!$A:$U,8,FALSE),0),"")</f>
        <v>37</v>
      </c>
      <c r="AS324" s="9">
        <f>IFERROR(ROUND(VLOOKUP($A324,est_vols!$A:$U,9,FALSE),0),"")</f>
        <v>0</v>
      </c>
      <c r="AT324" s="3">
        <f t="shared" si="58"/>
        <v>-1543</v>
      </c>
      <c r="AU324" s="3">
        <f t="shared" si="58"/>
        <v>-367</v>
      </c>
      <c r="AV324" s="3">
        <f t="shared" si="58"/>
        <v>-550</v>
      </c>
      <c r="AW324" s="3">
        <f t="shared" si="56"/>
        <v>-264</v>
      </c>
      <c r="AX324" s="3">
        <f t="shared" si="56"/>
        <v>-268</v>
      </c>
      <c r="AY324" s="9">
        <f t="shared" si="56"/>
        <v>-94</v>
      </c>
      <c r="AZ324" s="3">
        <f t="shared" si="59"/>
        <v>2380849</v>
      </c>
      <c r="BA324" s="3">
        <f t="shared" si="59"/>
        <v>134689</v>
      </c>
      <c r="BB324" s="3">
        <f t="shared" si="59"/>
        <v>302500</v>
      </c>
      <c r="BC324" s="3">
        <f t="shared" si="57"/>
        <v>69696</v>
      </c>
      <c r="BD324" s="3">
        <f t="shared" si="57"/>
        <v>71824</v>
      </c>
      <c r="BE324" s="3">
        <f t="shared" si="57"/>
        <v>8836</v>
      </c>
    </row>
    <row r="325" spans="1:57" x14ac:dyDescent="0.25">
      <c r="A325">
        <v>323</v>
      </c>
      <c r="B325" t="s">
        <v>75</v>
      </c>
      <c r="C325" t="s">
        <v>214</v>
      </c>
      <c r="D325" t="str">
        <f t="shared" si="55"/>
        <v>BEAVER ST between CASTRO and NOE</v>
      </c>
      <c r="E325" t="s">
        <v>254</v>
      </c>
      <c r="F325" t="s">
        <v>374</v>
      </c>
      <c r="G325" t="s">
        <v>393</v>
      </c>
      <c r="H325" t="s">
        <v>40</v>
      </c>
      <c r="I325" t="s">
        <v>621</v>
      </c>
      <c r="J325" s="11" t="s">
        <v>857</v>
      </c>
      <c r="K325">
        <v>25823</v>
      </c>
      <c r="L325" s="11">
        <v>25809</v>
      </c>
      <c r="M325">
        <f>IFERROR(ROUND(VLOOKUP($A325,est_vols!$A:$U,2,FALSE),0),"")</f>
        <v>1</v>
      </c>
      <c r="N325">
        <f>IFERROR(ROUND(VLOOKUP($A325,est_vols!$A:$U,3,FALSE),0),"")</f>
        <v>11</v>
      </c>
      <c r="O325" t="str">
        <f>VLOOKUP(M325,'AT FT Lookup'!$A$3:$D$8,4,FALSE)</f>
        <v>Core/CBD</v>
      </c>
      <c r="P325" s="11" t="str">
        <f>VLOOKUP(N325,'AT FT Lookup'!$A$12:$C$26,3,FALSE)</f>
        <v>Loc</v>
      </c>
      <c r="Q325">
        <f t="shared" si="60"/>
        <v>1</v>
      </c>
      <c r="R325">
        <f t="shared" si="61"/>
        <v>0</v>
      </c>
      <c r="S325">
        <f t="shared" si="62"/>
        <v>0</v>
      </c>
      <c r="T325">
        <f t="shared" si="63"/>
        <v>0</v>
      </c>
      <c r="U325" s="11" t="str">
        <f t="shared" si="64"/>
        <v>&lt;10k</v>
      </c>
      <c r="V325" s="3">
        <v>416</v>
      </c>
      <c r="W325" s="3">
        <v>54.5</v>
      </c>
      <c r="X325" s="3">
        <v>153</v>
      </c>
      <c r="Y325" s="3">
        <v>102.5</v>
      </c>
      <c r="Z325" s="3">
        <v>98</v>
      </c>
      <c r="AA325" s="9">
        <v>8</v>
      </c>
      <c r="AN325" s="3">
        <f>IFERROR(ROUND(VLOOKUP($A325,est_vols!$A:$U,4,FALSE),0),"")</f>
        <v>167</v>
      </c>
      <c r="AO325" s="3">
        <f>IFERROR(ROUND(VLOOKUP($A325,est_vols!$A:$U,5,FALSE),0),"")</f>
        <v>55</v>
      </c>
      <c r="AP325" s="3">
        <f>IFERROR(ROUND(VLOOKUP($A325,est_vols!$A:$U,6,FALSE),0),"")</f>
        <v>63</v>
      </c>
      <c r="AQ325" s="3">
        <f>IFERROR(ROUND(VLOOKUP($A325,est_vols!$A:$U,7,FALSE),0),"")</f>
        <v>40</v>
      </c>
      <c r="AR325" s="3">
        <f>IFERROR(ROUND(VLOOKUP($A325,est_vols!$A:$U,8,FALSE),0),"")</f>
        <v>9</v>
      </c>
      <c r="AS325" s="9">
        <f>IFERROR(ROUND(VLOOKUP($A325,est_vols!$A:$U,9,FALSE),0),"")</f>
        <v>1</v>
      </c>
      <c r="AT325" s="3">
        <f t="shared" si="58"/>
        <v>-249</v>
      </c>
      <c r="AU325" s="3">
        <f t="shared" si="58"/>
        <v>0.5</v>
      </c>
      <c r="AV325" s="3">
        <f t="shared" si="58"/>
        <v>-90</v>
      </c>
      <c r="AW325" s="3">
        <f t="shared" si="56"/>
        <v>-62.5</v>
      </c>
      <c r="AX325" s="3">
        <f t="shared" si="56"/>
        <v>-89</v>
      </c>
      <c r="AY325" s="9">
        <f t="shared" si="56"/>
        <v>-7</v>
      </c>
      <c r="AZ325" s="3">
        <f t="shared" si="59"/>
        <v>62001</v>
      </c>
      <c r="BA325" s="3">
        <f t="shared" si="59"/>
        <v>0.25</v>
      </c>
      <c r="BB325" s="3">
        <f t="shared" si="59"/>
        <v>8100</v>
      </c>
      <c r="BC325" s="3">
        <f t="shared" si="57"/>
        <v>3906.25</v>
      </c>
      <c r="BD325" s="3">
        <f t="shared" si="57"/>
        <v>7921</v>
      </c>
      <c r="BE325" s="3">
        <f t="shared" si="57"/>
        <v>49</v>
      </c>
    </row>
    <row r="326" spans="1:57" x14ac:dyDescent="0.25">
      <c r="A326">
        <v>324</v>
      </c>
      <c r="B326" t="s">
        <v>75</v>
      </c>
      <c r="C326" t="s">
        <v>214</v>
      </c>
      <c r="D326" t="str">
        <f t="shared" si="55"/>
        <v>BEAVER ST between CASTRO and NOE</v>
      </c>
      <c r="E326" t="s">
        <v>254</v>
      </c>
      <c r="F326" t="s">
        <v>374</v>
      </c>
      <c r="G326" t="s">
        <v>393</v>
      </c>
      <c r="H326" t="s">
        <v>42</v>
      </c>
      <c r="I326" t="s">
        <v>621</v>
      </c>
      <c r="J326" s="11" t="s">
        <v>858</v>
      </c>
      <c r="K326">
        <v>25809</v>
      </c>
      <c r="L326" s="11">
        <v>25823</v>
      </c>
      <c r="M326">
        <f>IFERROR(ROUND(VLOOKUP($A326,est_vols!$A:$U,2,FALSE),0),"")</f>
        <v>1</v>
      </c>
      <c r="N326">
        <f>IFERROR(ROUND(VLOOKUP($A326,est_vols!$A:$U,3,FALSE),0),"")</f>
        <v>11</v>
      </c>
      <c r="O326" t="str">
        <f>VLOOKUP(M326,'AT FT Lookup'!$A$3:$D$8,4,FALSE)</f>
        <v>Core/CBD</v>
      </c>
      <c r="P326" s="11" t="str">
        <f>VLOOKUP(N326,'AT FT Lookup'!$A$12:$C$26,3,FALSE)</f>
        <v>Loc</v>
      </c>
      <c r="Q326">
        <f t="shared" si="60"/>
        <v>1</v>
      </c>
      <c r="R326">
        <f t="shared" si="61"/>
        <v>0</v>
      </c>
      <c r="S326">
        <f t="shared" si="62"/>
        <v>0</v>
      </c>
      <c r="T326">
        <f t="shared" si="63"/>
        <v>0</v>
      </c>
      <c r="U326" s="11" t="str">
        <f t="shared" si="64"/>
        <v>&lt;10k</v>
      </c>
      <c r="V326" s="3">
        <v>250</v>
      </c>
      <c r="W326" s="3">
        <v>17.5</v>
      </c>
      <c r="X326" s="3">
        <v>79</v>
      </c>
      <c r="Y326" s="3">
        <v>88</v>
      </c>
      <c r="Z326" s="3">
        <v>64</v>
      </c>
      <c r="AA326" s="9">
        <v>1.5</v>
      </c>
      <c r="AN326" s="3">
        <f>IFERROR(ROUND(VLOOKUP($A326,est_vols!$A:$U,4,FALSE),0),"")</f>
        <v>609</v>
      </c>
      <c r="AO326" s="3">
        <f>IFERROR(ROUND(VLOOKUP($A326,est_vols!$A:$U,5,FALSE),0),"")</f>
        <v>69</v>
      </c>
      <c r="AP326" s="3">
        <f>IFERROR(ROUND(VLOOKUP($A326,est_vols!$A:$U,6,FALSE),0),"")</f>
        <v>328</v>
      </c>
      <c r="AQ326" s="3">
        <f>IFERROR(ROUND(VLOOKUP($A326,est_vols!$A:$U,7,FALSE),0),"")</f>
        <v>189</v>
      </c>
      <c r="AR326" s="3">
        <f>IFERROR(ROUND(VLOOKUP($A326,est_vols!$A:$U,8,FALSE),0),"")</f>
        <v>22</v>
      </c>
      <c r="AS326" s="9">
        <f>IFERROR(ROUND(VLOOKUP($A326,est_vols!$A:$U,9,FALSE),0),"")</f>
        <v>0</v>
      </c>
      <c r="AT326" s="3">
        <f t="shared" si="58"/>
        <v>359</v>
      </c>
      <c r="AU326" s="3">
        <f t="shared" si="58"/>
        <v>51.5</v>
      </c>
      <c r="AV326" s="3">
        <f t="shared" si="58"/>
        <v>249</v>
      </c>
      <c r="AW326" s="3">
        <f t="shared" si="56"/>
        <v>101</v>
      </c>
      <c r="AX326" s="3">
        <f t="shared" si="56"/>
        <v>-42</v>
      </c>
      <c r="AY326" s="9">
        <f t="shared" si="56"/>
        <v>-1.5</v>
      </c>
      <c r="AZ326" s="3">
        <f t="shared" si="59"/>
        <v>128881</v>
      </c>
      <c r="BA326" s="3">
        <f t="shared" si="59"/>
        <v>2652.25</v>
      </c>
      <c r="BB326" s="3">
        <f t="shared" si="59"/>
        <v>62001</v>
      </c>
      <c r="BC326" s="3">
        <f t="shared" si="57"/>
        <v>10201</v>
      </c>
      <c r="BD326" s="3">
        <f t="shared" si="57"/>
        <v>1764</v>
      </c>
      <c r="BE326" s="3">
        <f t="shared" si="57"/>
        <v>2.25</v>
      </c>
    </row>
    <row r="327" spans="1:57" x14ac:dyDescent="0.25">
      <c r="A327">
        <v>325</v>
      </c>
      <c r="B327" t="s">
        <v>75</v>
      </c>
      <c r="C327" t="s">
        <v>214</v>
      </c>
      <c r="D327" t="str">
        <f t="shared" si="55"/>
        <v>BEVERLY ST between 19TH and SHIELDS</v>
      </c>
      <c r="E327" t="s">
        <v>255</v>
      </c>
      <c r="F327" t="s">
        <v>444</v>
      </c>
      <c r="G327" t="s">
        <v>445</v>
      </c>
      <c r="H327" t="s">
        <v>36</v>
      </c>
      <c r="I327" t="s">
        <v>621</v>
      </c>
      <c r="J327" s="11" t="s">
        <v>859</v>
      </c>
      <c r="K327">
        <v>22551</v>
      </c>
      <c r="L327" s="11">
        <v>22725</v>
      </c>
      <c r="M327">
        <f>IFERROR(ROUND(VLOOKUP($A327,est_vols!$A:$U,2,FALSE),0),"")</f>
        <v>3</v>
      </c>
      <c r="N327">
        <f>IFERROR(ROUND(VLOOKUP($A327,est_vols!$A:$U,3,FALSE),0),"")</f>
        <v>11</v>
      </c>
      <c r="O327" t="str">
        <f>VLOOKUP(M327,'AT FT Lookup'!$A$3:$D$8,4,FALSE)</f>
        <v>Urb</v>
      </c>
      <c r="P327" s="11" t="str">
        <f>VLOOKUP(N327,'AT FT Lookup'!$A$12:$C$26,3,FALSE)</f>
        <v>Loc</v>
      </c>
      <c r="Q327">
        <f t="shared" si="60"/>
        <v>1</v>
      </c>
      <c r="R327">
        <f t="shared" si="61"/>
        <v>0</v>
      </c>
      <c r="S327">
        <f t="shared" si="62"/>
        <v>0</v>
      </c>
      <c r="T327">
        <f t="shared" si="63"/>
        <v>0</v>
      </c>
      <c r="U327" s="11" t="str">
        <f t="shared" si="64"/>
        <v>&lt;10k</v>
      </c>
      <c r="V327" s="3">
        <v>771</v>
      </c>
      <c r="W327" s="3">
        <v>132</v>
      </c>
      <c r="X327" s="3">
        <v>274</v>
      </c>
      <c r="Y327" s="3">
        <v>208</v>
      </c>
      <c r="Z327" s="3">
        <v>133</v>
      </c>
      <c r="AA327" s="9">
        <v>24</v>
      </c>
      <c r="AN327" s="3">
        <f>IFERROR(ROUND(VLOOKUP($A327,est_vols!$A:$U,4,FALSE),0),"")</f>
        <v>0</v>
      </c>
      <c r="AO327" s="3">
        <f>IFERROR(ROUND(VLOOKUP($A327,est_vols!$A:$U,5,FALSE),0),"")</f>
        <v>0</v>
      </c>
      <c r="AP327" s="3">
        <f>IFERROR(ROUND(VLOOKUP($A327,est_vols!$A:$U,6,FALSE),0),"")</f>
        <v>0</v>
      </c>
      <c r="AQ327" s="3">
        <f>IFERROR(ROUND(VLOOKUP($A327,est_vols!$A:$U,7,FALSE),0),"")</f>
        <v>0</v>
      </c>
      <c r="AR327" s="3">
        <f>IFERROR(ROUND(VLOOKUP($A327,est_vols!$A:$U,8,FALSE),0),"")</f>
        <v>0</v>
      </c>
      <c r="AS327" s="9">
        <f>IFERROR(ROUND(VLOOKUP($A327,est_vols!$A:$U,9,FALSE),0),"")</f>
        <v>0</v>
      </c>
      <c r="AT327" s="3">
        <f t="shared" si="58"/>
        <v>-771</v>
      </c>
      <c r="AU327" s="3">
        <f t="shared" si="58"/>
        <v>-132</v>
      </c>
      <c r="AV327" s="3">
        <f t="shared" si="58"/>
        <v>-274</v>
      </c>
      <c r="AW327" s="3">
        <f t="shared" si="56"/>
        <v>-208</v>
      </c>
      <c r="AX327" s="3">
        <f t="shared" si="56"/>
        <v>-133</v>
      </c>
      <c r="AY327" s="9">
        <f t="shared" si="56"/>
        <v>-24</v>
      </c>
      <c r="AZ327" s="3">
        <f t="shared" si="59"/>
        <v>594441</v>
      </c>
      <c r="BA327" s="3">
        <f t="shared" si="59"/>
        <v>17424</v>
      </c>
      <c r="BB327" s="3">
        <f t="shared" si="59"/>
        <v>75076</v>
      </c>
      <c r="BC327" s="3">
        <f t="shared" si="57"/>
        <v>43264</v>
      </c>
      <c r="BD327" s="3">
        <f t="shared" si="57"/>
        <v>17689</v>
      </c>
      <c r="BE327" s="3">
        <f t="shared" si="57"/>
        <v>576</v>
      </c>
    </row>
    <row r="328" spans="1:57" x14ac:dyDescent="0.25">
      <c r="A328">
        <v>326</v>
      </c>
      <c r="B328" t="s">
        <v>75</v>
      </c>
      <c r="C328" t="s">
        <v>214</v>
      </c>
      <c r="D328" t="str">
        <f t="shared" si="55"/>
        <v>BEVERLY ST between 19TH and SHIELDS</v>
      </c>
      <c r="E328" t="s">
        <v>255</v>
      </c>
      <c r="F328" t="s">
        <v>444</v>
      </c>
      <c r="G328" t="s">
        <v>445</v>
      </c>
      <c r="H328" t="s">
        <v>38</v>
      </c>
      <c r="I328" t="s">
        <v>621</v>
      </c>
      <c r="J328" s="11" t="s">
        <v>860</v>
      </c>
      <c r="K328">
        <v>22725</v>
      </c>
      <c r="L328" s="11">
        <v>22551</v>
      </c>
      <c r="M328">
        <f>IFERROR(ROUND(VLOOKUP($A328,est_vols!$A:$U,2,FALSE),0),"")</f>
        <v>3</v>
      </c>
      <c r="N328">
        <f>IFERROR(ROUND(VLOOKUP($A328,est_vols!$A:$U,3,FALSE),0),"")</f>
        <v>11</v>
      </c>
      <c r="O328" t="str">
        <f>VLOOKUP(M328,'AT FT Lookup'!$A$3:$D$8,4,FALSE)</f>
        <v>Urb</v>
      </c>
      <c r="P328" s="11" t="str">
        <f>VLOOKUP(N328,'AT FT Lookup'!$A$12:$C$26,3,FALSE)</f>
        <v>Loc</v>
      </c>
      <c r="Q328">
        <f t="shared" si="60"/>
        <v>1</v>
      </c>
      <c r="R328">
        <f t="shared" si="61"/>
        <v>0</v>
      </c>
      <c r="S328">
        <f t="shared" si="62"/>
        <v>0</v>
      </c>
      <c r="T328">
        <f t="shared" si="63"/>
        <v>0</v>
      </c>
      <c r="U328" s="11" t="str">
        <f t="shared" si="64"/>
        <v>&lt;10k</v>
      </c>
      <c r="V328" s="3">
        <v>944</v>
      </c>
      <c r="W328" s="3">
        <v>209</v>
      </c>
      <c r="X328" s="3">
        <v>310</v>
      </c>
      <c r="Y328" s="3">
        <v>237</v>
      </c>
      <c r="Z328" s="3">
        <v>172</v>
      </c>
      <c r="AA328" s="9">
        <v>16</v>
      </c>
      <c r="AN328" s="3">
        <f>IFERROR(ROUND(VLOOKUP($A328,est_vols!$A:$U,4,FALSE),0),"")</f>
        <v>244</v>
      </c>
      <c r="AO328" s="3">
        <f>IFERROR(ROUND(VLOOKUP($A328,est_vols!$A:$U,5,FALSE),0),"")</f>
        <v>48</v>
      </c>
      <c r="AP328" s="3">
        <f>IFERROR(ROUND(VLOOKUP($A328,est_vols!$A:$U,6,FALSE),0),"")</f>
        <v>106</v>
      </c>
      <c r="AQ328" s="3">
        <f>IFERROR(ROUND(VLOOKUP($A328,est_vols!$A:$U,7,FALSE),0),"")</f>
        <v>41</v>
      </c>
      <c r="AR328" s="3">
        <f>IFERROR(ROUND(VLOOKUP($A328,est_vols!$A:$U,8,FALSE),0),"")</f>
        <v>43</v>
      </c>
      <c r="AS328" s="9">
        <f>IFERROR(ROUND(VLOOKUP($A328,est_vols!$A:$U,9,FALSE),0),"")</f>
        <v>7</v>
      </c>
      <c r="AT328" s="3">
        <f t="shared" si="58"/>
        <v>-700</v>
      </c>
      <c r="AU328" s="3">
        <f t="shared" si="58"/>
        <v>-161</v>
      </c>
      <c r="AV328" s="3">
        <f t="shared" si="58"/>
        <v>-204</v>
      </c>
      <c r="AW328" s="3">
        <f t="shared" si="56"/>
        <v>-196</v>
      </c>
      <c r="AX328" s="3">
        <f t="shared" si="56"/>
        <v>-129</v>
      </c>
      <c r="AY328" s="9">
        <f t="shared" si="56"/>
        <v>-9</v>
      </c>
      <c r="AZ328" s="3">
        <f t="shared" si="59"/>
        <v>490000</v>
      </c>
      <c r="BA328" s="3">
        <f t="shared" si="59"/>
        <v>25921</v>
      </c>
      <c r="BB328" s="3">
        <f t="shared" si="59"/>
        <v>41616</v>
      </c>
      <c r="BC328" s="3">
        <f t="shared" si="57"/>
        <v>38416</v>
      </c>
      <c r="BD328" s="3">
        <f t="shared" si="57"/>
        <v>16641</v>
      </c>
      <c r="BE328" s="3">
        <f t="shared" si="57"/>
        <v>81</v>
      </c>
    </row>
    <row r="329" spans="1:57" x14ac:dyDescent="0.25">
      <c r="A329">
        <v>327</v>
      </c>
      <c r="B329" t="s">
        <v>75</v>
      </c>
      <c r="C329" t="s">
        <v>214</v>
      </c>
      <c r="D329" t="str">
        <f t="shared" si="55"/>
        <v>BRENTWOOD AVE between HAZELWOOD and MANGELS</v>
      </c>
      <c r="E329" t="s">
        <v>256</v>
      </c>
      <c r="F329" t="s">
        <v>446</v>
      </c>
      <c r="G329" t="s">
        <v>447</v>
      </c>
      <c r="H329" t="s">
        <v>40</v>
      </c>
      <c r="I329" t="s">
        <v>621</v>
      </c>
      <c r="J329" s="11" t="s">
        <v>861</v>
      </c>
      <c r="K329">
        <v>22799</v>
      </c>
      <c r="L329" s="11">
        <v>22388</v>
      </c>
      <c r="M329">
        <f>IFERROR(ROUND(VLOOKUP($A329,est_vols!$A:$U,2,FALSE),0),"")</f>
        <v>3</v>
      </c>
      <c r="N329">
        <f>IFERROR(ROUND(VLOOKUP($A329,est_vols!$A:$U,3,FALSE),0),"")</f>
        <v>11</v>
      </c>
      <c r="O329" t="str">
        <f>VLOOKUP(M329,'AT FT Lookup'!$A$3:$D$8,4,FALSE)</f>
        <v>Urb</v>
      </c>
      <c r="P329" s="11" t="str">
        <f>VLOOKUP(N329,'AT FT Lookup'!$A$12:$C$26,3,FALSE)</f>
        <v>Loc</v>
      </c>
      <c r="Q329">
        <f t="shared" si="60"/>
        <v>1</v>
      </c>
      <c r="R329">
        <f t="shared" si="61"/>
        <v>0</v>
      </c>
      <c r="S329">
        <f t="shared" si="62"/>
        <v>0</v>
      </c>
      <c r="T329">
        <f t="shared" si="63"/>
        <v>0</v>
      </c>
      <c r="U329" s="11" t="str">
        <f t="shared" si="64"/>
        <v>&lt;10k</v>
      </c>
      <c r="V329" s="3">
        <v>139.5</v>
      </c>
      <c r="W329" s="3">
        <v>27</v>
      </c>
      <c r="X329" s="3">
        <v>48</v>
      </c>
      <c r="Y329" s="3">
        <v>36.5</v>
      </c>
      <c r="Z329" s="3">
        <v>23.5</v>
      </c>
      <c r="AA329" s="9">
        <v>4.5</v>
      </c>
      <c r="AN329" s="3">
        <f>IFERROR(ROUND(VLOOKUP($A329,est_vols!$A:$U,4,FALSE),0),"")</f>
        <v>631</v>
      </c>
      <c r="AO329" s="3">
        <f>IFERROR(ROUND(VLOOKUP($A329,est_vols!$A:$U,5,FALSE),0),"")</f>
        <v>182</v>
      </c>
      <c r="AP329" s="3">
        <f>IFERROR(ROUND(VLOOKUP($A329,est_vols!$A:$U,6,FALSE),0),"")</f>
        <v>252</v>
      </c>
      <c r="AQ329" s="3">
        <f>IFERROR(ROUND(VLOOKUP($A329,est_vols!$A:$U,7,FALSE),0),"")</f>
        <v>177</v>
      </c>
      <c r="AR329" s="3">
        <f>IFERROR(ROUND(VLOOKUP($A329,est_vols!$A:$U,8,FALSE),0),"")</f>
        <v>19</v>
      </c>
      <c r="AS329" s="9">
        <f>IFERROR(ROUND(VLOOKUP($A329,est_vols!$A:$U,9,FALSE),0),"")</f>
        <v>1</v>
      </c>
      <c r="AT329" s="3">
        <f t="shared" si="58"/>
        <v>491.5</v>
      </c>
      <c r="AU329" s="3">
        <f t="shared" si="58"/>
        <v>155</v>
      </c>
      <c r="AV329" s="3">
        <f t="shared" si="58"/>
        <v>204</v>
      </c>
      <c r="AW329" s="3">
        <f t="shared" si="56"/>
        <v>140.5</v>
      </c>
      <c r="AX329" s="3">
        <f t="shared" si="56"/>
        <v>-4.5</v>
      </c>
      <c r="AY329" s="9">
        <f t="shared" si="56"/>
        <v>-3.5</v>
      </c>
      <c r="AZ329" s="3">
        <f t="shared" si="59"/>
        <v>241572.25</v>
      </c>
      <c r="BA329" s="3">
        <f t="shared" si="59"/>
        <v>24025</v>
      </c>
      <c r="BB329" s="3">
        <f t="shared" si="59"/>
        <v>41616</v>
      </c>
      <c r="BC329" s="3">
        <f t="shared" si="57"/>
        <v>19740.25</v>
      </c>
      <c r="BD329" s="3">
        <f t="shared" si="57"/>
        <v>20.25</v>
      </c>
      <c r="BE329" s="3">
        <f t="shared" si="57"/>
        <v>12.25</v>
      </c>
    </row>
    <row r="330" spans="1:57" x14ac:dyDescent="0.25">
      <c r="A330">
        <v>328</v>
      </c>
      <c r="B330" t="s">
        <v>75</v>
      </c>
      <c r="C330" t="s">
        <v>214</v>
      </c>
      <c r="D330" t="str">
        <f t="shared" si="55"/>
        <v>BRENTWOOD AVE between HAZELWOOD and MANGELS</v>
      </c>
      <c r="E330" t="s">
        <v>256</v>
      </c>
      <c r="F330" t="s">
        <v>446</v>
      </c>
      <c r="G330" t="s">
        <v>447</v>
      </c>
      <c r="H330" t="s">
        <v>42</v>
      </c>
      <c r="I330" t="s">
        <v>621</v>
      </c>
      <c r="J330" s="11" t="s">
        <v>862</v>
      </c>
      <c r="K330">
        <v>22388</v>
      </c>
      <c r="L330" s="11">
        <v>22799</v>
      </c>
      <c r="M330">
        <f>IFERROR(ROUND(VLOOKUP($A330,est_vols!$A:$U,2,FALSE),0),"")</f>
        <v>3</v>
      </c>
      <c r="N330">
        <f>IFERROR(ROUND(VLOOKUP($A330,est_vols!$A:$U,3,FALSE),0),"")</f>
        <v>11</v>
      </c>
      <c r="O330" t="str">
        <f>VLOOKUP(M330,'AT FT Lookup'!$A$3:$D$8,4,FALSE)</f>
        <v>Urb</v>
      </c>
      <c r="P330" s="11" t="str">
        <f>VLOOKUP(N330,'AT FT Lookup'!$A$12:$C$26,3,FALSE)</f>
        <v>Loc</v>
      </c>
      <c r="Q330">
        <f t="shared" si="60"/>
        <v>1</v>
      </c>
      <c r="R330">
        <f t="shared" si="61"/>
        <v>0</v>
      </c>
      <c r="S330">
        <f t="shared" si="62"/>
        <v>0</v>
      </c>
      <c r="T330">
        <f t="shared" si="63"/>
        <v>0</v>
      </c>
      <c r="U330" s="11" t="str">
        <f t="shared" si="64"/>
        <v>&lt;10k</v>
      </c>
      <c r="V330" s="3">
        <v>137.5</v>
      </c>
      <c r="W330" s="3">
        <v>36</v>
      </c>
      <c r="X330" s="3">
        <v>50</v>
      </c>
      <c r="Y330" s="3">
        <v>28</v>
      </c>
      <c r="Z330" s="3">
        <v>21.5</v>
      </c>
      <c r="AA330" s="9">
        <v>2</v>
      </c>
      <c r="AN330" s="3">
        <f>IFERROR(ROUND(VLOOKUP($A330,est_vols!$A:$U,4,FALSE),0),"")</f>
        <v>633</v>
      </c>
      <c r="AO330" s="3">
        <f>IFERROR(ROUND(VLOOKUP($A330,est_vols!$A:$U,5,FALSE),0),"")</f>
        <v>49</v>
      </c>
      <c r="AP330" s="3">
        <f>IFERROR(ROUND(VLOOKUP($A330,est_vols!$A:$U,6,FALSE),0),"")</f>
        <v>151</v>
      </c>
      <c r="AQ330" s="3">
        <f>IFERROR(ROUND(VLOOKUP($A330,est_vols!$A:$U,7,FALSE),0),"")</f>
        <v>383</v>
      </c>
      <c r="AR330" s="3">
        <f>IFERROR(ROUND(VLOOKUP($A330,est_vols!$A:$U,8,FALSE),0),"")</f>
        <v>49</v>
      </c>
      <c r="AS330" s="9">
        <f>IFERROR(ROUND(VLOOKUP($A330,est_vols!$A:$U,9,FALSE),0),"")</f>
        <v>1</v>
      </c>
      <c r="AT330" s="3">
        <f t="shared" si="58"/>
        <v>495.5</v>
      </c>
      <c r="AU330" s="3">
        <f t="shared" si="58"/>
        <v>13</v>
      </c>
      <c r="AV330" s="3">
        <f t="shared" si="58"/>
        <v>101</v>
      </c>
      <c r="AW330" s="3">
        <f t="shared" si="56"/>
        <v>355</v>
      </c>
      <c r="AX330" s="3">
        <f t="shared" si="56"/>
        <v>27.5</v>
      </c>
      <c r="AY330" s="9">
        <f t="shared" si="56"/>
        <v>-1</v>
      </c>
      <c r="AZ330" s="3">
        <f t="shared" si="59"/>
        <v>245520.25</v>
      </c>
      <c r="BA330" s="3">
        <f t="shared" si="59"/>
        <v>169</v>
      </c>
      <c r="BB330" s="3">
        <f t="shared" si="59"/>
        <v>10201</v>
      </c>
      <c r="BC330" s="3">
        <f t="shared" si="57"/>
        <v>126025</v>
      </c>
      <c r="BD330" s="3">
        <f t="shared" si="57"/>
        <v>756.25</v>
      </c>
      <c r="BE330" s="3">
        <f t="shared" si="57"/>
        <v>1</v>
      </c>
    </row>
    <row r="331" spans="1:57" x14ac:dyDescent="0.25">
      <c r="A331">
        <v>329</v>
      </c>
      <c r="B331" t="s">
        <v>75</v>
      </c>
      <c r="C331" t="s">
        <v>214</v>
      </c>
      <c r="D331" t="str">
        <f t="shared" si="55"/>
        <v>BRODERICK ST between EDDY and TURK</v>
      </c>
      <c r="E331" t="s">
        <v>257</v>
      </c>
      <c r="F331" t="s">
        <v>448</v>
      </c>
      <c r="G331" t="s">
        <v>449</v>
      </c>
      <c r="H331" t="s">
        <v>36</v>
      </c>
      <c r="I331" t="s">
        <v>621</v>
      </c>
      <c r="J331" s="11" t="s">
        <v>863</v>
      </c>
      <c r="K331">
        <v>26079</v>
      </c>
      <c r="L331" s="11">
        <v>26360</v>
      </c>
      <c r="M331">
        <f>IFERROR(ROUND(VLOOKUP($A331,est_vols!$A:$U,2,FALSE),0),"")</f>
        <v>1</v>
      </c>
      <c r="N331">
        <f>IFERROR(ROUND(VLOOKUP($A331,est_vols!$A:$U,3,FALSE),0),"")</f>
        <v>11</v>
      </c>
      <c r="O331" t="str">
        <f>VLOOKUP(M331,'AT FT Lookup'!$A$3:$D$8,4,FALSE)</f>
        <v>Core/CBD</v>
      </c>
      <c r="P331" s="11" t="str">
        <f>VLOOKUP(N331,'AT FT Lookup'!$A$12:$C$26,3,FALSE)</f>
        <v>Loc</v>
      </c>
      <c r="Q331">
        <f t="shared" si="60"/>
        <v>1</v>
      </c>
      <c r="R331">
        <f t="shared" si="61"/>
        <v>0</v>
      </c>
      <c r="S331">
        <f t="shared" si="62"/>
        <v>0</v>
      </c>
      <c r="T331">
        <f t="shared" si="63"/>
        <v>0</v>
      </c>
      <c r="U331" s="11" t="str">
        <f t="shared" si="64"/>
        <v>&lt;10k</v>
      </c>
      <c r="V331" s="3">
        <v>1849</v>
      </c>
      <c r="W331" s="3">
        <v>312</v>
      </c>
      <c r="X331" s="3">
        <v>593.5</v>
      </c>
      <c r="Y331" s="3">
        <v>627.5</v>
      </c>
      <c r="Z331" s="3">
        <v>307</v>
      </c>
      <c r="AA331" s="9">
        <v>9</v>
      </c>
      <c r="AN331" s="3">
        <f>IFERROR(ROUND(VLOOKUP($A331,est_vols!$A:$U,4,FALSE),0),"")</f>
        <v>50</v>
      </c>
      <c r="AO331" s="3">
        <f>IFERROR(ROUND(VLOOKUP($A331,est_vols!$A:$U,5,FALSE),0),"")</f>
        <v>5</v>
      </c>
      <c r="AP331" s="3">
        <f>IFERROR(ROUND(VLOOKUP($A331,est_vols!$A:$U,6,FALSE),0),"")</f>
        <v>4</v>
      </c>
      <c r="AQ331" s="3">
        <f>IFERROR(ROUND(VLOOKUP($A331,est_vols!$A:$U,7,FALSE),0),"")</f>
        <v>41</v>
      </c>
      <c r="AR331" s="3">
        <f>IFERROR(ROUND(VLOOKUP($A331,est_vols!$A:$U,8,FALSE),0),"")</f>
        <v>0</v>
      </c>
      <c r="AS331" s="9">
        <f>IFERROR(ROUND(VLOOKUP($A331,est_vols!$A:$U,9,FALSE),0),"")</f>
        <v>0</v>
      </c>
      <c r="AT331" s="3">
        <f t="shared" si="58"/>
        <v>-1799</v>
      </c>
      <c r="AU331" s="3">
        <f t="shared" si="58"/>
        <v>-307</v>
      </c>
      <c r="AV331" s="3">
        <f t="shared" si="58"/>
        <v>-589.5</v>
      </c>
      <c r="AW331" s="3">
        <f t="shared" si="56"/>
        <v>-586.5</v>
      </c>
      <c r="AX331" s="3">
        <f t="shared" si="56"/>
        <v>-307</v>
      </c>
      <c r="AY331" s="9">
        <f t="shared" si="56"/>
        <v>-9</v>
      </c>
      <c r="AZ331" s="3">
        <f t="shared" si="59"/>
        <v>3236401</v>
      </c>
      <c r="BA331" s="3">
        <f t="shared" si="59"/>
        <v>94249</v>
      </c>
      <c r="BB331" s="3">
        <f t="shared" si="59"/>
        <v>347510.25</v>
      </c>
      <c r="BC331" s="3">
        <f t="shared" si="57"/>
        <v>343982.25</v>
      </c>
      <c r="BD331" s="3">
        <f t="shared" si="57"/>
        <v>94249</v>
      </c>
      <c r="BE331" s="3">
        <f t="shared" si="57"/>
        <v>81</v>
      </c>
    </row>
    <row r="332" spans="1:57" x14ac:dyDescent="0.25">
      <c r="A332">
        <v>330</v>
      </c>
      <c r="B332" t="s">
        <v>75</v>
      </c>
      <c r="C332" t="s">
        <v>214</v>
      </c>
      <c r="D332" t="str">
        <f t="shared" si="55"/>
        <v>BRODERICK ST between EDDY and TURK</v>
      </c>
      <c r="E332" t="s">
        <v>257</v>
      </c>
      <c r="F332" t="s">
        <v>448</v>
      </c>
      <c r="G332" t="s">
        <v>449</v>
      </c>
      <c r="H332" t="s">
        <v>38</v>
      </c>
      <c r="I332" t="s">
        <v>621</v>
      </c>
      <c r="J332" s="11" t="s">
        <v>864</v>
      </c>
      <c r="K332">
        <v>26360</v>
      </c>
      <c r="L332" s="11">
        <v>26079</v>
      </c>
      <c r="M332">
        <f>IFERROR(ROUND(VLOOKUP($A332,est_vols!$A:$U,2,FALSE),0),"")</f>
        <v>1</v>
      </c>
      <c r="N332">
        <f>IFERROR(ROUND(VLOOKUP($A332,est_vols!$A:$U,3,FALSE),0),"")</f>
        <v>11</v>
      </c>
      <c r="O332" t="str">
        <f>VLOOKUP(M332,'AT FT Lookup'!$A$3:$D$8,4,FALSE)</f>
        <v>Core/CBD</v>
      </c>
      <c r="P332" s="11" t="str">
        <f>VLOOKUP(N332,'AT FT Lookup'!$A$12:$C$26,3,FALSE)</f>
        <v>Loc</v>
      </c>
      <c r="Q332">
        <f t="shared" si="60"/>
        <v>1</v>
      </c>
      <c r="R332">
        <f t="shared" si="61"/>
        <v>0</v>
      </c>
      <c r="S332">
        <f t="shared" si="62"/>
        <v>0</v>
      </c>
      <c r="T332">
        <f t="shared" si="63"/>
        <v>0</v>
      </c>
      <c r="U332" s="11" t="str">
        <f t="shared" si="64"/>
        <v>&lt;10k</v>
      </c>
      <c r="V332" s="3">
        <v>1271</v>
      </c>
      <c r="W332" s="3">
        <v>283.5</v>
      </c>
      <c r="X332" s="3">
        <v>462</v>
      </c>
      <c r="Y332" s="3">
        <v>248.5</v>
      </c>
      <c r="Z332" s="3">
        <v>246.5</v>
      </c>
      <c r="AA332" s="9">
        <v>30.5</v>
      </c>
      <c r="AN332" s="3">
        <f>IFERROR(ROUND(VLOOKUP($A332,est_vols!$A:$U,4,FALSE),0),"")</f>
        <v>15</v>
      </c>
      <c r="AO332" s="3">
        <f>IFERROR(ROUND(VLOOKUP($A332,est_vols!$A:$U,5,FALSE),0),"")</f>
        <v>1</v>
      </c>
      <c r="AP332" s="3">
        <f>IFERROR(ROUND(VLOOKUP($A332,est_vols!$A:$U,6,FALSE),0),"")</f>
        <v>5</v>
      </c>
      <c r="AQ332" s="3">
        <f>IFERROR(ROUND(VLOOKUP($A332,est_vols!$A:$U,7,FALSE),0),"")</f>
        <v>9</v>
      </c>
      <c r="AR332" s="3">
        <f>IFERROR(ROUND(VLOOKUP($A332,est_vols!$A:$U,8,FALSE),0),"")</f>
        <v>0</v>
      </c>
      <c r="AS332" s="9">
        <f>IFERROR(ROUND(VLOOKUP($A332,est_vols!$A:$U,9,FALSE),0),"")</f>
        <v>0</v>
      </c>
      <c r="AT332" s="3">
        <f t="shared" si="58"/>
        <v>-1256</v>
      </c>
      <c r="AU332" s="3">
        <f t="shared" si="58"/>
        <v>-282.5</v>
      </c>
      <c r="AV332" s="3">
        <f t="shared" si="58"/>
        <v>-457</v>
      </c>
      <c r="AW332" s="3">
        <f t="shared" si="56"/>
        <v>-239.5</v>
      </c>
      <c r="AX332" s="3">
        <f t="shared" si="56"/>
        <v>-246.5</v>
      </c>
      <c r="AY332" s="9">
        <f t="shared" si="56"/>
        <v>-30.5</v>
      </c>
      <c r="AZ332" s="3">
        <f t="shared" si="59"/>
        <v>1577536</v>
      </c>
      <c r="BA332" s="3">
        <f t="shared" si="59"/>
        <v>79806.25</v>
      </c>
      <c r="BB332" s="3">
        <f t="shared" si="59"/>
        <v>208849</v>
      </c>
      <c r="BC332" s="3">
        <f t="shared" si="57"/>
        <v>57360.25</v>
      </c>
      <c r="BD332" s="3">
        <f t="shared" si="57"/>
        <v>60762.25</v>
      </c>
      <c r="BE332" s="3">
        <f t="shared" si="57"/>
        <v>930.25</v>
      </c>
    </row>
    <row r="333" spans="1:57" x14ac:dyDescent="0.25">
      <c r="A333">
        <v>331</v>
      </c>
      <c r="B333" t="s">
        <v>75</v>
      </c>
      <c r="C333" t="s">
        <v>214</v>
      </c>
      <c r="D333" t="str">
        <f t="shared" si="55"/>
        <v>BRODERICK ST between FILBERT and UNION</v>
      </c>
      <c r="E333" t="s">
        <v>257</v>
      </c>
      <c r="F333" t="s">
        <v>450</v>
      </c>
      <c r="G333" t="s">
        <v>451</v>
      </c>
      <c r="H333" t="s">
        <v>36</v>
      </c>
      <c r="I333" t="s">
        <v>621</v>
      </c>
      <c r="J333" s="11" t="s">
        <v>865</v>
      </c>
      <c r="K333">
        <v>26879</v>
      </c>
      <c r="L333" s="11">
        <v>26880</v>
      </c>
      <c r="M333">
        <f>IFERROR(ROUND(VLOOKUP($A333,est_vols!$A:$U,2,FALSE),0),"")</f>
        <v>2</v>
      </c>
      <c r="N333">
        <f>IFERROR(ROUND(VLOOKUP($A333,est_vols!$A:$U,3,FALSE),0),"")</f>
        <v>11</v>
      </c>
      <c r="O333" t="str">
        <f>VLOOKUP(M333,'AT FT Lookup'!$A$3:$D$8,4,FALSE)</f>
        <v>UrbBiz</v>
      </c>
      <c r="P333" s="11" t="str">
        <f>VLOOKUP(N333,'AT FT Lookup'!$A$12:$C$26,3,FALSE)</f>
        <v>Loc</v>
      </c>
      <c r="Q333">
        <f t="shared" si="60"/>
        <v>1</v>
      </c>
      <c r="R333">
        <f t="shared" si="61"/>
        <v>0</v>
      </c>
      <c r="S333">
        <f t="shared" si="62"/>
        <v>0</v>
      </c>
      <c r="T333">
        <f t="shared" si="63"/>
        <v>0</v>
      </c>
      <c r="U333" s="11" t="str">
        <f t="shared" si="64"/>
        <v>&lt;10k</v>
      </c>
      <c r="V333" s="3">
        <v>1102.5</v>
      </c>
      <c r="W333" s="3">
        <v>143.5</v>
      </c>
      <c r="X333" s="3">
        <v>471</v>
      </c>
      <c r="Y333" s="3">
        <v>305.5</v>
      </c>
      <c r="Z333" s="3">
        <v>177</v>
      </c>
      <c r="AA333" s="9">
        <v>5.5</v>
      </c>
      <c r="AN333" s="3">
        <f>IFERROR(ROUND(VLOOKUP($A333,est_vols!$A:$U,4,FALSE),0),"")</f>
        <v>716</v>
      </c>
      <c r="AO333" s="3">
        <f>IFERROR(ROUND(VLOOKUP($A333,est_vols!$A:$U,5,FALSE),0),"")</f>
        <v>23</v>
      </c>
      <c r="AP333" s="3">
        <f>IFERROR(ROUND(VLOOKUP($A333,est_vols!$A:$U,6,FALSE),0),"")</f>
        <v>123</v>
      </c>
      <c r="AQ333" s="3">
        <f>IFERROR(ROUND(VLOOKUP($A333,est_vols!$A:$U,7,FALSE),0),"")</f>
        <v>489</v>
      </c>
      <c r="AR333" s="3">
        <f>IFERROR(ROUND(VLOOKUP($A333,est_vols!$A:$U,8,FALSE),0),"")</f>
        <v>78</v>
      </c>
      <c r="AS333" s="9">
        <f>IFERROR(ROUND(VLOOKUP($A333,est_vols!$A:$U,9,FALSE),0),"")</f>
        <v>3</v>
      </c>
      <c r="AT333" s="3">
        <f t="shared" si="58"/>
        <v>-386.5</v>
      </c>
      <c r="AU333" s="3">
        <f t="shared" si="58"/>
        <v>-120.5</v>
      </c>
      <c r="AV333" s="3">
        <f t="shared" si="58"/>
        <v>-348</v>
      </c>
      <c r="AW333" s="3">
        <f t="shared" si="56"/>
        <v>183.5</v>
      </c>
      <c r="AX333" s="3">
        <f t="shared" si="56"/>
        <v>-99</v>
      </c>
      <c r="AY333" s="9">
        <f t="shared" si="56"/>
        <v>-2.5</v>
      </c>
      <c r="AZ333" s="3">
        <f t="shared" si="59"/>
        <v>149382.25</v>
      </c>
      <c r="BA333" s="3">
        <f t="shared" si="59"/>
        <v>14520.25</v>
      </c>
      <c r="BB333" s="3">
        <f t="shared" si="59"/>
        <v>121104</v>
      </c>
      <c r="BC333" s="3">
        <f t="shared" si="57"/>
        <v>33672.25</v>
      </c>
      <c r="BD333" s="3">
        <f t="shared" si="57"/>
        <v>9801</v>
      </c>
      <c r="BE333" s="3">
        <f t="shared" si="57"/>
        <v>6.25</v>
      </c>
    </row>
    <row r="334" spans="1:57" x14ac:dyDescent="0.25">
      <c r="A334">
        <v>332</v>
      </c>
      <c r="B334" t="s">
        <v>75</v>
      </c>
      <c r="C334" t="s">
        <v>214</v>
      </c>
      <c r="D334" t="str">
        <f t="shared" si="55"/>
        <v>BRODERICK ST between FILBERT and UNION</v>
      </c>
      <c r="E334" t="s">
        <v>257</v>
      </c>
      <c r="F334" t="s">
        <v>450</v>
      </c>
      <c r="G334" t="s">
        <v>451</v>
      </c>
      <c r="H334" t="s">
        <v>38</v>
      </c>
      <c r="I334" t="s">
        <v>621</v>
      </c>
      <c r="J334" s="11" t="s">
        <v>866</v>
      </c>
      <c r="K334">
        <v>26880</v>
      </c>
      <c r="L334" s="11">
        <v>26879</v>
      </c>
      <c r="M334">
        <f>IFERROR(ROUND(VLOOKUP($A334,est_vols!$A:$U,2,FALSE),0),"")</f>
        <v>2</v>
      </c>
      <c r="N334">
        <f>IFERROR(ROUND(VLOOKUP($A334,est_vols!$A:$U,3,FALSE),0),"")</f>
        <v>11</v>
      </c>
      <c r="O334" t="str">
        <f>VLOOKUP(M334,'AT FT Lookup'!$A$3:$D$8,4,FALSE)</f>
        <v>UrbBiz</v>
      </c>
      <c r="P334" s="11" t="str">
        <f>VLOOKUP(N334,'AT FT Lookup'!$A$12:$C$26,3,FALSE)</f>
        <v>Loc</v>
      </c>
      <c r="Q334">
        <f t="shared" si="60"/>
        <v>1</v>
      </c>
      <c r="R334">
        <f t="shared" si="61"/>
        <v>0</v>
      </c>
      <c r="S334">
        <f t="shared" si="62"/>
        <v>0</v>
      </c>
      <c r="T334">
        <f t="shared" si="63"/>
        <v>0</v>
      </c>
      <c r="U334" s="11" t="str">
        <f t="shared" si="64"/>
        <v>&lt;10k</v>
      </c>
      <c r="V334" s="3">
        <v>1638.5</v>
      </c>
      <c r="W334" s="3">
        <v>355.5</v>
      </c>
      <c r="X334" s="3">
        <v>592</v>
      </c>
      <c r="Y334" s="3">
        <v>404</v>
      </c>
      <c r="Z334" s="3">
        <v>250.5</v>
      </c>
      <c r="AA334" s="9">
        <v>36.5</v>
      </c>
      <c r="AN334" s="3">
        <f>IFERROR(ROUND(VLOOKUP($A334,est_vols!$A:$U,4,FALSE),0),"")</f>
        <v>863</v>
      </c>
      <c r="AO334" s="3">
        <f>IFERROR(ROUND(VLOOKUP($A334,est_vols!$A:$U,5,FALSE),0),"")</f>
        <v>707</v>
      </c>
      <c r="AP334" s="3">
        <f>IFERROR(ROUND(VLOOKUP($A334,est_vols!$A:$U,6,FALSE),0),"")</f>
        <v>62</v>
      </c>
      <c r="AQ334" s="3">
        <f>IFERROR(ROUND(VLOOKUP($A334,est_vols!$A:$U,7,FALSE),0),"")</f>
        <v>30</v>
      </c>
      <c r="AR334" s="3">
        <f>IFERROR(ROUND(VLOOKUP($A334,est_vols!$A:$U,8,FALSE),0),"")</f>
        <v>42</v>
      </c>
      <c r="AS334" s="9">
        <f>IFERROR(ROUND(VLOOKUP($A334,est_vols!$A:$U,9,FALSE),0),"")</f>
        <v>22</v>
      </c>
      <c r="AT334" s="3">
        <f t="shared" si="58"/>
        <v>-775.5</v>
      </c>
      <c r="AU334" s="3">
        <f t="shared" si="58"/>
        <v>351.5</v>
      </c>
      <c r="AV334" s="3">
        <f t="shared" si="58"/>
        <v>-530</v>
      </c>
      <c r="AW334" s="3">
        <f t="shared" si="56"/>
        <v>-374</v>
      </c>
      <c r="AX334" s="3">
        <f t="shared" si="56"/>
        <v>-208.5</v>
      </c>
      <c r="AY334" s="9">
        <f t="shared" si="56"/>
        <v>-14.5</v>
      </c>
      <c r="AZ334" s="3">
        <f t="shared" si="59"/>
        <v>601400.25</v>
      </c>
      <c r="BA334" s="3">
        <f t="shared" si="59"/>
        <v>123552.25</v>
      </c>
      <c r="BB334" s="3">
        <f t="shared" si="59"/>
        <v>280900</v>
      </c>
      <c r="BC334" s="3">
        <f t="shared" si="57"/>
        <v>139876</v>
      </c>
      <c r="BD334" s="3">
        <f t="shared" si="57"/>
        <v>43472.25</v>
      </c>
      <c r="BE334" s="3">
        <f t="shared" si="57"/>
        <v>210.25</v>
      </c>
    </row>
    <row r="335" spans="1:57" x14ac:dyDescent="0.25">
      <c r="A335">
        <v>333</v>
      </c>
      <c r="B335" t="s">
        <v>75</v>
      </c>
      <c r="C335" t="s">
        <v>214</v>
      </c>
      <c r="D335" t="str">
        <f t="shared" si="55"/>
        <v>BYXBEE ST between SARGENT and SHIELDS</v>
      </c>
      <c r="E335" t="s">
        <v>258</v>
      </c>
      <c r="F335" t="s">
        <v>452</v>
      </c>
      <c r="G335" t="s">
        <v>445</v>
      </c>
      <c r="H335" t="s">
        <v>36</v>
      </c>
      <c r="I335" t="s">
        <v>621</v>
      </c>
      <c r="J335" s="11" t="s">
        <v>867</v>
      </c>
      <c r="K335">
        <v>22720</v>
      </c>
      <c r="L335" s="11">
        <v>22721</v>
      </c>
      <c r="M335">
        <f>IFERROR(ROUND(VLOOKUP($A335,est_vols!$A:$U,2,FALSE),0),"")</f>
        <v>3</v>
      </c>
      <c r="N335">
        <f>IFERROR(ROUND(VLOOKUP($A335,est_vols!$A:$U,3,FALSE),0),"")</f>
        <v>11</v>
      </c>
      <c r="O335" t="str">
        <f>VLOOKUP(M335,'AT FT Lookup'!$A$3:$D$8,4,FALSE)</f>
        <v>Urb</v>
      </c>
      <c r="P335" s="11" t="str">
        <f>VLOOKUP(N335,'AT FT Lookup'!$A$12:$C$26,3,FALSE)</f>
        <v>Loc</v>
      </c>
      <c r="Q335">
        <f t="shared" si="60"/>
        <v>1</v>
      </c>
      <c r="R335">
        <f t="shared" si="61"/>
        <v>0</v>
      </c>
      <c r="S335">
        <f t="shared" si="62"/>
        <v>0</v>
      </c>
      <c r="T335">
        <f t="shared" si="63"/>
        <v>0</v>
      </c>
      <c r="U335" s="11" t="str">
        <f t="shared" si="64"/>
        <v>&lt;10k</v>
      </c>
      <c r="V335" s="3">
        <v>239</v>
      </c>
      <c r="W335" s="3">
        <v>41.5</v>
      </c>
      <c r="X335" s="3">
        <v>77</v>
      </c>
      <c r="Y335" s="3">
        <v>53.5</v>
      </c>
      <c r="Z335" s="3">
        <v>63.5</v>
      </c>
      <c r="AA335" s="9">
        <v>3.5</v>
      </c>
      <c r="AN335" s="3">
        <f>IFERROR(ROUND(VLOOKUP($A335,est_vols!$A:$U,4,FALSE),0),"")</f>
        <v>0</v>
      </c>
      <c r="AO335" s="3">
        <f>IFERROR(ROUND(VLOOKUP($A335,est_vols!$A:$U,5,FALSE),0),"")</f>
        <v>0</v>
      </c>
      <c r="AP335" s="3">
        <f>IFERROR(ROUND(VLOOKUP($A335,est_vols!$A:$U,6,FALSE),0),"")</f>
        <v>0</v>
      </c>
      <c r="AQ335" s="3">
        <f>IFERROR(ROUND(VLOOKUP($A335,est_vols!$A:$U,7,FALSE),0),"")</f>
        <v>0</v>
      </c>
      <c r="AR335" s="3">
        <f>IFERROR(ROUND(VLOOKUP($A335,est_vols!$A:$U,8,FALSE),0),"")</f>
        <v>0</v>
      </c>
      <c r="AS335" s="9">
        <f>IFERROR(ROUND(VLOOKUP($A335,est_vols!$A:$U,9,FALSE),0),"")</f>
        <v>0</v>
      </c>
      <c r="AT335" s="3">
        <f t="shared" si="58"/>
        <v>-239</v>
      </c>
      <c r="AU335" s="3">
        <f t="shared" si="58"/>
        <v>-41.5</v>
      </c>
      <c r="AV335" s="3">
        <f t="shared" si="58"/>
        <v>-77</v>
      </c>
      <c r="AW335" s="3">
        <f t="shared" si="56"/>
        <v>-53.5</v>
      </c>
      <c r="AX335" s="3">
        <f t="shared" si="56"/>
        <v>-63.5</v>
      </c>
      <c r="AY335" s="9">
        <f t="shared" si="56"/>
        <v>-3.5</v>
      </c>
      <c r="AZ335" s="3">
        <f t="shared" si="59"/>
        <v>57121</v>
      </c>
      <c r="BA335" s="3">
        <f t="shared" si="59"/>
        <v>1722.25</v>
      </c>
      <c r="BB335" s="3">
        <f t="shared" si="59"/>
        <v>5929</v>
      </c>
      <c r="BC335" s="3">
        <f t="shared" si="57"/>
        <v>2862.25</v>
      </c>
      <c r="BD335" s="3">
        <f t="shared" si="57"/>
        <v>4032.25</v>
      </c>
      <c r="BE335" s="3">
        <f t="shared" si="57"/>
        <v>12.25</v>
      </c>
    </row>
    <row r="336" spans="1:57" x14ac:dyDescent="0.25">
      <c r="A336">
        <v>334</v>
      </c>
      <c r="B336" t="s">
        <v>75</v>
      </c>
      <c r="C336" t="s">
        <v>214</v>
      </c>
      <c r="D336" t="str">
        <f t="shared" si="55"/>
        <v>BYXBEE ST between SARGENT and SHIELDS</v>
      </c>
      <c r="E336" t="s">
        <v>258</v>
      </c>
      <c r="F336" t="s">
        <v>452</v>
      </c>
      <c r="G336" t="s">
        <v>445</v>
      </c>
      <c r="H336" t="s">
        <v>38</v>
      </c>
      <c r="I336" t="s">
        <v>621</v>
      </c>
      <c r="J336" s="11" t="s">
        <v>868</v>
      </c>
      <c r="K336">
        <v>22721</v>
      </c>
      <c r="L336" s="11">
        <v>22720</v>
      </c>
      <c r="M336">
        <f>IFERROR(ROUND(VLOOKUP($A336,est_vols!$A:$U,2,FALSE),0),"")</f>
        <v>3</v>
      </c>
      <c r="N336">
        <f>IFERROR(ROUND(VLOOKUP($A336,est_vols!$A:$U,3,FALSE),0),"")</f>
        <v>11</v>
      </c>
      <c r="O336" t="str">
        <f>VLOOKUP(M336,'AT FT Lookup'!$A$3:$D$8,4,FALSE)</f>
        <v>Urb</v>
      </c>
      <c r="P336" s="11" t="str">
        <f>VLOOKUP(N336,'AT FT Lookup'!$A$12:$C$26,3,FALSE)</f>
        <v>Loc</v>
      </c>
      <c r="Q336">
        <f t="shared" si="60"/>
        <v>1</v>
      </c>
      <c r="R336">
        <f t="shared" si="61"/>
        <v>0</v>
      </c>
      <c r="S336">
        <f t="shared" si="62"/>
        <v>0</v>
      </c>
      <c r="T336">
        <f t="shared" si="63"/>
        <v>0</v>
      </c>
      <c r="U336" s="11" t="str">
        <f t="shared" si="64"/>
        <v>&lt;10k</v>
      </c>
      <c r="V336" s="3">
        <v>221</v>
      </c>
      <c r="W336" s="3">
        <v>27</v>
      </c>
      <c r="X336" s="3">
        <v>74.5</v>
      </c>
      <c r="Y336" s="3">
        <v>59</v>
      </c>
      <c r="Z336" s="3">
        <v>58</v>
      </c>
      <c r="AA336" s="9">
        <v>2.5</v>
      </c>
      <c r="AN336" s="3">
        <f>IFERROR(ROUND(VLOOKUP($A336,est_vols!$A:$U,4,FALSE),0),"")</f>
        <v>0</v>
      </c>
      <c r="AO336" s="3">
        <f>IFERROR(ROUND(VLOOKUP($A336,est_vols!$A:$U,5,FALSE),0),"")</f>
        <v>0</v>
      </c>
      <c r="AP336" s="3">
        <f>IFERROR(ROUND(VLOOKUP($A336,est_vols!$A:$U,6,FALSE),0),"")</f>
        <v>0</v>
      </c>
      <c r="AQ336" s="3">
        <f>IFERROR(ROUND(VLOOKUP($A336,est_vols!$A:$U,7,FALSE),0),"")</f>
        <v>0</v>
      </c>
      <c r="AR336" s="3">
        <f>IFERROR(ROUND(VLOOKUP($A336,est_vols!$A:$U,8,FALSE),0),"")</f>
        <v>0</v>
      </c>
      <c r="AS336" s="9">
        <f>IFERROR(ROUND(VLOOKUP($A336,est_vols!$A:$U,9,FALSE),0),"")</f>
        <v>0</v>
      </c>
      <c r="AT336" s="3">
        <f t="shared" si="58"/>
        <v>-221</v>
      </c>
      <c r="AU336" s="3">
        <f t="shared" si="58"/>
        <v>-27</v>
      </c>
      <c r="AV336" s="3">
        <f t="shared" si="58"/>
        <v>-74.5</v>
      </c>
      <c r="AW336" s="3">
        <f t="shared" si="56"/>
        <v>-59</v>
      </c>
      <c r="AX336" s="3">
        <f t="shared" si="56"/>
        <v>-58</v>
      </c>
      <c r="AY336" s="9">
        <f t="shared" si="56"/>
        <v>-2.5</v>
      </c>
      <c r="AZ336" s="3">
        <f t="shared" si="59"/>
        <v>48841</v>
      </c>
      <c r="BA336" s="3">
        <f t="shared" si="59"/>
        <v>729</v>
      </c>
      <c r="BB336" s="3">
        <f t="shared" si="59"/>
        <v>5550.25</v>
      </c>
      <c r="BC336" s="3">
        <f t="shared" si="57"/>
        <v>3481</v>
      </c>
      <c r="BD336" s="3">
        <f t="shared" si="57"/>
        <v>3364</v>
      </c>
      <c r="BE336" s="3">
        <f t="shared" si="57"/>
        <v>6.25</v>
      </c>
    </row>
    <row r="337" spans="1:57" x14ac:dyDescent="0.25">
      <c r="A337">
        <v>335</v>
      </c>
      <c r="B337" t="s">
        <v>75</v>
      </c>
      <c r="C337" t="s">
        <v>214</v>
      </c>
      <c r="D337" t="str">
        <f t="shared" si="55"/>
        <v>CAPP ST between 23RD and 24TH</v>
      </c>
      <c r="E337" t="s">
        <v>259</v>
      </c>
      <c r="F337" t="s">
        <v>453</v>
      </c>
      <c r="G337" t="s">
        <v>454</v>
      </c>
      <c r="H337" t="s">
        <v>36</v>
      </c>
      <c r="I337" t="s">
        <v>621</v>
      </c>
      <c r="J337" s="11" t="s">
        <v>869</v>
      </c>
      <c r="K337">
        <v>24070</v>
      </c>
      <c r="L337" s="11">
        <v>24076</v>
      </c>
      <c r="M337">
        <f>IFERROR(ROUND(VLOOKUP($A337,est_vols!$A:$U,2,FALSE),0),"")</f>
        <v>1</v>
      </c>
      <c r="N337">
        <f>IFERROR(ROUND(VLOOKUP($A337,est_vols!$A:$U,3,FALSE),0),"")</f>
        <v>11</v>
      </c>
      <c r="O337" t="str">
        <f>VLOOKUP(M337,'AT FT Lookup'!$A$3:$D$8,4,FALSE)</f>
        <v>Core/CBD</v>
      </c>
      <c r="P337" s="11" t="str">
        <f>VLOOKUP(N337,'AT FT Lookup'!$A$12:$C$26,3,FALSE)</f>
        <v>Loc</v>
      </c>
      <c r="Q337">
        <f t="shared" si="60"/>
        <v>1</v>
      </c>
      <c r="R337">
        <f t="shared" si="61"/>
        <v>0</v>
      </c>
      <c r="S337">
        <f t="shared" si="62"/>
        <v>0</v>
      </c>
      <c r="T337">
        <f t="shared" si="63"/>
        <v>0</v>
      </c>
      <c r="U337" s="11" t="str">
        <f t="shared" si="64"/>
        <v>&lt;10k</v>
      </c>
      <c r="V337" s="3">
        <v>1757.5</v>
      </c>
      <c r="W337" s="3">
        <v>293</v>
      </c>
      <c r="X337" s="3">
        <v>678</v>
      </c>
      <c r="Y337" s="3">
        <v>367.5</v>
      </c>
      <c r="Z337" s="3">
        <v>377</v>
      </c>
      <c r="AA337" s="9">
        <v>42</v>
      </c>
      <c r="AN337" s="3">
        <f>IFERROR(ROUND(VLOOKUP($A337,est_vols!$A:$U,4,FALSE),0),"")</f>
        <v>4</v>
      </c>
      <c r="AO337" s="3">
        <f>IFERROR(ROUND(VLOOKUP($A337,est_vols!$A:$U,5,FALSE),0),"")</f>
        <v>3</v>
      </c>
      <c r="AP337" s="3">
        <f>IFERROR(ROUND(VLOOKUP($A337,est_vols!$A:$U,6,FALSE),0),"")</f>
        <v>1</v>
      </c>
      <c r="AQ337" s="3">
        <f>IFERROR(ROUND(VLOOKUP($A337,est_vols!$A:$U,7,FALSE),0),"")</f>
        <v>1</v>
      </c>
      <c r="AR337" s="3">
        <f>IFERROR(ROUND(VLOOKUP($A337,est_vols!$A:$U,8,FALSE),0),"")</f>
        <v>0</v>
      </c>
      <c r="AS337" s="9">
        <f>IFERROR(ROUND(VLOOKUP($A337,est_vols!$A:$U,9,FALSE),0),"")</f>
        <v>0</v>
      </c>
      <c r="AT337" s="3">
        <f t="shared" si="58"/>
        <v>-1753.5</v>
      </c>
      <c r="AU337" s="3">
        <f t="shared" si="58"/>
        <v>-290</v>
      </c>
      <c r="AV337" s="3">
        <f t="shared" si="58"/>
        <v>-677</v>
      </c>
      <c r="AW337" s="3">
        <f t="shared" si="56"/>
        <v>-366.5</v>
      </c>
      <c r="AX337" s="3">
        <f t="shared" si="56"/>
        <v>-377</v>
      </c>
      <c r="AY337" s="9">
        <f t="shared" si="56"/>
        <v>-42</v>
      </c>
      <c r="AZ337" s="3">
        <f t="shared" si="59"/>
        <v>3074762.25</v>
      </c>
      <c r="BA337" s="3">
        <f t="shared" si="59"/>
        <v>84100</v>
      </c>
      <c r="BB337" s="3">
        <f t="shared" si="59"/>
        <v>458329</v>
      </c>
      <c r="BC337" s="3">
        <f t="shared" si="57"/>
        <v>134322.25</v>
      </c>
      <c r="BD337" s="3">
        <f t="shared" si="57"/>
        <v>142129</v>
      </c>
      <c r="BE337" s="3">
        <f t="shared" si="57"/>
        <v>1764</v>
      </c>
    </row>
    <row r="338" spans="1:57" x14ac:dyDescent="0.25">
      <c r="A338">
        <v>336</v>
      </c>
      <c r="B338" t="s">
        <v>75</v>
      </c>
      <c r="C338" t="s">
        <v>214</v>
      </c>
      <c r="D338" t="str">
        <f t="shared" si="55"/>
        <v>CAPP ST between 23RD and 24TH</v>
      </c>
      <c r="E338" t="s">
        <v>259</v>
      </c>
      <c r="F338" t="s">
        <v>453</v>
      </c>
      <c r="G338" t="s">
        <v>454</v>
      </c>
      <c r="H338" t="s">
        <v>38</v>
      </c>
      <c r="I338" t="s">
        <v>621</v>
      </c>
      <c r="J338" s="11" t="s">
        <v>870</v>
      </c>
      <c r="K338">
        <v>24076</v>
      </c>
      <c r="L338" s="11">
        <v>24070</v>
      </c>
      <c r="M338">
        <f>IFERROR(ROUND(VLOOKUP($A338,est_vols!$A:$U,2,FALSE),0),"")</f>
        <v>1</v>
      </c>
      <c r="N338">
        <f>IFERROR(ROUND(VLOOKUP($A338,est_vols!$A:$U,3,FALSE),0),"")</f>
        <v>11</v>
      </c>
      <c r="O338" t="str">
        <f>VLOOKUP(M338,'AT FT Lookup'!$A$3:$D$8,4,FALSE)</f>
        <v>Core/CBD</v>
      </c>
      <c r="P338" s="11" t="str">
        <f>VLOOKUP(N338,'AT FT Lookup'!$A$12:$C$26,3,FALSE)</f>
        <v>Loc</v>
      </c>
      <c r="Q338">
        <f t="shared" si="60"/>
        <v>1</v>
      </c>
      <c r="R338">
        <f t="shared" si="61"/>
        <v>0</v>
      </c>
      <c r="S338">
        <f t="shared" si="62"/>
        <v>0</v>
      </c>
      <c r="T338">
        <f t="shared" si="63"/>
        <v>0</v>
      </c>
      <c r="U338" s="11" t="str">
        <f t="shared" si="64"/>
        <v>&lt;10k</v>
      </c>
      <c r="V338" s="3">
        <v>1839</v>
      </c>
      <c r="W338" s="3">
        <v>216</v>
      </c>
      <c r="X338" s="3">
        <v>703.5</v>
      </c>
      <c r="Y338" s="3">
        <v>450.5</v>
      </c>
      <c r="Z338" s="3">
        <v>436</v>
      </c>
      <c r="AA338" s="9">
        <v>33</v>
      </c>
      <c r="AN338" s="3">
        <f>IFERROR(ROUND(VLOOKUP($A338,est_vols!$A:$U,4,FALSE),0),"")</f>
        <v>6</v>
      </c>
      <c r="AO338" s="3">
        <f>IFERROR(ROUND(VLOOKUP($A338,est_vols!$A:$U,5,FALSE),0),"")</f>
        <v>0</v>
      </c>
      <c r="AP338" s="3">
        <f>IFERROR(ROUND(VLOOKUP($A338,est_vols!$A:$U,6,FALSE),0),"")</f>
        <v>0</v>
      </c>
      <c r="AQ338" s="3">
        <f>IFERROR(ROUND(VLOOKUP($A338,est_vols!$A:$U,7,FALSE),0),"")</f>
        <v>5</v>
      </c>
      <c r="AR338" s="3">
        <f>IFERROR(ROUND(VLOOKUP($A338,est_vols!$A:$U,8,FALSE),0),"")</f>
        <v>0</v>
      </c>
      <c r="AS338" s="9">
        <f>IFERROR(ROUND(VLOOKUP($A338,est_vols!$A:$U,9,FALSE),0),"")</f>
        <v>0</v>
      </c>
      <c r="AT338" s="3">
        <f t="shared" si="58"/>
        <v>-1833</v>
      </c>
      <c r="AU338" s="3">
        <f t="shared" si="58"/>
        <v>-216</v>
      </c>
      <c r="AV338" s="3">
        <f t="shared" si="58"/>
        <v>-703.5</v>
      </c>
      <c r="AW338" s="3">
        <f t="shared" si="56"/>
        <v>-445.5</v>
      </c>
      <c r="AX338" s="3">
        <f t="shared" si="56"/>
        <v>-436</v>
      </c>
      <c r="AY338" s="9">
        <f t="shared" si="56"/>
        <v>-33</v>
      </c>
      <c r="AZ338" s="3">
        <f t="shared" si="59"/>
        <v>3359889</v>
      </c>
      <c r="BA338" s="3">
        <f t="shared" si="59"/>
        <v>46656</v>
      </c>
      <c r="BB338" s="3">
        <f t="shared" si="59"/>
        <v>494912.25</v>
      </c>
      <c r="BC338" s="3">
        <f t="shared" si="57"/>
        <v>198470.25</v>
      </c>
      <c r="BD338" s="3">
        <f t="shared" si="57"/>
        <v>190096</v>
      </c>
      <c r="BE338" s="3">
        <f t="shared" si="57"/>
        <v>1089</v>
      </c>
    </row>
    <row r="339" spans="1:57" x14ac:dyDescent="0.25">
      <c r="A339">
        <v>337</v>
      </c>
      <c r="B339" t="s">
        <v>75</v>
      </c>
      <c r="C339" t="s">
        <v>214</v>
      </c>
      <c r="D339" t="str">
        <f t="shared" si="55"/>
        <v>CAPP ST between 24TH and 25TH</v>
      </c>
      <c r="E339" t="s">
        <v>259</v>
      </c>
      <c r="F339" t="s">
        <v>454</v>
      </c>
      <c r="G339" t="s">
        <v>455</v>
      </c>
      <c r="H339" t="s">
        <v>36</v>
      </c>
      <c r="I339" t="s">
        <v>621</v>
      </c>
      <c r="J339" s="11" t="s">
        <v>871</v>
      </c>
      <c r="K339">
        <v>24068</v>
      </c>
      <c r="L339" s="11">
        <v>24070</v>
      </c>
      <c r="M339">
        <f>IFERROR(ROUND(VLOOKUP($A339,est_vols!$A:$U,2,FALSE),0),"")</f>
        <v>1</v>
      </c>
      <c r="N339">
        <f>IFERROR(ROUND(VLOOKUP($A339,est_vols!$A:$U,3,FALSE),0),"")</f>
        <v>11</v>
      </c>
      <c r="O339" t="str">
        <f>VLOOKUP(M339,'AT FT Lookup'!$A$3:$D$8,4,FALSE)</f>
        <v>Core/CBD</v>
      </c>
      <c r="P339" s="11" t="str">
        <f>VLOOKUP(N339,'AT FT Lookup'!$A$12:$C$26,3,FALSE)</f>
        <v>Loc</v>
      </c>
      <c r="Q339">
        <f t="shared" si="60"/>
        <v>1</v>
      </c>
      <c r="R339">
        <f t="shared" si="61"/>
        <v>0</v>
      </c>
      <c r="S339">
        <f t="shared" si="62"/>
        <v>0</v>
      </c>
      <c r="T339">
        <f t="shared" si="63"/>
        <v>0</v>
      </c>
      <c r="U339" s="11" t="str">
        <f t="shared" si="64"/>
        <v>&lt;10k</v>
      </c>
      <c r="V339" s="3">
        <v>1248</v>
      </c>
      <c r="W339" s="3">
        <v>237</v>
      </c>
      <c r="X339" s="3">
        <v>455</v>
      </c>
      <c r="Y339" s="3">
        <v>297</v>
      </c>
      <c r="Z339" s="3">
        <v>237.5</v>
      </c>
      <c r="AA339" s="9">
        <v>21.5</v>
      </c>
      <c r="AN339" s="3">
        <f>IFERROR(ROUND(VLOOKUP($A339,est_vols!$A:$U,4,FALSE),0),"")</f>
        <v>11</v>
      </c>
      <c r="AO339" s="3">
        <f>IFERROR(ROUND(VLOOKUP($A339,est_vols!$A:$U,5,FALSE),0),"")</f>
        <v>4</v>
      </c>
      <c r="AP339" s="3">
        <f>IFERROR(ROUND(VLOOKUP($A339,est_vols!$A:$U,6,FALSE),0),"")</f>
        <v>3</v>
      </c>
      <c r="AQ339" s="3">
        <f>IFERROR(ROUND(VLOOKUP($A339,est_vols!$A:$U,7,FALSE),0),"")</f>
        <v>1</v>
      </c>
      <c r="AR339" s="3">
        <f>IFERROR(ROUND(VLOOKUP($A339,est_vols!$A:$U,8,FALSE),0),"")</f>
        <v>2</v>
      </c>
      <c r="AS339" s="9">
        <f>IFERROR(ROUND(VLOOKUP($A339,est_vols!$A:$U,9,FALSE),0),"")</f>
        <v>0</v>
      </c>
      <c r="AT339" s="3">
        <f t="shared" si="58"/>
        <v>-1237</v>
      </c>
      <c r="AU339" s="3">
        <f t="shared" si="58"/>
        <v>-233</v>
      </c>
      <c r="AV339" s="3">
        <f t="shared" si="58"/>
        <v>-452</v>
      </c>
      <c r="AW339" s="3">
        <f t="shared" si="56"/>
        <v>-296</v>
      </c>
      <c r="AX339" s="3">
        <f t="shared" si="56"/>
        <v>-235.5</v>
      </c>
      <c r="AY339" s="9">
        <f t="shared" si="56"/>
        <v>-21.5</v>
      </c>
      <c r="AZ339" s="3">
        <f t="shared" si="59"/>
        <v>1530169</v>
      </c>
      <c r="BA339" s="3">
        <f t="shared" si="59"/>
        <v>54289</v>
      </c>
      <c r="BB339" s="3">
        <f t="shared" si="59"/>
        <v>204304</v>
      </c>
      <c r="BC339" s="3">
        <f t="shared" si="57"/>
        <v>87616</v>
      </c>
      <c r="BD339" s="3">
        <f t="shared" si="57"/>
        <v>55460.25</v>
      </c>
      <c r="BE339" s="3">
        <f t="shared" si="57"/>
        <v>462.25</v>
      </c>
    </row>
    <row r="340" spans="1:57" x14ac:dyDescent="0.25">
      <c r="A340">
        <v>338</v>
      </c>
      <c r="B340" t="s">
        <v>75</v>
      </c>
      <c r="C340" t="s">
        <v>214</v>
      </c>
      <c r="D340" t="str">
        <f t="shared" si="55"/>
        <v>CAPP ST between 24TH and 25TH</v>
      </c>
      <c r="E340" t="s">
        <v>259</v>
      </c>
      <c r="F340" t="s">
        <v>454</v>
      </c>
      <c r="G340" t="s">
        <v>455</v>
      </c>
      <c r="H340" t="s">
        <v>38</v>
      </c>
      <c r="I340" t="s">
        <v>621</v>
      </c>
      <c r="J340" s="11" t="s">
        <v>872</v>
      </c>
      <c r="K340">
        <v>24070</v>
      </c>
      <c r="L340" s="11">
        <v>24068</v>
      </c>
      <c r="M340">
        <f>IFERROR(ROUND(VLOOKUP($A340,est_vols!$A:$U,2,FALSE),0),"")</f>
        <v>1</v>
      </c>
      <c r="N340">
        <f>IFERROR(ROUND(VLOOKUP($A340,est_vols!$A:$U,3,FALSE),0),"")</f>
        <v>11</v>
      </c>
      <c r="O340" t="str">
        <f>VLOOKUP(M340,'AT FT Lookup'!$A$3:$D$8,4,FALSE)</f>
        <v>Core/CBD</v>
      </c>
      <c r="P340" s="11" t="str">
        <f>VLOOKUP(N340,'AT FT Lookup'!$A$12:$C$26,3,FALSE)</f>
        <v>Loc</v>
      </c>
      <c r="Q340">
        <f t="shared" si="60"/>
        <v>1</v>
      </c>
      <c r="R340">
        <f t="shared" si="61"/>
        <v>0</v>
      </c>
      <c r="S340">
        <f t="shared" si="62"/>
        <v>0</v>
      </c>
      <c r="T340">
        <f t="shared" si="63"/>
        <v>0</v>
      </c>
      <c r="U340" s="11" t="str">
        <f t="shared" si="64"/>
        <v>&lt;10k</v>
      </c>
      <c r="V340" s="3">
        <v>1918</v>
      </c>
      <c r="W340" s="3">
        <v>211</v>
      </c>
      <c r="X340" s="3">
        <v>737.5</v>
      </c>
      <c r="Y340" s="3">
        <v>504</v>
      </c>
      <c r="Z340" s="3">
        <v>441</v>
      </c>
      <c r="AA340" s="9">
        <v>24.5</v>
      </c>
      <c r="AN340" s="3">
        <f>IFERROR(ROUND(VLOOKUP($A340,est_vols!$A:$U,4,FALSE),0),"")</f>
        <v>6</v>
      </c>
      <c r="AO340" s="3">
        <f>IFERROR(ROUND(VLOOKUP($A340,est_vols!$A:$U,5,FALSE),0),"")</f>
        <v>0</v>
      </c>
      <c r="AP340" s="3">
        <f>IFERROR(ROUND(VLOOKUP($A340,est_vols!$A:$U,6,FALSE),0),"")</f>
        <v>0</v>
      </c>
      <c r="AQ340" s="3">
        <f>IFERROR(ROUND(VLOOKUP($A340,est_vols!$A:$U,7,FALSE),0),"")</f>
        <v>5</v>
      </c>
      <c r="AR340" s="3">
        <f>IFERROR(ROUND(VLOOKUP($A340,est_vols!$A:$U,8,FALSE),0),"")</f>
        <v>0</v>
      </c>
      <c r="AS340" s="9">
        <f>IFERROR(ROUND(VLOOKUP($A340,est_vols!$A:$U,9,FALSE),0),"")</f>
        <v>0</v>
      </c>
      <c r="AT340" s="3">
        <f t="shared" si="58"/>
        <v>-1912</v>
      </c>
      <c r="AU340" s="3">
        <f t="shared" si="58"/>
        <v>-211</v>
      </c>
      <c r="AV340" s="3">
        <f t="shared" si="58"/>
        <v>-737.5</v>
      </c>
      <c r="AW340" s="3">
        <f t="shared" si="56"/>
        <v>-499</v>
      </c>
      <c r="AX340" s="3">
        <f t="shared" si="56"/>
        <v>-441</v>
      </c>
      <c r="AY340" s="9">
        <f t="shared" si="56"/>
        <v>-24.5</v>
      </c>
      <c r="AZ340" s="3">
        <f t="shared" si="59"/>
        <v>3655744</v>
      </c>
      <c r="BA340" s="3">
        <f t="shared" si="59"/>
        <v>44521</v>
      </c>
      <c r="BB340" s="3">
        <f t="shared" si="59"/>
        <v>543906.25</v>
      </c>
      <c r="BC340" s="3">
        <f t="shared" si="57"/>
        <v>249001</v>
      </c>
      <c r="BD340" s="3">
        <f t="shared" si="57"/>
        <v>194481</v>
      </c>
      <c r="BE340" s="3">
        <f t="shared" si="57"/>
        <v>600.25</v>
      </c>
    </row>
    <row r="341" spans="1:57" x14ac:dyDescent="0.25">
      <c r="A341">
        <v>339</v>
      </c>
      <c r="B341" t="s">
        <v>75</v>
      </c>
      <c r="C341" t="s">
        <v>214</v>
      </c>
      <c r="D341" t="str">
        <f t="shared" si="55"/>
        <v>CAROLINA ST between 20TH and 22ND</v>
      </c>
      <c r="E341" t="s">
        <v>260</v>
      </c>
      <c r="F341" t="s">
        <v>456</v>
      </c>
      <c r="G341" t="s">
        <v>457</v>
      </c>
      <c r="H341" t="s">
        <v>36</v>
      </c>
      <c r="I341" t="s">
        <v>621</v>
      </c>
      <c r="J341" s="11" t="s">
        <v>873</v>
      </c>
      <c r="K341">
        <v>23703</v>
      </c>
      <c r="L341" s="11">
        <v>23737</v>
      </c>
      <c r="M341">
        <f>IFERROR(ROUND(VLOOKUP($A341,est_vols!$A:$U,2,FALSE),0),"")</f>
        <v>2</v>
      </c>
      <c r="N341">
        <f>IFERROR(ROUND(VLOOKUP($A341,est_vols!$A:$U,3,FALSE),0),"")</f>
        <v>4</v>
      </c>
      <c r="O341" t="str">
        <f>VLOOKUP(M341,'AT FT Lookup'!$A$3:$D$8,4,FALSE)</f>
        <v>UrbBiz</v>
      </c>
      <c r="P341" s="11" t="str">
        <f>VLOOKUP(N341,'AT FT Lookup'!$A$12:$C$26,3,FALSE)</f>
        <v>Col</v>
      </c>
      <c r="Q341">
        <f t="shared" si="60"/>
        <v>1</v>
      </c>
      <c r="R341">
        <f t="shared" si="61"/>
        <v>0</v>
      </c>
      <c r="S341">
        <f t="shared" si="62"/>
        <v>0</v>
      </c>
      <c r="T341">
        <f t="shared" si="63"/>
        <v>0</v>
      </c>
      <c r="U341" s="11" t="str">
        <f t="shared" si="64"/>
        <v>&lt;10k</v>
      </c>
      <c r="V341" s="3">
        <v>139</v>
      </c>
      <c r="W341" s="3">
        <v>26.5</v>
      </c>
      <c r="X341" s="3">
        <v>47</v>
      </c>
      <c r="Y341" s="3">
        <v>25</v>
      </c>
      <c r="Z341" s="3">
        <v>36.5</v>
      </c>
      <c r="AA341" s="9">
        <v>4</v>
      </c>
      <c r="AN341" s="3">
        <f>IFERROR(ROUND(VLOOKUP($A341,est_vols!$A:$U,4,FALSE),0),"")</f>
        <v>29</v>
      </c>
      <c r="AO341" s="3">
        <f>IFERROR(ROUND(VLOOKUP($A341,est_vols!$A:$U,5,FALSE),0),"")</f>
        <v>8</v>
      </c>
      <c r="AP341" s="3">
        <f>IFERROR(ROUND(VLOOKUP($A341,est_vols!$A:$U,6,FALSE),0),"")</f>
        <v>7</v>
      </c>
      <c r="AQ341" s="3">
        <f>IFERROR(ROUND(VLOOKUP($A341,est_vols!$A:$U,7,FALSE),0),"")</f>
        <v>8</v>
      </c>
      <c r="AR341" s="3">
        <f>IFERROR(ROUND(VLOOKUP($A341,est_vols!$A:$U,8,FALSE),0),"")</f>
        <v>6</v>
      </c>
      <c r="AS341" s="9">
        <f>IFERROR(ROUND(VLOOKUP($A341,est_vols!$A:$U,9,FALSE),0),"")</f>
        <v>0</v>
      </c>
      <c r="AT341" s="3">
        <f t="shared" si="58"/>
        <v>-110</v>
      </c>
      <c r="AU341" s="3">
        <f t="shared" si="58"/>
        <v>-18.5</v>
      </c>
      <c r="AV341" s="3">
        <f t="shared" si="58"/>
        <v>-40</v>
      </c>
      <c r="AW341" s="3">
        <f t="shared" si="56"/>
        <v>-17</v>
      </c>
      <c r="AX341" s="3">
        <f t="shared" si="56"/>
        <v>-30.5</v>
      </c>
      <c r="AY341" s="9">
        <f t="shared" si="56"/>
        <v>-4</v>
      </c>
      <c r="AZ341" s="3">
        <f t="shared" si="59"/>
        <v>12100</v>
      </c>
      <c r="BA341" s="3">
        <f t="shared" si="59"/>
        <v>342.25</v>
      </c>
      <c r="BB341" s="3">
        <f t="shared" si="59"/>
        <v>1600</v>
      </c>
      <c r="BC341" s="3">
        <f t="shared" si="57"/>
        <v>289</v>
      </c>
      <c r="BD341" s="3">
        <f t="shared" si="57"/>
        <v>930.25</v>
      </c>
      <c r="BE341" s="3">
        <f t="shared" si="57"/>
        <v>16</v>
      </c>
    </row>
    <row r="342" spans="1:57" x14ac:dyDescent="0.25">
      <c r="A342">
        <v>340</v>
      </c>
      <c r="B342" t="s">
        <v>75</v>
      </c>
      <c r="C342" t="s">
        <v>214</v>
      </c>
      <c r="D342" t="str">
        <f t="shared" si="55"/>
        <v>CAROLINA ST between 20TH and 22ND</v>
      </c>
      <c r="E342" t="s">
        <v>260</v>
      </c>
      <c r="F342" t="s">
        <v>456</v>
      </c>
      <c r="G342" t="s">
        <v>457</v>
      </c>
      <c r="H342" t="s">
        <v>36</v>
      </c>
      <c r="I342" t="s">
        <v>621</v>
      </c>
      <c r="J342" s="11" t="s">
        <v>874</v>
      </c>
      <c r="K342">
        <v>23737</v>
      </c>
      <c r="L342" s="11">
        <v>23738</v>
      </c>
      <c r="M342">
        <f>IFERROR(ROUND(VLOOKUP($A342,est_vols!$A:$U,2,FALSE),0),"")</f>
        <v>2</v>
      </c>
      <c r="N342">
        <f>IFERROR(ROUND(VLOOKUP($A342,est_vols!$A:$U,3,FALSE),0),"")</f>
        <v>11</v>
      </c>
      <c r="O342" t="str">
        <f>VLOOKUP(M342,'AT FT Lookup'!$A$3:$D$8,4,FALSE)</f>
        <v>UrbBiz</v>
      </c>
      <c r="P342" s="11" t="str">
        <f>VLOOKUP(N342,'AT FT Lookup'!$A$12:$C$26,3,FALSE)</f>
        <v>Loc</v>
      </c>
      <c r="Q342">
        <f t="shared" si="60"/>
        <v>1</v>
      </c>
      <c r="R342">
        <f t="shared" si="61"/>
        <v>0</v>
      </c>
      <c r="S342">
        <f t="shared" si="62"/>
        <v>0</v>
      </c>
      <c r="T342">
        <f t="shared" si="63"/>
        <v>0</v>
      </c>
      <c r="U342" s="11" t="str">
        <f t="shared" si="64"/>
        <v>&lt;10k</v>
      </c>
      <c r="V342" s="3">
        <v>139</v>
      </c>
      <c r="W342" s="3">
        <v>26.5</v>
      </c>
      <c r="X342" s="3">
        <v>47</v>
      </c>
      <c r="Y342" s="3">
        <v>25</v>
      </c>
      <c r="Z342" s="3">
        <v>36.5</v>
      </c>
      <c r="AA342" s="9">
        <v>4</v>
      </c>
      <c r="AN342" s="3">
        <f>IFERROR(ROUND(VLOOKUP($A342,est_vols!$A:$U,4,FALSE),0),"")</f>
        <v>0</v>
      </c>
      <c r="AO342" s="3">
        <f>IFERROR(ROUND(VLOOKUP($A342,est_vols!$A:$U,5,FALSE),0),"")</f>
        <v>0</v>
      </c>
      <c r="AP342" s="3">
        <f>IFERROR(ROUND(VLOOKUP($A342,est_vols!$A:$U,6,FALSE),0),"")</f>
        <v>0</v>
      </c>
      <c r="AQ342" s="3">
        <f>IFERROR(ROUND(VLOOKUP($A342,est_vols!$A:$U,7,FALSE),0),"")</f>
        <v>0</v>
      </c>
      <c r="AR342" s="3">
        <f>IFERROR(ROUND(VLOOKUP($A342,est_vols!$A:$U,8,FALSE),0),"")</f>
        <v>0</v>
      </c>
      <c r="AS342" s="9">
        <f>IFERROR(ROUND(VLOOKUP($A342,est_vols!$A:$U,9,FALSE),0),"")</f>
        <v>0</v>
      </c>
      <c r="AT342" s="3">
        <f t="shared" si="58"/>
        <v>-139</v>
      </c>
      <c r="AU342" s="3">
        <f t="shared" si="58"/>
        <v>-26.5</v>
      </c>
      <c r="AV342" s="3">
        <f t="shared" si="58"/>
        <v>-47</v>
      </c>
      <c r="AW342" s="3">
        <f t="shared" si="56"/>
        <v>-25</v>
      </c>
      <c r="AX342" s="3">
        <f t="shared" si="56"/>
        <v>-36.5</v>
      </c>
      <c r="AY342" s="9">
        <f t="shared" si="56"/>
        <v>-4</v>
      </c>
      <c r="AZ342" s="3">
        <f t="shared" si="59"/>
        <v>19321</v>
      </c>
      <c r="BA342" s="3">
        <f t="shared" si="59"/>
        <v>702.25</v>
      </c>
      <c r="BB342" s="3">
        <f t="shared" si="59"/>
        <v>2209</v>
      </c>
      <c r="BC342" s="3">
        <f t="shared" si="57"/>
        <v>625</v>
      </c>
      <c r="BD342" s="3">
        <f t="shared" si="57"/>
        <v>1332.25</v>
      </c>
      <c r="BE342" s="3">
        <f t="shared" si="57"/>
        <v>16</v>
      </c>
    </row>
    <row r="343" spans="1:57" x14ac:dyDescent="0.25">
      <c r="A343">
        <v>341</v>
      </c>
      <c r="B343" t="s">
        <v>75</v>
      </c>
      <c r="C343" t="s">
        <v>214</v>
      </c>
      <c r="D343" t="str">
        <f t="shared" si="55"/>
        <v>CAROLINA ST between 20TH and 22ND</v>
      </c>
      <c r="E343" t="s">
        <v>260</v>
      </c>
      <c r="F343" t="s">
        <v>456</v>
      </c>
      <c r="G343" t="s">
        <v>457</v>
      </c>
      <c r="H343" t="s">
        <v>38</v>
      </c>
      <c r="I343" t="s">
        <v>621</v>
      </c>
      <c r="J343" s="11" t="s">
        <v>875</v>
      </c>
      <c r="K343">
        <v>23738</v>
      </c>
      <c r="L343" s="11">
        <v>23737</v>
      </c>
      <c r="M343">
        <f>IFERROR(ROUND(VLOOKUP($A343,est_vols!$A:$U,2,FALSE),0),"")</f>
        <v>2</v>
      </c>
      <c r="N343">
        <f>IFERROR(ROUND(VLOOKUP($A343,est_vols!$A:$U,3,FALSE),0),"")</f>
        <v>11</v>
      </c>
      <c r="O343" t="str">
        <f>VLOOKUP(M343,'AT FT Lookup'!$A$3:$D$8,4,FALSE)</f>
        <v>UrbBiz</v>
      </c>
      <c r="P343" s="11" t="str">
        <f>VLOOKUP(N343,'AT FT Lookup'!$A$12:$C$26,3,FALSE)</f>
        <v>Loc</v>
      </c>
      <c r="Q343">
        <f t="shared" si="60"/>
        <v>1</v>
      </c>
      <c r="R343">
        <f t="shared" si="61"/>
        <v>0</v>
      </c>
      <c r="S343">
        <f t="shared" si="62"/>
        <v>0</v>
      </c>
      <c r="T343">
        <f t="shared" si="63"/>
        <v>0</v>
      </c>
      <c r="U343" s="11" t="str">
        <f t="shared" si="64"/>
        <v>&lt;10k</v>
      </c>
      <c r="V343" s="3">
        <v>126</v>
      </c>
      <c r="W343" s="3">
        <v>27.5</v>
      </c>
      <c r="X343" s="3">
        <v>49</v>
      </c>
      <c r="Y343" s="3">
        <v>18</v>
      </c>
      <c r="Z343" s="3">
        <v>30</v>
      </c>
      <c r="AA343" s="9">
        <v>1.5</v>
      </c>
      <c r="AN343" s="3">
        <f>IFERROR(ROUND(VLOOKUP($A343,est_vols!$A:$U,4,FALSE),0),"")</f>
        <v>0</v>
      </c>
      <c r="AO343" s="3">
        <f>IFERROR(ROUND(VLOOKUP($A343,est_vols!$A:$U,5,FALSE),0),"")</f>
        <v>0</v>
      </c>
      <c r="AP343" s="3">
        <f>IFERROR(ROUND(VLOOKUP($A343,est_vols!$A:$U,6,FALSE),0),"")</f>
        <v>0</v>
      </c>
      <c r="AQ343" s="3">
        <f>IFERROR(ROUND(VLOOKUP($A343,est_vols!$A:$U,7,FALSE),0),"")</f>
        <v>0</v>
      </c>
      <c r="AR343" s="3">
        <f>IFERROR(ROUND(VLOOKUP($A343,est_vols!$A:$U,8,FALSE),0),"")</f>
        <v>0</v>
      </c>
      <c r="AS343" s="9">
        <f>IFERROR(ROUND(VLOOKUP($A343,est_vols!$A:$U,9,FALSE),0),"")</f>
        <v>0</v>
      </c>
      <c r="AT343" s="3">
        <f t="shared" si="58"/>
        <v>-126</v>
      </c>
      <c r="AU343" s="3">
        <f t="shared" si="58"/>
        <v>-27.5</v>
      </c>
      <c r="AV343" s="3">
        <f t="shared" si="58"/>
        <v>-49</v>
      </c>
      <c r="AW343" s="3">
        <f t="shared" si="56"/>
        <v>-18</v>
      </c>
      <c r="AX343" s="3">
        <f t="shared" si="56"/>
        <v>-30</v>
      </c>
      <c r="AY343" s="9">
        <f t="shared" si="56"/>
        <v>-1.5</v>
      </c>
      <c r="AZ343" s="3">
        <f t="shared" si="59"/>
        <v>15876</v>
      </c>
      <c r="BA343" s="3">
        <f t="shared" si="59"/>
        <v>756.25</v>
      </c>
      <c r="BB343" s="3">
        <f t="shared" si="59"/>
        <v>2401</v>
      </c>
      <c r="BC343" s="3">
        <f t="shared" si="57"/>
        <v>324</v>
      </c>
      <c r="BD343" s="3">
        <f t="shared" si="57"/>
        <v>900</v>
      </c>
      <c r="BE343" s="3">
        <f t="shared" si="57"/>
        <v>2.25</v>
      </c>
    </row>
    <row r="344" spans="1:57" x14ac:dyDescent="0.25">
      <c r="A344">
        <v>342</v>
      </c>
      <c r="B344" t="s">
        <v>75</v>
      </c>
      <c r="C344" t="s">
        <v>214</v>
      </c>
      <c r="D344" t="str">
        <f t="shared" si="55"/>
        <v>CAROLINA ST between 20TH and 22ND</v>
      </c>
      <c r="E344" t="s">
        <v>260</v>
      </c>
      <c r="F344" t="s">
        <v>456</v>
      </c>
      <c r="G344" t="s">
        <v>457</v>
      </c>
      <c r="H344" t="s">
        <v>38</v>
      </c>
      <c r="I344" t="s">
        <v>621</v>
      </c>
      <c r="J344" s="11" t="s">
        <v>876</v>
      </c>
      <c r="K344">
        <v>23737</v>
      </c>
      <c r="L344" s="11">
        <v>23703</v>
      </c>
      <c r="M344">
        <f>IFERROR(ROUND(VLOOKUP($A344,est_vols!$A:$U,2,FALSE),0),"")</f>
        <v>2</v>
      </c>
      <c r="N344">
        <f>IFERROR(ROUND(VLOOKUP($A344,est_vols!$A:$U,3,FALSE),0),"")</f>
        <v>4</v>
      </c>
      <c r="O344" t="str">
        <f>VLOOKUP(M344,'AT FT Lookup'!$A$3:$D$8,4,FALSE)</f>
        <v>UrbBiz</v>
      </c>
      <c r="P344" s="11" t="str">
        <f>VLOOKUP(N344,'AT FT Lookup'!$A$12:$C$26,3,FALSE)</f>
        <v>Col</v>
      </c>
      <c r="Q344">
        <f t="shared" si="60"/>
        <v>1</v>
      </c>
      <c r="R344">
        <f t="shared" si="61"/>
        <v>0</v>
      </c>
      <c r="S344">
        <f t="shared" si="62"/>
        <v>0</v>
      </c>
      <c r="T344">
        <f t="shared" si="63"/>
        <v>0</v>
      </c>
      <c r="U344" s="11" t="str">
        <f t="shared" si="64"/>
        <v>&lt;10k</v>
      </c>
      <c r="V344" s="3">
        <v>126</v>
      </c>
      <c r="W344" s="3">
        <v>27.5</v>
      </c>
      <c r="X344" s="3">
        <v>49</v>
      </c>
      <c r="Y344" s="3">
        <v>18</v>
      </c>
      <c r="Z344" s="3">
        <v>30</v>
      </c>
      <c r="AA344" s="9">
        <v>1.5</v>
      </c>
      <c r="AN344" s="3">
        <f>IFERROR(ROUND(VLOOKUP($A344,est_vols!$A:$U,4,FALSE),0),"")</f>
        <v>60</v>
      </c>
      <c r="AO344" s="3">
        <f>IFERROR(ROUND(VLOOKUP($A344,est_vols!$A:$U,5,FALSE),0),"")</f>
        <v>6</v>
      </c>
      <c r="AP344" s="3">
        <f>IFERROR(ROUND(VLOOKUP($A344,est_vols!$A:$U,6,FALSE),0),"")</f>
        <v>18</v>
      </c>
      <c r="AQ344" s="3">
        <f>IFERROR(ROUND(VLOOKUP($A344,est_vols!$A:$U,7,FALSE),0),"")</f>
        <v>28</v>
      </c>
      <c r="AR344" s="3">
        <f>IFERROR(ROUND(VLOOKUP($A344,est_vols!$A:$U,8,FALSE),0),"")</f>
        <v>8</v>
      </c>
      <c r="AS344" s="9">
        <f>IFERROR(ROUND(VLOOKUP($A344,est_vols!$A:$U,9,FALSE),0),"")</f>
        <v>0</v>
      </c>
      <c r="AT344" s="3">
        <f t="shared" si="58"/>
        <v>-66</v>
      </c>
      <c r="AU344" s="3">
        <f t="shared" si="58"/>
        <v>-21.5</v>
      </c>
      <c r="AV344" s="3">
        <f t="shared" si="58"/>
        <v>-31</v>
      </c>
      <c r="AW344" s="3">
        <f t="shared" si="56"/>
        <v>10</v>
      </c>
      <c r="AX344" s="3">
        <f t="shared" si="56"/>
        <v>-22</v>
      </c>
      <c r="AY344" s="9">
        <f t="shared" si="56"/>
        <v>-1.5</v>
      </c>
      <c r="AZ344" s="3">
        <f t="shared" si="59"/>
        <v>4356</v>
      </c>
      <c r="BA344" s="3">
        <f t="shared" si="59"/>
        <v>462.25</v>
      </c>
      <c r="BB344" s="3">
        <f t="shared" si="59"/>
        <v>961</v>
      </c>
      <c r="BC344" s="3">
        <f t="shared" si="57"/>
        <v>100</v>
      </c>
      <c r="BD344" s="3">
        <f t="shared" si="57"/>
        <v>484</v>
      </c>
      <c r="BE344" s="3">
        <f t="shared" si="57"/>
        <v>2.25</v>
      </c>
    </row>
    <row r="345" spans="1:57" x14ac:dyDescent="0.25">
      <c r="A345">
        <v>343</v>
      </c>
      <c r="B345" t="s">
        <v>75</v>
      </c>
      <c r="C345" t="s">
        <v>214</v>
      </c>
      <c r="D345" t="str">
        <f t="shared" si="55"/>
        <v>CECILIA AVE between RIVERA and SANTIAGO</v>
      </c>
      <c r="E345" t="s">
        <v>261</v>
      </c>
      <c r="F345" t="s">
        <v>458</v>
      </c>
      <c r="G345" t="s">
        <v>422</v>
      </c>
      <c r="H345" t="s">
        <v>36</v>
      </c>
      <c r="I345" t="s">
        <v>621</v>
      </c>
      <c r="J345" s="11" t="s">
        <v>877</v>
      </c>
      <c r="K345">
        <v>23186</v>
      </c>
      <c r="L345" s="11">
        <v>23187</v>
      </c>
      <c r="M345">
        <f>IFERROR(ROUND(VLOOKUP($A345,est_vols!$A:$U,2,FALSE),0),"")</f>
        <v>3</v>
      </c>
      <c r="N345">
        <f>IFERROR(ROUND(VLOOKUP($A345,est_vols!$A:$U,3,FALSE),0),"")</f>
        <v>11</v>
      </c>
      <c r="O345" t="str">
        <f>VLOOKUP(M345,'AT FT Lookup'!$A$3:$D$8,4,FALSE)</f>
        <v>Urb</v>
      </c>
      <c r="P345" s="11" t="str">
        <f>VLOOKUP(N345,'AT FT Lookup'!$A$12:$C$26,3,FALSE)</f>
        <v>Loc</v>
      </c>
      <c r="Q345">
        <f t="shared" si="60"/>
        <v>1</v>
      </c>
      <c r="R345">
        <f t="shared" si="61"/>
        <v>0</v>
      </c>
      <c r="S345">
        <f t="shared" si="62"/>
        <v>0</v>
      </c>
      <c r="T345">
        <f t="shared" si="63"/>
        <v>0</v>
      </c>
      <c r="U345" s="11" t="str">
        <f t="shared" si="64"/>
        <v>&lt;10k</v>
      </c>
      <c r="V345" s="3">
        <v>122.5</v>
      </c>
      <c r="W345" s="3">
        <v>21.5</v>
      </c>
      <c r="X345" s="3">
        <v>41</v>
      </c>
      <c r="Y345" s="3">
        <v>31</v>
      </c>
      <c r="Z345" s="3">
        <v>28.5</v>
      </c>
      <c r="AA345" s="9">
        <v>0.5</v>
      </c>
      <c r="AN345" s="3">
        <f>IFERROR(ROUND(VLOOKUP($A345,est_vols!$A:$U,4,FALSE),0),"")</f>
        <v>29</v>
      </c>
      <c r="AO345" s="3">
        <f>IFERROR(ROUND(VLOOKUP($A345,est_vols!$A:$U,5,FALSE),0),"")</f>
        <v>1</v>
      </c>
      <c r="AP345" s="3">
        <f>IFERROR(ROUND(VLOOKUP($A345,est_vols!$A:$U,6,FALSE),0),"")</f>
        <v>1</v>
      </c>
      <c r="AQ345" s="3">
        <f>IFERROR(ROUND(VLOOKUP($A345,est_vols!$A:$U,7,FALSE),0),"")</f>
        <v>27</v>
      </c>
      <c r="AR345" s="3">
        <f>IFERROR(ROUND(VLOOKUP($A345,est_vols!$A:$U,8,FALSE),0),"")</f>
        <v>0</v>
      </c>
      <c r="AS345" s="9">
        <f>IFERROR(ROUND(VLOOKUP($A345,est_vols!$A:$U,9,FALSE),0),"")</f>
        <v>0</v>
      </c>
      <c r="AT345" s="3">
        <f t="shared" si="58"/>
        <v>-93.5</v>
      </c>
      <c r="AU345" s="3">
        <f t="shared" si="58"/>
        <v>-20.5</v>
      </c>
      <c r="AV345" s="3">
        <f t="shared" si="58"/>
        <v>-40</v>
      </c>
      <c r="AW345" s="3">
        <f t="shared" si="56"/>
        <v>-4</v>
      </c>
      <c r="AX345" s="3">
        <f t="shared" si="56"/>
        <v>-28.5</v>
      </c>
      <c r="AY345" s="9">
        <f t="shared" si="56"/>
        <v>-0.5</v>
      </c>
      <c r="AZ345" s="3">
        <f t="shared" si="59"/>
        <v>8742.25</v>
      </c>
      <c r="BA345" s="3">
        <f t="shared" si="59"/>
        <v>420.25</v>
      </c>
      <c r="BB345" s="3">
        <f t="shared" si="59"/>
        <v>1600</v>
      </c>
      <c r="BC345" s="3">
        <f t="shared" si="57"/>
        <v>16</v>
      </c>
      <c r="BD345" s="3">
        <f t="shared" si="57"/>
        <v>812.25</v>
      </c>
      <c r="BE345" s="3">
        <f t="shared" si="57"/>
        <v>0.25</v>
      </c>
    </row>
    <row r="346" spans="1:57" x14ac:dyDescent="0.25">
      <c r="A346">
        <v>344</v>
      </c>
      <c r="B346" t="s">
        <v>75</v>
      </c>
      <c r="C346" t="s">
        <v>214</v>
      </c>
      <c r="D346" t="str">
        <f t="shared" si="55"/>
        <v>CECILIA AVE between RIVERA and SANTIAGO</v>
      </c>
      <c r="E346" t="s">
        <v>261</v>
      </c>
      <c r="F346" t="s">
        <v>458</v>
      </c>
      <c r="G346" t="s">
        <v>422</v>
      </c>
      <c r="H346" t="s">
        <v>38</v>
      </c>
      <c r="I346" t="s">
        <v>621</v>
      </c>
      <c r="J346" s="11" t="s">
        <v>878</v>
      </c>
      <c r="K346">
        <v>23187</v>
      </c>
      <c r="L346" s="11">
        <v>23186</v>
      </c>
      <c r="M346">
        <f>IFERROR(ROUND(VLOOKUP($A346,est_vols!$A:$U,2,FALSE),0),"")</f>
        <v>3</v>
      </c>
      <c r="N346">
        <f>IFERROR(ROUND(VLOOKUP($A346,est_vols!$A:$U,3,FALSE),0),"")</f>
        <v>11</v>
      </c>
      <c r="O346" t="str">
        <f>VLOOKUP(M346,'AT FT Lookup'!$A$3:$D$8,4,FALSE)</f>
        <v>Urb</v>
      </c>
      <c r="P346" s="11" t="str">
        <f>VLOOKUP(N346,'AT FT Lookup'!$A$12:$C$26,3,FALSE)</f>
        <v>Loc</v>
      </c>
      <c r="Q346">
        <f t="shared" si="60"/>
        <v>1</v>
      </c>
      <c r="R346">
        <f t="shared" si="61"/>
        <v>0</v>
      </c>
      <c r="S346">
        <f t="shared" si="62"/>
        <v>0</v>
      </c>
      <c r="T346">
        <f t="shared" si="63"/>
        <v>0</v>
      </c>
      <c r="U346" s="11" t="str">
        <f t="shared" si="64"/>
        <v>&lt;10k</v>
      </c>
      <c r="V346" s="3">
        <v>223</v>
      </c>
      <c r="W346" s="3">
        <v>67.5</v>
      </c>
      <c r="X346" s="3">
        <v>75</v>
      </c>
      <c r="Y346" s="3">
        <v>45.5</v>
      </c>
      <c r="Z346" s="3">
        <v>34</v>
      </c>
      <c r="AA346" s="9">
        <v>1</v>
      </c>
      <c r="AN346" s="3">
        <f>IFERROR(ROUND(VLOOKUP($A346,est_vols!$A:$U,4,FALSE),0),"")</f>
        <v>0</v>
      </c>
      <c r="AO346" s="3">
        <f>IFERROR(ROUND(VLOOKUP($A346,est_vols!$A:$U,5,FALSE),0),"")</f>
        <v>0</v>
      </c>
      <c r="AP346" s="3">
        <f>IFERROR(ROUND(VLOOKUP($A346,est_vols!$A:$U,6,FALSE),0),"")</f>
        <v>0</v>
      </c>
      <c r="AQ346" s="3">
        <f>IFERROR(ROUND(VLOOKUP($A346,est_vols!$A:$U,7,FALSE),0),"")</f>
        <v>0</v>
      </c>
      <c r="AR346" s="3">
        <f>IFERROR(ROUND(VLOOKUP($A346,est_vols!$A:$U,8,FALSE),0),"")</f>
        <v>0</v>
      </c>
      <c r="AS346" s="9">
        <f>IFERROR(ROUND(VLOOKUP($A346,est_vols!$A:$U,9,FALSE),0),"")</f>
        <v>0</v>
      </c>
      <c r="AT346" s="3">
        <f t="shared" si="58"/>
        <v>-223</v>
      </c>
      <c r="AU346" s="3">
        <f t="shared" si="58"/>
        <v>-67.5</v>
      </c>
      <c r="AV346" s="3">
        <f t="shared" si="58"/>
        <v>-75</v>
      </c>
      <c r="AW346" s="3">
        <f t="shared" si="56"/>
        <v>-45.5</v>
      </c>
      <c r="AX346" s="3">
        <f t="shared" si="56"/>
        <v>-34</v>
      </c>
      <c r="AY346" s="9">
        <f t="shared" si="56"/>
        <v>-1</v>
      </c>
      <c r="AZ346" s="3">
        <f t="shared" si="59"/>
        <v>49729</v>
      </c>
      <c r="BA346" s="3">
        <f t="shared" si="59"/>
        <v>4556.25</v>
      </c>
      <c r="BB346" s="3">
        <f t="shared" si="59"/>
        <v>5625</v>
      </c>
      <c r="BC346" s="3">
        <f t="shared" si="57"/>
        <v>2070.25</v>
      </c>
      <c r="BD346" s="3">
        <f t="shared" si="57"/>
        <v>1156</v>
      </c>
      <c r="BE346" s="3">
        <f t="shared" si="57"/>
        <v>1</v>
      </c>
    </row>
    <row r="347" spans="1:57" x14ac:dyDescent="0.25">
      <c r="A347">
        <v>345</v>
      </c>
      <c r="B347" t="s">
        <v>75</v>
      </c>
      <c r="C347" t="s">
        <v>214</v>
      </c>
      <c r="D347" t="str">
        <f t="shared" si="55"/>
        <v>CERRITOS AVE between MERCEDES and MONCADA</v>
      </c>
      <c r="E347" t="s">
        <v>262</v>
      </c>
      <c r="F347" t="s">
        <v>459</v>
      </c>
      <c r="G347" t="s">
        <v>460</v>
      </c>
      <c r="H347" t="s">
        <v>40</v>
      </c>
      <c r="I347" t="s">
        <v>621</v>
      </c>
      <c r="J347" s="11" t="s">
        <v>879</v>
      </c>
      <c r="K347">
        <v>22782</v>
      </c>
      <c r="L347" s="11">
        <v>22777</v>
      </c>
      <c r="M347">
        <f>IFERROR(ROUND(VLOOKUP($A347,est_vols!$A:$U,2,FALSE),0),"")</f>
        <v>3</v>
      </c>
      <c r="N347">
        <f>IFERROR(ROUND(VLOOKUP($A347,est_vols!$A:$U,3,FALSE),0),"")</f>
        <v>11</v>
      </c>
      <c r="O347" t="str">
        <f>VLOOKUP(M347,'AT FT Lookup'!$A$3:$D$8,4,FALSE)</f>
        <v>Urb</v>
      </c>
      <c r="P347" s="11" t="str">
        <f>VLOOKUP(N347,'AT FT Lookup'!$A$12:$C$26,3,FALSE)</f>
        <v>Loc</v>
      </c>
      <c r="Q347">
        <f t="shared" si="60"/>
        <v>1</v>
      </c>
      <c r="R347">
        <f t="shared" si="61"/>
        <v>0</v>
      </c>
      <c r="S347">
        <f t="shared" si="62"/>
        <v>0</v>
      </c>
      <c r="T347">
        <f t="shared" si="63"/>
        <v>0</v>
      </c>
      <c r="U347" s="11" t="str">
        <f t="shared" si="64"/>
        <v>&lt;10k</v>
      </c>
      <c r="V347" s="3">
        <v>2078</v>
      </c>
      <c r="W347" s="3">
        <v>287</v>
      </c>
      <c r="X347" s="3">
        <v>731</v>
      </c>
      <c r="Y347" s="3">
        <v>567</v>
      </c>
      <c r="Z347" s="3">
        <v>474</v>
      </c>
      <c r="AA347" s="9">
        <v>19</v>
      </c>
      <c r="AN347" s="3">
        <f>IFERROR(ROUND(VLOOKUP($A347,est_vols!$A:$U,4,FALSE),0),"")</f>
        <v>3779</v>
      </c>
      <c r="AO347" s="3">
        <f>IFERROR(ROUND(VLOOKUP($A347,est_vols!$A:$U,5,FALSE),0),"")</f>
        <v>565</v>
      </c>
      <c r="AP347" s="3">
        <f>IFERROR(ROUND(VLOOKUP($A347,est_vols!$A:$U,6,FALSE),0),"")</f>
        <v>1488</v>
      </c>
      <c r="AQ347" s="3">
        <f>IFERROR(ROUND(VLOOKUP($A347,est_vols!$A:$U,7,FALSE),0),"")</f>
        <v>765</v>
      </c>
      <c r="AR347" s="3">
        <f>IFERROR(ROUND(VLOOKUP($A347,est_vols!$A:$U,8,FALSE),0),"")</f>
        <v>876</v>
      </c>
      <c r="AS347" s="9">
        <f>IFERROR(ROUND(VLOOKUP($A347,est_vols!$A:$U,9,FALSE),0),"")</f>
        <v>85</v>
      </c>
      <c r="AT347" s="3">
        <f t="shared" si="58"/>
        <v>1701</v>
      </c>
      <c r="AU347" s="3">
        <f t="shared" si="58"/>
        <v>278</v>
      </c>
      <c r="AV347" s="3">
        <f t="shared" si="58"/>
        <v>757</v>
      </c>
      <c r="AW347" s="3">
        <f t="shared" si="56"/>
        <v>198</v>
      </c>
      <c r="AX347" s="3">
        <f t="shared" si="56"/>
        <v>402</v>
      </c>
      <c r="AY347" s="9">
        <f t="shared" si="56"/>
        <v>66</v>
      </c>
      <c r="AZ347" s="3">
        <f t="shared" si="59"/>
        <v>2893401</v>
      </c>
      <c r="BA347" s="3">
        <f t="shared" si="59"/>
        <v>77284</v>
      </c>
      <c r="BB347" s="3">
        <f t="shared" si="59"/>
        <v>573049</v>
      </c>
      <c r="BC347" s="3">
        <f t="shared" si="57"/>
        <v>39204</v>
      </c>
      <c r="BD347" s="3">
        <f t="shared" si="57"/>
        <v>161604</v>
      </c>
      <c r="BE347" s="3">
        <f t="shared" si="57"/>
        <v>4356</v>
      </c>
    </row>
    <row r="348" spans="1:57" x14ac:dyDescent="0.25">
      <c r="A348">
        <v>346</v>
      </c>
      <c r="B348" t="s">
        <v>75</v>
      </c>
      <c r="C348" t="s">
        <v>214</v>
      </c>
      <c r="D348" t="str">
        <f t="shared" si="55"/>
        <v>CERRITOS AVE between MERCEDES and MONCADA</v>
      </c>
      <c r="E348" t="s">
        <v>262</v>
      </c>
      <c r="F348" t="s">
        <v>459</v>
      </c>
      <c r="G348" t="s">
        <v>460</v>
      </c>
      <c r="H348" t="s">
        <v>42</v>
      </c>
      <c r="I348" t="s">
        <v>621</v>
      </c>
      <c r="J348" s="11" t="s">
        <v>880</v>
      </c>
      <c r="K348">
        <v>22777</v>
      </c>
      <c r="L348" s="11">
        <v>22782</v>
      </c>
      <c r="M348">
        <f>IFERROR(ROUND(VLOOKUP($A348,est_vols!$A:$U,2,FALSE),0),"")</f>
        <v>3</v>
      </c>
      <c r="N348">
        <f>IFERROR(ROUND(VLOOKUP($A348,est_vols!$A:$U,3,FALSE),0),"")</f>
        <v>11</v>
      </c>
      <c r="O348" t="str">
        <f>VLOOKUP(M348,'AT FT Lookup'!$A$3:$D$8,4,FALSE)</f>
        <v>Urb</v>
      </c>
      <c r="P348" s="11" t="str">
        <f>VLOOKUP(N348,'AT FT Lookup'!$A$12:$C$26,3,FALSE)</f>
        <v>Loc</v>
      </c>
      <c r="Q348">
        <f t="shared" si="60"/>
        <v>1</v>
      </c>
      <c r="R348">
        <f t="shared" si="61"/>
        <v>0</v>
      </c>
      <c r="S348">
        <f t="shared" si="62"/>
        <v>0</v>
      </c>
      <c r="T348">
        <f t="shared" si="63"/>
        <v>0</v>
      </c>
      <c r="U348" s="11" t="str">
        <f t="shared" si="64"/>
        <v>&lt;10k</v>
      </c>
      <c r="V348" s="3">
        <v>1923</v>
      </c>
      <c r="W348" s="3">
        <v>471</v>
      </c>
      <c r="X348" s="3">
        <v>736</v>
      </c>
      <c r="Y348" s="3">
        <v>397</v>
      </c>
      <c r="Z348" s="3">
        <v>274</v>
      </c>
      <c r="AA348" s="9">
        <v>45</v>
      </c>
      <c r="AN348" s="3">
        <f>IFERROR(ROUND(VLOOKUP($A348,est_vols!$A:$U,4,FALSE),0),"")</f>
        <v>4134</v>
      </c>
      <c r="AO348" s="3">
        <f>IFERROR(ROUND(VLOOKUP($A348,est_vols!$A:$U,5,FALSE),0),"")</f>
        <v>680</v>
      </c>
      <c r="AP348" s="3">
        <f>IFERROR(ROUND(VLOOKUP($A348,est_vols!$A:$U,6,FALSE),0),"")</f>
        <v>1650</v>
      </c>
      <c r="AQ348" s="3">
        <f>IFERROR(ROUND(VLOOKUP($A348,est_vols!$A:$U,7,FALSE),0),"")</f>
        <v>755</v>
      </c>
      <c r="AR348" s="3">
        <f>IFERROR(ROUND(VLOOKUP($A348,est_vols!$A:$U,8,FALSE),0),"")</f>
        <v>900</v>
      </c>
      <c r="AS348" s="9">
        <f>IFERROR(ROUND(VLOOKUP($A348,est_vols!$A:$U,9,FALSE),0),"")</f>
        <v>150</v>
      </c>
      <c r="AT348" s="3">
        <f t="shared" si="58"/>
        <v>2211</v>
      </c>
      <c r="AU348" s="3">
        <f t="shared" si="58"/>
        <v>209</v>
      </c>
      <c r="AV348" s="3">
        <f t="shared" si="58"/>
        <v>914</v>
      </c>
      <c r="AW348" s="3">
        <f t="shared" si="56"/>
        <v>358</v>
      </c>
      <c r="AX348" s="3">
        <f t="shared" si="56"/>
        <v>626</v>
      </c>
      <c r="AY348" s="9">
        <f t="shared" si="56"/>
        <v>105</v>
      </c>
      <c r="AZ348" s="3">
        <f t="shared" si="59"/>
        <v>4888521</v>
      </c>
      <c r="BA348" s="3">
        <f t="shared" si="59"/>
        <v>43681</v>
      </c>
      <c r="BB348" s="3">
        <f t="shared" si="59"/>
        <v>835396</v>
      </c>
      <c r="BC348" s="3">
        <f t="shared" si="57"/>
        <v>128164</v>
      </c>
      <c r="BD348" s="3">
        <f t="shared" si="57"/>
        <v>391876</v>
      </c>
      <c r="BE348" s="3">
        <f t="shared" si="57"/>
        <v>11025</v>
      </c>
    </row>
    <row r="349" spans="1:57" x14ac:dyDescent="0.25">
      <c r="A349">
        <v>347</v>
      </c>
      <c r="B349" t="s">
        <v>75</v>
      </c>
      <c r="C349" t="s">
        <v>214</v>
      </c>
      <c r="D349" t="str">
        <f t="shared" si="55"/>
        <v>CHATTANOOGA ST between 23RD and 24TH</v>
      </c>
      <c r="E349" t="s">
        <v>263</v>
      </c>
      <c r="F349" t="s">
        <v>453</v>
      </c>
      <c r="G349" t="s">
        <v>454</v>
      </c>
      <c r="H349" t="s">
        <v>36</v>
      </c>
      <c r="I349" t="s">
        <v>621</v>
      </c>
      <c r="J349" s="11" t="s">
        <v>881</v>
      </c>
      <c r="K349">
        <v>25619</v>
      </c>
      <c r="L349" s="11">
        <v>25620</v>
      </c>
      <c r="M349">
        <f>IFERROR(ROUND(VLOOKUP($A349,est_vols!$A:$U,2,FALSE),0),"")</f>
        <v>2</v>
      </c>
      <c r="N349">
        <f>IFERROR(ROUND(VLOOKUP($A349,est_vols!$A:$U,3,FALSE),0),"")</f>
        <v>11</v>
      </c>
      <c r="O349" t="str">
        <f>VLOOKUP(M349,'AT FT Lookup'!$A$3:$D$8,4,FALSE)</f>
        <v>UrbBiz</v>
      </c>
      <c r="P349" s="11" t="str">
        <f>VLOOKUP(N349,'AT FT Lookup'!$A$12:$C$26,3,FALSE)</f>
        <v>Loc</v>
      </c>
      <c r="Q349">
        <f t="shared" si="60"/>
        <v>1</v>
      </c>
      <c r="R349">
        <f t="shared" si="61"/>
        <v>0</v>
      </c>
      <c r="S349">
        <f t="shared" si="62"/>
        <v>0</v>
      </c>
      <c r="T349">
        <f t="shared" si="63"/>
        <v>0</v>
      </c>
      <c r="U349" s="11" t="str">
        <f t="shared" si="64"/>
        <v>&lt;10k</v>
      </c>
      <c r="V349" s="3">
        <v>426</v>
      </c>
      <c r="W349" s="3">
        <v>119</v>
      </c>
      <c r="X349" s="3">
        <v>132</v>
      </c>
      <c r="Y349" s="3">
        <v>80</v>
      </c>
      <c r="Z349" s="3">
        <v>93</v>
      </c>
      <c r="AA349" s="9">
        <v>2</v>
      </c>
      <c r="AN349" s="3">
        <f>IFERROR(ROUND(VLOOKUP($A349,est_vols!$A:$U,4,FALSE),0),"")</f>
        <v>61</v>
      </c>
      <c r="AO349" s="3">
        <f>IFERROR(ROUND(VLOOKUP($A349,est_vols!$A:$U,5,FALSE),0),"")</f>
        <v>28</v>
      </c>
      <c r="AP349" s="3">
        <f>IFERROR(ROUND(VLOOKUP($A349,est_vols!$A:$U,6,FALSE),0),"")</f>
        <v>19</v>
      </c>
      <c r="AQ349" s="3">
        <f>IFERROR(ROUND(VLOOKUP($A349,est_vols!$A:$U,7,FALSE),0),"")</f>
        <v>10</v>
      </c>
      <c r="AR349" s="3">
        <f>IFERROR(ROUND(VLOOKUP($A349,est_vols!$A:$U,8,FALSE),0),"")</f>
        <v>3</v>
      </c>
      <c r="AS349" s="9">
        <f>IFERROR(ROUND(VLOOKUP($A349,est_vols!$A:$U,9,FALSE),0),"")</f>
        <v>0</v>
      </c>
      <c r="AT349" s="3">
        <f t="shared" si="58"/>
        <v>-365</v>
      </c>
      <c r="AU349" s="3">
        <f t="shared" si="58"/>
        <v>-91</v>
      </c>
      <c r="AV349" s="3">
        <f t="shared" si="58"/>
        <v>-113</v>
      </c>
      <c r="AW349" s="3">
        <f t="shared" si="56"/>
        <v>-70</v>
      </c>
      <c r="AX349" s="3">
        <f t="shared" si="56"/>
        <v>-90</v>
      </c>
      <c r="AY349" s="9">
        <f t="shared" si="56"/>
        <v>-2</v>
      </c>
      <c r="AZ349" s="3">
        <f t="shared" si="59"/>
        <v>133225</v>
      </c>
      <c r="BA349" s="3">
        <f t="shared" si="59"/>
        <v>8281</v>
      </c>
      <c r="BB349" s="3">
        <f t="shared" si="59"/>
        <v>12769</v>
      </c>
      <c r="BC349" s="3">
        <f t="shared" si="57"/>
        <v>4900</v>
      </c>
      <c r="BD349" s="3">
        <f t="shared" si="57"/>
        <v>8100</v>
      </c>
      <c r="BE349" s="3">
        <f t="shared" si="57"/>
        <v>4</v>
      </c>
    </row>
    <row r="350" spans="1:57" x14ac:dyDescent="0.25">
      <c r="A350">
        <v>348</v>
      </c>
      <c r="B350" t="s">
        <v>75</v>
      </c>
      <c r="C350" t="s">
        <v>214</v>
      </c>
      <c r="D350" t="str">
        <f t="shared" si="55"/>
        <v>CHATTANOOGA ST between 23RD and 24TH</v>
      </c>
      <c r="E350" t="s">
        <v>263</v>
      </c>
      <c r="F350" t="s">
        <v>453</v>
      </c>
      <c r="G350" t="s">
        <v>454</v>
      </c>
      <c r="H350" t="s">
        <v>38</v>
      </c>
      <c r="I350" t="s">
        <v>621</v>
      </c>
      <c r="J350" s="11" t="s">
        <v>882</v>
      </c>
      <c r="K350">
        <v>25620</v>
      </c>
      <c r="L350" s="11">
        <v>25619</v>
      </c>
      <c r="M350">
        <f>IFERROR(ROUND(VLOOKUP($A350,est_vols!$A:$U,2,FALSE),0),"")</f>
        <v>2</v>
      </c>
      <c r="N350">
        <f>IFERROR(ROUND(VLOOKUP($A350,est_vols!$A:$U,3,FALSE),0),"")</f>
        <v>11</v>
      </c>
      <c r="O350" t="str">
        <f>VLOOKUP(M350,'AT FT Lookup'!$A$3:$D$8,4,FALSE)</f>
        <v>UrbBiz</v>
      </c>
      <c r="P350" s="11" t="str">
        <f>VLOOKUP(N350,'AT FT Lookup'!$A$12:$C$26,3,FALSE)</f>
        <v>Loc</v>
      </c>
      <c r="Q350">
        <f t="shared" si="60"/>
        <v>1</v>
      </c>
      <c r="R350">
        <f t="shared" si="61"/>
        <v>0</v>
      </c>
      <c r="S350">
        <f t="shared" si="62"/>
        <v>0</v>
      </c>
      <c r="T350">
        <f t="shared" si="63"/>
        <v>0</v>
      </c>
      <c r="U350" s="11" t="str">
        <f t="shared" si="64"/>
        <v>&lt;10k</v>
      </c>
      <c r="V350" s="3">
        <v>508</v>
      </c>
      <c r="W350" s="3">
        <v>93</v>
      </c>
      <c r="X350" s="3">
        <v>192</v>
      </c>
      <c r="Y350" s="3">
        <v>111</v>
      </c>
      <c r="Z350" s="3">
        <v>107</v>
      </c>
      <c r="AA350" s="9">
        <v>5</v>
      </c>
      <c r="AN350" s="3">
        <f>IFERROR(ROUND(VLOOKUP($A350,est_vols!$A:$U,4,FALSE),0),"")</f>
        <v>444</v>
      </c>
      <c r="AO350" s="3">
        <f>IFERROR(ROUND(VLOOKUP($A350,est_vols!$A:$U,5,FALSE),0),"")</f>
        <v>26</v>
      </c>
      <c r="AP350" s="3">
        <f>IFERROR(ROUND(VLOOKUP($A350,est_vols!$A:$U,6,FALSE),0),"")</f>
        <v>103</v>
      </c>
      <c r="AQ350" s="3">
        <f>IFERROR(ROUND(VLOOKUP($A350,est_vols!$A:$U,7,FALSE),0),"")</f>
        <v>249</v>
      </c>
      <c r="AR350" s="3">
        <f>IFERROR(ROUND(VLOOKUP($A350,est_vols!$A:$U,8,FALSE),0),"")</f>
        <v>63</v>
      </c>
      <c r="AS350" s="9">
        <f>IFERROR(ROUND(VLOOKUP($A350,est_vols!$A:$U,9,FALSE),0),"")</f>
        <v>3</v>
      </c>
      <c r="AT350" s="3">
        <f t="shared" si="58"/>
        <v>-64</v>
      </c>
      <c r="AU350" s="3">
        <f t="shared" si="58"/>
        <v>-67</v>
      </c>
      <c r="AV350" s="3">
        <f t="shared" si="58"/>
        <v>-89</v>
      </c>
      <c r="AW350" s="3">
        <f t="shared" si="56"/>
        <v>138</v>
      </c>
      <c r="AX350" s="3">
        <f t="shared" si="56"/>
        <v>-44</v>
      </c>
      <c r="AY350" s="9">
        <f t="shared" si="56"/>
        <v>-2</v>
      </c>
      <c r="AZ350" s="3">
        <f t="shared" si="59"/>
        <v>4096</v>
      </c>
      <c r="BA350" s="3">
        <f t="shared" si="59"/>
        <v>4489</v>
      </c>
      <c r="BB350" s="3">
        <f t="shared" si="59"/>
        <v>7921</v>
      </c>
      <c r="BC350" s="3">
        <f t="shared" si="57"/>
        <v>19044</v>
      </c>
      <c r="BD350" s="3">
        <f t="shared" si="57"/>
        <v>1936</v>
      </c>
      <c r="BE350" s="3">
        <f t="shared" si="57"/>
        <v>4</v>
      </c>
    </row>
    <row r="351" spans="1:57" x14ac:dyDescent="0.25">
      <c r="A351">
        <v>349</v>
      </c>
      <c r="B351" t="s">
        <v>75</v>
      </c>
      <c r="C351" t="s">
        <v>214</v>
      </c>
      <c r="D351" t="str">
        <f t="shared" si="55"/>
        <v>CHENERY ST between DIAMOND and LIPPARD</v>
      </c>
      <c r="E351" t="s">
        <v>264</v>
      </c>
      <c r="F351" t="s">
        <v>382</v>
      </c>
      <c r="G351" t="s">
        <v>461</v>
      </c>
      <c r="H351" t="s">
        <v>40</v>
      </c>
      <c r="I351" t="s">
        <v>621</v>
      </c>
      <c r="J351" s="11" t="s">
        <v>883</v>
      </c>
      <c r="K351">
        <v>21967</v>
      </c>
      <c r="L351" s="11">
        <v>21943</v>
      </c>
      <c r="M351">
        <f>IFERROR(ROUND(VLOOKUP($A351,est_vols!$A:$U,2,FALSE),0),"")</f>
        <v>2</v>
      </c>
      <c r="N351">
        <f>IFERROR(ROUND(VLOOKUP($A351,est_vols!$A:$U,3,FALSE),0),"")</f>
        <v>11</v>
      </c>
      <c r="O351" t="str">
        <f>VLOOKUP(M351,'AT FT Lookup'!$A$3:$D$8,4,FALSE)</f>
        <v>UrbBiz</v>
      </c>
      <c r="P351" s="11" t="str">
        <f>VLOOKUP(N351,'AT FT Lookup'!$A$12:$C$26,3,FALSE)</f>
        <v>Loc</v>
      </c>
      <c r="Q351">
        <f t="shared" si="60"/>
        <v>1</v>
      </c>
      <c r="R351">
        <f t="shared" si="61"/>
        <v>0</v>
      </c>
      <c r="S351">
        <f t="shared" si="62"/>
        <v>0</v>
      </c>
      <c r="T351">
        <f t="shared" si="63"/>
        <v>0</v>
      </c>
      <c r="U351" s="11" t="str">
        <f t="shared" si="64"/>
        <v>&lt;10k</v>
      </c>
      <c r="V351" s="3">
        <v>1297</v>
      </c>
      <c r="W351" s="3">
        <v>326.5</v>
      </c>
      <c r="X351" s="3">
        <v>490.5</v>
      </c>
      <c r="Y351" s="3">
        <v>315</v>
      </c>
      <c r="Z351" s="3">
        <v>150</v>
      </c>
      <c r="AA351" s="9">
        <v>15</v>
      </c>
      <c r="AN351" s="3">
        <f>IFERROR(ROUND(VLOOKUP($A351,est_vols!$A:$U,4,FALSE),0),"")</f>
        <v>2</v>
      </c>
      <c r="AO351" s="3">
        <f>IFERROR(ROUND(VLOOKUP($A351,est_vols!$A:$U,5,FALSE),0),"")</f>
        <v>1</v>
      </c>
      <c r="AP351" s="3">
        <f>IFERROR(ROUND(VLOOKUP($A351,est_vols!$A:$U,6,FALSE),0),"")</f>
        <v>0</v>
      </c>
      <c r="AQ351" s="3">
        <f>IFERROR(ROUND(VLOOKUP($A351,est_vols!$A:$U,7,FALSE),0),"")</f>
        <v>1</v>
      </c>
      <c r="AR351" s="3">
        <f>IFERROR(ROUND(VLOOKUP($A351,est_vols!$A:$U,8,FALSE),0),"")</f>
        <v>0</v>
      </c>
      <c r="AS351" s="9">
        <f>IFERROR(ROUND(VLOOKUP($A351,est_vols!$A:$U,9,FALSE),0),"")</f>
        <v>0</v>
      </c>
      <c r="AT351" s="3">
        <f t="shared" si="58"/>
        <v>-1295</v>
      </c>
      <c r="AU351" s="3">
        <f t="shared" si="58"/>
        <v>-325.5</v>
      </c>
      <c r="AV351" s="3">
        <f t="shared" si="58"/>
        <v>-490.5</v>
      </c>
      <c r="AW351" s="3">
        <f t="shared" si="56"/>
        <v>-314</v>
      </c>
      <c r="AX351" s="3">
        <f t="shared" si="56"/>
        <v>-150</v>
      </c>
      <c r="AY351" s="9">
        <f t="shared" si="56"/>
        <v>-15</v>
      </c>
      <c r="AZ351" s="3">
        <f t="shared" si="59"/>
        <v>1677025</v>
      </c>
      <c r="BA351" s="3">
        <f t="shared" si="59"/>
        <v>105950.25</v>
      </c>
      <c r="BB351" s="3">
        <f t="shared" si="59"/>
        <v>240590.25</v>
      </c>
      <c r="BC351" s="3">
        <f t="shared" si="57"/>
        <v>98596</v>
      </c>
      <c r="BD351" s="3">
        <f t="shared" si="57"/>
        <v>22500</v>
      </c>
      <c r="BE351" s="3">
        <f t="shared" si="57"/>
        <v>225</v>
      </c>
    </row>
    <row r="352" spans="1:57" x14ac:dyDescent="0.25">
      <c r="A352">
        <v>350</v>
      </c>
      <c r="B352" t="s">
        <v>75</v>
      </c>
      <c r="C352" t="s">
        <v>214</v>
      </c>
      <c r="D352" t="str">
        <f t="shared" si="55"/>
        <v>CHENERY ST between DIAMOND and LIPPARD</v>
      </c>
      <c r="E352" t="s">
        <v>264</v>
      </c>
      <c r="F352" t="s">
        <v>382</v>
      </c>
      <c r="G352" t="s">
        <v>461</v>
      </c>
      <c r="H352" t="s">
        <v>40</v>
      </c>
      <c r="I352" t="s">
        <v>621</v>
      </c>
      <c r="J352" s="11" t="s">
        <v>884</v>
      </c>
      <c r="K352">
        <v>21943</v>
      </c>
      <c r="L352" s="11">
        <v>21944</v>
      </c>
      <c r="M352">
        <f>IFERROR(ROUND(VLOOKUP($A352,est_vols!$A:$U,2,FALSE),0),"")</f>
        <v>2</v>
      </c>
      <c r="N352">
        <f>IFERROR(ROUND(VLOOKUP($A352,est_vols!$A:$U,3,FALSE),0),"")</f>
        <v>11</v>
      </c>
      <c r="O352" t="str">
        <f>VLOOKUP(M352,'AT FT Lookup'!$A$3:$D$8,4,FALSE)</f>
        <v>UrbBiz</v>
      </c>
      <c r="P352" s="11" t="str">
        <f>VLOOKUP(N352,'AT FT Lookup'!$A$12:$C$26,3,FALSE)</f>
        <v>Loc</v>
      </c>
      <c r="Q352">
        <f t="shared" si="60"/>
        <v>1</v>
      </c>
      <c r="R352">
        <f t="shared" si="61"/>
        <v>0</v>
      </c>
      <c r="S352">
        <f t="shared" si="62"/>
        <v>0</v>
      </c>
      <c r="T352">
        <f t="shared" si="63"/>
        <v>0</v>
      </c>
      <c r="U352" s="11" t="str">
        <f t="shared" si="64"/>
        <v>&lt;10k</v>
      </c>
      <c r="V352" s="3">
        <v>1297</v>
      </c>
      <c r="W352" s="3">
        <v>326.5</v>
      </c>
      <c r="X352" s="3">
        <v>490.5</v>
      </c>
      <c r="Y352" s="3">
        <v>315</v>
      </c>
      <c r="Z352" s="3">
        <v>150</v>
      </c>
      <c r="AA352" s="9">
        <v>15</v>
      </c>
      <c r="AN352" s="3">
        <f>IFERROR(ROUND(VLOOKUP($A352,est_vols!$A:$U,4,FALSE),0),"")</f>
        <v>11</v>
      </c>
      <c r="AO352" s="3">
        <f>IFERROR(ROUND(VLOOKUP($A352,est_vols!$A:$U,5,FALSE),0),"")</f>
        <v>0</v>
      </c>
      <c r="AP352" s="3">
        <f>IFERROR(ROUND(VLOOKUP($A352,est_vols!$A:$U,6,FALSE),0),"")</f>
        <v>0</v>
      </c>
      <c r="AQ352" s="3">
        <f>IFERROR(ROUND(VLOOKUP($A352,est_vols!$A:$U,7,FALSE),0),"")</f>
        <v>11</v>
      </c>
      <c r="AR352" s="3">
        <f>IFERROR(ROUND(VLOOKUP($A352,est_vols!$A:$U,8,FALSE),0),"")</f>
        <v>0</v>
      </c>
      <c r="AS352" s="9">
        <f>IFERROR(ROUND(VLOOKUP($A352,est_vols!$A:$U,9,FALSE),0),"")</f>
        <v>0</v>
      </c>
      <c r="AT352" s="3">
        <f t="shared" si="58"/>
        <v>-1286</v>
      </c>
      <c r="AU352" s="3">
        <f t="shared" si="58"/>
        <v>-326.5</v>
      </c>
      <c r="AV352" s="3">
        <f t="shared" si="58"/>
        <v>-490.5</v>
      </c>
      <c r="AW352" s="3">
        <f t="shared" si="56"/>
        <v>-304</v>
      </c>
      <c r="AX352" s="3">
        <f t="shared" si="56"/>
        <v>-150</v>
      </c>
      <c r="AY352" s="9">
        <f t="shared" si="56"/>
        <v>-15</v>
      </c>
      <c r="AZ352" s="3">
        <f t="shared" si="59"/>
        <v>1653796</v>
      </c>
      <c r="BA352" s="3">
        <f t="shared" si="59"/>
        <v>106602.25</v>
      </c>
      <c r="BB352" s="3">
        <f t="shared" si="59"/>
        <v>240590.25</v>
      </c>
      <c r="BC352" s="3">
        <f t="shared" si="57"/>
        <v>92416</v>
      </c>
      <c r="BD352" s="3">
        <f t="shared" si="57"/>
        <v>22500</v>
      </c>
      <c r="BE352" s="3">
        <f t="shared" si="57"/>
        <v>225</v>
      </c>
    </row>
    <row r="353" spans="1:57" x14ac:dyDescent="0.25">
      <c r="A353">
        <v>351</v>
      </c>
      <c r="B353" t="s">
        <v>75</v>
      </c>
      <c r="C353" t="s">
        <v>214</v>
      </c>
      <c r="D353" t="str">
        <f t="shared" ref="D353:D416" si="65">CONCATENATE(E353," between ",F353," and ",G353)</f>
        <v>CHENERY ST between DIAMOND and LIPPARD</v>
      </c>
      <c r="E353" t="s">
        <v>264</v>
      </c>
      <c r="F353" t="s">
        <v>382</v>
      </c>
      <c r="G353" t="s">
        <v>461</v>
      </c>
      <c r="H353" t="s">
        <v>40</v>
      </c>
      <c r="I353" t="s">
        <v>621</v>
      </c>
      <c r="J353" s="11" t="s">
        <v>885</v>
      </c>
      <c r="K353">
        <v>21944</v>
      </c>
      <c r="L353" s="11">
        <v>21942</v>
      </c>
      <c r="M353">
        <f>IFERROR(ROUND(VLOOKUP($A353,est_vols!$A:$U,2,FALSE),0),"")</f>
        <v>2</v>
      </c>
      <c r="N353">
        <f>IFERROR(ROUND(VLOOKUP($A353,est_vols!$A:$U,3,FALSE),0),"")</f>
        <v>11</v>
      </c>
      <c r="O353" t="str">
        <f>VLOOKUP(M353,'AT FT Lookup'!$A$3:$D$8,4,FALSE)</f>
        <v>UrbBiz</v>
      </c>
      <c r="P353" s="11" t="str">
        <f>VLOOKUP(N353,'AT FT Lookup'!$A$12:$C$26,3,FALSE)</f>
        <v>Loc</v>
      </c>
      <c r="Q353">
        <f t="shared" si="60"/>
        <v>1</v>
      </c>
      <c r="R353">
        <f t="shared" si="61"/>
        <v>0</v>
      </c>
      <c r="S353">
        <f t="shared" si="62"/>
        <v>0</v>
      </c>
      <c r="T353">
        <f t="shared" si="63"/>
        <v>0</v>
      </c>
      <c r="U353" s="11" t="str">
        <f t="shared" si="64"/>
        <v>&lt;10k</v>
      </c>
      <c r="V353" s="3">
        <v>1297</v>
      </c>
      <c r="W353" s="3">
        <v>326.5</v>
      </c>
      <c r="X353" s="3">
        <v>490.5</v>
      </c>
      <c r="Y353" s="3">
        <v>315</v>
      </c>
      <c r="Z353" s="3">
        <v>150</v>
      </c>
      <c r="AA353" s="9">
        <v>15</v>
      </c>
      <c r="AN353" s="3">
        <f>IFERROR(ROUND(VLOOKUP($A353,est_vols!$A:$U,4,FALSE),0),"")</f>
        <v>808</v>
      </c>
      <c r="AO353" s="3">
        <f>IFERROR(ROUND(VLOOKUP($A353,est_vols!$A:$U,5,FALSE),0),"")</f>
        <v>182</v>
      </c>
      <c r="AP353" s="3">
        <f>IFERROR(ROUND(VLOOKUP($A353,est_vols!$A:$U,6,FALSE),0),"")</f>
        <v>320</v>
      </c>
      <c r="AQ353" s="3">
        <f>IFERROR(ROUND(VLOOKUP($A353,est_vols!$A:$U,7,FALSE),0),"")</f>
        <v>138</v>
      </c>
      <c r="AR353" s="3">
        <f>IFERROR(ROUND(VLOOKUP($A353,est_vols!$A:$U,8,FALSE),0),"")</f>
        <v>140</v>
      </c>
      <c r="AS353" s="9">
        <f>IFERROR(ROUND(VLOOKUP($A353,est_vols!$A:$U,9,FALSE),0),"")</f>
        <v>28</v>
      </c>
      <c r="AT353" s="3">
        <f t="shared" si="58"/>
        <v>-489</v>
      </c>
      <c r="AU353" s="3">
        <f t="shared" si="58"/>
        <v>-144.5</v>
      </c>
      <c r="AV353" s="3">
        <f t="shared" si="58"/>
        <v>-170.5</v>
      </c>
      <c r="AW353" s="3">
        <f t="shared" si="56"/>
        <v>-177</v>
      </c>
      <c r="AX353" s="3">
        <f t="shared" si="56"/>
        <v>-10</v>
      </c>
      <c r="AY353" s="9">
        <f t="shared" si="56"/>
        <v>13</v>
      </c>
      <c r="AZ353" s="3">
        <f t="shared" si="59"/>
        <v>239121</v>
      </c>
      <c r="BA353" s="3">
        <f t="shared" si="59"/>
        <v>20880.25</v>
      </c>
      <c r="BB353" s="3">
        <f t="shared" si="59"/>
        <v>29070.25</v>
      </c>
      <c r="BC353" s="3">
        <f t="shared" si="57"/>
        <v>31329</v>
      </c>
      <c r="BD353" s="3">
        <f t="shared" si="57"/>
        <v>100</v>
      </c>
      <c r="BE353" s="3">
        <f t="shared" si="57"/>
        <v>169</v>
      </c>
    </row>
    <row r="354" spans="1:57" x14ac:dyDescent="0.25">
      <c r="A354">
        <v>352</v>
      </c>
      <c r="B354" t="s">
        <v>75</v>
      </c>
      <c r="C354" t="s">
        <v>214</v>
      </c>
      <c r="D354" t="str">
        <f t="shared" si="65"/>
        <v>CHENERY ST between DIAMOND and LIPPARD</v>
      </c>
      <c r="E354" t="s">
        <v>264</v>
      </c>
      <c r="F354" t="s">
        <v>382</v>
      </c>
      <c r="G354" t="s">
        <v>461</v>
      </c>
      <c r="H354" t="s">
        <v>42</v>
      </c>
      <c r="I354" t="s">
        <v>621</v>
      </c>
      <c r="J354" s="11" t="s">
        <v>886</v>
      </c>
      <c r="K354">
        <v>21942</v>
      </c>
      <c r="L354" s="11">
        <v>21944</v>
      </c>
      <c r="M354">
        <f>IFERROR(ROUND(VLOOKUP($A354,est_vols!$A:$U,2,FALSE),0),"")</f>
        <v>2</v>
      </c>
      <c r="N354">
        <f>IFERROR(ROUND(VLOOKUP($A354,est_vols!$A:$U,3,FALSE),0),"")</f>
        <v>11</v>
      </c>
      <c r="O354" t="str">
        <f>VLOOKUP(M354,'AT FT Lookup'!$A$3:$D$8,4,FALSE)</f>
        <v>UrbBiz</v>
      </c>
      <c r="P354" s="11" t="str">
        <f>VLOOKUP(N354,'AT FT Lookup'!$A$12:$C$26,3,FALSE)</f>
        <v>Loc</v>
      </c>
      <c r="Q354">
        <f t="shared" si="60"/>
        <v>1</v>
      </c>
      <c r="R354">
        <f t="shared" si="61"/>
        <v>0</v>
      </c>
      <c r="S354">
        <f t="shared" si="62"/>
        <v>0</v>
      </c>
      <c r="T354">
        <f t="shared" si="63"/>
        <v>0</v>
      </c>
      <c r="U354" s="11" t="str">
        <f t="shared" si="64"/>
        <v>&lt;10k</v>
      </c>
      <c r="V354" s="3">
        <v>1691</v>
      </c>
      <c r="W354" s="3">
        <v>346</v>
      </c>
      <c r="X354" s="3">
        <v>623</v>
      </c>
      <c r="Y354" s="3">
        <v>416</v>
      </c>
      <c r="Z354" s="3">
        <v>293.5</v>
      </c>
      <c r="AA354" s="9">
        <v>12.5</v>
      </c>
      <c r="AN354" s="3">
        <f>IFERROR(ROUND(VLOOKUP($A354,est_vols!$A:$U,4,FALSE),0),"")</f>
        <v>663</v>
      </c>
      <c r="AO354" s="3">
        <f>IFERROR(ROUND(VLOOKUP($A354,est_vols!$A:$U,5,FALSE),0),"")</f>
        <v>80</v>
      </c>
      <c r="AP354" s="3">
        <f>IFERROR(ROUND(VLOOKUP($A354,est_vols!$A:$U,6,FALSE),0),"")</f>
        <v>275</v>
      </c>
      <c r="AQ354" s="3">
        <f>IFERROR(ROUND(VLOOKUP($A354,est_vols!$A:$U,7,FALSE),0),"")</f>
        <v>137</v>
      </c>
      <c r="AR354" s="3">
        <f>IFERROR(ROUND(VLOOKUP($A354,est_vols!$A:$U,8,FALSE),0),"")</f>
        <v>162</v>
      </c>
      <c r="AS354" s="9">
        <f>IFERROR(ROUND(VLOOKUP($A354,est_vols!$A:$U,9,FALSE),0),"")</f>
        <v>8</v>
      </c>
      <c r="AT354" s="3">
        <f t="shared" si="58"/>
        <v>-1028</v>
      </c>
      <c r="AU354" s="3">
        <f t="shared" si="58"/>
        <v>-266</v>
      </c>
      <c r="AV354" s="3">
        <f t="shared" si="58"/>
        <v>-348</v>
      </c>
      <c r="AW354" s="3">
        <f t="shared" si="56"/>
        <v>-279</v>
      </c>
      <c r="AX354" s="3">
        <f t="shared" si="56"/>
        <v>-131.5</v>
      </c>
      <c r="AY354" s="9">
        <f t="shared" si="56"/>
        <v>-4.5</v>
      </c>
      <c r="AZ354" s="3">
        <f t="shared" si="59"/>
        <v>1056784</v>
      </c>
      <c r="BA354" s="3">
        <f t="shared" si="59"/>
        <v>70756</v>
      </c>
      <c r="BB354" s="3">
        <f t="shared" si="59"/>
        <v>121104</v>
      </c>
      <c r="BC354" s="3">
        <f t="shared" si="57"/>
        <v>77841</v>
      </c>
      <c r="BD354" s="3">
        <f t="shared" si="57"/>
        <v>17292.25</v>
      </c>
      <c r="BE354" s="3">
        <f t="shared" si="57"/>
        <v>20.25</v>
      </c>
    </row>
    <row r="355" spans="1:57" x14ac:dyDescent="0.25">
      <c r="A355">
        <v>353</v>
      </c>
      <c r="B355" t="s">
        <v>75</v>
      </c>
      <c r="C355" t="s">
        <v>214</v>
      </c>
      <c r="D355" t="str">
        <f t="shared" si="65"/>
        <v>CHENERY ST between DIAMOND and LIPPARD</v>
      </c>
      <c r="E355" t="s">
        <v>264</v>
      </c>
      <c r="F355" t="s">
        <v>382</v>
      </c>
      <c r="G355" t="s">
        <v>461</v>
      </c>
      <c r="H355" t="s">
        <v>42</v>
      </c>
      <c r="I355" t="s">
        <v>621</v>
      </c>
      <c r="J355" s="11" t="s">
        <v>887</v>
      </c>
      <c r="K355">
        <v>21944</v>
      </c>
      <c r="L355" s="11">
        <v>21943</v>
      </c>
      <c r="M355">
        <f>IFERROR(ROUND(VLOOKUP($A355,est_vols!$A:$U,2,FALSE),0),"")</f>
        <v>2</v>
      </c>
      <c r="N355">
        <f>IFERROR(ROUND(VLOOKUP($A355,est_vols!$A:$U,3,FALSE),0),"")</f>
        <v>11</v>
      </c>
      <c r="O355" t="str">
        <f>VLOOKUP(M355,'AT FT Lookup'!$A$3:$D$8,4,FALSE)</f>
        <v>UrbBiz</v>
      </c>
      <c r="P355" s="11" t="str">
        <f>VLOOKUP(N355,'AT FT Lookup'!$A$12:$C$26,3,FALSE)</f>
        <v>Loc</v>
      </c>
      <c r="Q355">
        <f t="shared" si="60"/>
        <v>1</v>
      </c>
      <c r="R355">
        <f t="shared" si="61"/>
        <v>0</v>
      </c>
      <c r="S355">
        <f t="shared" si="62"/>
        <v>0</v>
      </c>
      <c r="T355">
        <f t="shared" si="63"/>
        <v>0</v>
      </c>
      <c r="U355" s="11" t="str">
        <f t="shared" si="64"/>
        <v>&lt;10k</v>
      </c>
      <c r="V355" s="3">
        <v>1691</v>
      </c>
      <c r="W355" s="3">
        <v>346</v>
      </c>
      <c r="X355" s="3">
        <v>623</v>
      </c>
      <c r="Y355" s="3">
        <v>416</v>
      </c>
      <c r="Z355" s="3">
        <v>293.5</v>
      </c>
      <c r="AA355" s="9">
        <v>12.5</v>
      </c>
      <c r="AN355" s="3">
        <f>IFERROR(ROUND(VLOOKUP($A355,est_vols!$A:$U,4,FALSE),0),"")</f>
        <v>663</v>
      </c>
      <c r="AO355" s="3">
        <f>IFERROR(ROUND(VLOOKUP($A355,est_vols!$A:$U,5,FALSE),0),"")</f>
        <v>80</v>
      </c>
      <c r="AP355" s="3">
        <f>IFERROR(ROUND(VLOOKUP($A355,est_vols!$A:$U,6,FALSE),0),"")</f>
        <v>275</v>
      </c>
      <c r="AQ355" s="3">
        <f>IFERROR(ROUND(VLOOKUP($A355,est_vols!$A:$U,7,FALSE),0),"")</f>
        <v>137</v>
      </c>
      <c r="AR355" s="3">
        <f>IFERROR(ROUND(VLOOKUP($A355,est_vols!$A:$U,8,FALSE),0),"")</f>
        <v>162</v>
      </c>
      <c r="AS355" s="9">
        <f>IFERROR(ROUND(VLOOKUP($A355,est_vols!$A:$U,9,FALSE),0),"")</f>
        <v>8</v>
      </c>
      <c r="AT355" s="3">
        <f t="shared" si="58"/>
        <v>-1028</v>
      </c>
      <c r="AU355" s="3">
        <f t="shared" si="58"/>
        <v>-266</v>
      </c>
      <c r="AV355" s="3">
        <f t="shared" si="58"/>
        <v>-348</v>
      </c>
      <c r="AW355" s="3">
        <f t="shared" si="56"/>
        <v>-279</v>
      </c>
      <c r="AX355" s="3">
        <f t="shared" si="56"/>
        <v>-131.5</v>
      </c>
      <c r="AY355" s="9">
        <f t="shared" si="56"/>
        <v>-4.5</v>
      </c>
      <c r="AZ355" s="3">
        <f t="shared" si="59"/>
        <v>1056784</v>
      </c>
      <c r="BA355" s="3">
        <f t="shared" si="59"/>
        <v>70756</v>
      </c>
      <c r="BB355" s="3">
        <f t="shared" si="59"/>
        <v>121104</v>
      </c>
      <c r="BC355" s="3">
        <f t="shared" si="57"/>
        <v>77841</v>
      </c>
      <c r="BD355" s="3">
        <f t="shared" si="57"/>
        <v>17292.25</v>
      </c>
      <c r="BE355" s="3">
        <f t="shared" si="57"/>
        <v>20.25</v>
      </c>
    </row>
    <row r="356" spans="1:57" x14ac:dyDescent="0.25">
      <c r="A356">
        <v>354</v>
      </c>
      <c r="B356" t="s">
        <v>75</v>
      </c>
      <c r="C356" t="s">
        <v>214</v>
      </c>
      <c r="D356" t="str">
        <f t="shared" si="65"/>
        <v>CHENERY ST between DIAMOND and LIPPARD</v>
      </c>
      <c r="E356" t="s">
        <v>264</v>
      </c>
      <c r="F356" t="s">
        <v>382</v>
      </c>
      <c r="G356" t="s">
        <v>461</v>
      </c>
      <c r="H356" t="s">
        <v>42</v>
      </c>
      <c r="I356" t="s">
        <v>621</v>
      </c>
      <c r="J356" s="11" t="s">
        <v>888</v>
      </c>
      <c r="K356">
        <v>21943</v>
      </c>
      <c r="L356" s="11">
        <v>21967</v>
      </c>
      <c r="M356">
        <f>IFERROR(ROUND(VLOOKUP($A356,est_vols!$A:$U,2,FALSE),0),"")</f>
        <v>2</v>
      </c>
      <c r="N356">
        <f>IFERROR(ROUND(VLOOKUP($A356,est_vols!$A:$U,3,FALSE),0),"")</f>
        <v>11</v>
      </c>
      <c r="O356" t="str">
        <f>VLOOKUP(M356,'AT FT Lookup'!$A$3:$D$8,4,FALSE)</f>
        <v>UrbBiz</v>
      </c>
      <c r="P356" s="11" t="str">
        <f>VLOOKUP(N356,'AT FT Lookup'!$A$12:$C$26,3,FALSE)</f>
        <v>Loc</v>
      </c>
      <c r="Q356">
        <f t="shared" si="60"/>
        <v>1</v>
      </c>
      <c r="R356">
        <f t="shared" si="61"/>
        <v>0</v>
      </c>
      <c r="S356">
        <f t="shared" si="62"/>
        <v>0</v>
      </c>
      <c r="T356">
        <f t="shared" si="63"/>
        <v>0</v>
      </c>
      <c r="U356" s="11" t="str">
        <f t="shared" si="64"/>
        <v>&lt;10k</v>
      </c>
      <c r="V356" s="3">
        <v>1691</v>
      </c>
      <c r="W356" s="3">
        <v>346</v>
      </c>
      <c r="X356" s="3">
        <v>623</v>
      </c>
      <c r="Y356" s="3">
        <v>416</v>
      </c>
      <c r="Z356" s="3">
        <v>293.5</v>
      </c>
      <c r="AA356" s="9">
        <v>12.5</v>
      </c>
      <c r="AN356" s="3">
        <f>IFERROR(ROUND(VLOOKUP($A356,est_vols!$A:$U,4,FALSE),0),"")</f>
        <v>788</v>
      </c>
      <c r="AO356" s="3">
        <f>IFERROR(ROUND(VLOOKUP($A356,est_vols!$A:$U,5,FALSE),0),"")</f>
        <v>90</v>
      </c>
      <c r="AP356" s="3">
        <f>IFERROR(ROUND(VLOOKUP($A356,est_vols!$A:$U,6,FALSE),0),"")</f>
        <v>314</v>
      </c>
      <c r="AQ356" s="3">
        <f>IFERROR(ROUND(VLOOKUP($A356,est_vols!$A:$U,7,FALSE),0),"")</f>
        <v>197</v>
      </c>
      <c r="AR356" s="3">
        <f>IFERROR(ROUND(VLOOKUP($A356,est_vols!$A:$U,8,FALSE),0),"")</f>
        <v>178</v>
      </c>
      <c r="AS356" s="9">
        <f>IFERROR(ROUND(VLOOKUP($A356,est_vols!$A:$U,9,FALSE),0),"")</f>
        <v>9</v>
      </c>
      <c r="AT356" s="3">
        <f t="shared" si="58"/>
        <v>-903</v>
      </c>
      <c r="AU356" s="3">
        <f t="shared" si="58"/>
        <v>-256</v>
      </c>
      <c r="AV356" s="3">
        <f t="shared" si="58"/>
        <v>-309</v>
      </c>
      <c r="AW356" s="3">
        <f t="shared" si="56"/>
        <v>-219</v>
      </c>
      <c r="AX356" s="3">
        <f t="shared" si="56"/>
        <v>-115.5</v>
      </c>
      <c r="AY356" s="9">
        <f t="shared" si="56"/>
        <v>-3.5</v>
      </c>
      <c r="AZ356" s="3">
        <f t="shared" si="59"/>
        <v>815409</v>
      </c>
      <c r="BA356" s="3">
        <f t="shared" si="59"/>
        <v>65536</v>
      </c>
      <c r="BB356" s="3">
        <f t="shared" si="59"/>
        <v>95481</v>
      </c>
      <c r="BC356" s="3">
        <f t="shared" si="57"/>
        <v>47961</v>
      </c>
      <c r="BD356" s="3">
        <f t="shared" si="57"/>
        <v>13340.25</v>
      </c>
      <c r="BE356" s="3">
        <f t="shared" si="57"/>
        <v>12.25</v>
      </c>
    </row>
    <row r="357" spans="1:57" x14ac:dyDescent="0.25">
      <c r="A357">
        <v>355</v>
      </c>
      <c r="B357" t="s">
        <v>75</v>
      </c>
      <c r="C357" t="s">
        <v>214</v>
      </c>
      <c r="D357" t="str">
        <f t="shared" si="65"/>
        <v>CHENERY ST between ELK and LIPPARD</v>
      </c>
      <c r="E357" t="s">
        <v>264</v>
      </c>
      <c r="F357" t="s">
        <v>462</v>
      </c>
      <c r="G357" t="s">
        <v>461</v>
      </c>
      <c r="H357" t="s">
        <v>40</v>
      </c>
      <c r="I357" t="s">
        <v>621</v>
      </c>
      <c r="J357" s="11" t="s">
        <v>889</v>
      </c>
      <c r="K357">
        <v>22268</v>
      </c>
      <c r="L357" s="11">
        <v>21983</v>
      </c>
      <c r="M357">
        <f>IFERROR(ROUND(VLOOKUP($A357,est_vols!$A:$U,2,FALSE),0),"")</f>
        <v>2</v>
      </c>
      <c r="N357">
        <f>IFERROR(ROUND(VLOOKUP($A357,est_vols!$A:$U,3,FALSE),0),"")</f>
        <v>11</v>
      </c>
      <c r="O357" t="str">
        <f>VLOOKUP(M357,'AT FT Lookup'!$A$3:$D$8,4,FALSE)</f>
        <v>UrbBiz</v>
      </c>
      <c r="P357" s="11" t="str">
        <f>VLOOKUP(N357,'AT FT Lookup'!$A$12:$C$26,3,FALSE)</f>
        <v>Loc</v>
      </c>
      <c r="Q357">
        <f t="shared" si="60"/>
        <v>1</v>
      </c>
      <c r="R357">
        <f t="shared" si="61"/>
        <v>0</v>
      </c>
      <c r="S357">
        <f t="shared" si="62"/>
        <v>0</v>
      </c>
      <c r="T357">
        <f t="shared" si="63"/>
        <v>0</v>
      </c>
      <c r="U357" s="11" t="str">
        <f t="shared" si="64"/>
        <v>&lt;10k</v>
      </c>
      <c r="V357" s="3">
        <v>1721.5</v>
      </c>
      <c r="W357" s="3">
        <v>495</v>
      </c>
      <c r="X357" s="3">
        <v>590.5</v>
      </c>
      <c r="Y357" s="3">
        <v>417.5</v>
      </c>
      <c r="Z357" s="3">
        <v>183</v>
      </c>
      <c r="AA357" s="9">
        <v>35.5</v>
      </c>
      <c r="AN357" s="3">
        <f>IFERROR(ROUND(VLOOKUP($A357,est_vols!$A:$U,4,FALSE),0),"")</f>
        <v>296</v>
      </c>
      <c r="AO357" s="3">
        <f>IFERROR(ROUND(VLOOKUP($A357,est_vols!$A:$U,5,FALSE),0),"")</f>
        <v>41</v>
      </c>
      <c r="AP357" s="3">
        <f>IFERROR(ROUND(VLOOKUP($A357,est_vols!$A:$U,6,FALSE),0),"")</f>
        <v>124</v>
      </c>
      <c r="AQ357" s="3">
        <f>IFERROR(ROUND(VLOOKUP($A357,est_vols!$A:$U,7,FALSE),0),"")</f>
        <v>58</v>
      </c>
      <c r="AR357" s="3">
        <f>IFERROR(ROUND(VLOOKUP($A357,est_vols!$A:$U,8,FALSE),0),"")</f>
        <v>68</v>
      </c>
      <c r="AS357" s="9">
        <f>IFERROR(ROUND(VLOOKUP($A357,est_vols!$A:$U,9,FALSE),0),"")</f>
        <v>5</v>
      </c>
      <c r="AT357" s="3">
        <f t="shared" si="58"/>
        <v>-1425.5</v>
      </c>
      <c r="AU357" s="3">
        <f t="shared" si="58"/>
        <v>-454</v>
      </c>
      <c r="AV357" s="3">
        <f t="shared" si="58"/>
        <v>-466.5</v>
      </c>
      <c r="AW357" s="3">
        <f t="shared" si="56"/>
        <v>-359.5</v>
      </c>
      <c r="AX357" s="3">
        <f t="shared" si="56"/>
        <v>-115</v>
      </c>
      <c r="AY357" s="9">
        <f t="shared" si="56"/>
        <v>-30.5</v>
      </c>
      <c r="AZ357" s="3">
        <f t="shared" si="59"/>
        <v>2032050.25</v>
      </c>
      <c r="BA357" s="3">
        <f t="shared" si="59"/>
        <v>206116</v>
      </c>
      <c r="BB357" s="3">
        <f t="shared" si="59"/>
        <v>217622.25</v>
      </c>
      <c r="BC357" s="3">
        <f t="shared" si="57"/>
        <v>129240.25</v>
      </c>
      <c r="BD357" s="3">
        <f t="shared" si="57"/>
        <v>13225</v>
      </c>
      <c r="BE357" s="3">
        <f t="shared" si="57"/>
        <v>930.25</v>
      </c>
    </row>
    <row r="358" spans="1:57" x14ac:dyDescent="0.25">
      <c r="A358">
        <v>356</v>
      </c>
      <c r="B358" t="s">
        <v>75</v>
      </c>
      <c r="C358" t="s">
        <v>214</v>
      </c>
      <c r="D358" t="str">
        <f t="shared" si="65"/>
        <v>CHENERY ST between ELK and LIPPARD</v>
      </c>
      <c r="E358" t="s">
        <v>264</v>
      </c>
      <c r="F358" t="s">
        <v>462</v>
      </c>
      <c r="G358" t="s">
        <v>461</v>
      </c>
      <c r="H358" t="s">
        <v>40</v>
      </c>
      <c r="I358" t="s">
        <v>621</v>
      </c>
      <c r="J358" s="11" t="s">
        <v>890</v>
      </c>
      <c r="K358">
        <v>21983</v>
      </c>
      <c r="L358" s="11">
        <v>21974</v>
      </c>
      <c r="M358">
        <f>IFERROR(ROUND(VLOOKUP($A358,est_vols!$A:$U,2,FALSE),0),"")</f>
        <v>2</v>
      </c>
      <c r="N358">
        <f>IFERROR(ROUND(VLOOKUP($A358,est_vols!$A:$U,3,FALSE),0),"")</f>
        <v>11</v>
      </c>
      <c r="O358" t="str">
        <f>VLOOKUP(M358,'AT FT Lookup'!$A$3:$D$8,4,FALSE)</f>
        <v>UrbBiz</v>
      </c>
      <c r="P358" s="11" t="str">
        <f>VLOOKUP(N358,'AT FT Lookup'!$A$12:$C$26,3,FALSE)</f>
        <v>Loc</v>
      </c>
      <c r="Q358">
        <f t="shared" si="60"/>
        <v>1</v>
      </c>
      <c r="R358">
        <f t="shared" si="61"/>
        <v>0</v>
      </c>
      <c r="S358">
        <f t="shared" si="62"/>
        <v>0</v>
      </c>
      <c r="T358">
        <f t="shared" si="63"/>
        <v>0</v>
      </c>
      <c r="U358" s="11" t="str">
        <f t="shared" si="64"/>
        <v>&lt;10k</v>
      </c>
      <c r="V358" s="3">
        <v>1721.5</v>
      </c>
      <c r="W358" s="3">
        <v>495</v>
      </c>
      <c r="X358" s="3">
        <v>590.5</v>
      </c>
      <c r="Y358" s="3">
        <v>417.5</v>
      </c>
      <c r="Z358" s="3">
        <v>183</v>
      </c>
      <c r="AA358" s="9">
        <v>35.5</v>
      </c>
      <c r="AN358" s="3">
        <f>IFERROR(ROUND(VLOOKUP($A358,est_vols!$A:$U,4,FALSE),0),"")</f>
        <v>2</v>
      </c>
      <c r="AO358" s="3">
        <f>IFERROR(ROUND(VLOOKUP($A358,est_vols!$A:$U,5,FALSE),0),"")</f>
        <v>1</v>
      </c>
      <c r="AP358" s="3">
        <f>IFERROR(ROUND(VLOOKUP($A358,est_vols!$A:$U,6,FALSE),0),"")</f>
        <v>0</v>
      </c>
      <c r="AQ358" s="3">
        <f>IFERROR(ROUND(VLOOKUP($A358,est_vols!$A:$U,7,FALSE),0),"")</f>
        <v>1</v>
      </c>
      <c r="AR358" s="3">
        <f>IFERROR(ROUND(VLOOKUP($A358,est_vols!$A:$U,8,FALSE),0),"")</f>
        <v>0</v>
      </c>
      <c r="AS358" s="9">
        <f>IFERROR(ROUND(VLOOKUP($A358,est_vols!$A:$U,9,FALSE),0),"")</f>
        <v>0</v>
      </c>
      <c r="AT358" s="3">
        <f t="shared" si="58"/>
        <v>-1719.5</v>
      </c>
      <c r="AU358" s="3">
        <f t="shared" si="58"/>
        <v>-494</v>
      </c>
      <c r="AV358" s="3">
        <f t="shared" si="58"/>
        <v>-590.5</v>
      </c>
      <c r="AW358" s="3">
        <f t="shared" si="56"/>
        <v>-416.5</v>
      </c>
      <c r="AX358" s="3">
        <f t="shared" si="56"/>
        <v>-183</v>
      </c>
      <c r="AY358" s="9">
        <f t="shared" si="56"/>
        <v>-35.5</v>
      </c>
      <c r="AZ358" s="3">
        <f t="shared" si="59"/>
        <v>2956680.25</v>
      </c>
      <c r="BA358" s="3">
        <f t="shared" si="59"/>
        <v>244036</v>
      </c>
      <c r="BB358" s="3">
        <f t="shared" si="59"/>
        <v>348690.25</v>
      </c>
      <c r="BC358" s="3">
        <f t="shared" si="57"/>
        <v>173472.25</v>
      </c>
      <c r="BD358" s="3">
        <f t="shared" si="57"/>
        <v>33489</v>
      </c>
      <c r="BE358" s="3">
        <f t="shared" si="57"/>
        <v>1260.25</v>
      </c>
    </row>
    <row r="359" spans="1:57" x14ac:dyDescent="0.25">
      <c r="A359">
        <v>357</v>
      </c>
      <c r="B359" t="s">
        <v>75</v>
      </c>
      <c r="C359" t="s">
        <v>214</v>
      </c>
      <c r="D359" t="str">
        <f t="shared" si="65"/>
        <v>CHENERY ST between ELK and LIPPARD</v>
      </c>
      <c r="E359" t="s">
        <v>264</v>
      </c>
      <c r="F359" t="s">
        <v>462</v>
      </c>
      <c r="G359" t="s">
        <v>461</v>
      </c>
      <c r="H359" t="s">
        <v>40</v>
      </c>
      <c r="I359" t="s">
        <v>621</v>
      </c>
      <c r="J359" s="11" t="s">
        <v>891</v>
      </c>
      <c r="K359">
        <v>21974</v>
      </c>
      <c r="L359" s="11">
        <v>21973</v>
      </c>
      <c r="M359">
        <f>IFERROR(ROUND(VLOOKUP($A359,est_vols!$A:$U,2,FALSE),0),"")</f>
        <v>2</v>
      </c>
      <c r="N359">
        <f>IFERROR(ROUND(VLOOKUP($A359,est_vols!$A:$U,3,FALSE),0),"")</f>
        <v>11</v>
      </c>
      <c r="O359" t="str">
        <f>VLOOKUP(M359,'AT FT Lookup'!$A$3:$D$8,4,FALSE)</f>
        <v>UrbBiz</v>
      </c>
      <c r="P359" s="11" t="str">
        <f>VLOOKUP(N359,'AT FT Lookup'!$A$12:$C$26,3,FALSE)</f>
        <v>Loc</v>
      </c>
      <c r="Q359">
        <f t="shared" si="60"/>
        <v>1</v>
      </c>
      <c r="R359">
        <f t="shared" si="61"/>
        <v>0</v>
      </c>
      <c r="S359">
        <f t="shared" si="62"/>
        <v>0</v>
      </c>
      <c r="T359">
        <f t="shared" si="63"/>
        <v>0</v>
      </c>
      <c r="U359" s="11" t="str">
        <f t="shared" si="64"/>
        <v>&lt;10k</v>
      </c>
      <c r="V359" s="3">
        <v>1721.5</v>
      </c>
      <c r="W359" s="3">
        <v>495</v>
      </c>
      <c r="X359" s="3">
        <v>590.5</v>
      </c>
      <c r="Y359" s="3">
        <v>417.5</v>
      </c>
      <c r="Z359" s="3">
        <v>183</v>
      </c>
      <c r="AA359" s="9">
        <v>35.5</v>
      </c>
      <c r="AN359" s="3">
        <f>IFERROR(ROUND(VLOOKUP($A359,est_vols!$A:$U,4,FALSE),0),"")</f>
        <v>2</v>
      </c>
      <c r="AO359" s="3">
        <f>IFERROR(ROUND(VLOOKUP($A359,est_vols!$A:$U,5,FALSE),0),"")</f>
        <v>1</v>
      </c>
      <c r="AP359" s="3">
        <f>IFERROR(ROUND(VLOOKUP($A359,est_vols!$A:$U,6,FALSE),0),"")</f>
        <v>0</v>
      </c>
      <c r="AQ359" s="3">
        <f>IFERROR(ROUND(VLOOKUP($A359,est_vols!$A:$U,7,FALSE),0),"")</f>
        <v>1</v>
      </c>
      <c r="AR359" s="3">
        <f>IFERROR(ROUND(VLOOKUP($A359,est_vols!$A:$U,8,FALSE),0),"")</f>
        <v>0</v>
      </c>
      <c r="AS359" s="9">
        <f>IFERROR(ROUND(VLOOKUP($A359,est_vols!$A:$U,9,FALSE),0),"")</f>
        <v>0</v>
      </c>
      <c r="AT359" s="3">
        <f t="shared" si="58"/>
        <v>-1719.5</v>
      </c>
      <c r="AU359" s="3">
        <f t="shared" si="58"/>
        <v>-494</v>
      </c>
      <c r="AV359" s="3">
        <f t="shared" si="58"/>
        <v>-590.5</v>
      </c>
      <c r="AW359" s="3">
        <f t="shared" si="56"/>
        <v>-416.5</v>
      </c>
      <c r="AX359" s="3">
        <f t="shared" si="56"/>
        <v>-183</v>
      </c>
      <c r="AY359" s="9">
        <f t="shared" si="56"/>
        <v>-35.5</v>
      </c>
      <c r="AZ359" s="3">
        <f t="shared" si="59"/>
        <v>2956680.25</v>
      </c>
      <c r="BA359" s="3">
        <f t="shared" si="59"/>
        <v>244036</v>
      </c>
      <c r="BB359" s="3">
        <f t="shared" si="59"/>
        <v>348690.25</v>
      </c>
      <c r="BC359" s="3">
        <f t="shared" si="57"/>
        <v>173472.25</v>
      </c>
      <c r="BD359" s="3">
        <f t="shared" si="57"/>
        <v>33489</v>
      </c>
      <c r="BE359" s="3">
        <f t="shared" si="57"/>
        <v>1260.25</v>
      </c>
    </row>
    <row r="360" spans="1:57" x14ac:dyDescent="0.25">
      <c r="A360">
        <v>358</v>
      </c>
      <c r="B360" t="s">
        <v>75</v>
      </c>
      <c r="C360" t="s">
        <v>214</v>
      </c>
      <c r="D360" t="str">
        <f t="shared" si="65"/>
        <v>CHENERY ST between ELK and LIPPARD</v>
      </c>
      <c r="E360" t="s">
        <v>264</v>
      </c>
      <c r="F360" t="s">
        <v>462</v>
      </c>
      <c r="G360" t="s">
        <v>461</v>
      </c>
      <c r="H360" t="s">
        <v>40</v>
      </c>
      <c r="I360" t="s">
        <v>621</v>
      </c>
      <c r="J360" s="11" t="s">
        <v>892</v>
      </c>
      <c r="K360">
        <v>21973</v>
      </c>
      <c r="L360" s="11">
        <v>21967</v>
      </c>
      <c r="M360">
        <f>IFERROR(ROUND(VLOOKUP($A360,est_vols!$A:$U,2,FALSE),0),"")</f>
        <v>2</v>
      </c>
      <c r="N360">
        <f>IFERROR(ROUND(VLOOKUP($A360,est_vols!$A:$U,3,FALSE),0),"")</f>
        <v>11</v>
      </c>
      <c r="O360" t="str">
        <f>VLOOKUP(M360,'AT FT Lookup'!$A$3:$D$8,4,FALSE)</f>
        <v>UrbBiz</v>
      </c>
      <c r="P360" s="11" t="str">
        <f>VLOOKUP(N360,'AT FT Lookup'!$A$12:$C$26,3,FALSE)</f>
        <v>Loc</v>
      </c>
      <c r="Q360">
        <f t="shared" si="60"/>
        <v>1</v>
      </c>
      <c r="R360">
        <f t="shared" si="61"/>
        <v>0</v>
      </c>
      <c r="S360">
        <f t="shared" si="62"/>
        <v>0</v>
      </c>
      <c r="T360">
        <f t="shared" si="63"/>
        <v>0</v>
      </c>
      <c r="U360" s="11" t="str">
        <f t="shared" si="64"/>
        <v>&lt;10k</v>
      </c>
      <c r="V360" s="3">
        <v>1721.5</v>
      </c>
      <c r="W360" s="3">
        <v>495</v>
      </c>
      <c r="X360" s="3">
        <v>590.5</v>
      </c>
      <c r="Y360" s="3">
        <v>417.5</v>
      </c>
      <c r="Z360" s="3">
        <v>183</v>
      </c>
      <c r="AA360" s="9">
        <v>35.5</v>
      </c>
      <c r="AN360" s="3">
        <f>IFERROR(ROUND(VLOOKUP($A360,est_vols!$A:$U,4,FALSE),0),"")</f>
        <v>2</v>
      </c>
      <c r="AO360" s="3">
        <f>IFERROR(ROUND(VLOOKUP($A360,est_vols!$A:$U,5,FALSE),0),"")</f>
        <v>1</v>
      </c>
      <c r="AP360" s="3">
        <f>IFERROR(ROUND(VLOOKUP($A360,est_vols!$A:$U,6,FALSE),0),"")</f>
        <v>0</v>
      </c>
      <c r="AQ360" s="3">
        <f>IFERROR(ROUND(VLOOKUP($A360,est_vols!$A:$U,7,FALSE),0),"")</f>
        <v>1</v>
      </c>
      <c r="AR360" s="3">
        <f>IFERROR(ROUND(VLOOKUP($A360,est_vols!$A:$U,8,FALSE),0),"")</f>
        <v>0</v>
      </c>
      <c r="AS360" s="9">
        <f>IFERROR(ROUND(VLOOKUP($A360,est_vols!$A:$U,9,FALSE),0),"")</f>
        <v>0</v>
      </c>
      <c r="AT360" s="3">
        <f t="shared" si="58"/>
        <v>-1719.5</v>
      </c>
      <c r="AU360" s="3">
        <f t="shared" si="58"/>
        <v>-494</v>
      </c>
      <c r="AV360" s="3">
        <f t="shared" si="58"/>
        <v>-590.5</v>
      </c>
      <c r="AW360" s="3">
        <f t="shared" si="56"/>
        <v>-416.5</v>
      </c>
      <c r="AX360" s="3">
        <f t="shared" si="56"/>
        <v>-183</v>
      </c>
      <c r="AY360" s="9">
        <f t="shared" si="56"/>
        <v>-35.5</v>
      </c>
      <c r="AZ360" s="3">
        <f t="shared" si="59"/>
        <v>2956680.25</v>
      </c>
      <c r="BA360" s="3">
        <f t="shared" si="59"/>
        <v>244036</v>
      </c>
      <c r="BB360" s="3">
        <f t="shared" si="59"/>
        <v>348690.25</v>
      </c>
      <c r="BC360" s="3">
        <f t="shared" si="57"/>
        <v>173472.25</v>
      </c>
      <c r="BD360" s="3">
        <f t="shared" si="57"/>
        <v>33489</v>
      </c>
      <c r="BE360" s="3">
        <f t="shared" si="57"/>
        <v>1260.25</v>
      </c>
    </row>
    <row r="361" spans="1:57" x14ac:dyDescent="0.25">
      <c r="A361">
        <v>359</v>
      </c>
      <c r="B361" t="s">
        <v>75</v>
      </c>
      <c r="C361" t="s">
        <v>214</v>
      </c>
      <c r="D361" t="str">
        <f t="shared" si="65"/>
        <v>CHENERY ST between ELK and LIPPARD</v>
      </c>
      <c r="E361" t="s">
        <v>264</v>
      </c>
      <c r="F361" t="s">
        <v>462</v>
      </c>
      <c r="G361" t="s">
        <v>461</v>
      </c>
      <c r="H361" t="s">
        <v>42</v>
      </c>
      <c r="I361" t="s">
        <v>621</v>
      </c>
      <c r="J361" s="11" t="s">
        <v>893</v>
      </c>
      <c r="K361">
        <v>21967</v>
      </c>
      <c r="L361" s="11">
        <v>21973</v>
      </c>
      <c r="M361">
        <f>IFERROR(ROUND(VLOOKUP($A361,est_vols!$A:$U,2,FALSE),0),"")</f>
        <v>2</v>
      </c>
      <c r="N361">
        <f>IFERROR(ROUND(VLOOKUP($A361,est_vols!$A:$U,3,FALSE),0),"")</f>
        <v>11</v>
      </c>
      <c r="O361" t="str">
        <f>VLOOKUP(M361,'AT FT Lookup'!$A$3:$D$8,4,FALSE)</f>
        <v>UrbBiz</v>
      </c>
      <c r="P361" s="11" t="str">
        <f>VLOOKUP(N361,'AT FT Lookup'!$A$12:$C$26,3,FALSE)</f>
        <v>Loc</v>
      </c>
      <c r="Q361">
        <f t="shared" si="60"/>
        <v>1</v>
      </c>
      <c r="R361">
        <f t="shared" si="61"/>
        <v>0</v>
      </c>
      <c r="S361">
        <f t="shared" si="62"/>
        <v>0</v>
      </c>
      <c r="T361">
        <f t="shared" si="63"/>
        <v>0</v>
      </c>
      <c r="U361" s="11" t="str">
        <f t="shared" si="64"/>
        <v>&lt;10k</v>
      </c>
      <c r="V361" s="3">
        <v>1096</v>
      </c>
      <c r="W361" s="3">
        <v>231.5</v>
      </c>
      <c r="X361" s="3">
        <v>400</v>
      </c>
      <c r="Y361" s="3">
        <v>263.5</v>
      </c>
      <c r="Z361" s="3">
        <v>192</v>
      </c>
      <c r="AA361" s="9">
        <v>9</v>
      </c>
      <c r="AN361" s="3">
        <f>IFERROR(ROUND(VLOOKUP($A361,est_vols!$A:$U,4,FALSE),0),"")</f>
        <v>0</v>
      </c>
      <c r="AO361" s="3">
        <f>IFERROR(ROUND(VLOOKUP($A361,est_vols!$A:$U,5,FALSE),0),"")</f>
        <v>0</v>
      </c>
      <c r="AP361" s="3">
        <f>IFERROR(ROUND(VLOOKUP($A361,est_vols!$A:$U,6,FALSE),0),"")</f>
        <v>0</v>
      </c>
      <c r="AQ361" s="3">
        <f>IFERROR(ROUND(VLOOKUP($A361,est_vols!$A:$U,7,FALSE),0),"")</f>
        <v>0</v>
      </c>
      <c r="AR361" s="3">
        <f>IFERROR(ROUND(VLOOKUP($A361,est_vols!$A:$U,8,FALSE),0),"")</f>
        <v>0</v>
      </c>
      <c r="AS361" s="9">
        <f>IFERROR(ROUND(VLOOKUP($A361,est_vols!$A:$U,9,FALSE),0),"")</f>
        <v>0</v>
      </c>
      <c r="AT361" s="3">
        <f t="shared" si="58"/>
        <v>-1096</v>
      </c>
      <c r="AU361" s="3">
        <f t="shared" si="58"/>
        <v>-231.5</v>
      </c>
      <c r="AV361" s="3">
        <f t="shared" si="58"/>
        <v>-400</v>
      </c>
      <c r="AW361" s="3">
        <f t="shared" si="56"/>
        <v>-263.5</v>
      </c>
      <c r="AX361" s="3">
        <f t="shared" si="56"/>
        <v>-192</v>
      </c>
      <c r="AY361" s="9">
        <f t="shared" si="56"/>
        <v>-9</v>
      </c>
      <c r="AZ361" s="3">
        <f t="shared" si="59"/>
        <v>1201216</v>
      </c>
      <c r="BA361" s="3">
        <f t="shared" si="59"/>
        <v>53592.25</v>
      </c>
      <c r="BB361" s="3">
        <f t="shared" si="59"/>
        <v>160000</v>
      </c>
      <c r="BC361" s="3">
        <f t="shared" si="57"/>
        <v>69432.25</v>
      </c>
      <c r="BD361" s="3">
        <f t="shared" si="57"/>
        <v>36864</v>
      </c>
      <c r="BE361" s="3">
        <f t="shared" si="57"/>
        <v>81</v>
      </c>
    </row>
    <row r="362" spans="1:57" x14ac:dyDescent="0.25">
      <c r="A362">
        <v>360</v>
      </c>
      <c r="B362" t="s">
        <v>75</v>
      </c>
      <c r="C362" t="s">
        <v>214</v>
      </c>
      <c r="D362" t="str">
        <f t="shared" si="65"/>
        <v>CHENERY ST between ELK and LIPPARD</v>
      </c>
      <c r="E362" t="s">
        <v>264</v>
      </c>
      <c r="F362" t="s">
        <v>462</v>
      </c>
      <c r="G362" t="s">
        <v>461</v>
      </c>
      <c r="H362" t="s">
        <v>42</v>
      </c>
      <c r="I362" t="s">
        <v>621</v>
      </c>
      <c r="J362" s="11" t="s">
        <v>894</v>
      </c>
      <c r="K362">
        <v>21973</v>
      </c>
      <c r="L362" s="11">
        <v>21974</v>
      </c>
      <c r="M362">
        <f>IFERROR(ROUND(VLOOKUP($A362,est_vols!$A:$U,2,FALSE),0),"")</f>
        <v>2</v>
      </c>
      <c r="N362">
        <f>IFERROR(ROUND(VLOOKUP($A362,est_vols!$A:$U,3,FALSE),0),"")</f>
        <v>11</v>
      </c>
      <c r="O362" t="str">
        <f>VLOOKUP(M362,'AT FT Lookup'!$A$3:$D$8,4,FALSE)</f>
        <v>UrbBiz</v>
      </c>
      <c r="P362" s="11" t="str">
        <f>VLOOKUP(N362,'AT FT Lookup'!$A$12:$C$26,3,FALSE)</f>
        <v>Loc</v>
      </c>
      <c r="Q362">
        <f t="shared" si="60"/>
        <v>1</v>
      </c>
      <c r="R362">
        <f t="shared" si="61"/>
        <v>0</v>
      </c>
      <c r="S362">
        <f t="shared" si="62"/>
        <v>0</v>
      </c>
      <c r="T362">
        <f t="shared" si="63"/>
        <v>0</v>
      </c>
      <c r="U362" s="11" t="str">
        <f t="shared" si="64"/>
        <v>&lt;10k</v>
      </c>
      <c r="V362" s="3">
        <v>1096</v>
      </c>
      <c r="W362" s="3">
        <v>231.5</v>
      </c>
      <c r="X362" s="3">
        <v>400</v>
      </c>
      <c r="Y362" s="3">
        <v>263.5</v>
      </c>
      <c r="Z362" s="3">
        <v>192</v>
      </c>
      <c r="AA362" s="9">
        <v>9</v>
      </c>
      <c r="AN362" s="3">
        <f>IFERROR(ROUND(VLOOKUP($A362,est_vols!$A:$U,4,FALSE),0),"")</f>
        <v>0</v>
      </c>
      <c r="AO362" s="3">
        <f>IFERROR(ROUND(VLOOKUP($A362,est_vols!$A:$U,5,FALSE),0),"")</f>
        <v>0</v>
      </c>
      <c r="AP362" s="3">
        <f>IFERROR(ROUND(VLOOKUP($A362,est_vols!$A:$U,6,FALSE),0),"")</f>
        <v>0</v>
      </c>
      <c r="AQ362" s="3">
        <f>IFERROR(ROUND(VLOOKUP($A362,est_vols!$A:$U,7,FALSE),0),"")</f>
        <v>0</v>
      </c>
      <c r="AR362" s="3">
        <f>IFERROR(ROUND(VLOOKUP($A362,est_vols!$A:$U,8,FALSE),0),"")</f>
        <v>0</v>
      </c>
      <c r="AS362" s="9">
        <f>IFERROR(ROUND(VLOOKUP($A362,est_vols!$A:$U,9,FALSE),0),"")</f>
        <v>0</v>
      </c>
      <c r="AT362" s="3">
        <f t="shared" si="58"/>
        <v>-1096</v>
      </c>
      <c r="AU362" s="3">
        <f t="shared" si="58"/>
        <v>-231.5</v>
      </c>
      <c r="AV362" s="3">
        <f t="shared" si="58"/>
        <v>-400</v>
      </c>
      <c r="AW362" s="3">
        <f t="shared" si="56"/>
        <v>-263.5</v>
      </c>
      <c r="AX362" s="3">
        <f t="shared" si="56"/>
        <v>-192</v>
      </c>
      <c r="AY362" s="9">
        <f t="shared" si="56"/>
        <v>-9</v>
      </c>
      <c r="AZ362" s="3">
        <f t="shared" si="59"/>
        <v>1201216</v>
      </c>
      <c r="BA362" s="3">
        <f t="shared" si="59"/>
        <v>53592.25</v>
      </c>
      <c r="BB362" s="3">
        <f t="shared" si="59"/>
        <v>160000</v>
      </c>
      <c r="BC362" s="3">
        <f t="shared" si="57"/>
        <v>69432.25</v>
      </c>
      <c r="BD362" s="3">
        <f t="shared" si="57"/>
        <v>36864</v>
      </c>
      <c r="BE362" s="3">
        <f t="shared" si="57"/>
        <v>81</v>
      </c>
    </row>
    <row r="363" spans="1:57" x14ac:dyDescent="0.25">
      <c r="A363">
        <v>361</v>
      </c>
      <c r="B363" t="s">
        <v>75</v>
      </c>
      <c r="C363" t="s">
        <v>214</v>
      </c>
      <c r="D363" t="str">
        <f t="shared" si="65"/>
        <v>CHENERY ST between ELK and LIPPARD</v>
      </c>
      <c r="E363" t="s">
        <v>264</v>
      </c>
      <c r="F363" t="s">
        <v>462</v>
      </c>
      <c r="G363" t="s">
        <v>461</v>
      </c>
      <c r="H363" t="s">
        <v>42</v>
      </c>
      <c r="I363" t="s">
        <v>621</v>
      </c>
      <c r="J363" s="11" t="s">
        <v>895</v>
      </c>
      <c r="K363">
        <v>21974</v>
      </c>
      <c r="L363" s="11">
        <v>21983</v>
      </c>
      <c r="M363">
        <f>IFERROR(ROUND(VLOOKUP($A363,est_vols!$A:$U,2,FALSE),0),"")</f>
        <v>2</v>
      </c>
      <c r="N363">
        <f>IFERROR(ROUND(VLOOKUP($A363,est_vols!$A:$U,3,FALSE),0),"")</f>
        <v>11</v>
      </c>
      <c r="O363" t="str">
        <f>VLOOKUP(M363,'AT FT Lookup'!$A$3:$D$8,4,FALSE)</f>
        <v>UrbBiz</v>
      </c>
      <c r="P363" s="11" t="str">
        <f>VLOOKUP(N363,'AT FT Lookup'!$A$12:$C$26,3,FALSE)</f>
        <v>Loc</v>
      </c>
      <c r="Q363">
        <f t="shared" si="60"/>
        <v>1</v>
      </c>
      <c r="R363">
        <f t="shared" si="61"/>
        <v>0</v>
      </c>
      <c r="S363">
        <f t="shared" si="62"/>
        <v>0</v>
      </c>
      <c r="T363">
        <f t="shared" si="63"/>
        <v>0</v>
      </c>
      <c r="U363" s="11" t="str">
        <f t="shared" si="64"/>
        <v>&lt;10k</v>
      </c>
      <c r="V363" s="3">
        <v>1096</v>
      </c>
      <c r="W363" s="3">
        <v>231.5</v>
      </c>
      <c r="X363" s="3">
        <v>400</v>
      </c>
      <c r="Y363" s="3">
        <v>263.5</v>
      </c>
      <c r="Z363" s="3">
        <v>192</v>
      </c>
      <c r="AA363" s="9">
        <v>9</v>
      </c>
      <c r="AN363" s="3">
        <f>IFERROR(ROUND(VLOOKUP($A363,est_vols!$A:$U,4,FALSE),0),"")</f>
        <v>0</v>
      </c>
      <c r="AO363" s="3">
        <f>IFERROR(ROUND(VLOOKUP($A363,est_vols!$A:$U,5,FALSE),0),"")</f>
        <v>0</v>
      </c>
      <c r="AP363" s="3">
        <f>IFERROR(ROUND(VLOOKUP($A363,est_vols!$A:$U,6,FALSE),0),"")</f>
        <v>0</v>
      </c>
      <c r="AQ363" s="3">
        <f>IFERROR(ROUND(VLOOKUP($A363,est_vols!$A:$U,7,FALSE),0),"")</f>
        <v>0</v>
      </c>
      <c r="AR363" s="3">
        <f>IFERROR(ROUND(VLOOKUP($A363,est_vols!$A:$U,8,FALSE),0),"")</f>
        <v>0</v>
      </c>
      <c r="AS363" s="9">
        <f>IFERROR(ROUND(VLOOKUP($A363,est_vols!$A:$U,9,FALSE),0),"")</f>
        <v>0</v>
      </c>
      <c r="AT363" s="3">
        <f t="shared" si="58"/>
        <v>-1096</v>
      </c>
      <c r="AU363" s="3">
        <f t="shared" si="58"/>
        <v>-231.5</v>
      </c>
      <c r="AV363" s="3">
        <f t="shared" si="58"/>
        <v>-400</v>
      </c>
      <c r="AW363" s="3">
        <f t="shared" si="56"/>
        <v>-263.5</v>
      </c>
      <c r="AX363" s="3">
        <f t="shared" si="56"/>
        <v>-192</v>
      </c>
      <c r="AY363" s="9">
        <f t="shared" si="56"/>
        <v>-9</v>
      </c>
      <c r="AZ363" s="3">
        <f t="shared" si="59"/>
        <v>1201216</v>
      </c>
      <c r="BA363" s="3">
        <f t="shared" si="59"/>
        <v>53592.25</v>
      </c>
      <c r="BB363" s="3">
        <f t="shared" si="59"/>
        <v>160000</v>
      </c>
      <c r="BC363" s="3">
        <f t="shared" si="57"/>
        <v>69432.25</v>
      </c>
      <c r="BD363" s="3">
        <f t="shared" si="57"/>
        <v>36864</v>
      </c>
      <c r="BE363" s="3">
        <f t="shared" si="57"/>
        <v>81</v>
      </c>
    </row>
    <row r="364" spans="1:57" x14ac:dyDescent="0.25">
      <c r="A364">
        <v>362</v>
      </c>
      <c r="B364" t="s">
        <v>75</v>
      </c>
      <c r="C364" t="s">
        <v>214</v>
      </c>
      <c r="D364" t="str">
        <f t="shared" si="65"/>
        <v>CHENERY ST between ELK and LIPPARD</v>
      </c>
      <c r="E364" t="s">
        <v>264</v>
      </c>
      <c r="F364" t="s">
        <v>462</v>
      </c>
      <c r="G364" t="s">
        <v>461</v>
      </c>
      <c r="H364" t="s">
        <v>42</v>
      </c>
      <c r="I364" t="s">
        <v>621</v>
      </c>
      <c r="J364" s="11" t="s">
        <v>896</v>
      </c>
      <c r="K364">
        <v>21983</v>
      </c>
      <c r="L364" s="11">
        <v>22268</v>
      </c>
      <c r="M364">
        <f>IFERROR(ROUND(VLOOKUP($A364,est_vols!$A:$U,2,FALSE),0),"")</f>
        <v>2</v>
      </c>
      <c r="N364">
        <f>IFERROR(ROUND(VLOOKUP($A364,est_vols!$A:$U,3,FALSE),0),"")</f>
        <v>11</v>
      </c>
      <c r="O364" t="str">
        <f>VLOOKUP(M364,'AT FT Lookup'!$A$3:$D$8,4,FALSE)</f>
        <v>UrbBiz</v>
      </c>
      <c r="P364" s="11" t="str">
        <f>VLOOKUP(N364,'AT FT Lookup'!$A$12:$C$26,3,FALSE)</f>
        <v>Loc</v>
      </c>
      <c r="Q364">
        <f t="shared" si="60"/>
        <v>1</v>
      </c>
      <c r="R364">
        <f t="shared" si="61"/>
        <v>0</v>
      </c>
      <c r="S364">
        <f t="shared" si="62"/>
        <v>0</v>
      </c>
      <c r="T364">
        <f t="shared" si="63"/>
        <v>0</v>
      </c>
      <c r="U364" s="11" t="str">
        <f t="shared" si="64"/>
        <v>&lt;10k</v>
      </c>
      <c r="V364" s="3">
        <v>1096</v>
      </c>
      <c r="W364" s="3">
        <v>231.5</v>
      </c>
      <c r="X364" s="3">
        <v>400</v>
      </c>
      <c r="Y364" s="3">
        <v>263.5</v>
      </c>
      <c r="Z364" s="3">
        <v>192</v>
      </c>
      <c r="AA364" s="9">
        <v>9</v>
      </c>
      <c r="AN364" s="3">
        <f>IFERROR(ROUND(VLOOKUP($A364,est_vols!$A:$U,4,FALSE),0),"")</f>
        <v>180</v>
      </c>
      <c r="AO364" s="3">
        <f>IFERROR(ROUND(VLOOKUP($A364,est_vols!$A:$U,5,FALSE),0),"")</f>
        <v>27</v>
      </c>
      <c r="AP364" s="3">
        <f>IFERROR(ROUND(VLOOKUP($A364,est_vols!$A:$U,6,FALSE),0),"")</f>
        <v>81</v>
      </c>
      <c r="AQ364" s="3">
        <f>IFERROR(ROUND(VLOOKUP($A364,est_vols!$A:$U,7,FALSE),0),"")</f>
        <v>33</v>
      </c>
      <c r="AR364" s="3">
        <f>IFERROR(ROUND(VLOOKUP($A364,est_vols!$A:$U,8,FALSE),0),"")</f>
        <v>35</v>
      </c>
      <c r="AS364" s="9">
        <f>IFERROR(ROUND(VLOOKUP($A364,est_vols!$A:$U,9,FALSE),0),"")</f>
        <v>4</v>
      </c>
      <c r="AT364" s="3">
        <f t="shared" si="58"/>
        <v>-916</v>
      </c>
      <c r="AU364" s="3">
        <f t="shared" si="58"/>
        <v>-204.5</v>
      </c>
      <c r="AV364" s="3">
        <f t="shared" si="58"/>
        <v>-319</v>
      </c>
      <c r="AW364" s="3">
        <f t="shared" si="56"/>
        <v>-230.5</v>
      </c>
      <c r="AX364" s="3">
        <f t="shared" si="56"/>
        <v>-157</v>
      </c>
      <c r="AY364" s="9">
        <f t="shared" si="56"/>
        <v>-5</v>
      </c>
      <c r="AZ364" s="3">
        <f t="shared" si="59"/>
        <v>839056</v>
      </c>
      <c r="BA364" s="3">
        <f t="shared" si="59"/>
        <v>41820.25</v>
      </c>
      <c r="BB364" s="3">
        <f t="shared" si="59"/>
        <v>101761</v>
      </c>
      <c r="BC364" s="3">
        <f t="shared" si="57"/>
        <v>53130.25</v>
      </c>
      <c r="BD364" s="3">
        <f t="shared" si="57"/>
        <v>24649</v>
      </c>
      <c r="BE364" s="3">
        <f t="shared" si="57"/>
        <v>25</v>
      </c>
    </row>
    <row r="365" spans="1:57" x14ac:dyDescent="0.25">
      <c r="A365">
        <v>363</v>
      </c>
      <c r="B365" t="s">
        <v>75</v>
      </c>
      <c r="C365" t="s">
        <v>214</v>
      </c>
      <c r="D365" t="str">
        <f t="shared" si="65"/>
        <v>CHENERY ST between NATICK and ROANOKE</v>
      </c>
      <c r="E365" t="s">
        <v>264</v>
      </c>
      <c r="F365" t="s">
        <v>463</v>
      </c>
      <c r="G365" t="s">
        <v>464</v>
      </c>
      <c r="H365" t="s">
        <v>40</v>
      </c>
      <c r="I365" t="s">
        <v>621</v>
      </c>
      <c r="J365" s="11" t="s">
        <v>897</v>
      </c>
      <c r="K365">
        <v>21929</v>
      </c>
      <c r="L365" s="11">
        <v>21870</v>
      </c>
      <c r="M365">
        <f>IFERROR(ROUND(VLOOKUP($A365,est_vols!$A:$U,2,FALSE),0),"")</f>
        <v>2</v>
      </c>
      <c r="N365">
        <f>IFERROR(ROUND(VLOOKUP($A365,est_vols!$A:$U,3,FALSE),0),"")</f>
        <v>11</v>
      </c>
      <c r="O365" t="str">
        <f>VLOOKUP(M365,'AT FT Lookup'!$A$3:$D$8,4,FALSE)</f>
        <v>UrbBiz</v>
      </c>
      <c r="P365" s="11" t="str">
        <f>VLOOKUP(N365,'AT FT Lookup'!$A$12:$C$26,3,FALSE)</f>
        <v>Loc</v>
      </c>
      <c r="Q365">
        <f t="shared" si="60"/>
        <v>1</v>
      </c>
      <c r="R365">
        <f t="shared" si="61"/>
        <v>0</v>
      </c>
      <c r="S365">
        <f t="shared" si="62"/>
        <v>0</v>
      </c>
      <c r="T365">
        <f t="shared" si="63"/>
        <v>0</v>
      </c>
      <c r="U365" s="11" t="str">
        <f t="shared" si="64"/>
        <v>&lt;10k</v>
      </c>
      <c r="V365" s="3">
        <v>2054</v>
      </c>
      <c r="W365" s="3">
        <v>442</v>
      </c>
      <c r="X365" s="3">
        <v>760</v>
      </c>
      <c r="Y365" s="3">
        <v>480</v>
      </c>
      <c r="Z365" s="3">
        <v>361</v>
      </c>
      <c r="AA365" s="9">
        <v>11</v>
      </c>
      <c r="AN365" s="3">
        <f>IFERROR(ROUND(VLOOKUP($A365,est_vols!$A:$U,4,FALSE),0),"")</f>
        <v>280</v>
      </c>
      <c r="AO365" s="3">
        <f>IFERROR(ROUND(VLOOKUP($A365,est_vols!$A:$U,5,FALSE),0),"")</f>
        <v>46</v>
      </c>
      <c r="AP365" s="3">
        <f>IFERROR(ROUND(VLOOKUP($A365,est_vols!$A:$U,6,FALSE),0),"")</f>
        <v>110</v>
      </c>
      <c r="AQ365" s="3">
        <f>IFERROR(ROUND(VLOOKUP($A365,est_vols!$A:$U,7,FALSE),0),"")</f>
        <v>52</v>
      </c>
      <c r="AR365" s="3">
        <f>IFERROR(ROUND(VLOOKUP($A365,est_vols!$A:$U,8,FALSE),0),"")</f>
        <v>68</v>
      </c>
      <c r="AS365" s="9">
        <f>IFERROR(ROUND(VLOOKUP($A365,est_vols!$A:$U,9,FALSE),0),"")</f>
        <v>4</v>
      </c>
      <c r="AT365" s="3">
        <f t="shared" si="58"/>
        <v>-1774</v>
      </c>
      <c r="AU365" s="3">
        <f t="shared" si="58"/>
        <v>-396</v>
      </c>
      <c r="AV365" s="3">
        <f t="shared" si="58"/>
        <v>-650</v>
      </c>
      <c r="AW365" s="3">
        <f t="shared" si="56"/>
        <v>-428</v>
      </c>
      <c r="AX365" s="3">
        <f t="shared" si="56"/>
        <v>-293</v>
      </c>
      <c r="AY365" s="9">
        <f t="shared" si="56"/>
        <v>-7</v>
      </c>
      <c r="AZ365" s="3">
        <f t="shared" si="59"/>
        <v>3147076</v>
      </c>
      <c r="BA365" s="3">
        <f t="shared" si="59"/>
        <v>156816</v>
      </c>
      <c r="BB365" s="3">
        <f t="shared" si="59"/>
        <v>422500</v>
      </c>
      <c r="BC365" s="3">
        <f t="shared" si="57"/>
        <v>183184</v>
      </c>
      <c r="BD365" s="3">
        <f t="shared" si="57"/>
        <v>85849</v>
      </c>
      <c r="BE365" s="3">
        <f t="shared" si="57"/>
        <v>49</v>
      </c>
    </row>
    <row r="366" spans="1:57" x14ac:dyDescent="0.25">
      <c r="A366">
        <v>364</v>
      </c>
      <c r="B366" t="s">
        <v>75</v>
      </c>
      <c r="C366" t="s">
        <v>214</v>
      </c>
      <c r="D366" t="str">
        <f t="shared" si="65"/>
        <v>CHENERY ST between NATICK and ROANOKE</v>
      </c>
      <c r="E366" t="s">
        <v>264</v>
      </c>
      <c r="F366" t="s">
        <v>463</v>
      </c>
      <c r="G366" t="s">
        <v>464</v>
      </c>
      <c r="H366" t="s">
        <v>42</v>
      </c>
      <c r="I366" t="s">
        <v>621</v>
      </c>
      <c r="J366" s="11" t="s">
        <v>898</v>
      </c>
      <c r="K366">
        <v>21870</v>
      </c>
      <c r="L366" s="11">
        <v>21929</v>
      </c>
      <c r="M366">
        <f>IFERROR(ROUND(VLOOKUP($A366,est_vols!$A:$U,2,FALSE),0),"")</f>
        <v>2</v>
      </c>
      <c r="N366">
        <f>IFERROR(ROUND(VLOOKUP($A366,est_vols!$A:$U,3,FALSE),0),"")</f>
        <v>11</v>
      </c>
      <c r="O366" t="str">
        <f>VLOOKUP(M366,'AT FT Lookup'!$A$3:$D$8,4,FALSE)</f>
        <v>UrbBiz</v>
      </c>
      <c r="P366" s="11" t="str">
        <f>VLOOKUP(N366,'AT FT Lookup'!$A$12:$C$26,3,FALSE)</f>
        <v>Loc</v>
      </c>
      <c r="Q366">
        <f t="shared" si="60"/>
        <v>1</v>
      </c>
      <c r="R366">
        <f t="shared" si="61"/>
        <v>0</v>
      </c>
      <c r="S366">
        <f t="shared" si="62"/>
        <v>0</v>
      </c>
      <c r="T366">
        <f t="shared" si="63"/>
        <v>0</v>
      </c>
      <c r="U366" s="11" t="str">
        <f t="shared" si="64"/>
        <v>&lt;10k</v>
      </c>
      <c r="V366" s="3">
        <v>1218</v>
      </c>
      <c r="W366" s="3">
        <v>252</v>
      </c>
      <c r="X366" s="3">
        <v>464</v>
      </c>
      <c r="Y366" s="3">
        <v>303</v>
      </c>
      <c r="Z366" s="3">
        <v>183</v>
      </c>
      <c r="AA366" s="9">
        <v>16</v>
      </c>
      <c r="AN366" s="3">
        <f>IFERROR(ROUND(VLOOKUP($A366,est_vols!$A:$U,4,FALSE),0),"")</f>
        <v>139</v>
      </c>
      <c r="AO366" s="3">
        <f>IFERROR(ROUND(VLOOKUP($A366,est_vols!$A:$U,5,FALSE),0),"")</f>
        <v>17</v>
      </c>
      <c r="AP366" s="3">
        <f>IFERROR(ROUND(VLOOKUP($A366,est_vols!$A:$U,6,FALSE),0),"")</f>
        <v>55</v>
      </c>
      <c r="AQ366" s="3">
        <f>IFERROR(ROUND(VLOOKUP($A366,est_vols!$A:$U,7,FALSE),0),"")</f>
        <v>32</v>
      </c>
      <c r="AR366" s="3">
        <f>IFERROR(ROUND(VLOOKUP($A366,est_vols!$A:$U,8,FALSE),0),"")</f>
        <v>35</v>
      </c>
      <c r="AS366" s="9">
        <f>IFERROR(ROUND(VLOOKUP($A366,est_vols!$A:$U,9,FALSE),0),"")</f>
        <v>0</v>
      </c>
      <c r="AT366" s="3">
        <f t="shared" si="58"/>
        <v>-1079</v>
      </c>
      <c r="AU366" s="3">
        <f t="shared" si="58"/>
        <v>-235</v>
      </c>
      <c r="AV366" s="3">
        <f t="shared" si="58"/>
        <v>-409</v>
      </c>
      <c r="AW366" s="3">
        <f t="shared" si="56"/>
        <v>-271</v>
      </c>
      <c r="AX366" s="3">
        <f t="shared" si="56"/>
        <v>-148</v>
      </c>
      <c r="AY366" s="9">
        <f t="shared" si="56"/>
        <v>-16</v>
      </c>
      <c r="AZ366" s="3">
        <f t="shared" si="59"/>
        <v>1164241</v>
      </c>
      <c r="BA366" s="3">
        <f t="shared" si="59"/>
        <v>55225</v>
      </c>
      <c r="BB366" s="3">
        <f t="shared" si="59"/>
        <v>167281</v>
      </c>
      <c r="BC366" s="3">
        <f t="shared" si="57"/>
        <v>73441</v>
      </c>
      <c r="BD366" s="3">
        <f t="shared" si="57"/>
        <v>21904</v>
      </c>
      <c r="BE366" s="3">
        <f t="shared" si="57"/>
        <v>256</v>
      </c>
    </row>
    <row r="367" spans="1:57" x14ac:dyDescent="0.25">
      <c r="A367">
        <v>365</v>
      </c>
      <c r="B367" t="s">
        <v>75</v>
      </c>
      <c r="C367" t="s">
        <v>214</v>
      </c>
      <c r="D367" t="str">
        <f t="shared" si="65"/>
        <v>CHENERY ST between 30TH and RANDALL</v>
      </c>
      <c r="E367" t="s">
        <v>264</v>
      </c>
      <c r="F367" t="s">
        <v>465</v>
      </c>
      <c r="G367" t="s">
        <v>466</v>
      </c>
      <c r="H367" t="s">
        <v>36</v>
      </c>
      <c r="I367" t="s">
        <v>621</v>
      </c>
      <c r="J367" s="11" t="s">
        <v>899</v>
      </c>
      <c r="K367">
        <v>21848</v>
      </c>
      <c r="L367" s="11">
        <v>21849</v>
      </c>
      <c r="M367">
        <f>IFERROR(ROUND(VLOOKUP($A367,est_vols!$A:$U,2,FALSE),0),"")</f>
        <v>2</v>
      </c>
      <c r="N367">
        <f>IFERROR(ROUND(VLOOKUP($A367,est_vols!$A:$U,3,FALSE),0),"")</f>
        <v>11</v>
      </c>
      <c r="O367" t="str">
        <f>VLOOKUP(M367,'AT FT Lookup'!$A$3:$D$8,4,FALSE)</f>
        <v>UrbBiz</v>
      </c>
      <c r="P367" s="11" t="str">
        <f>VLOOKUP(N367,'AT FT Lookup'!$A$12:$C$26,3,FALSE)</f>
        <v>Loc</v>
      </c>
      <c r="Q367">
        <f t="shared" si="60"/>
        <v>1</v>
      </c>
      <c r="R367">
        <f t="shared" si="61"/>
        <v>0</v>
      </c>
      <c r="S367">
        <f t="shared" si="62"/>
        <v>0</v>
      </c>
      <c r="T367">
        <f t="shared" si="63"/>
        <v>0</v>
      </c>
      <c r="U367" s="11" t="str">
        <f t="shared" si="64"/>
        <v>&lt;10k</v>
      </c>
      <c r="V367" s="3">
        <v>1976.5</v>
      </c>
      <c r="W367" s="3">
        <v>329.5</v>
      </c>
      <c r="X367" s="3">
        <v>616.5</v>
      </c>
      <c r="Y367" s="3">
        <v>656.5</v>
      </c>
      <c r="Z367" s="3">
        <v>348.5</v>
      </c>
      <c r="AA367" s="9">
        <v>25.5</v>
      </c>
      <c r="AN367" s="3">
        <f>IFERROR(ROUND(VLOOKUP($A367,est_vols!$A:$U,4,FALSE),0),"")</f>
        <v>1495</v>
      </c>
      <c r="AO367" s="3">
        <f>IFERROR(ROUND(VLOOKUP($A367,est_vols!$A:$U,5,FALSE),0),"")</f>
        <v>413</v>
      </c>
      <c r="AP367" s="3">
        <f>IFERROR(ROUND(VLOOKUP($A367,est_vols!$A:$U,6,FALSE),0),"")</f>
        <v>722</v>
      </c>
      <c r="AQ367" s="3">
        <f>IFERROR(ROUND(VLOOKUP($A367,est_vols!$A:$U,7,FALSE),0),"")</f>
        <v>342</v>
      </c>
      <c r="AR367" s="3">
        <f>IFERROR(ROUND(VLOOKUP($A367,est_vols!$A:$U,8,FALSE),0),"")</f>
        <v>18</v>
      </c>
      <c r="AS367" s="9">
        <f>IFERROR(ROUND(VLOOKUP($A367,est_vols!$A:$U,9,FALSE),0),"")</f>
        <v>0</v>
      </c>
      <c r="AT367" s="3">
        <f t="shared" si="58"/>
        <v>-481.5</v>
      </c>
      <c r="AU367" s="3">
        <f t="shared" si="58"/>
        <v>83.5</v>
      </c>
      <c r="AV367" s="3">
        <f t="shared" si="58"/>
        <v>105.5</v>
      </c>
      <c r="AW367" s="3">
        <f t="shared" si="56"/>
        <v>-314.5</v>
      </c>
      <c r="AX367" s="3">
        <f t="shared" si="56"/>
        <v>-330.5</v>
      </c>
      <c r="AY367" s="9">
        <f t="shared" si="56"/>
        <v>-25.5</v>
      </c>
      <c r="AZ367" s="3">
        <f t="shared" si="59"/>
        <v>231842.25</v>
      </c>
      <c r="BA367" s="3">
        <f t="shared" si="59"/>
        <v>6972.25</v>
      </c>
      <c r="BB367" s="3">
        <f t="shared" si="59"/>
        <v>11130.25</v>
      </c>
      <c r="BC367" s="3">
        <f t="shared" si="57"/>
        <v>98910.25</v>
      </c>
      <c r="BD367" s="3">
        <f t="shared" si="57"/>
        <v>109230.25</v>
      </c>
      <c r="BE367" s="3">
        <f t="shared" si="57"/>
        <v>650.25</v>
      </c>
    </row>
    <row r="368" spans="1:57" x14ac:dyDescent="0.25">
      <c r="A368">
        <v>366</v>
      </c>
      <c r="B368" t="s">
        <v>75</v>
      </c>
      <c r="C368" t="s">
        <v>214</v>
      </c>
      <c r="D368" t="str">
        <f t="shared" si="65"/>
        <v>CHENERY ST between 30TH and RANDALL</v>
      </c>
      <c r="E368" t="s">
        <v>264</v>
      </c>
      <c r="F368" t="s">
        <v>465</v>
      </c>
      <c r="G368" t="s">
        <v>466</v>
      </c>
      <c r="H368" t="s">
        <v>38</v>
      </c>
      <c r="I368" t="s">
        <v>621</v>
      </c>
      <c r="J368" s="11" t="s">
        <v>900</v>
      </c>
      <c r="K368">
        <v>21849</v>
      </c>
      <c r="L368" s="11">
        <v>21848</v>
      </c>
      <c r="M368">
        <f>IFERROR(ROUND(VLOOKUP($A368,est_vols!$A:$U,2,FALSE),0),"")</f>
        <v>2</v>
      </c>
      <c r="N368">
        <f>IFERROR(ROUND(VLOOKUP($A368,est_vols!$A:$U,3,FALSE),0),"")</f>
        <v>11</v>
      </c>
      <c r="O368" t="str">
        <f>VLOOKUP(M368,'AT FT Lookup'!$A$3:$D$8,4,FALSE)</f>
        <v>UrbBiz</v>
      </c>
      <c r="P368" s="11" t="str">
        <f>VLOOKUP(N368,'AT FT Lookup'!$A$12:$C$26,3,FALSE)</f>
        <v>Loc</v>
      </c>
      <c r="Q368">
        <f t="shared" si="60"/>
        <v>1</v>
      </c>
      <c r="R368">
        <f t="shared" si="61"/>
        <v>0</v>
      </c>
      <c r="S368">
        <f t="shared" si="62"/>
        <v>0</v>
      </c>
      <c r="T368">
        <f t="shared" si="63"/>
        <v>0</v>
      </c>
      <c r="U368" s="11" t="str">
        <f t="shared" si="64"/>
        <v>&lt;10k</v>
      </c>
      <c r="V368" s="3">
        <v>1905</v>
      </c>
      <c r="W368" s="3">
        <v>535.5</v>
      </c>
      <c r="X368" s="3">
        <v>641.5</v>
      </c>
      <c r="Y368" s="3">
        <v>456.5</v>
      </c>
      <c r="Z368" s="3">
        <v>256</v>
      </c>
      <c r="AA368" s="9">
        <v>15.5</v>
      </c>
      <c r="AN368" s="3">
        <f>IFERROR(ROUND(VLOOKUP($A368,est_vols!$A:$U,4,FALSE),0),"")</f>
        <v>325</v>
      </c>
      <c r="AO368" s="3">
        <f>IFERROR(ROUND(VLOOKUP($A368,est_vols!$A:$U,5,FALSE),0),"")</f>
        <v>6</v>
      </c>
      <c r="AP368" s="3">
        <f>IFERROR(ROUND(VLOOKUP($A368,est_vols!$A:$U,6,FALSE),0),"")</f>
        <v>25</v>
      </c>
      <c r="AQ368" s="3">
        <f>IFERROR(ROUND(VLOOKUP($A368,est_vols!$A:$U,7,FALSE),0),"")</f>
        <v>277</v>
      </c>
      <c r="AR368" s="3">
        <f>IFERROR(ROUND(VLOOKUP($A368,est_vols!$A:$U,8,FALSE),0),"")</f>
        <v>17</v>
      </c>
      <c r="AS368" s="9">
        <f>IFERROR(ROUND(VLOOKUP($A368,est_vols!$A:$U,9,FALSE),0),"")</f>
        <v>0</v>
      </c>
      <c r="AT368" s="3">
        <f t="shared" si="58"/>
        <v>-1580</v>
      </c>
      <c r="AU368" s="3">
        <f t="shared" si="58"/>
        <v>-529.5</v>
      </c>
      <c r="AV368" s="3">
        <f t="shared" si="58"/>
        <v>-616.5</v>
      </c>
      <c r="AW368" s="3">
        <f t="shared" si="56"/>
        <v>-179.5</v>
      </c>
      <c r="AX368" s="3">
        <f t="shared" si="56"/>
        <v>-239</v>
      </c>
      <c r="AY368" s="9">
        <f t="shared" si="56"/>
        <v>-15.5</v>
      </c>
      <c r="AZ368" s="3">
        <f t="shared" si="59"/>
        <v>2496400</v>
      </c>
      <c r="BA368" s="3">
        <f t="shared" si="59"/>
        <v>280370.25</v>
      </c>
      <c r="BB368" s="3">
        <f t="shared" si="59"/>
        <v>380072.25</v>
      </c>
      <c r="BC368" s="3">
        <f t="shared" si="57"/>
        <v>32220.25</v>
      </c>
      <c r="BD368" s="3">
        <f t="shared" si="57"/>
        <v>57121</v>
      </c>
      <c r="BE368" s="3">
        <f t="shared" si="57"/>
        <v>240.25</v>
      </c>
    </row>
    <row r="369" spans="1:57" x14ac:dyDescent="0.25">
      <c r="A369">
        <v>367</v>
      </c>
      <c r="B369" t="s">
        <v>75</v>
      </c>
      <c r="C369" t="s">
        <v>214</v>
      </c>
      <c r="D369" t="str">
        <f t="shared" si="65"/>
        <v>CHENERY ST between CHARLES and MIGUEL</v>
      </c>
      <c r="E369" t="s">
        <v>264</v>
      </c>
      <c r="F369" t="s">
        <v>467</v>
      </c>
      <c r="G369" t="s">
        <v>468</v>
      </c>
      <c r="H369" t="s">
        <v>36</v>
      </c>
      <c r="I369" t="s">
        <v>621</v>
      </c>
      <c r="J369" s="11" t="s">
        <v>901</v>
      </c>
      <c r="K369">
        <v>21869</v>
      </c>
      <c r="L369" s="11">
        <v>21846</v>
      </c>
      <c r="M369">
        <f>IFERROR(ROUND(VLOOKUP($A369,est_vols!$A:$U,2,FALSE),0),"")</f>
        <v>2</v>
      </c>
      <c r="N369">
        <f>IFERROR(ROUND(VLOOKUP($A369,est_vols!$A:$U,3,FALSE),0),"")</f>
        <v>11</v>
      </c>
      <c r="O369" t="str">
        <f>VLOOKUP(M369,'AT FT Lookup'!$A$3:$D$8,4,FALSE)</f>
        <v>UrbBiz</v>
      </c>
      <c r="P369" s="11" t="str">
        <f>VLOOKUP(N369,'AT FT Lookup'!$A$12:$C$26,3,FALSE)</f>
        <v>Loc</v>
      </c>
      <c r="Q369">
        <f t="shared" si="60"/>
        <v>1</v>
      </c>
      <c r="R369">
        <f t="shared" si="61"/>
        <v>0</v>
      </c>
      <c r="S369">
        <f t="shared" si="62"/>
        <v>0</v>
      </c>
      <c r="T369">
        <f t="shared" si="63"/>
        <v>0</v>
      </c>
      <c r="U369" s="11" t="str">
        <f t="shared" si="64"/>
        <v>&lt;10k</v>
      </c>
      <c r="V369" s="3">
        <v>1687</v>
      </c>
      <c r="W369" s="3">
        <v>411.5</v>
      </c>
      <c r="X369" s="3">
        <v>611.5</v>
      </c>
      <c r="Y369" s="3">
        <v>366.5</v>
      </c>
      <c r="Z369" s="3">
        <v>281.5</v>
      </c>
      <c r="AA369" s="9">
        <v>16</v>
      </c>
      <c r="AN369" s="3">
        <f>IFERROR(ROUND(VLOOKUP($A369,est_vols!$A:$U,4,FALSE),0),"")</f>
        <v>44</v>
      </c>
      <c r="AO369" s="3">
        <f>IFERROR(ROUND(VLOOKUP($A369,est_vols!$A:$U,5,FALSE),0),"")</f>
        <v>6</v>
      </c>
      <c r="AP369" s="3">
        <f>IFERROR(ROUND(VLOOKUP($A369,est_vols!$A:$U,6,FALSE),0),"")</f>
        <v>13</v>
      </c>
      <c r="AQ369" s="3">
        <f>IFERROR(ROUND(VLOOKUP($A369,est_vols!$A:$U,7,FALSE),0),"")</f>
        <v>6</v>
      </c>
      <c r="AR369" s="3">
        <f>IFERROR(ROUND(VLOOKUP($A369,est_vols!$A:$U,8,FALSE),0),"")</f>
        <v>18</v>
      </c>
      <c r="AS369" s="9">
        <f>IFERROR(ROUND(VLOOKUP($A369,est_vols!$A:$U,9,FALSE),0),"")</f>
        <v>0</v>
      </c>
      <c r="AT369" s="3">
        <f t="shared" si="58"/>
        <v>-1643</v>
      </c>
      <c r="AU369" s="3">
        <f t="shared" si="58"/>
        <v>-405.5</v>
      </c>
      <c r="AV369" s="3">
        <f t="shared" si="58"/>
        <v>-598.5</v>
      </c>
      <c r="AW369" s="3">
        <f t="shared" si="56"/>
        <v>-360.5</v>
      </c>
      <c r="AX369" s="3">
        <f t="shared" si="56"/>
        <v>-263.5</v>
      </c>
      <c r="AY369" s="9">
        <f t="shared" si="56"/>
        <v>-16</v>
      </c>
      <c r="AZ369" s="3">
        <f t="shared" si="59"/>
        <v>2699449</v>
      </c>
      <c r="BA369" s="3">
        <f t="shared" si="59"/>
        <v>164430.25</v>
      </c>
      <c r="BB369" s="3">
        <f t="shared" si="59"/>
        <v>358202.25</v>
      </c>
      <c r="BC369" s="3">
        <f t="shared" si="57"/>
        <v>129960.25</v>
      </c>
      <c r="BD369" s="3">
        <f t="shared" si="57"/>
        <v>69432.25</v>
      </c>
      <c r="BE369" s="3">
        <f t="shared" si="57"/>
        <v>256</v>
      </c>
    </row>
    <row r="370" spans="1:57" x14ac:dyDescent="0.25">
      <c r="A370">
        <v>368</v>
      </c>
      <c r="B370" t="s">
        <v>75</v>
      </c>
      <c r="C370" t="s">
        <v>214</v>
      </c>
      <c r="D370" t="str">
        <f t="shared" si="65"/>
        <v>CHENERY ST between CHARLES and MIGUEL</v>
      </c>
      <c r="E370" t="s">
        <v>264</v>
      </c>
      <c r="F370" t="s">
        <v>467</v>
      </c>
      <c r="G370" t="s">
        <v>468</v>
      </c>
      <c r="H370" t="s">
        <v>38</v>
      </c>
      <c r="I370" t="s">
        <v>621</v>
      </c>
      <c r="J370" s="11" t="s">
        <v>902</v>
      </c>
      <c r="K370">
        <v>21846</v>
      </c>
      <c r="L370" s="11">
        <v>21869</v>
      </c>
      <c r="M370">
        <f>IFERROR(ROUND(VLOOKUP($A370,est_vols!$A:$U,2,FALSE),0),"")</f>
        <v>2</v>
      </c>
      <c r="N370">
        <f>IFERROR(ROUND(VLOOKUP($A370,est_vols!$A:$U,3,FALSE),0),"")</f>
        <v>11</v>
      </c>
      <c r="O370" t="str">
        <f>VLOOKUP(M370,'AT FT Lookup'!$A$3:$D$8,4,FALSE)</f>
        <v>UrbBiz</v>
      </c>
      <c r="P370" s="11" t="str">
        <f>VLOOKUP(N370,'AT FT Lookup'!$A$12:$C$26,3,FALSE)</f>
        <v>Loc</v>
      </c>
      <c r="Q370">
        <f t="shared" si="60"/>
        <v>1</v>
      </c>
      <c r="R370">
        <f t="shared" si="61"/>
        <v>0</v>
      </c>
      <c r="S370">
        <f t="shared" si="62"/>
        <v>0</v>
      </c>
      <c r="T370">
        <f t="shared" si="63"/>
        <v>0</v>
      </c>
      <c r="U370" s="11" t="str">
        <f t="shared" si="64"/>
        <v>&lt;10k</v>
      </c>
      <c r="V370" s="3">
        <v>1376.5</v>
      </c>
      <c r="W370" s="3">
        <v>197</v>
      </c>
      <c r="X370" s="3">
        <v>474</v>
      </c>
      <c r="Y370" s="3">
        <v>383</v>
      </c>
      <c r="Z370" s="3">
        <v>307.5</v>
      </c>
      <c r="AA370" s="9">
        <v>15</v>
      </c>
      <c r="AN370" s="3">
        <f>IFERROR(ROUND(VLOOKUP($A370,est_vols!$A:$U,4,FALSE),0),"")</f>
        <v>0</v>
      </c>
      <c r="AO370" s="3">
        <f>IFERROR(ROUND(VLOOKUP($A370,est_vols!$A:$U,5,FALSE),0),"")</f>
        <v>0</v>
      </c>
      <c r="AP370" s="3">
        <f>IFERROR(ROUND(VLOOKUP($A370,est_vols!$A:$U,6,FALSE),0),"")</f>
        <v>0</v>
      </c>
      <c r="AQ370" s="3">
        <f>IFERROR(ROUND(VLOOKUP($A370,est_vols!$A:$U,7,FALSE),0),"")</f>
        <v>0</v>
      </c>
      <c r="AR370" s="3">
        <f>IFERROR(ROUND(VLOOKUP($A370,est_vols!$A:$U,8,FALSE),0),"")</f>
        <v>0</v>
      </c>
      <c r="AS370" s="9">
        <f>IFERROR(ROUND(VLOOKUP($A370,est_vols!$A:$U,9,FALSE),0),"")</f>
        <v>0</v>
      </c>
      <c r="AT370" s="3">
        <f t="shared" si="58"/>
        <v>-1376.5</v>
      </c>
      <c r="AU370" s="3">
        <f t="shared" si="58"/>
        <v>-197</v>
      </c>
      <c r="AV370" s="3">
        <f t="shared" si="58"/>
        <v>-474</v>
      </c>
      <c r="AW370" s="3">
        <f t="shared" si="56"/>
        <v>-383</v>
      </c>
      <c r="AX370" s="3">
        <f t="shared" si="56"/>
        <v>-307.5</v>
      </c>
      <c r="AY370" s="9">
        <f t="shared" si="56"/>
        <v>-15</v>
      </c>
      <c r="AZ370" s="3">
        <f t="shared" si="59"/>
        <v>1894752.25</v>
      </c>
      <c r="BA370" s="3">
        <f t="shared" si="59"/>
        <v>38809</v>
      </c>
      <c r="BB370" s="3">
        <f t="shared" si="59"/>
        <v>224676</v>
      </c>
      <c r="BC370" s="3">
        <f t="shared" si="57"/>
        <v>146689</v>
      </c>
      <c r="BD370" s="3">
        <f t="shared" si="57"/>
        <v>94556.25</v>
      </c>
      <c r="BE370" s="3">
        <f t="shared" si="57"/>
        <v>225</v>
      </c>
    </row>
    <row r="371" spans="1:57" x14ac:dyDescent="0.25">
      <c r="A371">
        <v>369</v>
      </c>
      <c r="B371" t="s">
        <v>75</v>
      </c>
      <c r="C371" t="s">
        <v>214</v>
      </c>
      <c r="D371" t="str">
        <f t="shared" si="65"/>
        <v>CHERRY ST between CLAY and WASHINGTON</v>
      </c>
      <c r="E371" t="s">
        <v>265</v>
      </c>
      <c r="F371" t="s">
        <v>469</v>
      </c>
      <c r="G371" t="s">
        <v>470</v>
      </c>
      <c r="H371" t="s">
        <v>36</v>
      </c>
      <c r="I371" t="s">
        <v>621</v>
      </c>
      <c r="J371" s="11" t="s">
        <v>903</v>
      </c>
      <c r="K371">
        <v>27571</v>
      </c>
      <c r="L371" s="11">
        <v>27572</v>
      </c>
      <c r="M371">
        <f>IFERROR(ROUND(VLOOKUP($A371,est_vols!$A:$U,2,FALSE),0),"")</f>
        <v>2</v>
      </c>
      <c r="N371">
        <f>IFERROR(ROUND(VLOOKUP($A371,est_vols!$A:$U,3,FALSE),0),"")</f>
        <v>11</v>
      </c>
      <c r="O371" t="str">
        <f>VLOOKUP(M371,'AT FT Lookup'!$A$3:$D$8,4,FALSE)</f>
        <v>UrbBiz</v>
      </c>
      <c r="P371" s="11" t="str">
        <f>VLOOKUP(N371,'AT FT Lookup'!$A$12:$C$26,3,FALSE)</f>
        <v>Loc</v>
      </c>
      <c r="Q371">
        <f t="shared" si="60"/>
        <v>1</v>
      </c>
      <c r="R371">
        <f t="shared" si="61"/>
        <v>0</v>
      </c>
      <c r="S371">
        <f t="shared" si="62"/>
        <v>0</v>
      </c>
      <c r="T371">
        <f t="shared" si="63"/>
        <v>0</v>
      </c>
      <c r="U371" s="11" t="str">
        <f t="shared" si="64"/>
        <v>&lt;10k</v>
      </c>
      <c r="V371" s="3">
        <v>782</v>
      </c>
      <c r="W371" s="3">
        <v>241</v>
      </c>
      <c r="X371" s="3">
        <v>299</v>
      </c>
      <c r="Y371" s="3">
        <v>169</v>
      </c>
      <c r="Z371" s="3">
        <v>69</v>
      </c>
      <c r="AA371" s="9">
        <v>4</v>
      </c>
      <c r="AN371" s="3">
        <f>IFERROR(ROUND(VLOOKUP($A371,est_vols!$A:$U,4,FALSE),0),"")</f>
        <v>68</v>
      </c>
      <c r="AO371" s="3">
        <f>IFERROR(ROUND(VLOOKUP($A371,est_vols!$A:$U,5,FALSE),0),"")</f>
        <v>5</v>
      </c>
      <c r="AP371" s="3">
        <f>IFERROR(ROUND(VLOOKUP($A371,est_vols!$A:$U,6,FALSE),0),"")</f>
        <v>24</v>
      </c>
      <c r="AQ371" s="3">
        <f>IFERROR(ROUND(VLOOKUP($A371,est_vols!$A:$U,7,FALSE),0),"")</f>
        <v>27</v>
      </c>
      <c r="AR371" s="3">
        <f>IFERROR(ROUND(VLOOKUP($A371,est_vols!$A:$U,8,FALSE),0),"")</f>
        <v>11</v>
      </c>
      <c r="AS371" s="9">
        <f>IFERROR(ROUND(VLOOKUP($A371,est_vols!$A:$U,9,FALSE),0),"")</f>
        <v>1</v>
      </c>
      <c r="AT371" s="3">
        <f t="shared" si="58"/>
        <v>-714</v>
      </c>
      <c r="AU371" s="3">
        <f t="shared" si="58"/>
        <v>-236</v>
      </c>
      <c r="AV371" s="3">
        <f t="shared" si="58"/>
        <v>-275</v>
      </c>
      <c r="AW371" s="3">
        <f t="shared" si="56"/>
        <v>-142</v>
      </c>
      <c r="AX371" s="3">
        <f t="shared" si="56"/>
        <v>-58</v>
      </c>
      <c r="AY371" s="9">
        <f t="shared" si="56"/>
        <v>-3</v>
      </c>
      <c r="AZ371" s="3">
        <f t="shared" si="59"/>
        <v>509796</v>
      </c>
      <c r="BA371" s="3">
        <f t="shared" si="59"/>
        <v>55696</v>
      </c>
      <c r="BB371" s="3">
        <f t="shared" si="59"/>
        <v>75625</v>
      </c>
      <c r="BC371" s="3">
        <f t="shared" si="57"/>
        <v>20164</v>
      </c>
      <c r="BD371" s="3">
        <f t="shared" si="57"/>
        <v>3364</v>
      </c>
      <c r="BE371" s="3">
        <f t="shared" si="57"/>
        <v>9</v>
      </c>
    </row>
    <row r="372" spans="1:57" x14ac:dyDescent="0.25">
      <c r="A372">
        <v>370</v>
      </c>
      <c r="B372" t="s">
        <v>75</v>
      </c>
      <c r="C372" t="s">
        <v>214</v>
      </c>
      <c r="D372" t="str">
        <f t="shared" si="65"/>
        <v>CHERRY ST between CLAY and WASHINGTON</v>
      </c>
      <c r="E372" t="s">
        <v>265</v>
      </c>
      <c r="F372" t="s">
        <v>469</v>
      </c>
      <c r="G372" t="s">
        <v>470</v>
      </c>
      <c r="H372" t="s">
        <v>38</v>
      </c>
      <c r="I372" t="s">
        <v>621</v>
      </c>
      <c r="J372" s="11" t="s">
        <v>904</v>
      </c>
      <c r="K372">
        <v>27572</v>
      </c>
      <c r="L372" s="11">
        <v>27571</v>
      </c>
      <c r="M372">
        <f>IFERROR(ROUND(VLOOKUP($A372,est_vols!$A:$U,2,FALSE),0),"")</f>
        <v>2</v>
      </c>
      <c r="N372">
        <f>IFERROR(ROUND(VLOOKUP($A372,est_vols!$A:$U,3,FALSE),0),"")</f>
        <v>11</v>
      </c>
      <c r="O372" t="str">
        <f>VLOOKUP(M372,'AT FT Lookup'!$A$3:$D$8,4,FALSE)</f>
        <v>UrbBiz</v>
      </c>
      <c r="P372" s="11" t="str">
        <f>VLOOKUP(N372,'AT FT Lookup'!$A$12:$C$26,3,FALSE)</f>
        <v>Loc</v>
      </c>
      <c r="Q372">
        <f t="shared" si="60"/>
        <v>1</v>
      </c>
      <c r="R372">
        <f t="shared" si="61"/>
        <v>0</v>
      </c>
      <c r="S372">
        <f t="shared" si="62"/>
        <v>0</v>
      </c>
      <c r="T372">
        <f t="shared" si="63"/>
        <v>0</v>
      </c>
      <c r="U372" s="11" t="str">
        <f t="shared" si="64"/>
        <v>&lt;10k</v>
      </c>
      <c r="V372" s="3">
        <v>604</v>
      </c>
      <c r="W372" s="3">
        <v>127</v>
      </c>
      <c r="X372" s="3">
        <v>270</v>
      </c>
      <c r="Y372" s="3">
        <v>150</v>
      </c>
      <c r="Z372" s="3">
        <v>51</v>
      </c>
      <c r="AA372" s="9">
        <v>6</v>
      </c>
      <c r="AN372" s="3">
        <f>IFERROR(ROUND(VLOOKUP($A372,est_vols!$A:$U,4,FALSE),0),"")</f>
        <v>60</v>
      </c>
      <c r="AO372" s="3">
        <f>IFERROR(ROUND(VLOOKUP($A372,est_vols!$A:$U,5,FALSE),0),"")</f>
        <v>21</v>
      </c>
      <c r="AP372" s="3">
        <f>IFERROR(ROUND(VLOOKUP($A372,est_vols!$A:$U,6,FALSE),0),"")</f>
        <v>3</v>
      </c>
      <c r="AQ372" s="3">
        <f>IFERROR(ROUND(VLOOKUP($A372,est_vols!$A:$U,7,FALSE),0),"")</f>
        <v>33</v>
      </c>
      <c r="AR372" s="3">
        <f>IFERROR(ROUND(VLOOKUP($A372,est_vols!$A:$U,8,FALSE),0),"")</f>
        <v>3</v>
      </c>
      <c r="AS372" s="9">
        <f>IFERROR(ROUND(VLOOKUP($A372,est_vols!$A:$U,9,FALSE),0),"")</f>
        <v>0</v>
      </c>
      <c r="AT372" s="3">
        <f t="shared" si="58"/>
        <v>-544</v>
      </c>
      <c r="AU372" s="3">
        <f t="shared" si="58"/>
        <v>-106</v>
      </c>
      <c r="AV372" s="3">
        <f t="shared" si="58"/>
        <v>-267</v>
      </c>
      <c r="AW372" s="3">
        <f t="shared" si="56"/>
        <v>-117</v>
      </c>
      <c r="AX372" s="3">
        <f t="shared" si="56"/>
        <v>-48</v>
      </c>
      <c r="AY372" s="9">
        <f t="shared" si="56"/>
        <v>-6</v>
      </c>
      <c r="AZ372" s="3">
        <f t="shared" si="59"/>
        <v>295936</v>
      </c>
      <c r="BA372" s="3">
        <f t="shared" si="59"/>
        <v>11236</v>
      </c>
      <c r="BB372" s="3">
        <f t="shared" si="59"/>
        <v>71289</v>
      </c>
      <c r="BC372" s="3">
        <f t="shared" si="57"/>
        <v>13689</v>
      </c>
      <c r="BD372" s="3">
        <f t="shared" si="57"/>
        <v>2304</v>
      </c>
      <c r="BE372" s="3">
        <f t="shared" si="57"/>
        <v>36</v>
      </c>
    </row>
    <row r="373" spans="1:57" x14ac:dyDescent="0.25">
      <c r="A373">
        <v>371</v>
      </c>
      <c r="B373" t="s">
        <v>75</v>
      </c>
      <c r="C373" t="s">
        <v>214</v>
      </c>
      <c r="D373" t="str">
        <f t="shared" si="65"/>
        <v>CLAY ST between CHERRY and MAPLE</v>
      </c>
      <c r="E373" t="s">
        <v>266</v>
      </c>
      <c r="F373" t="s">
        <v>471</v>
      </c>
      <c r="G373" t="s">
        <v>472</v>
      </c>
      <c r="H373" t="s">
        <v>40</v>
      </c>
      <c r="I373" t="s">
        <v>621</v>
      </c>
      <c r="J373" s="11" t="s">
        <v>905</v>
      </c>
      <c r="K373">
        <v>27571</v>
      </c>
      <c r="L373" s="11">
        <v>27568</v>
      </c>
      <c r="M373">
        <f>IFERROR(ROUND(VLOOKUP($A373,est_vols!$A:$U,2,FALSE),0),"")</f>
        <v>2</v>
      </c>
      <c r="N373">
        <f>IFERROR(ROUND(VLOOKUP($A373,est_vols!$A:$U,3,FALSE),0),"")</f>
        <v>11</v>
      </c>
      <c r="O373" t="str">
        <f>VLOOKUP(M373,'AT FT Lookup'!$A$3:$D$8,4,FALSE)</f>
        <v>UrbBiz</v>
      </c>
      <c r="P373" s="11" t="str">
        <f>VLOOKUP(N373,'AT FT Lookup'!$A$12:$C$26,3,FALSE)</f>
        <v>Loc</v>
      </c>
      <c r="Q373">
        <f t="shared" si="60"/>
        <v>1</v>
      </c>
      <c r="R373">
        <f t="shared" si="61"/>
        <v>0</v>
      </c>
      <c r="S373">
        <f t="shared" si="62"/>
        <v>0</v>
      </c>
      <c r="T373">
        <f t="shared" si="63"/>
        <v>0</v>
      </c>
      <c r="U373" s="11" t="str">
        <f t="shared" si="64"/>
        <v>&lt;10k</v>
      </c>
      <c r="V373" s="3">
        <v>1334</v>
      </c>
      <c r="W373" s="3">
        <v>342</v>
      </c>
      <c r="X373" s="3">
        <v>585</v>
      </c>
      <c r="Y373" s="3">
        <v>261</v>
      </c>
      <c r="Z373" s="3">
        <v>135</v>
      </c>
      <c r="AA373" s="9">
        <v>11</v>
      </c>
      <c r="AN373" s="3">
        <f>IFERROR(ROUND(VLOOKUP($A373,est_vols!$A:$U,4,FALSE),0),"")</f>
        <v>256</v>
      </c>
      <c r="AO373" s="3">
        <f>IFERROR(ROUND(VLOOKUP($A373,est_vols!$A:$U,5,FALSE),0),"")</f>
        <v>93</v>
      </c>
      <c r="AP373" s="3">
        <f>IFERROR(ROUND(VLOOKUP($A373,est_vols!$A:$U,6,FALSE),0),"")</f>
        <v>93</v>
      </c>
      <c r="AQ373" s="3">
        <f>IFERROR(ROUND(VLOOKUP($A373,est_vols!$A:$U,7,FALSE),0),"")</f>
        <v>31</v>
      </c>
      <c r="AR373" s="3">
        <f>IFERROR(ROUND(VLOOKUP($A373,est_vols!$A:$U,8,FALSE),0),"")</f>
        <v>38</v>
      </c>
      <c r="AS373" s="9">
        <f>IFERROR(ROUND(VLOOKUP($A373,est_vols!$A:$U,9,FALSE),0),"")</f>
        <v>2</v>
      </c>
      <c r="AT373" s="3">
        <f t="shared" si="58"/>
        <v>-1078</v>
      </c>
      <c r="AU373" s="3">
        <f t="shared" si="58"/>
        <v>-249</v>
      </c>
      <c r="AV373" s="3">
        <f t="shared" si="58"/>
        <v>-492</v>
      </c>
      <c r="AW373" s="3">
        <f t="shared" si="56"/>
        <v>-230</v>
      </c>
      <c r="AX373" s="3">
        <f t="shared" si="56"/>
        <v>-97</v>
      </c>
      <c r="AY373" s="9">
        <f t="shared" si="56"/>
        <v>-9</v>
      </c>
      <c r="AZ373" s="3">
        <f t="shared" si="59"/>
        <v>1162084</v>
      </c>
      <c r="BA373" s="3">
        <f t="shared" si="59"/>
        <v>62001</v>
      </c>
      <c r="BB373" s="3">
        <f t="shared" si="59"/>
        <v>242064</v>
      </c>
      <c r="BC373" s="3">
        <f t="shared" si="57"/>
        <v>52900</v>
      </c>
      <c r="BD373" s="3">
        <f t="shared" si="57"/>
        <v>9409</v>
      </c>
      <c r="BE373" s="3">
        <f t="shared" si="57"/>
        <v>81</v>
      </c>
    </row>
    <row r="374" spans="1:57" x14ac:dyDescent="0.25">
      <c r="A374">
        <v>372</v>
      </c>
      <c r="B374" t="s">
        <v>75</v>
      </c>
      <c r="C374" t="s">
        <v>214</v>
      </c>
      <c r="D374" t="str">
        <f t="shared" si="65"/>
        <v>CLAY ST between CHERRY and MAPLE</v>
      </c>
      <c r="E374" t="s">
        <v>266</v>
      </c>
      <c r="F374" t="s">
        <v>471</v>
      </c>
      <c r="G374" t="s">
        <v>472</v>
      </c>
      <c r="H374" t="s">
        <v>42</v>
      </c>
      <c r="I374" t="s">
        <v>621</v>
      </c>
      <c r="J374" s="11" t="s">
        <v>906</v>
      </c>
      <c r="K374">
        <v>27568</v>
      </c>
      <c r="L374" s="11">
        <v>27571</v>
      </c>
      <c r="M374">
        <f>IFERROR(ROUND(VLOOKUP($A374,est_vols!$A:$U,2,FALSE),0),"")</f>
        <v>2</v>
      </c>
      <c r="N374">
        <f>IFERROR(ROUND(VLOOKUP($A374,est_vols!$A:$U,3,FALSE),0),"")</f>
        <v>11</v>
      </c>
      <c r="O374" t="str">
        <f>VLOOKUP(M374,'AT FT Lookup'!$A$3:$D$8,4,FALSE)</f>
        <v>UrbBiz</v>
      </c>
      <c r="P374" s="11" t="str">
        <f>VLOOKUP(N374,'AT FT Lookup'!$A$12:$C$26,3,FALSE)</f>
        <v>Loc</v>
      </c>
      <c r="Q374">
        <f t="shared" si="60"/>
        <v>1</v>
      </c>
      <c r="R374">
        <f t="shared" si="61"/>
        <v>0</v>
      </c>
      <c r="S374">
        <f t="shared" si="62"/>
        <v>0</v>
      </c>
      <c r="T374">
        <f t="shared" si="63"/>
        <v>0</v>
      </c>
      <c r="U374" s="11" t="str">
        <f t="shared" si="64"/>
        <v>&lt;10k</v>
      </c>
      <c r="V374" s="3">
        <v>1088</v>
      </c>
      <c r="W374" s="3">
        <v>198</v>
      </c>
      <c r="X374" s="3">
        <v>446</v>
      </c>
      <c r="Y374" s="3">
        <v>278</v>
      </c>
      <c r="Z374" s="3">
        <v>160</v>
      </c>
      <c r="AA374" s="9">
        <v>6</v>
      </c>
      <c r="AN374" s="3">
        <f>IFERROR(ROUND(VLOOKUP($A374,est_vols!$A:$U,4,FALSE),0),"")</f>
        <v>236</v>
      </c>
      <c r="AO374" s="3">
        <f>IFERROR(ROUND(VLOOKUP($A374,est_vols!$A:$U,5,FALSE),0),"")</f>
        <v>12</v>
      </c>
      <c r="AP374" s="3">
        <f>IFERROR(ROUND(VLOOKUP($A374,est_vols!$A:$U,6,FALSE),0),"")</f>
        <v>94</v>
      </c>
      <c r="AQ374" s="3">
        <f>IFERROR(ROUND(VLOOKUP($A374,est_vols!$A:$U,7,FALSE),0),"")</f>
        <v>88</v>
      </c>
      <c r="AR374" s="3">
        <f>IFERROR(ROUND(VLOOKUP($A374,est_vols!$A:$U,8,FALSE),0),"")</f>
        <v>38</v>
      </c>
      <c r="AS374" s="9">
        <f>IFERROR(ROUND(VLOOKUP($A374,est_vols!$A:$U,9,FALSE),0),"")</f>
        <v>3</v>
      </c>
      <c r="AT374" s="3">
        <f t="shared" si="58"/>
        <v>-852</v>
      </c>
      <c r="AU374" s="3">
        <f t="shared" si="58"/>
        <v>-186</v>
      </c>
      <c r="AV374" s="3">
        <f t="shared" si="58"/>
        <v>-352</v>
      </c>
      <c r="AW374" s="3">
        <f t="shared" si="56"/>
        <v>-190</v>
      </c>
      <c r="AX374" s="3">
        <f t="shared" si="56"/>
        <v>-122</v>
      </c>
      <c r="AY374" s="9">
        <f t="shared" si="56"/>
        <v>-3</v>
      </c>
      <c r="AZ374" s="3">
        <f t="shared" si="59"/>
        <v>725904</v>
      </c>
      <c r="BA374" s="3">
        <f t="shared" si="59"/>
        <v>34596</v>
      </c>
      <c r="BB374" s="3">
        <f t="shared" si="59"/>
        <v>123904</v>
      </c>
      <c r="BC374" s="3">
        <f t="shared" si="57"/>
        <v>36100</v>
      </c>
      <c r="BD374" s="3">
        <f t="shared" si="57"/>
        <v>14884</v>
      </c>
      <c r="BE374" s="3">
        <f t="shared" si="57"/>
        <v>9</v>
      </c>
    </row>
    <row r="375" spans="1:57" x14ac:dyDescent="0.25">
      <c r="A375">
        <v>373</v>
      </c>
      <c r="B375" t="s">
        <v>75</v>
      </c>
      <c r="C375" t="s">
        <v>214</v>
      </c>
      <c r="D375" t="str">
        <f t="shared" si="65"/>
        <v>CLAY ST between LYON and PRESIDIO</v>
      </c>
      <c r="E375" t="s">
        <v>266</v>
      </c>
      <c r="F375" t="s">
        <v>473</v>
      </c>
      <c r="G375" t="s">
        <v>474</v>
      </c>
      <c r="H375" t="s">
        <v>40</v>
      </c>
      <c r="I375" t="s">
        <v>621</v>
      </c>
      <c r="J375" s="11" t="s">
        <v>907</v>
      </c>
      <c r="K375">
        <v>26850</v>
      </c>
      <c r="L375" s="11">
        <v>26848</v>
      </c>
      <c r="M375">
        <f>IFERROR(ROUND(VLOOKUP($A375,est_vols!$A:$U,2,FALSE),0),"")</f>
        <v>2</v>
      </c>
      <c r="N375">
        <f>IFERROR(ROUND(VLOOKUP($A375,est_vols!$A:$U,3,FALSE),0),"")</f>
        <v>11</v>
      </c>
      <c r="O375" t="str">
        <f>VLOOKUP(M375,'AT FT Lookup'!$A$3:$D$8,4,FALSE)</f>
        <v>UrbBiz</v>
      </c>
      <c r="P375" s="11" t="str">
        <f>VLOOKUP(N375,'AT FT Lookup'!$A$12:$C$26,3,FALSE)</f>
        <v>Loc</v>
      </c>
      <c r="Q375">
        <f t="shared" si="60"/>
        <v>1</v>
      </c>
      <c r="R375">
        <f t="shared" si="61"/>
        <v>0</v>
      </c>
      <c r="S375">
        <f t="shared" si="62"/>
        <v>0</v>
      </c>
      <c r="T375">
        <f t="shared" si="63"/>
        <v>0</v>
      </c>
      <c r="U375" s="11" t="str">
        <f t="shared" si="64"/>
        <v>&lt;10k</v>
      </c>
      <c r="V375" s="3">
        <v>1991</v>
      </c>
      <c r="W375" s="3">
        <v>385</v>
      </c>
      <c r="X375" s="3">
        <v>909</v>
      </c>
      <c r="Y375" s="3">
        <v>435</v>
      </c>
      <c r="Z375" s="3">
        <v>237</v>
      </c>
      <c r="AA375" s="9">
        <v>25</v>
      </c>
      <c r="AN375" s="3">
        <f>IFERROR(ROUND(VLOOKUP($A375,est_vols!$A:$U,4,FALSE),0),"")</f>
        <v>51</v>
      </c>
      <c r="AO375" s="3">
        <f>IFERROR(ROUND(VLOOKUP($A375,est_vols!$A:$U,5,FALSE),0),"")</f>
        <v>21</v>
      </c>
      <c r="AP375" s="3">
        <f>IFERROR(ROUND(VLOOKUP($A375,est_vols!$A:$U,6,FALSE),0),"")</f>
        <v>15</v>
      </c>
      <c r="AQ375" s="3">
        <f>IFERROR(ROUND(VLOOKUP($A375,est_vols!$A:$U,7,FALSE),0),"")</f>
        <v>6</v>
      </c>
      <c r="AR375" s="3">
        <f>IFERROR(ROUND(VLOOKUP($A375,est_vols!$A:$U,8,FALSE),0),"")</f>
        <v>8</v>
      </c>
      <c r="AS375" s="9">
        <f>IFERROR(ROUND(VLOOKUP($A375,est_vols!$A:$U,9,FALSE),0),"")</f>
        <v>0</v>
      </c>
      <c r="AT375" s="3">
        <f t="shared" si="58"/>
        <v>-1940</v>
      </c>
      <c r="AU375" s="3">
        <f t="shared" si="58"/>
        <v>-364</v>
      </c>
      <c r="AV375" s="3">
        <f t="shared" si="58"/>
        <v>-894</v>
      </c>
      <c r="AW375" s="3">
        <f t="shared" si="56"/>
        <v>-429</v>
      </c>
      <c r="AX375" s="3">
        <f t="shared" si="56"/>
        <v>-229</v>
      </c>
      <c r="AY375" s="9">
        <f t="shared" si="56"/>
        <v>-25</v>
      </c>
      <c r="AZ375" s="3">
        <f t="shared" si="59"/>
        <v>3763600</v>
      </c>
      <c r="BA375" s="3">
        <f t="shared" si="59"/>
        <v>132496</v>
      </c>
      <c r="BB375" s="3">
        <f t="shared" si="59"/>
        <v>799236</v>
      </c>
      <c r="BC375" s="3">
        <f t="shared" si="57"/>
        <v>184041</v>
      </c>
      <c r="BD375" s="3">
        <f t="shared" si="57"/>
        <v>52441</v>
      </c>
      <c r="BE375" s="3">
        <f t="shared" si="57"/>
        <v>625</v>
      </c>
    </row>
    <row r="376" spans="1:57" x14ac:dyDescent="0.25">
      <c r="A376">
        <v>374</v>
      </c>
      <c r="B376" t="s">
        <v>75</v>
      </c>
      <c r="C376" t="s">
        <v>214</v>
      </c>
      <c r="D376" t="str">
        <f t="shared" si="65"/>
        <v>CLAY ST between LYON and PRESIDIO</v>
      </c>
      <c r="E376" t="s">
        <v>266</v>
      </c>
      <c r="F376" t="s">
        <v>473</v>
      </c>
      <c r="G376" t="s">
        <v>474</v>
      </c>
      <c r="H376" t="s">
        <v>42</v>
      </c>
      <c r="I376" t="s">
        <v>621</v>
      </c>
      <c r="J376" s="11" t="s">
        <v>908</v>
      </c>
      <c r="K376">
        <v>26848</v>
      </c>
      <c r="L376" s="11">
        <v>26850</v>
      </c>
      <c r="M376">
        <f>IFERROR(ROUND(VLOOKUP($A376,est_vols!$A:$U,2,FALSE),0),"")</f>
        <v>2</v>
      </c>
      <c r="N376">
        <f>IFERROR(ROUND(VLOOKUP($A376,est_vols!$A:$U,3,FALSE),0),"")</f>
        <v>11</v>
      </c>
      <c r="O376" t="str">
        <f>VLOOKUP(M376,'AT FT Lookup'!$A$3:$D$8,4,FALSE)</f>
        <v>UrbBiz</v>
      </c>
      <c r="P376" s="11" t="str">
        <f>VLOOKUP(N376,'AT FT Lookup'!$A$12:$C$26,3,FALSE)</f>
        <v>Loc</v>
      </c>
      <c r="Q376">
        <f t="shared" si="60"/>
        <v>1</v>
      </c>
      <c r="R376">
        <f t="shared" si="61"/>
        <v>0</v>
      </c>
      <c r="S376">
        <f t="shared" si="62"/>
        <v>0</v>
      </c>
      <c r="T376">
        <f t="shared" si="63"/>
        <v>0</v>
      </c>
      <c r="U376" s="11" t="str">
        <f t="shared" si="64"/>
        <v>&lt;10k</v>
      </c>
      <c r="V376" s="3">
        <v>1593</v>
      </c>
      <c r="W376" s="3">
        <v>253</v>
      </c>
      <c r="X376" s="3">
        <v>644</v>
      </c>
      <c r="Y376" s="3">
        <v>417</v>
      </c>
      <c r="Z376" s="3">
        <v>267</v>
      </c>
      <c r="AA376" s="9">
        <v>12</v>
      </c>
      <c r="AN376" s="3">
        <f>IFERROR(ROUND(VLOOKUP($A376,est_vols!$A:$U,4,FALSE),0),"")</f>
        <v>41</v>
      </c>
      <c r="AO376" s="3">
        <f>IFERROR(ROUND(VLOOKUP($A376,est_vols!$A:$U,5,FALSE),0),"")</f>
        <v>3</v>
      </c>
      <c r="AP376" s="3">
        <f>IFERROR(ROUND(VLOOKUP($A376,est_vols!$A:$U,6,FALSE),0),"")</f>
        <v>11</v>
      </c>
      <c r="AQ376" s="3">
        <f>IFERROR(ROUND(VLOOKUP($A376,est_vols!$A:$U,7,FALSE),0),"")</f>
        <v>18</v>
      </c>
      <c r="AR376" s="3">
        <f>IFERROR(ROUND(VLOOKUP($A376,est_vols!$A:$U,8,FALSE),0),"")</f>
        <v>8</v>
      </c>
      <c r="AS376" s="9">
        <f>IFERROR(ROUND(VLOOKUP($A376,est_vols!$A:$U,9,FALSE),0),"")</f>
        <v>0</v>
      </c>
      <c r="AT376" s="3">
        <f t="shared" si="58"/>
        <v>-1552</v>
      </c>
      <c r="AU376" s="3">
        <f t="shared" si="58"/>
        <v>-250</v>
      </c>
      <c r="AV376" s="3">
        <f t="shared" si="58"/>
        <v>-633</v>
      </c>
      <c r="AW376" s="3">
        <f t="shared" si="56"/>
        <v>-399</v>
      </c>
      <c r="AX376" s="3">
        <f t="shared" si="56"/>
        <v>-259</v>
      </c>
      <c r="AY376" s="9">
        <f t="shared" si="56"/>
        <v>-12</v>
      </c>
      <c r="AZ376" s="3">
        <f t="shared" si="59"/>
        <v>2408704</v>
      </c>
      <c r="BA376" s="3">
        <f t="shared" si="59"/>
        <v>62500</v>
      </c>
      <c r="BB376" s="3">
        <f t="shared" si="59"/>
        <v>400689</v>
      </c>
      <c r="BC376" s="3">
        <f t="shared" si="57"/>
        <v>159201</v>
      </c>
      <c r="BD376" s="3">
        <f t="shared" si="57"/>
        <v>67081</v>
      </c>
      <c r="BE376" s="3">
        <f t="shared" si="57"/>
        <v>144</v>
      </c>
    </row>
    <row r="377" spans="1:57" x14ac:dyDescent="0.25">
      <c r="A377">
        <v>375</v>
      </c>
      <c r="B377" t="s">
        <v>75</v>
      </c>
      <c r="C377" t="s">
        <v>214</v>
      </c>
      <c r="D377" t="str">
        <f t="shared" si="65"/>
        <v>CLAY ST between PIERCE and STEINER</v>
      </c>
      <c r="E377" t="s">
        <v>266</v>
      </c>
      <c r="F377" t="s">
        <v>428</v>
      </c>
      <c r="G377" t="s">
        <v>475</v>
      </c>
      <c r="H377" t="s">
        <v>40</v>
      </c>
      <c r="I377" t="s">
        <v>621</v>
      </c>
      <c r="J377" s="11" t="s">
        <v>909</v>
      </c>
      <c r="K377">
        <v>26645</v>
      </c>
      <c r="L377" s="11">
        <v>26636</v>
      </c>
      <c r="M377">
        <f>IFERROR(ROUND(VLOOKUP($A377,est_vols!$A:$U,2,FALSE),0),"")</f>
        <v>1</v>
      </c>
      <c r="N377">
        <f>IFERROR(ROUND(VLOOKUP($A377,est_vols!$A:$U,3,FALSE),0),"")</f>
        <v>11</v>
      </c>
      <c r="O377" t="str">
        <f>VLOOKUP(M377,'AT FT Lookup'!$A$3:$D$8,4,FALSE)</f>
        <v>Core/CBD</v>
      </c>
      <c r="P377" s="11" t="str">
        <f>VLOOKUP(N377,'AT FT Lookup'!$A$12:$C$26,3,FALSE)</f>
        <v>Loc</v>
      </c>
      <c r="Q377">
        <f t="shared" si="60"/>
        <v>1</v>
      </c>
      <c r="R377">
        <f t="shared" si="61"/>
        <v>0</v>
      </c>
      <c r="S377">
        <f t="shared" si="62"/>
        <v>0</v>
      </c>
      <c r="T377">
        <f t="shared" si="63"/>
        <v>0</v>
      </c>
      <c r="U377" s="11" t="str">
        <f t="shared" si="64"/>
        <v>&lt;10k</v>
      </c>
      <c r="V377" s="3">
        <v>1747</v>
      </c>
      <c r="W377" s="3">
        <v>405</v>
      </c>
      <c r="X377" s="3">
        <v>736</v>
      </c>
      <c r="Y377" s="3">
        <v>356</v>
      </c>
      <c r="Z377" s="3">
        <v>226</v>
      </c>
      <c r="AA377" s="9">
        <v>24</v>
      </c>
      <c r="AN377" s="3">
        <f>IFERROR(ROUND(VLOOKUP($A377,est_vols!$A:$U,4,FALSE),0),"")</f>
        <v>407</v>
      </c>
      <c r="AO377" s="3">
        <f>IFERROR(ROUND(VLOOKUP($A377,est_vols!$A:$U,5,FALSE),0),"")</f>
        <v>141</v>
      </c>
      <c r="AP377" s="3">
        <f>IFERROR(ROUND(VLOOKUP($A377,est_vols!$A:$U,6,FALSE),0),"")</f>
        <v>105</v>
      </c>
      <c r="AQ377" s="3">
        <f>IFERROR(ROUND(VLOOKUP($A377,est_vols!$A:$U,7,FALSE),0),"")</f>
        <v>111</v>
      </c>
      <c r="AR377" s="3">
        <f>IFERROR(ROUND(VLOOKUP($A377,est_vols!$A:$U,8,FALSE),0),"")</f>
        <v>47</v>
      </c>
      <c r="AS377" s="9">
        <f>IFERROR(ROUND(VLOOKUP($A377,est_vols!$A:$U,9,FALSE),0),"")</f>
        <v>3</v>
      </c>
      <c r="AT377" s="3">
        <f t="shared" si="58"/>
        <v>-1340</v>
      </c>
      <c r="AU377" s="3">
        <f t="shared" si="58"/>
        <v>-264</v>
      </c>
      <c r="AV377" s="3">
        <f t="shared" si="58"/>
        <v>-631</v>
      </c>
      <c r="AW377" s="3">
        <f t="shared" si="56"/>
        <v>-245</v>
      </c>
      <c r="AX377" s="3">
        <f t="shared" si="56"/>
        <v>-179</v>
      </c>
      <c r="AY377" s="9">
        <f t="shared" si="56"/>
        <v>-21</v>
      </c>
      <c r="AZ377" s="3">
        <f t="shared" si="59"/>
        <v>1795600</v>
      </c>
      <c r="BA377" s="3">
        <f t="shared" si="59"/>
        <v>69696</v>
      </c>
      <c r="BB377" s="3">
        <f t="shared" si="59"/>
        <v>398161</v>
      </c>
      <c r="BC377" s="3">
        <f t="shared" si="57"/>
        <v>60025</v>
      </c>
      <c r="BD377" s="3">
        <f t="shared" si="57"/>
        <v>32041</v>
      </c>
      <c r="BE377" s="3">
        <f t="shared" si="57"/>
        <v>441</v>
      </c>
    </row>
    <row r="378" spans="1:57" x14ac:dyDescent="0.25">
      <c r="A378">
        <v>376</v>
      </c>
      <c r="B378" t="s">
        <v>75</v>
      </c>
      <c r="C378" t="s">
        <v>214</v>
      </c>
      <c r="D378" t="str">
        <f t="shared" si="65"/>
        <v>CLAY ST between PIERCE and STEINER</v>
      </c>
      <c r="E378" t="s">
        <v>266</v>
      </c>
      <c r="F378" t="s">
        <v>428</v>
      </c>
      <c r="G378" t="s">
        <v>475</v>
      </c>
      <c r="H378" t="s">
        <v>42</v>
      </c>
      <c r="I378" t="s">
        <v>621</v>
      </c>
      <c r="J378" s="11" t="s">
        <v>910</v>
      </c>
      <c r="K378">
        <v>26636</v>
      </c>
      <c r="L378" s="11">
        <v>26645</v>
      </c>
      <c r="M378">
        <f>IFERROR(ROUND(VLOOKUP($A378,est_vols!$A:$U,2,FALSE),0),"")</f>
        <v>1</v>
      </c>
      <c r="N378">
        <f>IFERROR(ROUND(VLOOKUP($A378,est_vols!$A:$U,3,FALSE),0),"")</f>
        <v>11</v>
      </c>
      <c r="O378" t="str">
        <f>VLOOKUP(M378,'AT FT Lookup'!$A$3:$D$8,4,FALSE)</f>
        <v>Core/CBD</v>
      </c>
      <c r="P378" s="11" t="str">
        <f>VLOOKUP(N378,'AT FT Lookup'!$A$12:$C$26,3,FALSE)</f>
        <v>Loc</v>
      </c>
      <c r="Q378">
        <f t="shared" si="60"/>
        <v>1</v>
      </c>
      <c r="R378">
        <f t="shared" si="61"/>
        <v>0</v>
      </c>
      <c r="S378">
        <f t="shared" si="62"/>
        <v>0</v>
      </c>
      <c r="T378">
        <f t="shared" si="63"/>
        <v>0</v>
      </c>
      <c r="U378" s="11" t="str">
        <f t="shared" si="64"/>
        <v>&lt;10k</v>
      </c>
      <c r="V378" s="3">
        <v>1426</v>
      </c>
      <c r="W378" s="3">
        <v>203</v>
      </c>
      <c r="X378" s="3">
        <v>639</v>
      </c>
      <c r="Y378" s="3">
        <v>349</v>
      </c>
      <c r="Z378" s="3">
        <v>229</v>
      </c>
      <c r="AA378" s="9">
        <v>6</v>
      </c>
      <c r="AN378" s="3">
        <f>IFERROR(ROUND(VLOOKUP($A378,est_vols!$A:$U,4,FALSE),0),"")</f>
        <v>479</v>
      </c>
      <c r="AO378" s="3">
        <f>IFERROR(ROUND(VLOOKUP($A378,est_vols!$A:$U,5,FALSE),0),"")</f>
        <v>32</v>
      </c>
      <c r="AP378" s="3">
        <f>IFERROR(ROUND(VLOOKUP($A378,est_vols!$A:$U,6,FALSE),0),"")</f>
        <v>128</v>
      </c>
      <c r="AQ378" s="3">
        <f>IFERROR(ROUND(VLOOKUP($A378,est_vols!$A:$U,7,FALSE),0),"")</f>
        <v>265</v>
      </c>
      <c r="AR378" s="3">
        <f>IFERROR(ROUND(VLOOKUP($A378,est_vols!$A:$U,8,FALSE),0),"")</f>
        <v>52</v>
      </c>
      <c r="AS378" s="9">
        <f>IFERROR(ROUND(VLOOKUP($A378,est_vols!$A:$U,9,FALSE),0),"")</f>
        <v>2</v>
      </c>
      <c r="AT378" s="3">
        <f t="shared" si="58"/>
        <v>-947</v>
      </c>
      <c r="AU378" s="3">
        <f t="shared" si="58"/>
        <v>-171</v>
      </c>
      <c r="AV378" s="3">
        <f t="shared" si="58"/>
        <v>-511</v>
      </c>
      <c r="AW378" s="3">
        <f t="shared" si="56"/>
        <v>-84</v>
      </c>
      <c r="AX378" s="3">
        <f t="shared" si="56"/>
        <v>-177</v>
      </c>
      <c r="AY378" s="9">
        <f t="shared" si="56"/>
        <v>-4</v>
      </c>
      <c r="AZ378" s="3">
        <f t="shared" si="59"/>
        <v>896809</v>
      </c>
      <c r="BA378" s="3">
        <f t="shared" si="59"/>
        <v>29241</v>
      </c>
      <c r="BB378" s="3">
        <f t="shared" si="59"/>
        <v>261121</v>
      </c>
      <c r="BC378" s="3">
        <f t="shared" si="57"/>
        <v>7056</v>
      </c>
      <c r="BD378" s="3">
        <f t="shared" si="57"/>
        <v>31329</v>
      </c>
      <c r="BE378" s="3">
        <f t="shared" si="57"/>
        <v>16</v>
      </c>
    </row>
    <row r="379" spans="1:57" x14ac:dyDescent="0.25">
      <c r="A379">
        <v>377</v>
      </c>
      <c r="B379" t="s">
        <v>75</v>
      </c>
      <c r="C379" t="s">
        <v>214</v>
      </c>
      <c r="D379" t="str">
        <f t="shared" si="65"/>
        <v>CLAYTON ST between ASHBURY and PARNASSUS</v>
      </c>
      <c r="E379" t="s">
        <v>267</v>
      </c>
      <c r="F379" t="s">
        <v>476</v>
      </c>
      <c r="G379" t="s">
        <v>477</v>
      </c>
      <c r="H379" t="s">
        <v>36</v>
      </c>
      <c r="I379" t="s">
        <v>621</v>
      </c>
      <c r="J379" s="11" t="s">
        <v>911</v>
      </c>
      <c r="K379">
        <v>26214</v>
      </c>
      <c r="L379" s="11">
        <v>26401</v>
      </c>
      <c r="M379">
        <f>IFERROR(ROUND(VLOOKUP($A379,est_vols!$A:$U,2,FALSE),0),"")</f>
        <v>2</v>
      </c>
      <c r="N379">
        <f>IFERROR(ROUND(VLOOKUP($A379,est_vols!$A:$U,3,FALSE),0),"")</f>
        <v>4</v>
      </c>
      <c r="O379" t="str">
        <f>VLOOKUP(M379,'AT FT Lookup'!$A$3:$D$8,4,FALSE)</f>
        <v>UrbBiz</v>
      </c>
      <c r="P379" s="11" t="str">
        <f>VLOOKUP(N379,'AT FT Lookup'!$A$12:$C$26,3,FALSE)</f>
        <v>Col</v>
      </c>
      <c r="Q379">
        <f t="shared" si="60"/>
        <v>1</v>
      </c>
      <c r="R379">
        <f t="shared" si="61"/>
        <v>0</v>
      </c>
      <c r="S379">
        <f t="shared" si="62"/>
        <v>0</v>
      </c>
      <c r="T379">
        <f t="shared" si="63"/>
        <v>0</v>
      </c>
      <c r="U379" s="11" t="str">
        <f t="shared" si="64"/>
        <v>&lt;10k</v>
      </c>
      <c r="V379" s="3">
        <v>6114</v>
      </c>
      <c r="W379" s="3">
        <v>1091</v>
      </c>
      <c r="X379" s="3">
        <v>2393</v>
      </c>
      <c r="Y379" s="3">
        <v>1203</v>
      </c>
      <c r="Z379" s="3">
        <v>1335</v>
      </c>
      <c r="AA379" s="9">
        <v>92</v>
      </c>
      <c r="AN379" s="3">
        <f>IFERROR(ROUND(VLOOKUP($A379,est_vols!$A:$U,4,FALSE),0),"")</f>
        <v>6622</v>
      </c>
      <c r="AO379" s="3">
        <f>IFERROR(ROUND(VLOOKUP($A379,est_vols!$A:$U,5,FALSE),0),"")</f>
        <v>1110</v>
      </c>
      <c r="AP379" s="3">
        <f>IFERROR(ROUND(VLOOKUP($A379,est_vols!$A:$U,6,FALSE),0),"")</f>
        <v>2594</v>
      </c>
      <c r="AQ379" s="3">
        <f>IFERROR(ROUND(VLOOKUP($A379,est_vols!$A:$U,7,FALSE),0),"")</f>
        <v>1323</v>
      </c>
      <c r="AR379" s="3">
        <f>IFERROR(ROUND(VLOOKUP($A379,est_vols!$A:$U,8,FALSE),0),"")</f>
        <v>1425</v>
      </c>
      <c r="AS379" s="9">
        <f>IFERROR(ROUND(VLOOKUP($A379,est_vols!$A:$U,9,FALSE),0),"")</f>
        <v>170</v>
      </c>
      <c r="AT379" s="3">
        <f t="shared" si="58"/>
        <v>508</v>
      </c>
      <c r="AU379" s="3">
        <f t="shared" si="58"/>
        <v>19</v>
      </c>
      <c r="AV379" s="3">
        <f t="shared" si="58"/>
        <v>201</v>
      </c>
      <c r="AW379" s="3">
        <f t="shared" si="58"/>
        <v>120</v>
      </c>
      <c r="AX379" s="3">
        <f t="shared" si="58"/>
        <v>90</v>
      </c>
      <c r="AY379" s="9">
        <f t="shared" si="58"/>
        <v>78</v>
      </c>
      <c r="AZ379" s="3">
        <f t="shared" si="59"/>
        <v>258064</v>
      </c>
      <c r="BA379" s="3">
        <f t="shared" si="59"/>
        <v>361</v>
      </c>
      <c r="BB379" s="3">
        <f t="shared" si="59"/>
        <v>40401</v>
      </c>
      <c r="BC379" s="3">
        <f t="shared" si="59"/>
        <v>14400</v>
      </c>
      <c r="BD379" s="3">
        <f t="shared" si="59"/>
        <v>8100</v>
      </c>
      <c r="BE379" s="3">
        <f t="shared" si="59"/>
        <v>6084</v>
      </c>
    </row>
    <row r="380" spans="1:57" x14ac:dyDescent="0.25">
      <c r="A380">
        <v>378</v>
      </c>
      <c r="B380" t="s">
        <v>75</v>
      </c>
      <c r="C380" t="s">
        <v>214</v>
      </c>
      <c r="D380" t="str">
        <f t="shared" si="65"/>
        <v>CLAYTON ST between ASHBURY and PARNASSUS</v>
      </c>
      <c r="E380" t="s">
        <v>267</v>
      </c>
      <c r="F380" t="s">
        <v>476</v>
      </c>
      <c r="G380" t="s">
        <v>477</v>
      </c>
      <c r="H380" t="s">
        <v>38</v>
      </c>
      <c r="I380" t="s">
        <v>621</v>
      </c>
      <c r="J380" s="11" t="s">
        <v>912</v>
      </c>
      <c r="K380">
        <v>26401</v>
      </c>
      <c r="L380" s="11">
        <v>26214</v>
      </c>
      <c r="M380">
        <f>IFERROR(ROUND(VLOOKUP($A380,est_vols!$A:$U,2,FALSE),0),"")</f>
        <v>2</v>
      </c>
      <c r="N380">
        <f>IFERROR(ROUND(VLOOKUP($A380,est_vols!$A:$U,3,FALSE),0),"")</f>
        <v>4</v>
      </c>
      <c r="O380" t="str">
        <f>VLOOKUP(M380,'AT FT Lookup'!$A$3:$D$8,4,FALSE)</f>
        <v>UrbBiz</v>
      </c>
      <c r="P380" s="11" t="str">
        <f>VLOOKUP(N380,'AT FT Lookup'!$A$12:$C$26,3,FALSE)</f>
        <v>Col</v>
      </c>
      <c r="Q380">
        <f t="shared" si="60"/>
        <v>1</v>
      </c>
      <c r="R380">
        <f t="shared" si="61"/>
        <v>0</v>
      </c>
      <c r="S380">
        <f t="shared" si="62"/>
        <v>0</v>
      </c>
      <c r="T380">
        <f t="shared" si="63"/>
        <v>0</v>
      </c>
      <c r="U380" s="11" t="str">
        <f t="shared" si="64"/>
        <v>&lt;10k</v>
      </c>
      <c r="V380" s="3">
        <v>5176</v>
      </c>
      <c r="W380" s="3">
        <v>757</v>
      </c>
      <c r="X380" s="3">
        <v>1873</v>
      </c>
      <c r="Y380" s="3">
        <v>1355</v>
      </c>
      <c r="Z380" s="3">
        <v>1142</v>
      </c>
      <c r="AA380" s="9">
        <v>49</v>
      </c>
      <c r="AN380" s="3">
        <f>IFERROR(ROUND(VLOOKUP($A380,est_vols!$A:$U,4,FALSE),0),"")</f>
        <v>6131</v>
      </c>
      <c r="AO380" s="3">
        <f>IFERROR(ROUND(VLOOKUP($A380,est_vols!$A:$U,5,FALSE),0),"")</f>
        <v>943</v>
      </c>
      <c r="AP380" s="3">
        <f>IFERROR(ROUND(VLOOKUP($A380,est_vols!$A:$U,6,FALSE),0),"")</f>
        <v>2385</v>
      </c>
      <c r="AQ380" s="3">
        <f>IFERROR(ROUND(VLOOKUP($A380,est_vols!$A:$U,7,FALSE),0),"")</f>
        <v>1308</v>
      </c>
      <c r="AR380" s="3">
        <f>IFERROR(ROUND(VLOOKUP($A380,est_vols!$A:$U,8,FALSE),0),"")</f>
        <v>1354</v>
      </c>
      <c r="AS380" s="9">
        <f>IFERROR(ROUND(VLOOKUP($A380,est_vols!$A:$U,9,FALSE),0),"")</f>
        <v>141</v>
      </c>
      <c r="AT380" s="3">
        <f t="shared" ref="AT380:AY422" si="66">IF(V380&gt;0,AN380-V380,"")</f>
        <v>955</v>
      </c>
      <c r="AU380" s="3">
        <f t="shared" si="66"/>
        <v>186</v>
      </c>
      <c r="AV380" s="3">
        <f t="shared" si="66"/>
        <v>512</v>
      </c>
      <c r="AW380" s="3">
        <f t="shared" si="66"/>
        <v>-47</v>
      </c>
      <c r="AX380" s="3">
        <f t="shared" si="66"/>
        <v>212</v>
      </c>
      <c r="AY380" s="9">
        <f t="shared" si="66"/>
        <v>92</v>
      </c>
      <c r="AZ380" s="3">
        <f t="shared" ref="AZ380:BE422" si="67">IFERROR(AT380^2,"")</f>
        <v>912025</v>
      </c>
      <c r="BA380" s="3">
        <f t="shared" si="67"/>
        <v>34596</v>
      </c>
      <c r="BB380" s="3">
        <f t="shared" si="67"/>
        <v>262144</v>
      </c>
      <c r="BC380" s="3">
        <f t="shared" si="67"/>
        <v>2209</v>
      </c>
      <c r="BD380" s="3">
        <f t="shared" si="67"/>
        <v>44944</v>
      </c>
      <c r="BE380" s="3">
        <f t="shared" si="67"/>
        <v>8464</v>
      </c>
    </row>
    <row r="381" spans="1:57" x14ac:dyDescent="0.25">
      <c r="A381">
        <v>379</v>
      </c>
      <c r="B381" t="s">
        <v>75</v>
      </c>
      <c r="C381" t="s">
        <v>214</v>
      </c>
      <c r="D381" t="str">
        <f t="shared" si="65"/>
        <v>CLAYTON ST between HAIGHT and WALLER</v>
      </c>
      <c r="E381" t="s">
        <v>267</v>
      </c>
      <c r="F381" t="s">
        <v>478</v>
      </c>
      <c r="G381" t="s">
        <v>479</v>
      </c>
      <c r="H381" t="s">
        <v>36</v>
      </c>
      <c r="I381" t="s">
        <v>621</v>
      </c>
      <c r="J381" s="11" t="s">
        <v>913</v>
      </c>
      <c r="K381">
        <v>26407</v>
      </c>
      <c r="L381" s="11">
        <v>26409</v>
      </c>
      <c r="M381">
        <f>IFERROR(ROUND(VLOOKUP($A381,est_vols!$A:$U,2,FALSE),0),"")</f>
        <v>2</v>
      </c>
      <c r="N381">
        <f>IFERROR(ROUND(VLOOKUP($A381,est_vols!$A:$U,3,FALSE),0),"")</f>
        <v>4</v>
      </c>
      <c r="O381" t="str">
        <f>VLOOKUP(M381,'AT FT Lookup'!$A$3:$D$8,4,FALSE)</f>
        <v>UrbBiz</v>
      </c>
      <c r="P381" s="11" t="str">
        <f>VLOOKUP(N381,'AT FT Lookup'!$A$12:$C$26,3,FALSE)</f>
        <v>Col</v>
      </c>
      <c r="Q381">
        <f t="shared" si="60"/>
        <v>1</v>
      </c>
      <c r="R381">
        <f t="shared" si="61"/>
        <v>0</v>
      </c>
      <c r="S381">
        <f t="shared" si="62"/>
        <v>0</v>
      </c>
      <c r="T381">
        <f t="shared" si="63"/>
        <v>0</v>
      </c>
      <c r="U381" s="11" t="str">
        <f t="shared" si="64"/>
        <v>&lt;10k</v>
      </c>
      <c r="V381" s="3">
        <v>3063</v>
      </c>
      <c r="W381" s="3">
        <v>524</v>
      </c>
      <c r="X381" s="3">
        <v>1171</v>
      </c>
      <c r="Y381" s="3">
        <v>493</v>
      </c>
      <c r="Z381" s="3">
        <v>804</v>
      </c>
      <c r="AA381" s="9">
        <v>71</v>
      </c>
      <c r="AN381" s="3">
        <f>IFERROR(ROUND(VLOOKUP($A381,est_vols!$A:$U,4,FALSE),0),"")</f>
        <v>4415</v>
      </c>
      <c r="AO381" s="3">
        <f>IFERROR(ROUND(VLOOKUP($A381,est_vols!$A:$U,5,FALSE),0),"")</f>
        <v>920</v>
      </c>
      <c r="AP381" s="3">
        <f>IFERROR(ROUND(VLOOKUP($A381,est_vols!$A:$U,6,FALSE),0),"")</f>
        <v>1826</v>
      </c>
      <c r="AQ381" s="3">
        <f>IFERROR(ROUND(VLOOKUP($A381,est_vols!$A:$U,7,FALSE),0),"")</f>
        <v>887</v>
      </c>
      <c r="AR381" s="3">
        <f>IFERROR(ROUND(VLOOKUP($A381,est_vols!$A:$U,8,FALSE),0),"")</f>
        <v>757</v>
      </c>
      <c r="AS381" s="9">
        <f>IFERROR(ROUND(VLOOKUP($A381,est_vols!$A:$U,9,FALSE),0),"")</f>
        <v>26</v>
      </c>
      <c r="AT381" s="3">
        <f t="shared" si="66"/>
        <v>1352</v>
      </c>
      <c r="AU381" s="3">
        <f t="shared" si="66"/>
        <v>396</v>
      </c>
      <c r="AV381" s="3">
        <f t="shared" si="66"/>
        <v>655</v>
      </c>
      <c r="AW381" s="3">
        <f t="shared" si="66"/>
        <v>394</v>
      </c>
      <c r="AX381" s="3">
        <f t="shared" si="66"/>
        <v>-47</v>
      </c>
      <c r="AY381" s="9">
        <f t="shared" si="66"/>
        <v>-45</v>
      </c>
      <c r="AZ381" s="3">
        <f t="shared" si="67"/>
        <v>1827904</v>
      </c>
      <c r="BA381" s="3">
        <f t="shared" si="67"/>
        <v>156816</v>
      </c>
      <c r="BB381" s="3">
        <f t="shared" si="67"/>
        <v>429025</v>
      </c>
      <c r="BC381" s="3">
        <f t="shared" si="67"/>
        <v>155236</v>
      </c>
      <c r="BD381" s="3">
        <f t="shared" si="67"/>
        <v>2209</v>
      </c>
      <c r="BE381" s="3">
        <f t="shared" si="67"/>
        <v>2025</v>
      </c>
    </row>
    <row r="382" spans="1:57" x14ac:dyDescent="0.25">
      <c r="A382">
        <v>380</v>
      </c>
      <c r="B382" t="s">
        <v>75</v>
      </c>
      <c r="C382" t="s">
        <v>214</v>
      </c>
      <c r="D382" t="str">
        <f t="shared" si="65"/>
        <v>CLAYTON ST between HAIGHT and WALLER</v>
      </c>
      <c r="E382" t="s">
        <v>267</v>
      </c>
      <c r="F382" t="s">
        <v>478</v>
      </c>
      <c r="G382" t="s">
        <v>479</v>
      </c>
      <c r="H382" t="s">
        <v>38</v>
      </c>
      <c r="I382" t="s">
        <v>621</v>
      </c>
      <c r="J382" s="11" t="s">
        <v>914</v>
      </c>
      <c r="K382">
        <v>26409</v>
      </c>
      <c r="L382" s="11">
        <v>26407</v>
      </c>
      <c r="M382">
        <f>IFERROR(ROUND(VLOOKUP($A382,est_vols!$A:$U,2,FALSE),0),"")</f>
        <v>2</v>
      </c>
      <c r="N382">
        <f>IFERROR(ROUND(VLOOKUP($A382,est_vols!$A:$U,3,FALSE),0),"")</f>
        <v>4</v>
      </c>
      <c r="O382" t="str">
        <f>VLOOKUP(M382,'AT FT Lookup'!$A$3:$D$8,4,FALSE)</f>
        <v>UrbBiz</v>
      </c>
      <c r="P382" s="11" t="str">
        <f>VLOOKUP(N382,'AT FT Lookup'!$A$12:$C$26,3,FALSE)</f>
        <v>Col</v>
      </c>
      <c r="Q382">
        <f t="shared" si="60"/>
        <v>1</v>
      </c>
      <c r="R382">
        <f t="shared" si="61"/>
        <v>0</v>
      </c>
      <c r="S382">
        <f t="shared" si="62"/>
        <v>0</v>
      </c>
      <c r="T382">
        <f t="shared" si="63"/>
        <v>0</v>
      </c>
      <c r="U382" s="11" t="str">
        <f t="shared" si="64"/>
        <v>&lt;10k</v>
      </c>
      <c r="V382" s="3">
        <v>2398</v>
      </c>
      <c r="W382" s="3">
        <v>354</v>
      </c>
      <c r="X382" s="3">
        <v>1102</v>
      </c>
      <c r="Y382" s="3">
        <v>348</v>
      </c>
      <c r="Z382" s="3">
        <v>572</v>
      </c>
      <c r="AA382" s="9">
        <v>22</v>
      </c>
      <c r="AN382" s="3">
        <f>IFERROR(ROUND(VLOOKUP($A382,est_vols!$A:$U,4,FALSE),0),"")</f>
        <v>3564</v>
      </c>
      <c r="AO382" s="3">
        <f>IFERROR(ROUND(VLOOKUP($A382,est_vols!$A:$U,5,FALSE),0),"")</f>
        <v>394</v>
      </c>
      <c r="AP382" s="3">
        <f>IFERROR(ROUND(VLOOKUP($A382,est_vols!$A:$U,6,FALSE),0),"")</f>
        <v>1436</v>
      </c>
      <c r="AQ382" s="3">
        <f>IFERROR(ROUND(VLOOKUP($A382,est_vols!$A:$U,7,FALSE),0),"")</f>
        <v>940</v>
      </c>
      <c r="AR382" s="3">
        <f>IFERROR(ROUND(VLOOKUP($A382,est_vols!$A:$U,8,FALSE),0),"")</f>
        <v>776</v>
      </c>
      <c r="AS382" s="9">
        <f>IFERROR(ROUND(VLOOKUP($A382,est_vols!$A:$U,9,FALSE),0),"")</f>
        <v>18</v>
      </c>
      <c r="AT382" s="3">
        <f t="shared" si="66"/>
        <v>1166</v>
      </c>
      <c r="AU382" s="3">
        <f t="shared" si="66"/>
        <v>40</v>
      </c>
      <c r="AV382" s="3">
        <f t="shared" si="66"/>
        <v>334</v>
      </c>
      <c r="AW382" s="3">
        <f t="shared" si="66"/>
        <v>592</v>
      </c>
      <c r="AX382" s="3">
        <f t="shared" si="66"/>
        <v>204</v>
      </c>
      <c r="AY382" s="9">
        <f t="shared" si="66"/>
        <v>-4</v>
      </c>
      <c r="AZ382" s="3">
        <f t="shared" si="67"/>
        <v>1359556</v>
      </c>
      <c r="BA382" s="3">
        <f t="shared" si="67"/>
        <v>1600</v>
      </c>
      <c r="BB382" s="3">
        <f t="shared" si="67"/>
        <v>111556</v>
      </c>
      <c r="BC382" s="3">
        <f t="shared" si="67"/>
        <v>350464</v>
      </c>
      <c r="BD382" s="3">
        <f t="shared" si="67"/>
        <v>41616</v>
      </c>
      <c r="BE382" s="3">
        <f t="shared" si="67"/>
        <v>16</v>
      </c>
    </row>
    <row r="383" spans="1:57" x14ac:dyDescent="0.25">
      <c r="A383">
        <v>381</v>
      </c>
      <c r="B383" t="s">
        <v>75</v>
      </c>
      <c r="C383" t="s">
        <v>214</v>
      </c>
      <c r="D383" t="str">
        <f t="shared" si="65"/>
        <v>CLAYTON ST between OAK and PAGE</v>
      </c>
      <c r="E383" t="s">
        <v>267</v>
      </c>
      <c r="F383" t="s">
        <v>433</v>
      </c>
      <c r="G383" t="s">
        <v>434</v>
      </c>
      <c r="H383" t="s">
        <v>36</v>
      </c>
      <c r="I383" t="s">
        <v>621</v>
      </c>
      <c r="J383" s="11" t="s">
        <v>915</v>
      </c>
      <c r="K383">
        <v>26415</v>
      </c>
      <c r="L383" s="11">
        <v>26416</v>
      </c>
      <c r="M383">
        <f>IFERROR(ROUND(VLOOKUP($A383,est_vols!$A:$U,2,FALSE),0),"")</f>
        <v>2</v>
      </c>
      <c r="N383">
        <f>IFERROR(ROUND(VLOOKUP($A383,est_vols!$A:$U,3,FALSE),0),"")</f>
        <v>11</v>
      </c>
      <c r="O383" t="str">
        <f>VLOOKUP(M383,'AT FT Lookup'!$A$3:$D$8,4,FALSE)</f>
        <v>UrbBiz</v>
      </c>
      <c r="P383" s="11" t="str">
        <f>VLOOKUP(N383,'AT FT Lookup'!$A$12:$C$26,3,FALSE)</f>
        <v>Loc</v>
      </c>
      <c r="Q383">
        <f t="shared" si="60"/>
        <v>1</v>
      </c>
      <c r="R383">
        <f t="shared" si="61"/>
        <v>0</v>
      </c>
      <c r="S383">
        <f t="shared" si="62"/>
        <v>0</v>
      </c>
      <c r="T383">
        <f t="shared" si="63"/>
        <v>0</v>
      </c>
      <c r="U383" s="11" t="str">
        <f t="shared" si="64"/>
        <v>&lt;10k</v>
      </c>
      <c r="V383" s="3">
        <v>2118</v>
      </c>
      <c r="W383" s="3">
        <v>436</v>
      </c>
      <c r="X383" s="3">
        <v>708</v>
      </c>
      <c r="Y383" s="3">
        <v>333</v>
      </c>
      <c r="Z383" s="3">
        <v>589</v>
      </c>
      <c r="AA383" s="9">
        <v>52</v>
      </c>
      <c r="AN383" s="3">
        <f>IFERROR(ROUND(VLOOKUP($A383,est_vols!$A:$U,4,FALSE),0),"")</f>
        <v>898</v>
      </c>
      <c r="AO383" s="3">
        <f>IFERROR(ROUND(VLOOKUP($A383,est_vols!$A:$U,5,FALSE),0),"")</f>
        <v>177</v>
      </c>
      <c r="AP383" s="3">
        <f>IFERROR(ROUND(VLOOKUP($A383,est_vols!$A:$U,6,FALSE),0),"")</f>
        <v>458</v>
      </c>
      <c r="AQ383" s="3">
        <f>IFERROR(ROUND(VLOOKUP($A383,est_vols!$A:$U,7,FALSE),0),"")</f>
        <v>211</v>
      </c>
      <c r="AR383" s="3">
        <f>IFERROR(ROUND(VLOOKUP($A383,est_vols!$A:$U,8,FALSE),0),"")</f>
        <v>52</v>
      </c>
      <c r="AS383" s="9">
        <f>IFERROR(ROUND(VLOOKUP($A383,est_vols!$A:$U,9,FALSE),0),"")</f>
        <v>1</v>
      </c>
      <c r="AT383" s="3">
        <f t="shared" si="66"/>
        <v>-1220</v>
      </c>
      <c r="AU383" s="3">
        <f t="shared" si="66"/>
        <v>-259</v>
      </c>
      <c r="AV383" s="3">
        <f t="shared" si="66"/>
        <v>-250</v>
      </c>
      <c r="AW383" s="3">
        <f t="shared" si="66"/>
        <v>-122</v>
      </c>
      <c r="AX383" s="3">
        <f t="shared" si="66"/>
        <v>-537</v>
      </c>
      <c r="AY383" s="9">
        <f t="shared" si="66"/>
        <v>-51</v>
      </c>
      <c r="AZ383" s="3">
        <f t="shared" si="67"/>
        <v>1488400</v>
      </c>
      <c r="BA383" s="3">
        <f t="shared" si="67"/>
        <v>67081</v>
      </c>
      <c r="BB383" s="3">
        <f t="shared" si="67"/>
        <v>62500</v>
      </c>
      <c r="BC383" s="3">
        <f t="shared" si="67"/>
        <v>14884</v>
      </c>
      <c r="BD383" s="3">
        <f t="shared" si="67"/>
        <v>288369</v>
      </c>
      <c r="BE383" s="3">
        <f t="shared" si="67"/>
        <v>2601</v>
      </c>
    </row>
    <row r="384" spans="1:57" x14ac:dyDescent="0.25">
      <c r="A384">
        <v>382</v>
      </c>
      <c r="B384" t="s">
        <v>75</v>
      </c>
      <c r="C384" t="s">
        <v>214</v>
      </c>
      <c r="D384" t="str">
        <f t="shared" si="65"/>
        <v>CLAYTON ST between OAK and PAGE</v>
      </c>
      <c r="E384" t="s">
        <v>267</v>
      </c>
      <c r="F384" t="s">
        <v>433</v>
      </c>
      <c r="G384" t="s">
        <v>434</v>
      </c>
      <c r="H384" t="s">
        <v>38</v>
      </c>
      <c r="I384" t="s">
        <v>621</v>
      </c>
      <c r="J384" s="11" t="s">
        <v>916</v>
      </c>
      <c r="K384">
        <v>26416</v>
      </c>
      <c r="L384" s="11">
        <v>26415</v>
      </c>
      <c r="M384">
        <f>IFERROR(ROUND(VLOOKUP($A384,est_vols!$A:$U,2,FALSE),0),"")</f>
        <v>2</v>
      </c>
      <c r="N384">
        <f>IFERROR(ROUND(VLOOKUP($A384,est_vols!$A:$U,3,FALSE),0),"")</f>
        <v>11</v>
      </c>
      <c r="O384" t="str">
        <f>VLOOKUP(M384,'AT FT Lookup'!$A$3:$D$8,4,FALSE)</f>
        <v>UrbBiz</v>
      </c>
      <c r="P384" s="11" t="str">
        <f>VLOOKUP(N384,'AT FT Lookup'!$A$12:$C$26,3,FALSE)</f>
        <v>Loc</v>
      </c>
      <c r="Q384">
        <f t="shared" si="60"/>
        <v>1</v>
      </c>
      <c r="R384">
        <f t="shared" si="61"/>
        <v>0</v>
      </c>
      <c r="S384">
        <f t="shared" si="62"/>
        <v>0</v>
      </c>
      <c r="T384">
        <f t="shared" si="63"/>
        <v>0</v>
      </c>
      <c r="U384" s="11" t="str">
        <f t="shared" si="64"/>
        <v>&lt;10k</v>
      </c>
      <c r="V384" s="3">
        <v>1045</v>
      </c>
      <c r="W384" s="3">
        <v>166</v>
      </c>
      <c r="X384" s="3">
        <v>409</v>
      </c>
      <c r="Y384" s="3">
        <v>239</v>
      </c>
      <c r="Z384" s="3">
        <v>224</v>
      </c>
      <c r="AA384" s="9">
        <v>7</v>
      </c>
      <c r="AN384" s="3">
        <f>IFERROR(ROUND(VLOOKUP($A384,est_vols!$A:$U,4,FALSE),0),"")</f>
        <v>929</v>
      </c>
      <c r="AO384" s="3">
        <f>IFERROR(ROUND(VLOOKUP($A384,est_vols!$A:$U,5,FALSE),0),"")</f>
        <v>23</v>
      </c>
      <c r="AP384" s="3">
        <f>IFERROR(ROUND(VLOOKUP($A384,est_vols!$A:$U,6,FALSE),0),"")</f>
        <v>513</v>
      </c>
      <c r="AQ384" s="3">
        <f>IFERROR(ROUND(VLOOKUP($A384,est_vols!$A:$U,7,FALSE),0),"")</f>
        <v>229</v>
      </c>
      <c r="AR384" s="3">
        <f>IFERROR(ROUND(VLOOKUP($A384,est_vols!$A:$U,8,FALSE),0),"")</f>
        <v>163</v>
      </c>
      <c r="AS384" s="9">
        <f>IFERROR(ROUND(VLOOKUP($A384,est_vols!$A:$U,9,FALSE),0),"")</f>
        <v>0</v>
      </c>
      <c r="AT384" s="3">
        <f t="shared" si="66"/>
        <v>-116</v>
      </c>
      <c r="AU384" s="3">
        <f t="shared" si="66"/>
        <v>-143</v>
      </c>
      <c r="AV384" s="3">
        <f t="shared" si="66"/>
        <v>104</v>
      </c>
      <c r="AW384" s="3">
        <f t="shared" si="66"/>
        <v>-10</v>
      </c>
      <c r="AX384" s="3">
        <f t="shared" si="66"/>
        <v>-61</v>
      </c>
      <c r="AY384" s="9">
        <f t="shared" si="66"/>
        <v>-7</v>
      </c>
      <c r="AZ384" s="3">
        <f t="shared" si="67"/>
        <v>13456</v>
      </c>
      <c r="BA384" s="3">
        <f t="shared" si="67"/>
        <v>20449</v>
      </c>
      <c r="BB384" s="3">
        <f t="shared" si="67"/>
        <v>10816</v>
      </c>
      <c r="BC384" s="3">
        <f t="shared" si="67"/>
        <v>100</v>
      </c>
      <c r="BD384" s="3">
        <f t="shared" si="67"/>
        <v>3721</v>
      </c>
      <c r="BE384" s="3">
        <f t="shared" si="67"/>
        <v>49</v>
      </c>
    </row>
    <row r="385" spans="1:57" x14ac:dyDescent="0.25">
      <c r="A385">
        <v>383</v>
      </c>
      <c r="B385" t="s">
        <v>75</v>
      </c>
      <c r="C385" t="s">
        <v>214</v>
      </c>
      <c r="D385" t="str">
        <f t="shared" si="65"/>
        <v>CLEARFIELD DR between EUCALYPTUS and OCEAN</v>
      </c>
      <c r="E385" t="s">
        <v>268</v>
      </c>
      <c r="F385" t="s">
        <v>390</v>
      </c>
      <c r="G385" t="s">
        <v>391</v>
      </c>
      <c r="H385" t="s">
        <v>36</v>
      </c>
      <c r="I385" t="s">
        <v>621</v>
      </c>
      <c r="J385" s="11" t="s">
        <v>917</v>
      </c>
      <c r="K385">
        <v>23304</v>
      </c>
      <c r="L385" s="11">
        <v>23307</v>
      </c>
      <c r="M385">
        <f>IFERROR(ROUND(VLOOKUP($A385,est_vols!$A:$U,2,FALSE),0),"")</f>
        <v>3</v>
      </c>
      <c r="N385">
        <f>IFERROR(ROUND(VLOOKUP($A385,est_vols!$A:$U,3,FALSE),0),"")</f>
        <v>11</v>
      </c>
      <c r="O385" t="str">
        <f>VLOOKUP(M385,'AT FT Lookup'!$A$3:$D$8,4,FALSE)</f>
        <v>Urb</v>
      </c>
      <c r="P385" s="11" t="str">
        <f>VLOOKUP(N385,'AT FT Lookup'!$A$12:$C$26,3,FALSE)</f>
        <v>Loc</v>
      </c>
      <c r="Q385">
        <f t="shared" si="60"/>
        <v>1</v>
      </c>
      <c r="R385">
        <f t="shared" si="61"/>
        <v>0</v>
      </c>
      <c r="S385">
        <f t="shared" si="62"/>
        <v>0</v>
      </c>
      <c r="T385">
        <f t="shared" si="63"/>
        <v>0</v>
      </c>
      <c r="U385" s="11" t="str">
        <f t="shared" si="64"/>
        <v>&lt;10k</v>
      </c>
      <c r="V385" s="3">
        <v>379</v>
      </c>
      <c r="W385" s="3">
        <v>85</v>
      </c>
      <c r="X385" s="3">
        <v>132</v>
      </c>
      <c r="Y385" s="3">
        <v>95</v>
      </c>
      <c r="Z385" s="3">
        <v>63</v>
      </c>
      <c r="AA385" s="9">
        <v>4</v>
      </c>
      <c r="AN385" s="3">
        <f>IFERROR(ROUND(VLOOKUP($A385,est_vols!$A:$U,4,FALSE),0),"")</f>
        <v>95</v>
      </c>
      <c r="AO385" s="3">
        <f>IFERROR(ROUND(VLOOKUP($A385,est_vols!$A:$U,5,FALSE),0),"")</f>
        <v>10</v>
      </c>
      <c r="AP385" s="3">
        <f>IFERROR(ROUND(VLOOKUP($A385,est_vols!$A:$U,6,FALSE),0),"")</f>
        <v>40</v>
      </c>
      <c r="AQ385" s="3">
        <f>IFERROR(ROUND(VLOOKUP($A385,est_vols!$A:$U,7,FALSE),0),"")</f>
        <v>30</v>
      </c>
      <c r="AR385" s="3">
        <f>IFERROR(ROUND(VLOOKUP($A385,est_vols!$A:$U,8,FALSE),0),"")</f>
        <v>14</v>
      </c>
      <c r="AS385" s="9">
        <f>IFERROR(ROUND(VLOOKUP($A385,est_vols!$A:$U,9,FALSE),0),"")</f>
        <v>1</v>
      </c>
      <c r="AT385" s="3">
        <f t="shared" si="66"/>
        <v>-284</v>
      </c>
      <c r="AU385" s="3">
        <f t="shared" si="66"/>
        <v>-75</v>
      </c>
      <c r="AV385" s="3">
        <f t="shared" si="66"/>
        <v>-92</v>
      </c>
      <c r="AW385" s="3">
        <f t="shared" si="66"/>
        <v>-65</v>
      </c>
      <c r="AX385" s="3">
        <f t="shared" si="66"/>
        <v>-49</v>
      </c>
      <c r="AY385" s="9">
        <f t="shared" si="66"/>
        <v>-3</v>
      </c>
      <c r="AZ385" s="3">
        <f t="shared" si="67"/>
        <v>80656</v>
      </c>
      <c r="BA385" s="3">
        <f t="shared" si="67"/>
        <v>5625</v>
      </c>
      <c r="BB385" s="3">
        <f t="shared" si="67"/>
        <v>8464</v>
      </c>
      <c r="BC385" s="3">
        <f t="shared" si="67"/>
        <v>4225</v>
      </c>
      <c r="BD385" s="3">
        <f t="shared" si="67"/>
        <v>2401</v>
      </c>
      <c r="BE385" s="3">
        <f t="shared" si="67"/>
        <v>9</v>
      </c>
    </row>
    <row r="386" spans="1:57" x14ac:dyDescent="0.25">
      <c r="A386">
        <v>384</v>
      </c>
      <c r="B386" t="s">
        <v>75</v>
      </c>
      <c r="C386" t="s">
        <v>214</v>
      </c>
      <c r="D386" t="str">
        <f t="shared" si="65"/>
        <v>CLEARFIELD DR between EUCALYPTUS and OCEAN</v>
      </c>
      <c r="E386" t="s">
        <v>268</v>
      </c>
      <c r="F386" t="s">
        <v>390</v>
      </c>
      <c r="G386" t="s">
        <v>391</v>
      </c>
      <c r="H386" t="s">
        <v>38</v>
      </c>
      <c r="I386" t="s">
        <v>621</v>
      </c>
      <c r="J386" s="11" t="s">
        <v>918</v>
      </c>
      <c r="K386">
        <v>23307</v>
      </c>
      <c r="L386" s="11">
        <v>23304</v>
      </c>
      <c r="M386">
        <f>IFERROR(ROUND(VLOOKUP($A386,est_vols!$A:$U,2,FALSE),0),"")</f>
        <v>3</v>
      </c>
      <c r="N386">
        <f>IFERROR(ROUND(VLOOKUP($A386,est_vols!$A:$U,3,FALSE),0),"")</f>
        <v>11</v>
      </c>
      <c r="O386" t="str">
        <f>VLOOKUP(M386,'AT FT Lookup'!$A$3:$D$8,4,FALSE)</f>
        <v>Urb</v>
      </c>
      <c r="P386" s="11" t="str">
        <f>VLOOKUP(N386,'AT FT Lookup'!$A$12:$C$26,3,FALSE)</f>
        <v>Loc</v>
      </c>
      <c r="Q386">
        <f t="shared" si="60"/>
        <v>1</v>
      </c>
      <c r="R386">
        <f t="shared" si="61"/>
        <v>0</v>
      </c>
      <c r="S386">
        <f t="shared" si="62"/>
        <v>0</v>
      </c>
      <c r="T386">
        <f t="shared" si="63"/>
        <v>0</v>
      </c>
      <c r="U386" s="11" t="str">
        <f t="shared" si="64"/>
        <v>&lt;10k</v>
      </c>
      <c r="V386" s="3">
        <v>858</v>
      </c>
      <c r="W386" s="3">
        <v>129</v>
      </c>
      <c r="X386" s="3">
        <v>344</v>
      </c>
      <c r="Y386" s="3">
        <v>229</v>
      </c>
      <c r="Z386" s="3">
        <v>145</v>
      </c>
      <c r="AA386" s="9">
        <v>11</v>
      </c>
      <c r="AN386" s="3">
        <f>IFERROR(ROUND(VLOOKUP($A386,est_vols!$A:$U,4,FALSE),0),"")</f>
        <v>0</v>
      </c>
      <c r="AO386" s="3">
        <f>IFERROR(ROUND(VLOOKUP($A386,est_vols!$A:$U,5,FALSE),0),"")</f>
        <v>0</v>
      </c>
      <c r="AP386" s="3">
        <f>IFERROR(ROUND(VLOOKUP($A386,est_vols!$A:$U,6,FALSE),0),"")</f>
        <v>0</v>
      </c>
      <c r="AQ386" s="3">
        <f>IFERROR(ROUND(VLOOKUP($A386,est_vols!$A:$U,7,FALSE),0),"")</f>
        <v>0</v>
      </c>
      <c r="AR386" s="3">
        <f>IFERROR(ROUND(VLOOKUP($A386,est_vols!$A:$U,8,FALSE),0),"")</f>
        <v>0</v>
      </c>
      <c r="AS386" s="9">
        <f>IFERROR(ROUND(VLOOKUP($A386,est_vols!$A:$U,9,FALSE),0),"")</f>
        <v>0</v>
      </c>
      <c r="AT386" s="3">
        <f t="shared" si="66"/>
        <v>-858</v>
      </c>
      <c r="AU386" s="3">
        <f t="shared" si="66"/>
        <v>-129</v>
      </c>
      <c r="AV386" s="3">
        <f t="shared" si="66"/>
        <v>-344</v>
      </c>
      <c r="AW386" s="3">
        <f t="shared" si="66"/>
        <v>-229</v>
      </c>
      <c r="AX386" s="3">
        <f t="shared" si="66"/>
        <v>-145</v>
      </c>
      <c r="AY386" s="9">
        <f t="shared" si="66"/>
        <v>-11</v>
      </c>
      <c r="AZ386" s="3">
        <f t="shared" si="67"/>
        <v>736164</v>
      </c>
      <c r="BA386" s="3">
        <f t="shared" si="67"/>
        <v>16641</v>
      </c>
      <c r="BB386" s="3">
        <f t="shared" si="67"/>
        <v>118336</v>
      </c>
      <c r="BC386" s="3">
        <f t="shared" si="67"/>
        <v>52441</v>
      </c>
      <c r="BD386" s="3">
        <f t="shared" si="67"/>
        <v>21025</v>
      </c>
      <c r="BE386" s="3">
        <f t="shared" si="67"/>
        <v>121</v>
      </c>
    </row>
    <row r="387" spans="1:57" x14ac:dyDescent="0.25">
      <c r="A387">
        <v>385</v>
      </c>
      <c r="B387" t="s">
        <v>75</v>
      </c>
      <c r="C387" t="s">
        <v>214</v>
      </c>
      <c r="D387" t="str">
        <f t="shared" si="65"/>
        <v>CLEMENT ST between 32ND and 33RD</v>
      </c>
      <c r="E387" t="s">
        <v>269</v>
      </c>
      <c r="F387" t="s">
        <v>480</v>
      </c>
      <c r="G387" t="s">
        <v>481</v>
      </c>
      <c r="H387" t="s">
        <v>40</v>
      </c>
      <c r="I387" t="s">
        <v>621</v>
      </c>
      <c r="J387" s="11" t="s">
        <v>919</v>
      </c>
      <c r="K387">
        <v>27856</v>
      </c>
      <c r="L387" s="11">
        <v>27855</v>
      </c>
      <c r="M387">
        <f>IFERROR(ROUND(VLOOKUP($A387,est_vols!$A:$U,2,FALSE),0),"")</f>
        <v>3</v>
      </c>
      <c r="N387">
        <f>IFERROR(ROUND(VLOOKUP($A387,est_vols!$A:$U,3,FALSE),0),"")</f>
        <v>11</v>
      </c>
      <c r="O387" t="str">
        <f>VLOOKUP(M387,'AT FT Lookup'!$A$3:$D$8,4,FALSE)</f>
        <v>Urb</v>
      </c>
      <c r="P387" s="11" t="str">
        <f>VLOOKUP(N387,'AT FT Lookup'!$A$12:$C$26,3,FALSE)</f>
        <v>Loc</v>
      </c>
      <c r="Q387">
        <f t="shared" si="60"/>
        <v>1</v>
      </c>
      <c r="R387">
        <f t="shared" si="61"/>
        <v>0</v>
      </c>
      <c r="S387">
        <f t="shared" si="62"/>
        <v>0</v>
      </c>
      <c r="T387">
        <f t="shared" si="63"/>
        <v>0</v>
      </c>
      <c r="U387" s="11" t="str">
        <f t="shared" si="64"/>
        <v>&lt;10k</v>
      </c>
      <c r="V387" s="3">
        <v>3884</v>
      </c>
      <c r="W387" s="3">
        <v>706</v>
      </c>
      <c r="X387" s="3">
        <v>1756</v>
      </c>
      <c r="Y387" s="3">
        <v>902</v>
      </c>
      <c r="Z387" s="3">
        <v>493</v>
      </c>
      <c r="AA387" s="9">
        <v>27</v>
      </c>
      <c r="AN387" s="3">
        <f>IFERROR(ROUND(VLOOKUP($A387,est_vols!$A:$U,4,FALSE),0),"")</f>
        <v>253</v>
      </c>
      <c r="AO387" s="3">
        <f>IFERROR(ROUND(VLOOKUP($A387,est_vols!$A:$U,5,FALSE),0),"")</f>
        <v>52</v>
      </c>
      <c r="AP387" s="3">
        <f>IFERROR(ROUND(VLOOKUP($A387,est_vols!$A:$U,6,FALSE),0),"")</f>
        <v>96</v>
      </c>
      <c r="AQ387" s="3">
        <f>IFERROR(ROUND(VLOOKUP($A387,est_vols!$A:$U,7,FALSE),0),"")</f>
        <v>38</v>
      </c>
      <c r="AR387" s="3">
        <f>IFERROR(ROUND(VLOOKUP($A387,est_vols!$A:$U,8,FALSE),0),"")</f>
        <v>48</v>
      </c>
      <c r="AS387" s="9">
        <f>IFERROR(ROUND(VLOOKUP($A387,est_vols!$A:$U,9,FALSE),0),"")</f>
        <v>19</v>
      </c>
      <c r="AT387" s="3">
        <f t="shared" si="66"/>
        <v>-3631</v>
      </c>
      <c r="AU387" s="3">
        <f t="shared" si="66"/>
        <v>-654</v>
      </c>
      <c r="AV387" s="3">
        <f t="shared" si="66"/>
        <v>-1660</v>
      </c>
      <c r="AW387" s="3">
        <f t="shared" si="66"/>
        <v>-864</v>
      </c>
      <c r="AX387" s="3">
        <f t="shared" si="66"/>
        <v>-445</v>
      </c>
      <c r="AY387" s="9">
        <f t="shared" si="66"/>
        <v>-8</v>
      </c>
      <c r="AZ387" s="3">
        <f t="shared" si="67"/>
        <v>13184161</v>
      </c>
      <c r="BA387" s="3">
        <f t="shared" si="67"/>
        <v>427716</v>
      </c>
      <c r="BB387" s="3">
        <f t="shared" si="67"/>
        <v>2755600</v>
      </c>
      <c r="BC387" s="3">
        <f t="shared" si="67"/>
        <v>746496</v>
      </c>
      <c r="BD387" s="3">
        <f t="shared" si="67"/>
        <v>198025</v>
      </c>
      <c r="BE387" s="3">
        <f t="shared" si="67"/>
        <v>64</v>
      </c>
    </row>
    <row r="388" spans="1:57" x14ac:dyDescent="0.25">
      <c r="A388">
        <v>386</v>
      </c>
      <c r="B388" t="s">
        <v>75</v>
      </c>
      <c r="C388" t="s">
        <v>214</v>
      </c>
      <c r="D388" t="str">
        <f t="shared" si="65"/>
        <v>CLEMENT ST between 32ND and 33RD</v>
      </c>
      <c r="E388" t="s">
        <v>269</v>
      </c>
      <c r="F388" t="s">
        <v>480</v>
      </c>
      <c r="G388" t="s">
        <v>481</v>
      </c>
      <c r="H388" t="s">
        <v>42</v>
      </c>
      <c r="I388" t="s">
        <v>621</v>
      </c>
      <c r="J388" s="11" t="s">
        <v>920</v>
      </c>
      <c r="K388">
        <v>27855</v>
      </c>
      <c r="L388" s="11">
        <v>27856</v>
      </c>
      <c r="M388">
        <f>IFERROR(ROUND(VLOOKUP($A388,est_vols!$A:$U,2,FALSE),0),"")</f>
        <v>3</v>
      </c>
      <c r="N388">
        <f>IFERROR(ROUND(VLOOKUP($A388,est_vols!$A:$U,3,FALSE),0),"")</f>
        <v>11</v>
      </c>
      <c r="O388" t="str">
        <f>VLOOKUP(M388,'AT FT Lookup'!$A$3:$D$8,4,FALSE)</f>
        <v>Urb</v>
      </c>
      <c r="P388" s="11" t="str">
        <f>VLOOKUP(N388,'AT FT Lookup'!$A$12:$C$26,3,FALSE)</f>
        <v>Loc</v>
      </c>
      <c r="Q388">
        <f t="shared" ref="Q388:Q451" si="68">IF(V388&lt;10000,IF(V388&lt;1,0,1),0)</f>
        <v>1</v>
      </c>
      <c r="R388">
        <f t="shared" ref="R388:R451" si="69">IF(V388&lt;20000,IF(V388&lt;10000,0,1),0)</f>
        <v>0</v>
      </c>
      <c r="S388">
        <f t="shared" ref="S388:S451" si="70">IF(V388&lt;50000,IF(V388&lt;20000,0,1),0)</f>
        <v>0</v>
      </c>
      <c r="T388">
        <f t="shared" ref="T388:T451" si="71">IF(V388&gt;=50000,1,0)</f>
        <v>0</v>
      </c>
      <c r="U388" s="11" t="str">
        <f t="shared" ref="U388:U451" si="72">IF(Q388=1,"&lt;10k",IF(R388=1,"10-20k",IF(S388=1,"20-50k",IF(T388=1,"&gt;=50k","NA"))))</f>
        <v>&lt;10k</v>
      </c>
      <c r="V388" s="3">
        <v>3079</v>
      </c>
      <c r="W388" s="3">
        <v>526</v>
      </c>
      <c r="X388" s="3">
        <v>1236</v>
      </c>
      <c r="Y388" s="3">
        <v>747</v>
      </c>
      <c r="Z388" s="3">
        <v>522</v>
      </c>
      <c r="AA388" s="9">
        <v>48</v>
      </c>
      <c r="AN388" s="3">
        <f>IFERROR(ROUND(VLOOKUP($A388,est_vols!$A:$U,4,FALSE),0),"")</f>
        <v>32</v>
      </c>
      <c r="AO388" s="3">
        <f>IFERROR(ROUND(VLOOKUP($A388,est_vols!$A:$U,5,FALSE),0),"")</f>
        <v>1</v>
      </c>
      <c r="AP388" s="3">
        <f>IFERROR(ROUND(VLOOKUP($A388,est_vols!$A:$U,6,FALSE),0),"")</f>
        <v>13</v>
      </c>
      <c r="AQ388" s="3">
        <f>IFERROR(ROUND(VLOOKUP($A388,est_vols!$A:$U,7,FALSE),0),"")</f>
        <v>16</v>
      </c>
      <c r="AR388" s="3">
        <f>IFERROR(ROUND(VLOOKUP($A388,est_vols!$A:$U,8,FALSE),0),"")</f>
        <v>2</v>
      </c>
      <c r="AS388" s="9">
        <f>IFERROR(ROUND(VLOOKUP($A388,est_vols!$A:$U,9,FALSE),0),"")</f>
        <v>0</v>
      </c>
      <c r="AT388" s="3">
        <f t="shared" si="66"/>
        <v>-3047</v>
      </c>
      <c r="AU388" s="3">
        <f t="shared" si="66"/>
        <v>-525</v>
      </c>
      <c r="AV388" s="3">
        <f t="shared" si="66"/>
        <v>-1223</v>
      </c>
      <c r="AW388" s="3">
        <f t="shared" si="66"/>
        <v>-731</v>
      </c>
      <c r="AX388" s="3">
        <f t="shared" si="66"/>
        <v>-520</v>
      </c>
      <c r="AY388" s="9">
        <f t="shared" si="66"/>
        <v>-48</v>
      </c>
      <c r="AZ388" s="3">
        <f t="shared" si="67"/>
        <v>9284209</v>
      </c>
      <c r="BA388" s="3">
        <f t="shared" si="67"/>
        <v>275625</v>
      </c>
      <c r="BB388" s="3">
        <f t="shared" si="67"/>
        <v>1495729</v>
      </c>
      <c r="BC388" s="3">
        <f t="shared" si="67"/>
        <v>534361</v>
      </c>
      <c r="BD388" s="3">
        <f t="shared" si="67"/>
        <v>270400</v>
      </c>
      <c r="BE388" s="3">
        <f t="shared" si="67"/>
        <v>2304</v>
      </c>
    </row>
    <row r="389" spans="1:57" x14ac:dyDescent="0.25">
      <c r="A389">
        <v>387</v>
      </c>
      <c r="B389" t="s">
        <v>75</v>
      </c>
      <c r="C389" t="s">
        <v>214</v>
      </c>
      <c r="D389" t="str">
        <f t="shared" si="65"/>
        <v>COLE ST between FULTON and GROVE</v>
      </c>
      <c r="E389" t="s">
        <v>270</v>
      </c>
      <c r="F389" t="s">
        <v>389</v>
      </c>
      <c r="G389" t="s">
        <v>440</v>
      </c>
      <c r="H389" t="s">
        <v>36</v>
      </c>
      <c r="I389" t="s">
        <v>621</v>
      </c>
      <c r="J389" s="11" t="s">
        <v>921</v>
      </c>
      <c r="K389">
        <v>26424</v>
      </c>
      <c r="L389" s="11">
        <v>26469</v>
      </c>
      <c r="M389">
        <f>IFERROR(ROUND(VLOOKUP($A389,est_vols!$A:$U,2,FALSE),0),"")</f>
        <v>2</v>
      </c>
      <c r="N389">
        <f>IFERROR(ROUND(VLOOKUP($A389,est_vols!$A:$U,3,FALSE),0),"")</f>
        <v>11</v>
      </c>
      <c r="O389" t="str">
        <f>VLOOKUP(M389,'AT FT Lookup'!$A$3:$D$8,4,FALSE)</f>
        <v>UrbBiz</v>
      </c>
      <c r="P389" s="11" t="str">
        <f>VLOOKUP(N389,'AT FT Lookup'!$A$12:$C$26,3,FALSE)</f>
        <v>Loc</v>
      </c>
      <c r="Q389">
        <f t="shared" si="68"/>
        <v>1</v>
      </c>
      <c r="R389">
        <f t="shared" si="69"/>
        <v>0</v>
      </c>
      <c r="S389">
        <f t="shared" si="70"/>
        <v>0</v>
      </c>
      <c r="T389">
        <f t="shared" si="71"/>
        <v>0</v>
      </c>
      <c r="U389" s="11" t="str">
        <f t="shared" si="72"/>
        <v>&lt;10k</v>
      </c>
      <c r="V389" s="3">
        <v>603</v>
      </c>
      <c r="W389" s="3">
        <v>105</v>
      </c>
      <c r="X389" s="3">
        <v>239</v>
      </c>
      <c r="Y389" s="3">
        <v>136</v>
      </c>
      <c r="Z389" s="3">
        <v>111.5</v>
      </c>
      <c r="AA389" s="9">
        <v>11.5</v>
      </c>
      <c r="AN389" s="3">
        <f>IFERROR(ROUND(VLOOKUP($A389,est_vols!$A:$U,4,FALSE),0),"")</f>
        <v>1310</v>
      </c>
      <c r="AO389" s="3">
        <f>IFERROR(ROUND(VLOOKUP($A389,est_vols!$A:$U,5,FALSE),0),"")</f>
        <v>115</v>
      </c>
      <c r="AP389" s="3">
        <f>IFERROR(ROUND(VLOOKUP($A389,est_vols!$A:$U,6,FALSE),0),"")</f>
        <v>789</v>
      </c>
      <c r="AQ389" s="3">
        <f>IFERROR(ROUND(VLOOKUP($A389,est_vols!$A:$U,7,FALSE),0),"")</f>
        <v>406</v>
      </c>
      <c r="AR389" s="3">
        <f>IFERROR(ROUND(VLOOKUP($A389,est_vols!$A:$U,8,FALSE),0),"")</f>
        <v>0</v>
      </c>
      <c r="AS389" s="9">
        <f>IFERROR(ROUND(VLOOKUP($A389,est_vols!$A:$U,9,FALSE),0),"")</f>
        <v>0</v>
      </c>
      <c r="AT389" s="3">
        <f t="shared" si="66"/>
        <v>707</v>
      </c>
      <c r="AU389" s="3">
        <f t="shared" si="66"/>
        <v>10</v>
      </c>
      <c r="AV389" s="3">
        <f t="shared" si="66"/>
        <v>550</v>
      </c>
      <c r="AW389" s="3">
        <f t="shared" si="66"/>
        <v>270</v>
      </c>
      <c r="AX389" s="3">
        <f t="shared" si="66"/>
        <v>-111.5</v>
      </c>
      <c r="AY389" s="9">
        <f t="shared" si="66"/>
        <v>-11.5</v>
      </c>
      <c r="AZ389" s="3">
        <f t="shared" si="67"/>
        <v>499849</v>
      </c>
      <c r="BA389" s="3">
        <f t="shared" si="67"/>
        <v>100</v>
      </c>
      <c r="BB389" s="3">
        <f t="shared" si="67"/>
        <v>302500</v>
      </c>
      <c r="BC389" s="3">
        <f t="shared" si="67"/>
        <v>72900</v>
      </c>
      <c r="BD389" s="3">
        <f t="shared" si="67"/>
        <v>12432.25</v>
      </c>
      <c r="BE389" s="3">
        <f t="shared" si="67"/>
        <v>132.25</v>
      </c>
    </row>
    <row r="390" spans="1:57" x14ac:dyDescent="0.25">
      <c r="A390">
        <v>388</v>
      </c>
      <c r="B390" t="s">
        <v>75</v>
      </c>
      <c r="C390" t="s">
        <v>214</v>
      </c>
      <c r="D390" t="str">
        <f t="shared" si="65"/>
        <v>COLE ST between FULTON and GROVE</v>
      </c>
      <c r="E390" t="s">
        <v>270</v>
      </c>
      <c r="F390" t="s">
        <v>389</v>
      </c>
      <c r="G390" t="s">
        <v>440</v>
      </c>
      <c r="H390" t="s">
        <v>38</v>
      </c>
      <c r="I390" t="s">
        <v>621</v>
      </c>
      <c r="J390" s="11" t="s">
        <v>922</v>
      </c>
      <c r="K390">
        <v>26469</v>
      </c>
      <c r="L390" s="11">
        <v>26424</v>
      </c>
      <c r="M390">
        <f>IFERROR(ROUND(VLOOKUP($A390,est_vols!$A:$U,2,FALSE),0),"")</f>
        <v>2</v>
      </c>
      <c r="N390">
        <f>IFERROR(ROUND(VLOOKUP($A390,est_vols!$A:$U,3,FALSE),0),"")</f>
        <v>11</v>
      </c>
      <c r="O390" t="str">
        <f>VLOOKUP(M390,'AT FT Lookup'!$A$3:$D$8,4,FALSE)</f>
        <v>UrbBiz</v>
      </c>
      <c r="P390" s="11" t="str">
        <f>VLOOKUP(N390,'AT FT Lookup'!$A$12:$C$26,3,FALSE)</f>
        <v>Loc</v>
      </c>
      <c r="Q390">
        <f t="shared" si="68"/>
        <v>1</v>
      </c>
      <c r="R390">
        <f t="shared" si="69"/>
        <v>0</v>
      </c>
      <c r="S390">
        <f t="shared" si="70"/>
        <v>0</v>
      </c>
      <c r="T390">
        <f t="shared" si="71"/>
        <v>0</v>
      </c>
      <c r="U390" s="11" t="str">
        <f t="shared" si="72"/>
        <v>&lt;10k</v>
      </c>
      <c r="V390" s="3">
        <v>516</v>
      </c>
      <c r="W390" s="3">
        <v>68.5</v>
      </c>
      <c r="X390" s="3">
        <v>206</v>
      </c>
      <c r="Y390" s="3">
        <v>132</v>
      </c>
      <c r="Z390" s="3">
        <v>104</v>
      </c>
      <c r="AA390" s="9">
        <v>5.5</v>
      </c>
      <c r="AN390" s="3">
        <f>IFERROR(ROUND(VLOOKUP($A390,est_vols!$A:$U,4,FALSE),0),"")</f>
        <v>1379</v>
      </c>
      <c r="AO390" s="3">
        <f>IFERROR(ROUND(VLOOKUP($A390,est_vols!$A:$U,5,FALSE),0),"")</f>
        <v>0</v>
      </c>
      <c r="AP390" s="3">
        <f>IFERROR(ROUND(VLOOKUP($A390,est_vols!$A:$U,6,FALSE),0),"")</f>
        <v>842</v>
      </c>
      <c r="AQ390" s="3">
        <f>IFERROR(ROUND(VLOOKUP($A390,est_vols!$A:$U,7,FALSE),0),"")</f>
        <v>520</v>
      </c>
      <c r="AR390" s="3">
        <f>IFERROR(ROUND(VLOOKUP($A390,est_vols!$A:$U,8,FALSE),0),"")</f>
        <v>17</v>
      </c>
      <c r="AS390" s="9">
        <f>IFERROR(ROUND(VLOOKUP($A390,est_vols!$A:$U,9,FALSE),0),"")</f>
        <v>0</v>
      </c>
      <c r="AT390" s="3">
        <f t="shared" si="66"/>
        <v>863</v>
      </c>
      <c r="AU390" s="3">
        <f t="shared" si="66"/>
        <v>-68.5</v>
      </c>
      <c r="AV390" s="3">
        <f t="shared" si="66"/>
        <v>636</v>
      </c>
      <c r="AW390" s="3">
        <f t="shared" si="66"/>
        <v>388</v>
      </c>
      <c r="AX390" s="3">
        <f t="shared" si="66"/>
        <v>-87</v>
      </c>
      <c r="AY390" s="9">
        <f t="shared" si="66"/>
        <v>-5.5</v>
      </c>
      <c r="AZ390" s="3">
        <f t="shared" si="67"/>
        <v>744769</v>
      </c>
      <c r="BA390" s="3">
        <f t="shared" si="67"/>
        <v>4692.25</v>
      </c>
      <c r="BB390" s="3">
        <f t="shared" si="67"/>
        <v>404496</v>
      </c>
      <c r="BC390" s="3">
        <f t="shared" si="67"/>
        <v>150544</v>
      </c>
      <c r="BD390" s="3">
        <f t="shared" si="67"/>
        <v>7569</v>
      </c>
      <c r="BE390" s="3">
        <f t="shared" si="67"/>
        <v>30.25</v>
      </c>
    </row>
    <row r="391" spans="1:57" x14ac:dyDescent="0.25">
      <c r="A391">
        <v>389</v>
      </c>
      <c r="B391" t="s">
        <v>75</v>
      </c>
      <c r="C391" t="s">
        <v>214</v>
      </c>
      <c r="D391" t="str">
        <f t="shared" si="65"/>
        <v>CONNECTICUT ST between 19TH and 20TH</v>
      </c>
      <c r="E391" t="s">
        <v>271</v>
      </c>
      <c r="F391" t="s">
        <v>444</v>
      </c>
      <c r="G391" t="s">
        <v>456</v>
      </c>
      <c r="H391" t="s">
        <v>36</v>
      </c>
      <c r="I391" t="s">
        <v>621</v>
      </c>
      <c r="J391" s="11" t="s">
        <v>923</v>
      </c>
      <c r="K391">
        <v>23666</v>
      </c>
      <c r="L391" s="11">
        <v>23670</v>
      </c>
      <c r="M391">
        <f>IFERROR(ROUND(VLOOKUP($A391,est_vols!$A:$U,2,FALSE),0),"")</f>
        <v>2</v>
      </c>
      <c r="N391">
        <f>IFERROR(ROUND(VLOOKUP($A391,est_vols!$A:$U,3,FALSE),0),"")</f>
        <v>11</v>
      </c>
      <c r="O391" t="str">
        <f>VLOOKUP(M391,'AT FT Lookup'!$A$3:$D$8,4,FALSE)</f>
        <v>UrbBiz</v>
      </c>
      <c r="P391" s="11" t="str">
        <f>VLOOKUP(N391,'AT FT Lookup'!$A$12:$C$26,3,FALSE)</f>
        <v>Loc</v>
      </c>
      <c r="Q391">
        <f t="shared" si="68"/>
        <v>1</v>
      </c>
      <c r="R391">
        <f t="shared" si="69"/>
        <v>0</v>
      </c>
      <c r="S391">
        <f t="shared" si="70"/>
        <v>0</v>
      </c>
      <c r="T391">
        <f t="shared" si="71"/>
        <v>0</v>
      </c>
      <c r="U391" s="11" t="str">
        <f t="shared" si="72"/>
        <v>&lt;10k</v>
      </c>
      <c r="V391" s="3">
        <v>719.5</v>
      </c>
      <c r="W391" s="3">
        <v>129</v>
      </c>
      <c r="X391" s="3">
        <v>289.5</v>
      </c>
      <c r="Y391" s="3">
        <v>167</v>
      </c>
      <c r="Z391" s="3">
        <v>126</v>
      </c>
      <c r="AA391" s="9">
        <v>8</v>
      </c>
      <c r="AN391" s="3">
        <f>IFERROR(ROUND(VLOOKUP($A391,est_vols!$A:$U,4,FALSE),0),"")</f>
        <v>98</v>
      </c>
      <c r="AO391" s="3">
        <f>IFERROR(ROUND(VLOOKUP($A391,est_vols!$A:$U,5,FALSE),0),"")</f>
        <v>17</v>
      </c>
      <c r="AP391" s="3">
        <f>IFERROR(ROUND(VLOOKUP($A391,est_vols!$A:$U,6,FALSE),0),"")</f>
        <v>40</v>
      </c>
      <c r="AQ391" s="3">
        <f>IFERROR(ROUND(VLOOKUP($A391,est_vols!$A:$U,7,FALSE),0),"")</f>
        <v>23</v>
      </c>
      <c r="AR391" s="3">
        <f>IFERROR(ROUND(VLOOKUP($A391,est_vols!$A:$U,8,FALSE),0),"")</f>
        <v>9</v>
      </c>
      <c r="AS391" s="9">
        <f>IFERROR(ROUND(VLOOKUP($A391,est_vols!$A:$U,9,FALSE),0),"")</f>
        <v>9</v>
      </c>
      <c r="AT391" s="3">
        <f t="shared" si="66"/>
        <v>-621.5</v>
      </c>
      <c r="AU391" s="3">
        <f t="shared" si="66"/>
        <v>-112</v>
      </c>
      <c r="AV391" s="3">
        <f t="shared" si="66"/>
        <v>-249.5</v>
      </c>
      <c r="AW391" s="3">
        <f t="shared" si="66"/>
        <v>-144</v>
      </c>
      <c r="AX391" s="3">
        <f t="shared" si="66"/>
        <v>-117</v>
      </c>
      <c r="AY391" s="9">
        <f t="shared" si="66"/>
        <v>1</v>
      </c>
      <c r="AZ391" s="3">
        <f t="shared" si="67"/>
        <v>386262.25</v>
      </c>
      <c r="BA391" s="3">
        <f t="shared" si="67"/>
        <v>12544</v>
      </c>
      <c r="BB391" s="3">
        <f t="shared" si="67"/>
        <v>62250.25</v>
      </c>
      <c r="BC391" s="3">
        <f t="shared" si="67"/>
        <v>20736</v>
      </c>
      <c r="BD391" s="3">
        <f t="shared" si="67"/>
        <v>13689</v>
      </c>
      <c r="BE391" s="3">
        <f t="shared" si="67"/>
        <v>1</v>
      </c>
    </row>
    <row r="392" spans="1:57" x14ac:dyDescent="0.25">
      <c r="A392">
        <v>390</v>
      </c>
      <c r="B392" t="s">
        <v>75</v>
      </c>
      <c r="C392" t="s">
        <v>214</v>
      </c>
      <c r="D392" t="str">
        <f t="shared" si="65"/>
        <v>CONNECTICUT ST between 19TH and 20TH</v>
      </c>
      <c r="E392" t="s">
        <v>271</v>
      </c>
      <c r="F392" t="s">
        <v>444</v>
      </c>
      <c r="G392" t="s">
        <v>456</v>
      </c>
      <c r="H392" t="s">
        <v>38</v>
      </c>
      <c r="I392" t="s">
        <v>621</v>
      </c>
      <c r="J392" s="11" t="s">
        <v>924</v>
      </c>
      <c r="K392">
        <v>23670</v>
      </c>
      <c r="L392" s="11">
        <v>23666</v>
      </c>
      <c r="M392">
        <f>IFERROR(ROUND(VLOOKUP($A392,est_vols!$A:$U,2,FALSE),0),"")</f>
        <v>2</v>
      </c>
      <c r="N392">
        <f>IFERROR(ROUND(VLOOKUP($A392,est_vols!$A:$U,3,FALSE),0),"")</f>
        <v>11</v>
      </c>
      <c r="O392" t="str">
        <f>VLOOKUP(M392,'AT FT Lookup'!$A$3:$D$8,4,FALSE)</f>
        <v>UrbBiz</v>
      </c>
      <c r="P392" s="11" t="str">
        <f>VLOOKUP(N392,'AT FT Lookup'!$A$12:$C$26,3,FALSE)</f>
        <v>Loc</v>
      </c>
      <c r="Q392">
        <f t="shared" si="68"/>
        <v>1</v>
      </c>
      <c r="R392">
        <f t="shared" si="69"/>
        <v>0</v>
      </c>
      <c r="S392">
        <f t="shared" si="70"/>
        <v>0</v>
      </c>
      <c r="T392">
        <f t="shared" si="71"/>
        <v>0</v>
      </c>
      <c r="U392" s="11" t="str">
        <f t="shared" si="72"/>
        <v>&lt;10k</v>
      </c>
      <c r="V392" s="3">
        <v>911.5</v>
      </c>
      <c r="W392" s="3">
        <v>139.5</v>
      </c>
      <c r="X392" s="3">
        <v>379</v>
      </c>
      <c r="Y392" s="3">
        <v>210</v>
      </c>
      <c r="Z392" s="3">
        <v>178.5</v>
      </c>
      <c r="AA392" s="9">
        <v>4.5</v>
      </c>
      <c r="AN392" s="3">
        <f>IFERROR(ROUND(VLOOKUP($A392,est_vols!$A:$U,4,FALSE),0),"")</f>
        <v>77</v>
      </c>
      <c r="AO392" s="3">
        <f>IFERROR(ROUND(VLOOKUP($A392,est_vols!$A:$U,5,FALSE),0),"")</f>
        <v>13</v>
      </c>
      <c r="AP392" s="3">
        <f>IFERROR(ROUND(VLOOKUP($A392,est_vols!$A:$U,6,FALSE),0),"")</f>
        <v>33</v>
      </c>
      <c r="AQ392" s="3">
        <f>IFERROR(ROUND(VLOOKUP($A392,est_vols!$A:$U,7,FALSE),0),"")</f>
        <v>17</v>
      </c>
      <c r="AR392" s="3">
        <f>IFERROR(ROUND(VLOOKUP($A392,est_vols!$A:$U,8,FALSE),0),"")</f>
        <v>5</v>
      </c>
      <c r="AS392" s="9">
        <f>IFERROR(ROUND(VLOOKUP($A392,est_vols!$A:$U,9,FALSE),0),"")</f>
        <v>9</v>
      </c>
      <c r="AT392" s="3">
        <f t="shared" si="66"/>
        <v>-834.5</v>
      </c>
      <c r="AU392" s="3">
        <f t="shared" si="66"/>
        <v>-126.5</v>
      </c>
      <c r="AV392" s="3">
        <f t="shared" si="66"/>
        <v>-346</v>
      </c>
      <c r="AW392" s="3">
        <f t="shared" si="66"/>
        <v>-193</v>
      </c>
      <c r="AX392" s="3">
        <f t="shared" si="66"/>
        <v>-173.5</v>
      </c>
      <c r="AY392" s="9">
        <f t="shared" si="66"/>
        <v>4.5</v>
      </c>
      <c r="AZ392" s="3">
        <f t="shared" si="67"/>
        <v>696390.25</v>
      </c>
      <c r="BA392" s="3">
        <f t="shared" si="67"/>
        <v>16002.25</v>
      </c>
      <c r="BB392" s="3">
        <f t="shared" si="67"/>
        <v>119716</v>
      </c>
      <c r="BC392" s="3">
        <f t="shared" si="67"/>
        <v>37249</v>
      </c>
      <c r="BD392" s="3">
        <f t="shared" si="67"/>
        <v>30102.25</v>
      </c>
      <c r="BE392" s="3">
        <f t="shared" si="67"/>
        <v>20.25</v>
      </c>
    </row>
    <row r="393" spans="1:57" x14ac:dyDescent="0.25">
      <c r="A393">
        <v>391</v>
      </c>
      <c r="B393" t="s">
        <v>75</v>
      </c>
      <c r="C393" t="s">
        <v>214</v>
      </c>
      <c r="D393" t="str">
        <f t="shared" si="65"/>
        <v>CONSTANSO WY between CRESTLAKE and SLOAT</v>
      </c>
      <c r="E393" t="s">
        <v>272</v>
      </c>
      <c r="F393" t="s">
        <v>482</v>
      </c>
      <c r="G393" t="s">
        <v>392</v>
      </c>
      <c r="H393" t="s">
        <v>36</v>
      </c>
      <c r="I393" t="s">
        <v>621</v>
      </c>
      <c r="J393" s="11" t="s">
        <v>925</v>
      </c>
      <c r="K393">
        <v>23335</v>
      </c>
      <c r="L393" s="11">
        <v>23336</v>
      </c>
      <c r="M393">
        <f>IFERROR(ROUND(VLOOKUP($A393,est_vols!$A:$U,2,FALSE),0),"")</f>
        <v>3</v>
      </c>
      <c r="N393">
        <f>IFERROR(ROUND(VLOOKUP($A393,est_vols!$A:$U,3,FALSE),0),"")</f>
        <v>11</v>
      </c>
      <c r="O393" t="str">
        <f>VLOOKUP(M393,'AT FT Lookup'!$A$3:$D$8,4,FALSE)</f>
        <v>Urb</v>
      </c>
      <c r="P393" s="11" t="str">
        <f>VLOOKUP(N393,'AT FT Lookup'!$A$12:$C$26,3,FALSE)</f>
        <v>Loc</v>
      </c>
      <c r="Q393">
        <f t="shared" si="68"/>
        <v>1</v>
      </c>
      <c r="R393">
        <f t="shared" si="69"/>
        <v>0</v>
      </c>
      <c r="S393">
        <f t="shared" si="70"/>
        <v>0</v>
      </c>
      <c r="T393">
        <f t="shared" si="71"/>
        <v>0</v>
      </c>
      <c r="U393" s="11" t="str">
        <f t="shared" si="72"/>
        <v>&lt;10k</v>
      </c>
      <c r="V393" s="3">
        <v>1031</v>
      </c>
      <c r="W393" s="3">
        <v>105</v>
      </c>
      <c r="X393" s="3">
        <v>394</v>
      </c>
      <c r="Y393" s="3">
        <v>273</v>
      </c>
      <c r="Z393" s="3">
        <v>251</v>
      </c>
      <c r="AA393" s="9">
        <v>8</v>
      </c>
      <c r="AN393" s="3">
        <f>IFERROR(ROUND(VLOOKUP($A393,est_vols!$A:$U,4,FALSE),0),"")</f>
        <v>34</v>
      </c>
      <c r="AO393" s="3">
        <f>IFERROR(ROUND(VLOOKUP($A393,est_vols!$A:$U,5,FALSE),0),"")</f>
        <v>0</v>
      </c>
      <c r="AP393" s="3">
        <f>IFERROR(ROUND(VLOOKUP($A393,est_vols!$A:$U,6,FALSE),0),"")</f>
        <v>2</v>
      </c>
      <c r="AQ393" s="3">
        <f>IFERROR(ROUND(VLOOKUP($A393,est_vols!$A:$U,7,FALSE),0),"")</f>
        <v>31</v>
      </c>
      <c r="AR393" s="3">
        <f>IFERROR(ROUND(VLOOKUP($A393,est_vols!$A:$U,8,FALSE),0),"")</f>
        <v>1</v>
      </c>
      <c r="AS393" s="9">
        <f>IFERROR(ROUND(VLOOKUP($A393,est_vols!$A:$U,9,FALSE),0),"")</f>
        <v>0</v>
      </c>
      <c r="AT393" s="3">
        <f t="shared" si="66"/>
        <v>-997</v>
      </c>
      <c r="AU393" s="3">
        <f t="shared" si="66"/>
        <v>-105</v>
      </c>
      <c r="AV393" s="3">
        <f t="shared" si="66"/>
        <v>-392</v>
      </c>
      <c r="AW393" s="3">
        <f t="shared" si="66"/>
        <v>-242</v>
      </c>
      <c r="AX393" s="3">
        <f t="shared" si="66"/>
        <v>-250</v>
      </c>
      <c r="AY393" s="9">
        <f t="shared" si="66"/>
        <v>-8</v>
      </c>
      <c r="AZ393" s="3">
        <f t="shared" si="67"/>
        <v>994009</v>
      </c>
      <c r="BA393" s="3">
        <f t="shared" si="67"/>
        <v>11025</v>
      </c>
      <c r="BB393" s="3">
        <f t="shared" si="67"/>
        <v>153664</v>
      </c>
      <c r="BC393" s="3">
        <f t="shared" si="67"/>
        <v>58564</v>
      </c>
      <c r="BD393" s="3">
        <f t="shared" si="67"/>
        <v>62500</v>
      </c>
      <c r="BE393" s="3">
        <f t="shared" si="67"/>
        <v>64</v>
      </c>
    </row>
    <row r="394" spans="1:57" x14ac:dyDescent="0.25">
      <c r="A394">
        <v>392</v>
      </c>
      <c r="B394" t="s">
        <v>75</v>
      </c>
      <c r="C394" t="s">
        <v>214</v>
      </c>
      <c r="D394" t="str">
        <f t="shared" si="65"/>
        <v>CONSTANSO WY between CRESTLAKE and SLOAT</v>
      </c>
      <c r="E394" t="s">
        <v>272</v>
      </c>
      <c r="F394" t="s">
        <v>482</v>
      </c>
      <c r="G394" t="s">
        <v>392</v>
      </c>
      <c r="H394" t="s">
        <v>36</v>
      </c>
      <c r="I394" t="s">
        <v>621</v>
      </c>
      <c r="J394" s="11" t="s">
        <v>926</v>
      </c>
      <c r="K394">
        <v>23336</v>
      </c>
      <c r="L394" s="11">
        <v>23248</v>
      </c>
      <c r="M394">
        <f>IFERROR(ROUND(VLOOKUP($A394,est_vols!$A:$U,2,FALSE),0),"")</f>
        <v>3</v>
      </c>
      <c r="N394">
        <f>IFERROR(ROUND(VLOOKUP($A394,est_vols!$A:$U,3,FALSE),0),"")</f>
        <v>11</v>
      </c>
      <c r="O394" t="str">
        <f>VLOOKUP(M394,'AT FT Lookup'!$A$3:$D$8,4,FALSE)</f>
        <v>Urb</v>
      </c>
      <c r="P394" s="11" t="str">
        <f>VLOOKUP(N394,'AT FT Lookup'!$A$12:$C$26,3,FALSE)</f>
        <v>Loc</v>
      </c>
      <c r="Q394">
        <f t="shared" si="68"/>
        <v>1</v>
      </c>
      <c r="R394">
        <f t="shared" si="69"/>
        <v>0</v>
      </c>
      <c r="S394">
        <f t="shared" si="70"/>
        <v>0</v>
      </c>
      <c r="T394">
        <f t="shared" si="71"/>
        <v>0</v>
      </c>
      <c r="U394" s="11" t="str">
        <f t="shared" si="72"/>
        <v>&lt;10k</v>
      </c>
      <c r="V394" s="3">
        <v>1031</v>
      </c>
      <c r="W394" s="3">
        <v>105</v>
      </c>
      <c r="X394" s="3">
        <v>394</v>
      </c>
      <c r="Y394" s="3">
        <v>273</v>
      </c>
      <c r="Z394" s="3">
        <v>251</v>
      </c>
      <c r="AA394" s="9">
        <v>8</v>
      </c>
      <c r="AN394" s="3">
        <f>IFERROR(ROUND(VLOOKUP($A394,est_vols!$A:$U,4,FALSE),0),"")</f>
        <v>66</v>
      </c>
      <c r="AO394" s="3">
        <f>IFERROR(ROUND(VLOOKUP($A394,est_vols!$A:$U,5,FALSE),0),"")</f>
        <v>7</v>
      </c>
      <c r="AP394" s="3">
        <f>IFERROR(ROUND(VLOOKUP($A394,est_vols!$A:$U,6,FALSE),0),"")</f>
        <v>14</v>
      </c>
      <c r="AQ394" s="3">
        <f>IFERROR(ROUND(VLOOKUP($A394,est_vols!$A:$U,7,FALSE),0),"")</f>
        <v>37</v>
      </c>
      <c r="AR394" s="3">
        <f>IFERROR(ROUND(VLOOKUP($A394,est_vols!$A:$U,8,FALSE),0),"")</f>
        <v>8</v>
      </c>
      <c r="AS394" s="9">
        <f>IFERROR(ROUND(VLOOKUP($A394,est_vols!$A:$U,9,FALSE),0),"")</f>
        <v>0</v>
      </c>
      <c r="AT394" s="3">
        <f t="shared" si="66"/>
        <v>-965</v>
      </c>
      <c r="AU394" s="3">
        <f t="shared" si="66"/>
        <v>-98</v>
      </c>
      <c r="AV394" s="3">
        <f t="shared" si="66"/>
        <v>-380</v>
      </c>
      <c r="AW394" s="3">
        <f t="shared" si="66"/>
        <v>-236</v>
      </c>
      <c r="AX394" s="3">
        <f t="shared" si="66"/>
        <v>-243</v>
      </c>
      <c r="AY394" s="9">
        <f t="shared" si="66"/>
        <v>-8</v>
      </c>
      <c r="AZ394" s="3">
        <f t="shared" si="67"/>
        <v>931225</v>
      </c>
      <c r="BA394" s="3">
        <f t="shared" si="67"/>
        <v>9604</v>
      </c>
      <c r="BB394" s="3">
        <f t="shared" si="67"/>
        <v>144400</v>
      </c>
      <c r="BC394" s="3">
        <f t="shared" si="67"/>
        <v>55696</v>
      </c>
      <c r="BD394" s="3">
        <f t="shared" si="67"/>
        <v>59049</v>
      </c>
      <c r="BE394" s="3">
        <f t="shared" si="67"/>
        <v>64</v>
      </c>
    </row>
    <row r="395" spans="1:57" x14ac:dyDescent="0.25">
      <c r="A395">
        <v>393</v>
      </c>
      <c r="B395" t="s">
        <v>75</v>
      </c>
      <c r="C395" t="s">
        <v>214</v>
      </c>
      <c r="D395" t="str">
        <f t="shared" si="65"/>
        <v>CONSTANSO WY between CRESTLAKE and SLOAT</v>
      </c>
      <c r="E395" t="s">
        <v>272</v>
      </c>
      <c r="F395" t="s">
        <v>482</v>
      </c>
      <c r="G395" t="s">
        <v>392</v>
      </c>
      <c r="H395" t="s">
        <v>38</v>
      </c>
      <c r="I395" t="s">
        <v>621</v>
      </c>
      <c r="J395" s="11" t="s">
        <v>927</v>
      </c>
      <c r="K395">
        <v>23248</v>
      </c>
      <c r="L395" s="11">
        <v>23336</v>
      </c>
      <c r="M395">
        <f>IFERROR(ROUND(VLOOKUP($A395,est_vols!$A:$U,2,FALSE),0),"")</f>
        <v>3</v>
      </c>
      <c r="N395">
        <f>IFERROR(ROUND(VLOOKUP($A395,est_vols!$A:$U,3,FALSE),0),"")</f>
        <v>11</v>
      </c>
      <c r="O395" t="str">
        <f>VLOOKUP(M395,'AT FT Lookup'!$A$3:$D$8,4,FALSE)</f>
        <v>Urb</v>
      </c>
      <c r="P395" s="11" t="str">
        <f>VLOOKUP(N395,'AT FT Lookup'!$A$12:$C$26,3,FALSE)</f>
        <v>Loc</v>
      </c>
      <c r="Q395">
        <f t="shared" si="68"/>
        <v>1</v>
      </c>
      <c r="R395">
        <f t="shared" si="69"/>
        <v>0</v>
      </c>
      <c r="S395">
        <f t="shared" si="70"/>
        <v>0</v>
      </c>
      <c r="T395">
        <f t="shared" si="71"/>
        <v>0</v>
      </c>
      <c r="U395" s="11" t="str">
        <f t="shared" si="72"/>
        <v>&lt;10k</v>
      </c>
      <c r="V395" s="3">
        <v>235</v>
      </c>
      <c r="W395" s="3">
        <v>50</v>
      </c>
      <c r="X395" s="3">
        <v>95</v>
      </c>
      <c r="Y395" s="3">
        <v>39</v>
      </c>
      <c r="Z395" s="3">
        <v>37</v>
      </c>
      <c r="AA395" s="9">
        <v>14</v>
      </c>
      <c r="AN395" s="3">
        <f>IFERROR(ROUND(VLOOKUP($A395,est_vols!$A:$U,4,FALSE),0),"")</f>
        <v>44</v>
      </c>
      <c r="AO395" s="3">
        <f>IFERROR(ROUND(VLOOKUP($A395,est_vols!$A:$U,5,FALSE),0),"")</f>
        <v>6</v>
      </c>
      <c r="AP395" s="3">
        <f>IFERROR(ROUND(VLOOKUP($A395,est_vols!$A:$U,6,FALSE),0),"")</f>
        <v>21</v>
      </c>
      <c r="AQ395" s="3">
        <f>IFERROR(ROUND(VLOOKUP($A395,est_vols!$A:$U,7,FALSE),0),"")</f>
        <v>7</v>
      </c>
      <c r="AR395" s="3">
        <f>IFERROR(ROUND(VLOOKUP($A395,est_vols!$A:$U,8,FALSE),0),"")</f>
        <v>9</v>
      </c>
      <c r="AS395" s="9">
        <f>IFERROR(ROUND(VLOOKUP($A395,est_vols!$A:$U,9,FALSE),0),"")</f>
        <v>0</v>
      </c>
      <c r="AT395" s="3">
        <f t="shared" si="66"/>
        <v>-191</v>
      </c>
      <c r="AU395" s="3">
        <f t="shared" si="66"/>
        <v>-44</v>
      </c>
      <c r="AV395" s="3">
        <f t="shared" si="66"/>
        <v>-74</v>
      </c>
      <c r="AW395" s="3">
        <f t="shared" si="66"/>
        <v>-32</v>
      </c>
      <c r="AX395" s="3">
        <f t="shared" si="66"/>
        <v>-28</v>
      </c>
      <c r="AY395" s="9">
        <f t="shared" si="66"/>
        <v>-14</v>
      </c>
      <c r="AZ395" s="3">
        <f t="shared" si="67"/>
        <v>36481</v>
      </c>
      <c r="BA395" s="3">
        <f t="shared" si="67"/>
        <v>1936</v>
      </c>
      <c r="BB395" s="3">
        <f t="shared" si="67"/>
        <v>5476</v>
      </c>
      <c r="BC395" s="3">
        <f t="shared" si="67"/>
        <v>1024</v>
      </c>
      <c r="BD395" s="3">
        <f t="shared" si="67"/>
        <v>784</v>
      </c>
      <c r="BE395" s="3">
        <f t="shared" si="67"/>
        <v>196</v>
      </c>
    </row>
    <row r="396" spans="1:57" x14ac:dyDescent="0.25">
      <c r="A396">
        <v>394</v>
      </c>
      <c r="B396" t="s">
        <v>75</v>
      </c>
      <c r="C396" t="s">
        <v>214</v>
      </c>
      <c r="D396" t="str">
        <f t="shared" si="65"/>
        <v>CONSTANSO WY between CRESTLAKE and SLOAT</v>
      </c>
      <c r="E396" t="s">
        <v>272</v>
      </c>
      <c r="F396" t="s">
        <v>482</v>
      </c>
      <c r="G396" t="s">
        <v>392</v>
      </c>
      <c r="H396" t="s">
        <v>38</v>
      </c>
      <c r="I396" t="s">
        <v>621</v>
      </c>
      <c r="J396" s="11" t="s">
        <v>928</v>
      </c>
      <c r="K396">
        <v>23336</v>
      </c>
      <c r="L396" s="11">
        <v>23335</v>
      </c>
      <c r="M396">
        <f>IFERROR(ROUND(VLOOKUP($A396,est_vols!$A:$U,2,FALSE),0),"")</f>
        <v>3</v>
      </c>
      <c r="N396">
        <f>IFERROR(ROUND(VLOOKUP($A396,est_vols!$A:$U,3,FALSE),0),"")</f>
        <v>11</v>
      </c>
      <c r="O396" t="str">
        <f>VLOOKUP(M396,'AT FT Lookup'!$A$3:$D$8,4,FALSE)</f>
        <v>Urb</v>
      </c>
      <c r="P396" s="11" t="str">
        <f>VLOOKUP(N396,'AT FT Lookup'!$A$12:$C$26,3,FALSE)</f>
        <v>Loc</v>
      </c>
      <c r="Q396">
        <f t="shared" si="68"/>
        <v>1</v>
      </c>
      <c r="R396">
        <f t="shared" si="69"/>
        <v>0</v>
      </c>
      <c r="S396">
        <f t="shared" si="70"/>
        <v>0</v>
      </c>
      <c r="T396">
        <f t="shared" si="71"/>
        <v>0</v>
      </c>
      <c r="U396" s="11" t="str">
        <f t="shared" si="72"/>
        <v>&lt;10k</v>
      </c>
      <c r="V396" s="3">
        <v>235</v>
      </c>
      <c r="W396" s="3">
        <v>50</v>
      </c>
      <c r="X396" s="3">
        <v>95</v>
      </c>
      <c r="Y396" s="3">
        <v>39</v>
      </c>
      <c r="Z396" s="3">
        <v>37</v>
      </c>
      <c r="AA396" s="9">
        <v>14</v>
      </c>
      <c r="AN396" s="3">
        <f>IFERROR(ROUND(VLOOKUP($A396,est_vols!$A:$U,4,FALSE),0),"")</f>
        <v>126</v>
      </c>
      <c r="AO396" s="3">
        <f>IFERROR(ROUND(VLOOKUP($A396,est_vols!$A:$U,5,FALSE),0),"")</f>
        <v>13</v>
      </c>
      <c r="AP396" s="3">
        <f>IFERROR(ROUND(VLOOKUP($A396,est_vols!$A:$U,6,FALSE),0),"")</f>
        <v>49</v>
      </c>
      <c r="AQ396" s="3">
        <f>IFERROR(ROUND(VLOOKUP($A396,est_vols!$A:$U,7,FALSE),0),"")</f>
        <v>28</v>
      </c>
      <c r="AR396" s="3">
        <f>IFERROR(ROUND(VLOOKUP($A396,est_vols!$A:$U,8,FALSE),0),"")</f>
        <v>34</v>
      </c>
      <c r="AS396" s="9">
        <f>IFERROR(ROUND(VLOOKUP($A396,est_vols!$A:$U,9,FALSE),0),"")</f>
        <v>1</v>
      </c>
      <c r="AT396" s="3">
        <f t="shared" si="66"/>
        <v>-109</v>
      </c>
      <c r="AU396" s="3">
        <f t="shared" si="66"/>
        <v>-37</v>
      </c>
      <c r="AV396" s="3">
        <f t="shared" si="66"/>
        <v>-46</v>
      </c>
      <c r="AW396" s="3">
        <f t="shared" si="66"/>
        <v>-11</v>
      </c>
      <c r="AX396" s="3">
        <f t="shared" si="66"/>
        <v>-3</v>
      </c>
      <c r="AY396" s="9">
        <f t="shared" si="66"/>
        <v>-13</v>
      </c>
      <c r="AZ396" s="3">
        <f t="shared" si="67"/>
        <v>11881</v>
      </c>
      <c r="BA396" s="3">
        <f t="shared" si="67"/>
        <v>1369</v>
      </c>
      <c r="BB396" s="3">
        <f t="shared" si="67"/>
        <v>2116</v>
      </c>
      <c r="BC396" s="3">
        <f t="shared" si="67"/>
        <v>121</v>
      </c>
      <c r="BD396" s="3">
        <f t="shared" si="67"/>
        <v>9</v>
      </c>
      <c r="BE396" s="3">
        <f t="shared" si="67"/>
        <v>169</v>
      </c>
    </row>
    <row r="397" spans="1:57" x14ac:dyDescent="0.25">
      <c r="A397">
        <v>395</v>
      </c>
      <c r="B397" t="s">
        <v>75</v>
      </c>
      <c r="C397" t="s">
        <v>214</v>
      </c>
      <c r="D397" t="str">
        <f t="shared" si="65"/>
        <v>CORBETT AVE between HATTIE and ORD</v>
      </c>
      <c r="E397" t="s">
        <v>273</v>
      </c>
      <c r="F397" t="s">
        <v>483</v>
      </c>
      <c r="G397" t="s">
        <v>484</v>
      </c>
      <c r="H397" t="s">
        <v>40</v>
      </c>
      <c r="I397" t="s">
        <v>621</v>
      </c>
      <c r="J397" s="11" t="s">
        <v>929</v>
      </c>
      <c r="K397">
        <v>26170</v>
      </c>
      <c r="L397" s="11">
        <v>26164</v>
      </c>
      <c r="M397">
        <f>IFERROR(ROUND(VLOOKUP($A397,est_vols!$A:$U,2,FALSE),0),"")</f>
        <v>2</v>
      </c>
      <c r="N397">
        <f>IFERROR(ROUND(VLOOKUP($A397,est_vols!$A:$U,3,FALSE),0),"")</f>
        <v>4</v>
      </c>
      <c r="O397" t="str">
        <f>VLOOKUP(M397,'AT FT Lookup'!$A$3:$D$8,4,FALSE)</f>
        <v>UrbBiz</v>
      </c>
      <c r="P397" s="11" t="str">
        <f>VLOOKUP(N397,'AT FT Lookup'!$A$12:$C$26,3,FALSE)</f>
        <v>Col</v>
      </c>
      <c r="Q397">
        <f t="shared" si="68"/>
        <v>1</v>
      </c>
      <c r="R397">
        <f t="shared" si="69"/>
        <v>0</v>
      </c>
      <c r="S397">
        <f t="shared" si="70"/>
        <v>0</v>
      </c>
      <c r="T397">
        <f t="shared" si="71"/>
        <v>0</v>
      </c>
      <c r="U397" s="11" t="str">
        <f t="shared" si="72"/>
        <v>&lt;10k</v>
      </c>
      <c r="V397" s="3">
        <v>822</v>
      </c>
      <c r="W397" s="3">
        <v>203</v>
      </c>
      <c r="X397" s="3">
        <v>296</v>
      </c>
      <c r="Y397" s="3">
        <v>157</v>
      </c>
      <c r="Z397" s="3">
        <v>159</v>
      </c>
      <c r="AA397" s="9">
        <v>7</v>
      </c>
      <c r="AN397" s="3">
        <f>IFERROR(ROUND(VLOOKUP($A397,est_vols!$A:$U,4,FALSE),0),"")</f>
        <v>292</v>
      </c>
      <c r="AO397" s="3">
        <f>IFERROR(ROUND(VLOOKUP($A397,est_vols!$A:$U,5,FALSE),0),"")</f>
        <v>49</v>
      </c>
      <c r="AP397" s="3">
        <f>IFERROR(ROUND(VLOOKUP($A397,est_vols!$A:$U,6,FALSE),0),"")</f>
        <v>94</v>
      </c>
      <c r="AQ397" s="3">
        <f>IFERROR(ROUND(VLOOKUP($A397,est_vols!$A:$U,7,FALSE),0),"")</f>
        <v>37</v>
      </c>
      <c r="AR397" s="3">
        <f>IFERROR(ROUND(VLOOKUP($A397,est_vols!$A:$U,8,FALSE),0),"")</f>
        <v>90</v>
      </c>
      <c r="AS397" s="9">
        <f>IFERROR(ROUND(VLOOKUP($A397,est_vols!$A:$U,9,FALSE),0),"")</f>
        <v>21</v>
      </c>
      <c r="AT397" s="3">
        <f t="shared" si="66"/>
        <v>-530</v>
      </c>
      <c r="AU397" s="3">
        <f t="shared" si="66"/>
        <v>-154</v>
      </c>
      <c r="AV397" s="3">
        <f t="shared" si="66"/>
        <v>-202</v>
      </c>
      <c r="AW397" s="3">
        <f t="shared" si="66"/>
        <v>-120</v>
      </c>
      <c r="AX397" s="3">
        <f t="shared" si="66"/>
        <v>-69</v>
      </c>
      <c r="AY397" s="9">
        <f t="shared" si="66"/>
        <v>14</v>
      </c>
      <c r="AZ397" s="3">
        <f t="shared" si="67"/>
        <v>280900</v>
      </c>
      <c r="BA397" s="3">
        <f t="shared" si="67"/>
        <v>23716</v>
      </c>
      <c r="BB397" s="3">
        <f t="shared" si="67"/>
        <v>40804</v>
      </c>
      <c r="BC397" s="3">
        <f t="shared" si="67"/>
        <v>14400</v>
      </c>
      <c r="BD397" s="3">
        <f t="shared" si="67"/>
        <v>4761</v>
      </c>
      <c r="BE397" s="3">
        <f t="shared" si="67"/>
        <v>196</v>
      </c>
    </row>
    <row r="398" spans="1:57" x14ac:dyDescent="0.25">
      <c r="A398">
        <v>396</v>
      </c>
      <c r="B398" t="s">
        <v>75</v>
      </c>
      <c r="C398" t="s">
        <v>214</v>
      </c>
      <c r="D398" t="str">
        <f t="shared" si="65"/>
        <v>CORBETT AVE between HATTIE and ORD</v>
      </c>
      <c r="E398" t="s">
        <v>273</v>
      </c>
      <c r="F398" t="s">
        <v>483</v>
      </c>
      <c r="G398" t="s">
        <v>484</v>
      </c>
      <c r="H398" t="s">
        <v>42</v>
      </c>
      <c r="I398" t="s">
        <v>621</v>
      </c>
      <c r="J398" s="11" t="s">
        <v>930</v>
      </c>
      <c r="K398">
        <v>26164</v>
      </c>
      <c r="L398" s="11">
        <v>26170</v>
      </c>
      <c r="M398">
        <f>IFERROR(ROUND(VLOOKUP($A398,est_vols!$A:$U,2,FALSE),0),"")</f>
        <v>2</v>
      </c>
      <c r="N398">
        <f>IFERROR(ROUND(VLOOKUP($A398,est_vols!$A:$U,3,FALSE),0),"")</f>
        <v>4</v>
      </c>
      <c r="O398" t="str">
        <f>VLOOKUP(M398,'AT FT Lookup'!$A$3:$D$8,4,FALSE)</f>
        <v>UrbBiz</v>
      </c>
      <c r="P398" s="11" t="str">
        <f>VLOOKUP(N398,'AT FT Lookup'!$A$12:$C$26,3,FALSE)</f>
        <v>Col</v>
      </c>
      <c r="Q398">
        <f t="shared" si="68"/>
        <v>1</v>
      </c>
      <c r="R398">
        <f t="shared" si="69"/>
        <v>0</v>
      </c>
      <c r="S398">
        <f t="shared" si="70"/>
        <v>0</v>
      </c>
      <c r="T398">
        <f t="shared" si="71"/>
        <v>0</v>
      </c>
      <c r="U398" s="11" t="str">
        <f t="shared" si="72"/>
        <v>&lt;10k</v>
      </c>
      <c r="V398" s="3">
        <v>472</v>
      </c>
      <c r="W398" s="3">
        <v>76</v>
      </c>
      <c r="X398" s="3">
        <v>150</v>
      </c>
      <c r="Y398" s="3">
        <v>116</v>
      </c>
      <c r="Z398" s="3">
        <v>125</v>
      </c>
      <c r="AA398" s="9">
        <v>5</v>
      </c>
      <c r="AN398" s="3">
        <f>IFERROR(ROUND(VLOOKUP($A398,est_vols!$A:$U,4,FALSE),0),"")</f>
        <v>70</v>
      </c>
      <c r="AO398" s="3">
        <f>IFERROR(ROUND(VLOOKUP($A398,est_vols!$A:$U,5,FALSE),0),"")</f>
        <v>12</v>
      </c>
      <c r="AP398" s="3">
        <f>IFERROR(ROUND(VLOOKUP($A398,est_vols!$A:$U,6,FALSE),0),"")</f>
        <v>20</v>
      </c>
      <c r="AQ398" s="3">
        <f>IFERROR(ROUND(VLOOKUP($A398,est_vols!$A:$U,7,FALSE),0),"")</f>
        <v>9</v>
      </c>
      <c r="AR398" s="3">
        <f>IFERROR(ROUND(VLOOKUP($A398,est_vols!$A:$U,8,FALSE),0),"")</f>
        <v>17</v>
      </c>
      <c r="AS398" s="9">
        <f>IFERROR(ROUND(VLOOKUP($A398,est_vols!$A:$U,9,FALSE),0),"")</f>
        <v>12</v>
      </c>
      <c r="AT398" s="3">
        <f t="shared" si="66"/>
        <v>-402</v>
      </c>
      <c r="AU398" s="3">
        <f t="shared" si="66"/>
        <v>-64</v>
      </c>
      <c r="AV398" s="3">
        <f t="shared" si="66"/>
        <v>-130</v>
      </c>
      <c r="AW398" s="3">
        <f t="shared" si="66"/>
        <v>-107</v>
      </c>
      <c r="AX398" s="3">
        <f t="shared" si="66"/>
        <v>-108</v>
      </c>
      <c r="AY398" s="9">
        <f t="shared" si="66"/>
        <v>7</v>
      </c>
      <c r="AZ398" s="3">
        <f t="shared" si="67"/>
        <v>161604</v>
      </c>
      <c r="BA398" s="3">
        <f t="shared" si="67"/>
        <v>4096</v>
      </c>
      <c r="BB398" s="3">
        <f t="shared" si="67"/>
        <v>16900</v>
      </c>
      <c r="BC398" s="3">
        <f t="shared" si="67"/>
        <v>11449</v>
      </c>
      <c r="BD398" s="3">
        <f t="shared" si="67"/>
        <v>11664</v>
      </c>
      <c r="BE398" s="3">
        <f t="shared" si="67"/>
        <v>49</v>
      </c>
    </row>
    <row r="399" spans="1:57" x14ac:dyDescent="0.25">
      <c r="A399">
        <v>397</v>
      </c>
      <c r="B399" t="s">
        <v>75</v>
      </c>
      <c r="C399" t="s">
        <v>214</v>
      </c>
      <c r="D399" t="str">
        <f t="shared" si="65"/>
        <v>CORBETT AVE between CLAYTON and IRON</v>
      </c>
      <c r="E399" t="s">
        <v>273</v>
      </c>
      <c r="F399" t="s">
        <v>485</v>
      </c>
      <c r="G399" t="s">
        <v>486</v>
      </c>
      <c r="H399" t="s">
        <v>36</v>
      </c>
      <c r="I399" t="s">
        <v>621</v>
      </c>
      <c r="J399" s="11" t="s">
        <v>931</v>
      </c>
      <c r="K399">
        <v>26183</v>
      </c>
      <c r="L399" s="11">
        <v>26193</v>
      </c>
      <c r="M399">
        <f>IFERROR(ROUND(VLOOKUP($A399,est_vols!$A:$U,2,FALSE),0),"")</f>
        <v>2</v>
      </c>
      <c r="N399">
        <f>IFERROR(ROUND(VLOOKUP($A399,est_vols!$A:$U,3,FALSE),0),"")</f>
        <v>4</v>
      </c>
      <c r="O399" t="str">
        <f>VLOOKUP(M399,'AT FT Lookup'!$A$3:$D$8,4,FALSE)</f>
        <v>UrbBiz</v>
      </c>
      <c r="P399" s="11" t="str">
        <f>VLOOKUP(N399,'AT FT Lookup'!$A$12:$C$26,3,FALSE)</f>
        <v>Col</v>
      </c>
      <c r="Q399">
        <f t="shared" si="68"/>
        <v>1</v>
      </c>
      <c r="R399">
        <f t="shared" si="69"/>
        <v>0</v>
      </c>
      <c r="S399">
        <f t="shared" si="70"/>
        <v>0</v>
      </c>
      <c r="T399">
        <f t="shared" si="71"/>
        <v>0</v>
      </c>
      <c r="U399" s="11" t="str">
        <f t="shared" si="72"/>
        <v>&lt;10k</v>
      </c>
      <c r="V399" s="3">
        <v>1415</v>
      </c>
      <c r="W399" s="3">
        <v>392</v>
      </c>
      <c r="X399" s="3">
        <v>507</v>
      </c>
      <c r="Y399" s="3">
        <v>282</v>
      </c>
      <c r="Z399" s="3">
        <v>212</v>
      </c>
      <c r="AA399" s="9">
        <v>22</v>
      </c>
      <c r="AN399" s="3">
        <f>IFERROR(ROUND(VLOOKUP($A399,est_vols!$A:$U,4,FALSE),0),"")</f>
        <v>5451</v>
      </c>
      <c r="AO399" s="3">
        <f>IFERROR(ROUND(VLOOKUP($A399,est_vols!$A:$U,5,FALSE),0),"")</f>
        <v>1186</v>
      </c>
      <c r="AP399" s="3">
        <f>IFERROR(ROUND(VLOOKUP($A399,est_vols!$A:$U,6,FALSE),0),"")</f>
        <v>2295</v>
      </c>
      <c r="AQ399" s="3">
        <f>IFERROR(ROUND(VLOOKUP($A399,est_vols!$A:$U,7,FALSE),0),"")</f>
        <v>1029</v>
      </c>
      <c r="AR399" s="3">
        <f>IFERROR(ROUND(VLOOKUP($A399,est_vols!$A:$U,8,FALSE),0),"")</f>
        <v>864</v>
      </c>
      <c r="AS399" s="9">
        <f>IFERROR(ROUND(VLOOKUP($A399,est_vols!$A:$U,9,FALSE),0),"")</f>
        <v>77</v>
      </c>
      <c r="AT399" s="3">
        <f t="shared" si="66"/>
        <v>4036</v>
      </c>
      <c r="AU399" s="3">
        <f t="shared" si="66"/>
        <v>794</v>
      </c>
      <c r="AV399" s="3">
        <f t="shared" si="66"/>
        <v>1788</v>
      </c>
      <c r="AW399" s="3">
        <f t="shared" si="66"/>
        <v>747</v>
      </c>
      <c r="AX399" s="3">
        <f t="shared" si="66"/>
        <v>652</v>
      </c>
      <c r="AY399" s="9">
        <f t="shared" si="66"/>
        <v>55</v>
      </c>
      <c r="AZ399" s="3">
        <f t="shared" si="67"/>
        <v>16289296</v>
      </c>
      <c r="BA399" s="3">
        <f t="shared" si="67"/>
        <v>630436</v>
      </c>
      <c r="BB399" s="3">
        <f t="shared" si="67"/>
        <v>3196944</v>
      </c>
      <c r="BC399" s="3">
        <f t="shared" si="67"/>
        <v>558009</v>
      </c>
      <c r="BD399" s="3">
        <f t="shared" si="67"/>
        <v>425104</v>
      </c>
      <c r="BE399" s="3">
        <f t="shared" si="67"/>
        <v>3025</v>
      </c>
    </row>
    <row r="400" spans="1:57" x14ac:dyDescent="0.25">
      <c r="A400">
        <v>398</v>
      </c>
      <c r="B400" t="s">
        <v>75</v>
      </c>
      <c r="C400" t="s">
        <v>214</v>
      </c>
      <c r="D400" t="str">
        <f t="shared" si="65"/>
        <v>CORBETT AVE between CLAYTON and IRON</v>
      </c>
      <c r="E400" t="s">
        <v>273</v>
      </c>
      <c r="F400" t="s">
        <v>485</v>
      </c>
      <c r="G400" t="s">
        <v>486</v>
      </c>
      <c r="H400" t="s">
        <v>38</v>
      </c>
      <c r="I400" t="s">
        <v>621</v>
      </c>
      <c r="J400" s="11" t="s">
        <v>932</v>
      </c>
      <c r="K400">
        <v>26193</v>
      </c>
      <c r="L400" s="11">
        <v>26183</v>
      </c>
      <c r="M400">
        <f>IFERROR(ROUND(VLOOKUP($A400,est_vols!$A:$U,2,FALSE),0),"")</f>
        <v>2</v>
      </c>
      <c r="N400">
        <f>IFERROR(ROUND(VLOOKUP($A400,est_vols!$A:$U,3,FALSE),0),"")</f>
        <v>4</v>
      </c>
      <c r="O400" t="str">
        <f>VLOOKUP(M400,'AT FT Lookup'!$A$3:$D$8,4,FALSE)</f>
        <v>UrbBiz</v>
      </c>
      <c r="P400" s="11" t="str">
        <f>VLOOKUP(N400,'AT FT Lookup'!$A$12:$C$26,3,FALSE)</f>
        <v>Col</v>
      </c>
      <c r="Q400">
        <f t="shared" si="68"/>
        <v>1</v>
      </c>
      <c r="R400">
        <f t="shared" si="69"/>
        <v>0</v>
      </c>
      <c r="S400">
        <f t="shared" si="70"/>
        <v>0</v>
      </c>
      <c r="T400">
        <f t="shared" si="71"/>
        <v>0</v>
      </c>
      <c r="U400" s="11" t="str">
        <f t="shared" si="72"/>
        <v>&lt;10k</v>
      </c>
      <c r="V400" s="3">
        <v>1016</v>
      </c>
      <c r="W400" s="3">
        <v>158</v>
      </c>
      <c r="X400" s="3">
        <v>329</v>
      </c>
      <c r="Y400" s="3">
        <v>271</v>
      </c>
      <c r="Z400" s="3">
        <v>251</v>
      </c>
      <c r="AA400" s="9">
        <v>7</v>
      </c>
      <c r="AN400" s="3">
        <f>IFERROR(ROUND(VLOOKUP($A400,est_vols!$A:$U,4,FALSE),0),"")</f>
        <v>5740</v>
      </c>
      <c r="AO400" s="3">
        <f>IFERROR(ROUND(VLOOKUP($A400,est_vols!$A:$U,5,FALSE),0),"")</f>
        <v>880</v>
      </c>
      <c r="AP400" s="3">
        <f>IFERROR(ROUND(VLOOKUP($A400,est_vols!$A:$U,6,FALSE),0),"")</f>
        <v>2129</v>
      </c>
      <c r="AQ400" s="3">
        <f>IFERROR(ROUND(VLOOKUP($A400,est_vols!$A:$U,7,FALSE),0),"")</f>
        <v>1250</v>
      </c>
      <c r="AR400" s="3">
        <f>IFERROR(ROUND(VLOOKUP($A400,est_vols!$A:$U,8,FALSE),0),"")</f>
        <v>1433</v>
      </c>
      <c r="AS400" s="9">
        <f>IFERROR(ROUND(VLOOKUP($A400,est_vols!$A:$U,9,FALSE),0),"")</f>
        <v>48</v>
      </c>
      <c r="AT400" s="3">
        <f t="shared" si="66"/>
        <v>4724</v>
      </c>
      <c r="AU400" s="3">
        <f t="shared" si="66"/>
        <v>722</v>
      </c>
      <c r="AV400" s="3">
        <f t="shared" si="66"/>
        <v>1800</v>
      </c>
      <c r="AW400" s="3">
        <f t="shared" si="66"/>
        <v>979</v>
      </c>
      <c r="AX400" s="3">
        <f t="shared" si="66"/>
        <v>1182</v>
      </c>
      <c r="AY400" s="9">
        <f t="shared" si="66"/>
        <v>41</v>
      </c>
      <c r="AZ400" s="3">
        <f t="shared" si="67"/>
        <v>22316176</v>
      </c>
      <c r="BA400" s="3">
        <f t="shared" si="67"/>
        <v>521284</v>
      </c>
      <c r="BB400" s="3">
        <f t="shared" si="67"/>
        <v>3240000</v>
      </c>
      <c r="BC400" s="3">
        <f t="shared" si="67"/>
        <v>958441</v>
      </c>
      <c r="BD400" s="3">
        <f t="shared" si="67"/>
        <v>1397124</v>
      </c>
      <c r="BE400" s="3">
        <f t="shared" si="67"/>
        <v>1681</v>
      </c>
    </row>
    <row r="401" spans="1:57" x14ac:dyDescent="0.25">
      <c r="A401">
        <v>399</v>
      </c>
      <c r="B401" t="s">
        <v>75</v>
      </c>
      <c r="C401" t="s">
        <v>214</v>
      </c>
      <c r="D401" t="str">
        <f t="shared" si="65"/>
        <v>CORBETT AVE between CUESTA and GOLDING</v>
      </c>
      <c r="E401" t="s">
        <v>273</v>
      </c>
      <c r="F401" t="s">
        <v>487</v>
      </c>
      <c r="G401" t="s">
        <v>488</v>
      </c>
      <c r="H401" t="s">
        <v>36</v>
      </c>
      <c r="I401" t="s">
        <v>621</v>
      </c>
      <c r="J401" s="11" t="s">
        <v>933</v>
      </c>
      <c r="K401">
        <v>32984</v>
      </c>
      <c r="L401" s="11">
        <v>26112</v>
      </c>
      <c r="M401">
        <f>IFERROR(ROUND(VLOOKUP($A401,est_vols!$A:$U,2,FALSE),0),"")</f>
        <v>2</v>
      </c>
      <c r="N401">
        <f>IFERROR(ROUND(VLOOKUP($A401,est_vols!$A:$U,3,FALSE),0),"")</f>
        <v>4</v>
      </c>
      <c r="O401" t="str">
        <f>VLOOKUP(M401,'AT FT Lookup'!$A$3:$D$8,4,FALSE)</f>
        <v>UrbBiz</v>
      </c>
      <c r="P401" s="11" t="str">
        <f>VLOOKUP(N401,'AT FT Lookup'!$A$12:$C$26,3,FALSE)</f>
        <v>Col</v>
      </c>
      <c r="Q401">
        <f t="shared" si="68"/>
        <v>1</v>
      </c>
      <c r="R401">
        <f t="shared" si="69"/>
        <v>0</v>
      </c>
      <c r="S401">
        <f t="shared" si="70"/>
        <v>0</v>
      </c>
      <c r="T401">
        <f t="shared" si="71"/>
        <v>0</v>
      </c>
      <c r="U401" s="11" t="str">
        <f t="shared" si="72"/>
        <v>&lt;10k</v>
      </c>
      <c r="V401" s="3">
        <v>1434</v>
      </c>
      <c r="W401" s="3">
        <v>274</v>
      </c>
      <c r="X401" s="3">
        <v>442</v>
      </c>
      <c r="Y401" s="3">
        <v>356</v>
      </c>
      <c r="Z401" s="3">
        <v>352</v>
      </c>
      <c r="AA401" s="9">
        <v>10</v>
      </c>
      <c r="AN401" s="3">
        <f>IFERROR(ROUND(VLOOKUP($A401,est_vols!$A:$U,4,FALSE),0),"")</f>
        <v>5154</v>
      </c>
      <c r="AO401" s="3">
        <f>IFERROR(ROUND(VLOOKUP($A401,est_vols!$A:$U,5,FALSE),0),"")</f>
        <v>1006</v>
      </c>
      <c r="AP401" s="3">
        <f>IFERROR(ROUND(VLOOKUP($A401,est_vols!$A:$U,6,FALSE),0),"")</f>
        <v>2183</v>
      </c>
      <c r="AQ401" s="3">
        <f>IFERROR(ROUND(VLOOKUP($A401,est_vols!$A:$U,7,FALSE),0),"")</f>
        <v>1238</v>
      </c>
      <c r="AR401" s="3">
        <f>IFERROR(ROUND(VLOOKUP($A401,est_vols!$A:$U,8,FALSE),0),"")</f>
        <v>702</v>
      </c>
      <c r="AS401" s="9">
        <f>IFERROR(ROUND(VLOOKUP($A401,est_vols!$A:$U,9,FALSE),0),"")</f>
        <v>25</v>
      </c>
      <c r="AT401" s="3">
        <f t="shared" si="66"/>
        <v>3720</v>
      </c>
      <c r="AU401" s="3">
        <f t="shared" si="66"/>
        <v>732</v>
      </c>
      <c r="AV401" s="3">
        <f t="shared" si="66"/>
        <v>1741</v>
      </c>
      <c r="AW401" s="3">
        <f t="shared" si="66"/>
        <v>882</v>
      </c>
      <c r="AX401" s="3">
        <f t="shared" si="66"/>
        <v>350</v>
      </c>
      <c r="AY401" s="9">
        <f t="shared" si="66"/>
        <v>15</v>
      </c>
      <c r="AZ401" s="3">
        <f t="shared" si="67"/>
        <v>13838400</v>
      </c>
      <c r="BA401" s="3">
        <f t="shared" si="67"/>
        <v>535824</v>
      </c>
      <c r="BB401" s="3">
        <f t="shared" si="67"/>
        <v>3031081</v>
      </c>
      <c r="BC401" s="3">
        <f t="shared" si="67"/>
        <v>777924</v>
      </c>
      <c r="BD401" s="3">
        <f t="shared" si="67"/>
        <v>122500</v>
      </c>
      <c r="BE401" s="3">
        <f t="shared" si="67"/>
        <v>225</v>
      </c>
    </row>
    <row r="402" spans="1:57" x14ac:dyDescent="0.25">
      <c r="A402">
        <v>400</v>
      </c>
      <c r="B402" t="s">
        <v>75</v>
      </c>
      <c r="C402" t="s">
        <v>214</v>
      </c>
      <c r="D402" t="str">
        <f t="shared" si="65"/>
        <v>CORBETT AVE between CUESTA and GOLDING</v>
      </c>
      <c r="E402" t="s">
        <v>273</v>
      </c>
      <c r="F402" t="s">
        <v>487</v>
      </c>
      <c r="G402" t="s">
        <v>488</v>
      </c>
      <c r="H402" t="s">
        <v>38</v>
      </c>
      <c r="I402" t="s">
        <v>621</v>
      </c>
      <c r="J402" s="11" t="s">
        <v>934</v>
      </c>
      <c r="K402">
        <v>26112</v>
      </c>
      <c r="L402" s="11">
        <v>32984</v>
      </c>
      <c r="M402">
        <f>IFERROR(ROUND(VLOOKUP($A402,est_vols!$A:$U,2,FALSE),0),"")</f>
        <v>2</v>
      </c>
      <c r="N402">
        <f>IFERROR(ROUND(VLOOKUP($A402,est_vols!$A:$U,3,FALSE),0),"")</f>
        <v>4</v>
      </c>
      <c r="O402" t="str">
        <f>VLOOKUP(M402,'AT FT Lookup'!$A$3:$D$8,4,FALSE)</f>
        <v>UrbBiz</v>
      </c>
      <c r="P402" s="11" t="str">
        <f>VLOOKUP(N402,'AT FT Lookup'!$A$12:$C$26,3,FALSE)</f>
        <v>Col</v>
      </c>
      <c r="Q402">
        <f t="shared" si="68"/>
        <v>1</v>
      </c>
      <c r="R402">
        <f t="shared" si="69"/>
        <v>0</v>
      </c>
      <c r="S402">
        <f t="shared" si="70"/>
        <v>0</v>
      </c>
      <c r="T402">
        <f t="shared" si="71"/>
        <v>0</v>
      </c>
      <c r="U402" s="11" t="str">
        <f t="shared" si="72"/>
        <v>&lt;10k</v>
      </c>
      <c r="V402" s="3">
        <v>1311</v>
      </c>
      <c r="W402" s="3">
        <v>320</v>
      </c>
      <c r="X402" s="3">
        <v>462</v>
      </c>
      <c r="Y402" s="3">
        <v>292</v>
      </c>
      <c r="Z402" s="3">
        <v>215</v>
      </c>
      <c r="AA402" s="9">
        <v>22</v>
      </c>
      <c r="AN402" s="3">
        <f>IFERROR(ROUND(VLOOKUP($A402,est_vols!$A:$U,4,FALSE),0),"")</f>
        <v>960</v>
      </c>
      <c r="AO402" s="3">
        <f>IFERROR(ROUND(VLOOKUP($A402,est_vols!$A:$U,5,FALSE),0),"")</f>
        <v>105</v>
      </c>
      <c r="AP402" s="3">
        <f>IFERROR(ROUND(VLOOKUP($A402,est_vols!$A:$U,6,FALSE),0),"")</f>
        <v>268</v>
      </c>
      <c r="AQ402" s="3">
        <f>IFERROR(ROUND(VLOOKUP($A402,est_vols!$A:$U,7,FALSE),0),"")</f>
        <v>412</v>
      </c>
      <c r="AR402" s="3">
        <f>IFERROR(ROUND(VLOOKUP($A402,est_vols!$A:$U,8,FALSE),0),"")</f>
        <v>152</v>
      </c>
      <c r="AS402" s="9">
        <f>IFERROR(ROUND(VLOOKUP($A402,est_vols!$A:$U,9,FALSE),0),"")</f>
        <v>24</v>
      </c>
      <c r="AT402" s="3">
        <f t="shared" si="66"/>
        <v>-351</v>
      </c>
      <c r="AU402" s="3">
        <f t="shared" si="66"/>
        <v>-215</v>
      </c>
      <c r="AV402" s="3">
        <f t="shared" si="66"/>
        <v>-194</v>
      </c>
      <c r="AW402" s="3">
        <f t="shared" si="66"/>
        <v>120</v>
      </c>
      <c r="AX402" s="3">
        <f t="shared" si="66"/>
        <v>-63</v>
      </c>
      <c r="AY402" s="9">
        <f t="shared" si="66"/>
        <v>2</v>
      </c>
      <c r="AZ402" s="3">
        <f t="shared" si="67"/>
        <v>123201</v>
      </c>
      <c r="BA402" s="3">
        <f t="shared" si="67"/>
        <v>46225</v>
      </c>
      <c r="BB402" s="3">
        <f t="shared" si="67"/>
        <v>37636</v>
      </c>
      <c r="BC402" s="3">
        <f t="shared" si="67"/>
        <v>14400</v>
      </c>
      <c r="BD402" s="3">
        <f t="shared" si="67"/>
        <v>3969</v>
      </c>
      <c r="BE402" s="3">
        <f t="shared" si="67"/>
        <v>4</v>
      </c>
    </row>
    <row r="403" spans="1:57" x14ac:dyDescent="0.25">
      <c r="A403">
        <v>401</v>
      </c>
      <c r="B403" t="s">
        <v>75</v>
      </c>
      <c r="C403" t="s">
        <v>214</v>
      </c>
      <c r="D403" t="str">
        <f t="shared" si="65"/>
        <v>CRESCENT AVE between BACHE and PORTER</v>
      </c>
      <c r="E403" t="s">
        <v>274</v>
      </c>
      <c r="F403" t="s">
        <v>489</v>
      </c>
      <c r="G403" t="s">
        <v>490</v>
      </c>
      <c r="H403" t="s">
        <v>40</v>
      </c>
      <c r="I403" t="s">
        <v>621</v>
      </c>
      <c r="J403" s="11" t="s">
        <v>935</v>
      </c>
      <c r="K403">
        <v>21203</v>
      </c>
      <c r="L403" s="11">
        <v>21197</v>
      </c>
      <c r="M403">
        <f>IFERROR(ROUND(VLOOKUP($A403,est_vols!$A:$U,2,FALSE),0),"")</f>
        <v>2</v>
      </c>
      <c r="N403">
        <f>IFERROR(ROUND(VLOOKUP($A403,est_vols!$A:$U,3,FALSE),0),"")</f>
        <v>4</v>
      </c>
      <c r="O403" t="str">
        <f>VLOOKUP(M403,'AT FT Lookup'!$A$3:$D$8,4,FALSE)</f>
        <v>UrbBiz</v>
      </c>
      <c r="P403" s="11" t="str">
        <f>VLOOKUP(N403,'AT FT Lookup'!$A$12:$C$26,3,FALSE)</f>
        <v>Col</v>
      </c>
      <c r="Q403">
        <f t="shared" si="68"/>
        <v>1</v>
      </c>
      <c r="R403">
        <f t="shared" si="69"/>
        <v>0</v>
      </c>
      <c r="S403">
        <f t="shared" si="70"/>
        <v>0</v>
      </c>
      <c r="T403">
        <f t="shared" si="71"/>
        <v>0</v>
      </c>
      <c r="U403" s="11" t="str">
        <f t="shared" si="72"/>
        <v>&lt;10k</v>
      </c>
      <c r="V403" s="3">
        <v>2224</v>
      </c>
      <c r="W403" s="3">
        <v>575</v>
      </c>
      <c r="X403" s="3">
        <v>726</v>
      </c>
      <c r="Y403" s="3">
        <v>446</v>
      </c>
      <c r="Z403" s="3">
        <v>418</v>
      </c>
      <c r="AA403" s="9">
        <v>59</v>
      </c>
      <c r="AN403" s="3">
        <f>IFERROR(ROUND(VLOOKUP($A403,est_vols!$A:$U,4,FALSE),0),"")</f>
        <v>4053</v>
      </c>
      <c r="AO403" s="3">
        <f>IFERROR(ROUND(VLOOKUP($A403,est_vols!$A:$U,5,FALSE),0),"")</f>
        <v>818</v>
      </c>
      <c r="AP403" s="3">
        <f>IFERROR(ROUND(VLOOKUP($A403,est_vols!$A:$U,6,FALSE),0),"")</f>
        <v>1575</v>
      </c>
      <c r="AQ403" s="3">
        <f>IFERROR(ROUND(VLOOKUP($A403,est_vols!$A:$U,7,FALSE),0),"")</f>
        <v>751</v>
      </c>
      <c r="AR403" s="3">
        <f>IFERROR(ROUND(VLOOKUP($A403,est_vols!$A:$U,8,FALSE),0),"")</f>
        <v>791</v>
      </c>
      <c r="AS403" s="9">
        <f>IFERROR(ROUND(VLOOKUP($A403,est_vols!$A:$U,9,FALSE),0),"")</f>
        <v>118</v>
      </c>
      <c r="AT403" s="3">
        <f t="shared" si="66"/>
        <v>1829</v>
      </c>
      <c r="AU403" s="3">
        <f t="shared" si="66"/>
        <v>243</v>
      </c>
      <c r="AV403" s="3">
        <f t="shared" si="66"/>
        <v>849</v>
      </c>
      <c r="AW403" s="3">
        <f t="shared" si="66"/>
        <v>305</v>
      </c>
      <c r="AX403" s="3">
        <f t="shared" si="66"/>
        <v>373</v>
      </c>
      <c r="AY403" s="9">
        <f t="shared" si="66"/>
        <v>59</v>
      </c>
      <c r="AZ403" s="3">
        <f t="shared" si="67"/>
        <v>3345241</v>
      </c>
      <c r="BA403" s="3">
        <f t="shared" si="67"/>
        <v>59049</v>
      </c>
      <c r="BB403" s="3">
        <f t="shared" si="67"/>
        <v>720801</v>
      </c>
      <c r="BC403" s="3">
        <f t="shared" si="67"/>
        <v>93025</v>
      </c>
      <c r="BD403" s="3">
        <f t="shared" si="67"/>
        <v>139129</v>
      </c>
      <c r="BE403" s="3">
        <f t="shared" si="67"/>
        <v>3481</v>
      </c>
    </row>
    <row r="404" spans="1:57" x14ac:dyDescent="0.25">
      <c r="A404">
        <v>402</v>
      </c>
      <c r="B404" t="s">
        <v>75</v>
      </c>
      <c r="C404" t="s">
        <v>214</v>
      </c>
      <c r="D404" t="str">
        <f t="shared" si="65"/>
        <v>CRESCENT AVE between BACHE and PORTER</v>
      </c>
      <c r="E404" t="s">
        <v>274</v>
      </c>
      <c r="F404" t="s">
        <v>489</v>
      </c>
      <c r="G404" t="s">
        <v>490</v>
      </c>
      <c r="H404" t="s">
        <v>42</v>
      </c>
      <c r="I404" t="s">
        <v>621</v>
      </c>
      <c r="J404" s="11" t="s">
        <v>936</v>
      </c>
      <c r="K404">
        <v>21197</v>
      </c>
      <c r="L404" s="11">
        <v>21203</v>
      </c>
      <c r="M404">
        <f>IFERROR(ROUND(VLOOKUP($A404,est_vols!$A:$U,2,FALSE),0),"")</f>
        <v>2</v>
      </c>
      <c r="N404">
        <f>IFERROR(ROUND(VLOOKUP($A404,est_vols!$A:$U,3,FALSE),0),"")</f>
        <v>4</v>
      </c>
      <c r="O404" t="str">
        <f>VLOOKUP(M404,'AT FT Lookup'!$A$3:$D$8,4,FALSE)</f>
        <v>UrbBiz</v>
      </c>
      <c r="P404" s="11" t="str">
        <f>VLOOKUP(N404,'AT FT Lookup'!$A$12:$C$26,3,FALSE)</f>
        <v>Col</v>
      </c>
      <c r="Q404">
        <f t="shared" si="68"/>
        <v>1</v>
      </c>
      <c r="R404">
        <f t="shared" si="69"/>
        <v>0</v>
      </c>
      <c r="S404">
        <f t="shared" si="70"/>
        <v>0</v>
      </c>
      <c r="T404">
        <f t="shared" si="71"/>
        <v>0</v>
      </c>
      <c r="U404" s="11" t="str">
        <f t="shared" si="72"/>
        <v>&lt;10k</v>
      </c>
      <c r="V404" s="3">
        <v>2626</v>
      </c>
      <c r="W404" s="3">
        <v>467</v>
      </c>
      <c r="X404" s="3">
        <v>781</v>
      </c>
      <c r="Y404" s="3">
        <v>847</v>
      </c>
      <c r="Z404" s="3">
        <v>500</v>
      </c>
      <c r="AA404" s="9">
        <v>31</v>
      </c>
      <c r="AN404" s="3">
        <f>IFERROR(ROUND(VLOOKUP($A404,est_vols!$A:$U,4,FALSE),0),"")</f>
        <v>2181</v>
      </c>
      <c r="AO404" s="3">
        <f>IFERROR(ROUND(VLOOKUP($A404,est_vols!$A:$U,5,FALSE),0),"")</f>
        <v>204</v>
      </c>
      <c r="AP404" s="3">
        <f>IFERROR(ROUND(VLOOKUP($A404,est_vols!$A:$U,6,FALSE),0),"")</f>
        <v>801</v>
      </c>
      <c r="AQ404" s="3">
        <f>IFERROR(ROUND(VLOOKUP($A404,est_vols!$A:$U,7,FALSE),0),"")</f>
        <v>698</v>
      </c>
      <c r="AR404" s="3">
        <f>IFERROR(ROUND(VLOOKUP($A404,est_vols!$A:$U,8,FALSE),0),"")</f>
        <v>437</v>
      </c>
      <c r="AS404" s="9">
        <f>IFERROR(ROUND(VLOOKUP($A404,est_vols!$A:$U,9,FALSE),0),"")</f>
        <v>40</v>
      </c>
      <c r="AT404" s="3">
        <f t="shared" si="66"/>
        <v>-445</v>
      </c>
      <c r="AU404" s="3">
        <f t="shared" si="66"/>
        <v>-263</v>
      </c>
      <c r="AV404" s="3">
        <f t="shared" si="66"/>
        <v>20</v>
      </c>
      <c r="AW404" s="3">
        <f t="shared" si="66"/>
        <v>-149</v>
      </c>
      <c r="AX404" s="3">
        <f t="shared" si="66"/>
        <v>-63</v>
      </c>
      <c r="AY404" s="9">
        <f t="shared" si="66"/>
        <v>9</v>
      </c>
      <c r="AZ404" s="3">
        <f t="shared" si="67"/>
        <v>198025</v>
      </c>
      <c r="BA404" s="3">
        <f t="shared" si="67"/>
        <v>69169</v>
      </c>
      <c r="BB404" s="3">
        <f t="shared" si="67"/>
        <v>400</v>
      </c>
      <c r="BC404" s="3">
        <f t="shared" si="67"/>
        <v>22201</v>
      </c>
      <c r="BD404" s="3">
        <f t="shared" si="67"/>
        <v>3969</v>
      </c>
      <c r="BE404" s="3">
        <f t="shared" si="67"/>
        <v>81</v>
      </c>
    </row>
    <row r="405" spans="1:57" x14ac:dyDescent="0.25">
      <c r="A405">
        <v>403</v>
      </c>
      <c r="B405" t="s">
        <v>75</v>
      </c>
      <c r="C405" t="s">
        <v>214</v>
      </c>
      <c r="D405" t="str">
        <f t="shared" si="65"/>
        <v>CRESCENT AVE between NEVADA and PRENTISS</v>
      </c>
      <c r="E405" t="s">
        <v>274</v>
      </c>
      <c r="F405" t="s">
        <v>491</v>
      </c>
      <c r="G405" t="s">
        <v>492</v>
      </c>
      <c r="H405" t="s">
        <v>40</v>
      </c>
      <c r="I405" t="s">
        <v>621</v>
      </c>
      <c r="J405" s="11" t="s">
        <v>937</v>
      </c>
      <c r="K405">
        <v>21044</v>
      </c>
      <c r="L405" s="11">
        <v>21043</v>
      </c>
      <c r="M405">
        <f>IFERROR(ROUND(VLOOKUP($A405,est_vols!$A:$U,2,FALSE),0),"")</f>
        <v>2</v>
      </c>
      <c r="N405">
        <f>IFERROR(ROUND(VLOOKUP($A405,est_vols!$A:$U,3,FALSE),0),"")</f>
        <v>4</v>
      </c>
      <c r="O405" t="str">
        <f>VLOOKUP(M405,'AT FT Lookup'!$A$3:$D$8,4,FALSE)</f>
        <v>UrbBiz</v>
      </c>
      <c r="P405" s="11" t="str">
        <f>VLOOKUP(N405,'AT FT Lookup'!$A$12:$C$26,3,FALSE)</f>
        <v>Col</v>
      </c>
      <c r="Q405">
        <f t="shared" si="68"/>
        <v>1</v>
      </c>
      <c r="R405">
        <f t="shared" si="69"/>
        <v>0</v>
      </c>
      <c r="S405">
        <f t="shared" si="70"/>
        <v>0</v>
      </c>
      <c r="T405">
        <f t="shared" si="71"/>
        <v>0</v>
      </c>
      <c r="U405" s="11" t="str">
        <f t="shared" si="72"/>
        <v>&lt;10k</v>
      </c>
      <c r="V405" s="3">
        <v>3419</v>
      </c>
      <c r="W405" s="3">
        <v>521</v>
      </c>
      <c r="X405" s="3">
        <v>1054</v>
      </c>
      <c r="Y405" s="3">
        <v>1070</v>
      </c>
      <c r="Z405" s="3">
        <v>725</v>
      </c>
      <c r="AA405" s="9">
        <v>49</v>
      </c>
      <c r="AN405" s="3">
        <f>IFERROR(ROUND(VLOOKUP($A405,est_vols!$A:$U,4,FALSE),0),"")</f>
        <v>6791</v>
      </c>
      <c r="AO405" s="3">
        <f>IFERROR(ROUND(VLOOKUP($A405,est_vols!$A:$U,5,FALSE),0),"")</f>
        <v>1416</v>
      </c>
      <c r="AP405" s="3">
        <f>IFERROR(ROUND(VLOOKUP($A405,est_vols!$A:$U,6,FALSE),0),"")</f>
        <v>2674</v>
      </c>
      <c r="AQ405" s="3">
        <f>IFERROR(ROUND(VLOOKUP($A405,est_vols!$A:$U,7,FALSE),0),"")</f>
        <v>1140</v>
      </c>
      <c r="AR405" s="3">
        <f>IFERROR(ROUND(VLOOKUP($A405,est_vols!$A:$U,8,FALSE),0),"")</f>
        <v>1337</v>
      </c>
      <c r="AS405" s="9">
        <f>IFERROR(ROUND(VLOOKUP($A405,est_vols!$A:$U,9,FALSE),0),"")</f>
        <v>224</v>
      </c>
      <c r="AT405" s="3">
        <f t="shared" si="66"/>
        <v>3372</v>
      </c>
      <c r="AU405" s="3">
        <f t="shared" si="66"/>
        <v>895</v>
      </c>
      <c r="AV405" s="3">
        <f t="shared" si="66"/>
        <v>1620</v>
      </c>
      <c r="AW405" s="3">
        <f t="shared" si="66"/>
        <v>70</v>
      </c>
      <c r="AX405" s="3">
        <f t="shared" si="66"/>
        <v>612</v>
      </c>
      <c r="AY405" s="9">
        <f t="shared" si="66"/>
        <v>175</v>
      </c>
      <c r="AZ405" s="3">
        <f t="shared" si="67"/>
        <v>11370384</v>
      </c>
      <c r="BA405" s="3">
        <f t="shared" si="67"/>
        <v>801025</v>
      </c>
      <c r="BB405" s="3">
        <f t="shared" si="67"/>
        <v>2624400</v>
      </c>
      <c r="BC405" s="3">
        <f t="shared" si="67"/>
        <v>4900</v>
      </c>
      <c r="BD405" s="3">
        <f t="shared" si="67"/>
        <v>374544</v>
      </c>
      <c r="BE405" s="3">
        <f t="shared" si="67"/>
        <v>30625</v>
      </c>
    </row>
    <row r="406" spans="1:57" x14ac:dyDescent="0.25">
      <c r="A406">
        <v>404</v>
      </c>
      <c r="B406" t="s">
        <v>75</v>
      </c>
      <c r="C406" t="s">
        <v>214</v>
      </c>
      <c r="D406" t="str">
        <f t="shared" si="65"/>
        <v>CRESCENT AVE between NEVADA and PRENTISS</v>
      </c>
      <c r="E406" t="s">
        <v>274</v>
      </c>
      <c r="F406" t="s">
        <v>491</v>
      </c>
      <c r="G406" t="s">
        <v>492</v>
      </c>
      <c r="H406" t="s">
        <v>42</v>
      </c>
      <c r="I406" t="s">
        <v>621</v>
      </c>
      <c r="J406" s="11" t="s">
        <v>938</v>
      </c>
      <c r="K406">
        <v>21043</v>
      </c>
      <c r="L406" s="11">
        <v>21044</v>
      </c>
      <c r="M406">
        <f>IFERROR(ROUND(VLOOKUP($A406,est_vols!$A:$U,2,FALSE),0),"")</f>
        <v>2</v>
      </c>
      <c r="N406">
        <f>IFERROR(ROUND(VLOOKUP($A406,est_vols!$A:$U,3,FALSE),0),"")</f>
        <v>4</v>
      </c>
      <c r="O406" t="str">
        <f>VLOOKUP(M406,'AT FT Lookup'!$A$3:$D$8,4,FALSE)</f>
        <v>UrbBiz</v>
      </c>
      <c r="P406" s="11" t="str">
        <f>VLOOKUP(N406,'AT FT Lookup'!$A$12:$C$26,3,FALSE)</f>
        <v>Col</v>
      </c>
      <c r="Q406">
        <f t="shared" si="68"/>
        <v>1</v>
      </c>
      <c r="R406">
        <f t="shared" si="69"/>
        <v>0</v>
      </c>
      <c r="S406">
        <f t="shared" si="70"/>
        <v>0</v>
      </c>
      <c r="T406">
        <f t="shared" si="71"/>
        <v>0</v>
      </c>
      <c r="U406" s="11" t="str">
        <f t="shared" si="72"/>
        <v>&lt;10k</v>
      </c>
      <c r="V406" s="3">
        <v>4365</v>
      </c>
      <c r="W406" s="3">
        <v>1071</v>
      </c>
      <c r="X406" s="3">
        <v>1515</v>
      </c>
      <c r="Y406" s="3">
        <v>840</v>
      </c>
      <c r="Z406" s="3">
        <v>792</v>
      </c>
      <c r="AA406" s="9">
        <v>147</v>
      </c>
      <c r="AN406" s="3">
        <f>IFERROR(ROUND(VLOOKUP($A406,est_vols!$A:$U,4,FALSE),0),"")</f>
        <v>4872</v>
      </c>
      <c r="AO406" s="3">
        <f>IFERROR(ROUND(VLOOKUP($A406,est_vols!$A:$U,5,FALSE),0),"")</f>
        <v>493</v>
      </c>
      <c r="AP406" s="3">
        <f>IFERROR(ROUND(VLOOKUP($A406,est_vols!$A:$U,6,FALSE),0),"")</f>
        <v>1800</v>
      </c>
      <c r="AQ406" s="3">
        <f>IFERROR(ROUND(VLOOKUP($A406,est_vols!$A:$U,7,FALSE),0),"")</f>
        <v>1361</v>
      </c>
      <c r="AR406" s="3">
        <f>IFERROR(ROUND(VLOOKUP($A406,est_vols!$A:$U,8,FALSE),0),"")</f>
        <v>1120</v>
      </c>
      <c r="AS406" s="9">
        <f>IFERROR(ROUND(VLOOKUP($A406,est_vols!$A:$U,9,FALSE),0),"")</f>
        <v>97</v>
      </c>
      <c r="AT406" s="3">
        <f t="shared" si="66"/>
        <v>507</v>
      </c>
      <c r="AU406" s="3">
        <f t="shared" si="66"/>
        <v>-578</v>
      </c>
      <c r="AV406" s="3">
        <f t="shared" si="66"/>
        <v>285</v>
      </c>
      <c r="AW406" s="3">
        <f t="shared" si="66"/>
        <v>521</v>
      </c>
      <c r="AX406" s="3">
        <f t="shared" si="66"/>
        <v>328</v>
      </c>
      <c r="AY406" s="9">
        <f t="shared" si="66"/>
        <v>-50</v>
      </c>
      <c r="AZ406" s="3">
        <f t="shared" si="67"/>
        <v>257049</v>
      </c>
      <c r="BA406" s="3">
        <f t="shared" si="67"/>
        <v>334084</v>
      </c>
      <c r="BB406" s="3">
        <f t="shared" si="67"/>
        <v>81225</v>
      </c>
      <c r="BC406" s="3">
        <f t="shared" si="67"/>
        <v>271441</v>
      </c>
      <c r="BD406" s="3">
        <f t="shared" si="67"/>
        <v>107584</v>
      </c>
      <c r="BE406" s="3">
        <f t="shared" si="67"/>
        <v>2500</v>
      </c>
    </row>
    <row r="407" spans="1:57" x14ac:dyDescent="0.25">
      <c r="A407">
        <v>405</v>
      </c>
      <c r="B407" t="s">
        <v>75</v>
      </c>
      <c r="C407" t="s">
        <v>214</v>
      </c>
      <c r="D407" t="str">
        <f t="shared" si="65"/>
        <v>CRESTLAKE DR between CONSTANSO and ELMIRASOL</v>
      </c>
      <c r="E407" t="s">
        <v>275</v>
      </c>
      <c r="F407" t="s">
        <v>493</v>
      </c>
      <c r="G407" t="s">
        <v>494</v>
      </c>
      <c r="H407" t="s">
        <v>40</v>
      </c>
      <c r="I407" t="s">
        <v>621</v>
      </c>
      <c r="J407" s="11" t="s">
        <v>939</v>
      </c>
      <c r="K407">
        <v>23248</v>
      </c>
      <c r="L407" s="11">
        <v>23247</v>
      </c>
      <c r="M407">
        <f>IFERROR(ROUND(VLOOKUP($A407,est_vols!$A:$U,2,FALSE),0),"")</f>
        <v>3</v>
      </c>
      <c r="N407">
        <f>IFERROR(ROUND(VLOOKUP($A407,est_vols!$A:$U,3,FALSE),0),"")</f>
        <v>11</v>
      </c>
      <c r="O407" t="str">
        <f>VLOOKUP(M407,'AT FT Lookup'!$A$3:$D$8,4,FALSE)</f>
        <v>Urb</v>
      </c>
      <c r="P407" s="11" t="str">
        <f>VLOOKUP(N407,'AT FT Lookup'!$A$12:$C$26,3,FALSE)</f>
        <v>Loc</v>
      </c>
      <c r="Q407">
        <f t="shared" si="68"/>
        <v>1</v>
      </c>
      <c r="R407">
        <f t="shared" si="69"/>
        <v>0</v>
      </c>
      <c r="S407">
        <f t="shared" si="70"/>
        <v>0</v>
      </c>
      <c r="T407">
        <f t="shared" si="71"/>
        <v>0</v>
      </c>
      <c r="U407" s="11" t="str">
        <f t="shared" si="72"/>
        <v>&lt;10k</v>
      </c>
      <c r="V407" s="3">
        <v>389</v>
      </c>
      <c r="W407" s="3">
        <v>44</v>
      </c>
      <c r="X407" s="3">
        <v>146</v>
      </c>
      <c r="Y407" s="3">
        <v>100</v>
      </c>
      <c r="Z407" s="3">
        <v>98</v>
      </c>
      <c r="AA407" s="9">
        <v>1</v>
      </c>
      <c r="AN407" s="3">
        <f>IFERROR(ROUND(VLOOKUP($A407,est_vols!$A:$U,4,FALSE),0),"")</f>
        <v>0</v>
      </c>
      <c r="AO407" s="3">
        <f>IFERROR(ROUND(VLOOKUP($A407,est_vols!$A:$U,5,FALSE),0),"")</f>
        <v>0</v>
      </c>
      <c r="AP407" s="3">
        <f>IFERROR(ROUND(VLOOKUP($A407,est_vols!$A:$U,6,FALSE),0),"")</f>
        <v>0</v>
      </c>
      <c r="AQ407" s="3">
        <f>IFERROR(ROUND(VLOOKUP($A407,est_vols!$A:$U,7,FALSE),0),"")</f>
        <v>0</v>
      </c>
      <c r="AR407" s="3">
        <f>IFERROR(ROUND(VLOOKUP($A407,est_vols!$A:$U,8,FALSE),0),"")</f>
        <v>0</v>
      </c>
      <c r="AS407" s="9">
        <f>IFERROR(ROUND(VLOOKUP($A407,est_vols!$A:$U,9,FALSE),0),"")</f>
        <v>0</v>
      </c>
      <c r="AT407" s="3">
        <f t="shared" si="66"/>
        <v>-389</v>
      </c>
      <c r="AU407" s="3">
        <f t="shared" si="66"/>
        <v>-44</v>
      </c>
      <c r="AV407" s="3">
        <f t="shared" si="66"/>
        <v>-146</v>
      </c>
      <c r="AW407" s="3">
        <f t="shared" si="66"/>
        <v>-100</v>
      </c>
      <c r="AX407" s="3">
        <f t="shared" si="66"/>
        <v>-98</v>
      </c>
      <c r="AY407" s="9">
        <f t="shared" si="66"/>
        <v>-1</v>
      </c>
      <c r="AZ407" s="3">
        <f t="shared" si="67"/>
        <v>151321</v>
      </c>
      <c r="BA407" s="3">
        <f t="shared" si="67"/>
        <v>1936</v>
      </c>
      <c r="BB407" s="3">
        <f t="shared" si="67"/>
        <v>21316</v>
      </c>
      <c r="BC407" s="3">
        <f t="shared" si="67"/>
        <v>10000</v>
      </c>
      <c r="BD407" s="3">
        <f t="shared" si="67"/>
        <v>9604</v>
      </c>
      <c r="BE407" s="3">
        <f t="shared" si="67"/>
        <v>1</v>
      </c>
    </row>
    <row r="408" spans="1:57" x14ac:dyDescent="0.25">
      <c r="A408">
        <v>406</v>
      </c>
      <c r="B408" t="s">
        <v>75</v>
      </c>
      <c r="C408" t="s">
        <v>214</v>
      </c>
      <c r="D408" t="str">
        <f t="shared" si="65"/>
        <v>CRESTLAKE DR between CONSTANSO and ELMIRASOL</v>
      </c>
      <c r="E408" t="s">
        <v>275</v>
      </c>
      <c r="F408" t="s">
        <v>493</v>
      </c>
      <c r="G408" t="s">
        <v>494</v>
      </c>
      <c r="H408" t="s">
        <v>42</v>
      </c>
      <c r="I408" t="s">
        <v>621</v>
      </c>
      <c r="J408" s="11" t="s">
        <v>940</v>
      </c>
      <c r="K408">
        <v>23247</v>
      </c>
      <c r="L408" s="11">
        <v>23248</v>
      </c>
      <c r="M408">
        <f>IFERROR(ROUND(VLOOKUP($A408,est_vols!$A:$U,2,FALSE),0),"")</f>
        <v>3</v>
      </c>
      <c r="N408">
        <f>IFERROR(ROUND(VLOOKUP($A408,est_vols!$A:$U,3,FALSE),0),"")</f>
        <v>11</v>
      </c>
      <c r="O408" t="str">
        <f>VLOOKUP(M408,'AT FT Lookup'!$A$3:$D$8,4,FALSE)</f>
        <v>Urb</v>
      </c>
      <c r="P408" s="11" t="str">
        <f>VLOOKUP(N408,'AT FT Lookup'!$A$12:$C$26,3,FALSE)</f>
        <v>Loc</v>
      </c>
      <c r="Q408">
        <f t="shared" si="68"/>
        <v>1</v>
      </c>
      <c r="R408">
        <f t="shared" si="69"/>
        <v>0</v>
      </c>
      <c r="S408">
        <f t="shared" si="70"/>
        <v>0</v>
      </c>
      <c r="T408">
        <f t="shared" si="71"/>
        <v>0</v>
      </c>
      <c r="U408" s="11" t="str">
        <f t="shared" si="72"/>
        <v>&lt;10k</v>
      </c>
      <c r="V408" s="3">
        <v>415</v>
      </c>
      <c r="W408" s="3">
        <v>60</v>
      </c>
      <c r="X408" s="3">
        <v>161</v>
      </c>
      <c r="Y408" s="3">
        <v>103</v>
      </c>
      <c r="Z408" s="3">
        <v>87</v>
      </c>
      <c r="AA408" s="9">
        <v>4</v>
      </c>
      <c r="AN408" s="3">
        <f>IFERROR(ROUND(VLOOKUP($A408,est_vols!$A:$U,4,FALSE),0),"")</f>
        <v>0</v>
      </c>
      <c r="AO408" s="3">
        <f>IFERROR(ROUND(VLOOKUP($A408,est_vols!$A:$U,5,FALSE),0),"")</f>
        <v>0</v>
      </c>
      <c r="AP408" s="3">
        <f>IFERROR(ROUND(VLOOKUP($A408,est_vols!$A:$U,6,FALSE),0),"")</f>
        <v>0</v>
      </c>
      <c r="AQ408" s="3">
        <f>IFERROR(ROUND(VLOOKUP($A408,est_vols!$A:$U,7,FALSE),0),"")</f>
        <v>0</v>
      </c>
      <c r="AR408" s="3">
        <f>IFERROR(ROUND(VLOOKUP($A408,est_vols!$A:$U,8,FALSE),0),"")</f>
        <v>0</v>
      </c>
      <c r="AS408" s="9">
        <f>IFERROR(ROUND(VLOOKUP($A408,est_vols!$A:$U,9,FALSE),0),"")</f>
        <v>0</v>
      </c>
      <c r="AT408" s="3">
        <f t="shared" si="66"/>
        <v>-415</v>
      </c>
      <c r="AU408" s="3">
        <f t="shared" si="66"/>
        <v>-60</v>
      </c>
      <c r="AV408" s="3">
        <f t="shared" si="66"/>
        <v>-161</v>
      </c>
      <c r="AW408" s="3">
        <f t="shared" si="66"/>
        <v>-103</v>
      </c>
      <c r="AX408" s="3">
        <f t="shared" si="66"/>
        <v>-87</v>
      </c>
      <c r="AY408" s="9">
        <f t="shared" si="66"/>
        <v>-4</v>
      </c>
      <c r="AZ408" s="3">
        <f t="shared" si="67"/>
        <v>172225</v>
      </c>
      <c r="BA408" s="3">
        <f t="shared" si="67"/>
        <v>3600</v>
      </c>
      <c r="BB408" s="3">
        <f t="shared" si="67"/>
        <v>25921</v>
      </c>
      <c r="BC408" s="3">
        <f t="shared" si="67"/>
        <v>10609</v>
      </c>
      <c r="BD408" s="3">
        <f t="shared" si="67"/>
        <v>7569</v>
      </c>
      <c r="BE408" s="3">
        <f t="shared" si="67"/>
        <v>16</v>
      </c>
    </row>
    <row r="409" spans="1:57" x14ac:dyDescent="0.25">
      <c r="A409">
        <v>407</v>
      </c>
      <c r="B409" t="s">
        <v>75</v>
      </c>
      <c r="C409" t="s">
        <v>214</v>
      </c>
      <c r="D409" t="str">
        <f t="shared" si="65"/>
        <v>CUMBERLAND ST between DOLORES and GUERRERO</v>
      </c>
      <c r="E409" t="s">
        <v>276</v>
      </c>
      <c r="F409" t="s">
        <v>399</v>
      </c>
      <c r="G409" t="s">
        <v>401</v>
      </c>
      <c r="H409" t="s">
        <v>40</v>
      </c>
      <c r="I409" t="s">
        <v>621</v>
      </c>
      <c r="J409" s="11" t="s">
        <v>941</v>
      </c>
      <c r="K409">
        <v>25682</v>
      </c>
      <c r="L409" s="11">
        <v>25675</v>
      </c>
      <c r="M409">
        <f>IFERROR(ROUND(VLOOKUP($A409,est_vols!$A:$U,2,FALSE),0),"")</f>
        <v>1</v>
      </c>
      <c r="N409">
        <f>IFERROR(ROUND(VLOOKUP($A409,est_vols!$A:$U,3,FALSE),0),"")</f>
        <v>11</v>
      </c>
      <c r="O409" t="str">
        <f>VLOOKUP(M409,'AT FT Lookup'!$A$3:$D$8,4,FALSE)</f>
        <v>Core/CBD</v>
      </c>
      <c r="P409" s="11" t="str">
        <f>VLOOKUP(N409,'AT FT Lookup'!$A$12:$C$26,3,FALSE)</f>
        <v>Loc</v>
      </c>
      <c r="Q409">
        <f t="shared" si="68"/>
        <v>1</v>
      </c>
      <c r="R409">
        <f t="shared" si="69"/>
        <v>0</v>
      </c>
      <c r="S409">
        <f t="shared" si="70"/>
        <v>0</v>
      </c>
      <c r="T409">
        <f t="shared" si="71"/>
        <v>0</v>
      </c>
      <c r="U409" s="11" t="str">
        <f t="shared" si="72"/>
        <v>&lt;10k</v>
      </c>
      <c r="V409" s="3">
        <v>332.5</v>
      </c>
      <c r="W409" s="3">
        <v>36.5</v>
      </c>
      <c r="X409" s="3">
        <v>124</v>
      </c>
      <c r="Y409" s="3">
        <v>98</v>
      </c>
      <c r="Z409" s="3">
        <v>73</v>
      </c>
      <c r="AA409" s="9">
        <v>1</v>
      </c>
      <c r="AN409" s="3">
        <f>IFERROR(ROUND(VLOOKUP($A409,est_vols!$A:$U,4,FALSE),0),"")</f>
        <v>86</v>
      </c>
      <c r="AO409" s="3">
        <f>IFERROR(ROUND(VLOOKUP($A409,est_vols!$A:$U,5,FALSE),0),"")</f>
        <v>0</v>
      </c>
      <c r="AP409" s="3">
        <f>IFERROR(ROUND(VLOOKUP($A409,est_vols!$A:$U,6,FALSE),0),"")</f>
        <v>42</v>
      </c>
      <c r="AQ409" s="3">
        <f>IFERROR(ROUND(VLOOKUP($A409,est_vols!$A:$U,7,FALSE),0),"")</f>
        <v>44</v>
      </c>
      <c r="AR409" s="3">
        <f>IFERROR(ROUND(VLOOKUP($A409,est_vols!$A:$U,8,FALSE),0),"")</f>
        <v>0</v>
      </c>
      <c r="AS409" s="9">
        <f>IFERROR(ROUND(VLOOKUP($A409,est_vols!$A:$U,9,FALSE),0),"")</f>
        <v>0</v>
      </c>
      <c r="AT409" s="3">
        <f t="shared" si="66"/>
        <v>-246.5</v>
      </c>
      <c r="AU409" s="3">
        <f t="shared" si="66"/>
        <v>-36.5</v>
      </c>
      <c r="AV409" s="3">
        <f t="shared" si="66"/>
        <v>-82</v>
      </c>
      <c r="AW409" s="3">
        <f t="shared" si="66"/>
        <v>-54</v>
      </c>
      <c r="AX409" s="3">
        <f t="shared" si="66"/>
        <v>-73</v>
      </c>
      <c r="AY409" s="9">
        <f t="shared" si="66"/>
        <v>-1</v>
      </c>
      <c r="AZ409" s="3">
        <f t="shared" si="67"/>
        <v>60762.25</v>
      </c>
      <c r="BA409" s="3">
        <f t="shared" si="67"/>
        <v>1332.25</v>
      </c>
      <c r="BB409" s="3">
        <f t="shared" si="67"/>
        <v>6724</v>
      </c>
      <c r="BC409" s="3">
        <f t="shared" si="67"/>
        <v>2916</v>
      </c>
      <c r="BD409" s="3">
        <f t="shared" si="67"/>
        <v>5329</v>
      </c>
      <c r="BE409" s="3">
        <f t="shared" si="67"/>
        <v>1</v>
      </c>
    </row>
    <row r="410" spans="1:57" x14ac:dyDescent="0.25">
      <c r="A410">
        <v>408</v>
      </c>
      <c r="B410" t="s">
        <v>75</v>
      </c>
      <c r="C410" t="s">
        <v>214</v>
      </c>
      <c r="D410" t="str">
        <f t="shared" si="65"/>
        <v>CUMBERLAND ST between DOLORES and GUERRERO</v>
      </c>
      <c r="E410" t="s">
        <v>276</v>
      </c>
      <c r="F410" t="s">
        <v>399</v>
      </c>
      <c r="G410" t="s">
        <v>401</v>
      </c>
      <c r="H410" t="s">
        <v>42</v>
      </c>
      <c r="I410" t="s">
        <v>621</v>
      </c>
      <c r="J410" s="11" t="s">
        <v>942</v>
      </c>
      <c r="K410">
        <v>25675</v>
      </c>
      <c r="L410" s="11">
        <v>25682</v>
      </c>
      <c r="M410">
        <f>IFERROR(ROUND(VLOOKUP($A410,est_vols!$A:$U,2,FALSE),0),"")</f>
        <v>1</v>
      </c>
      <c r="N410">
        <f>IFERROR(ROUND(VLOOKUP($A410,est_vols!$A:$U,3,FALSE),0),"")</f>
        <v>11</v>
      </c>
      <c r="O410" t="str">
        <f>VLOOKUP(M410,'AT FT Lookup'!$A$3:$D$8,4,FALSE)</f>
        <v>Core/CBD</v>
      </c>
      <c r="P410" s="11" t="str">
        <f>VLOOKUP(N410,'AT FT Lookup'!$A$12:$C$26,3,FALSE)</f>
        <v>Loc</v>
      </c>
      <c r="Q410">
        <f t="shared" si="68"/>
        <v>1</v>
      </c>
      <c r="R410">
        <f t="shared" si="69"/>
        <v>0</v>
      </c>
      <c r="S410">
        <f t="shared" si="70"/>
        <v>0</v>
      </c>
      <c r="T410">
        <f t="shared" si="71"/>
        <v>0</v>
      </c>
      <c r="U410" s="11" t="str">
        <f t="shared" si="72"/>
        <v>&lt;10k</v>
      </c>
      <c r="V410" s="3">
        <v>219</v>
      </c>
      <c r="W410" s="3">
        <v>32</v>
      </c>
      <c r="X410" s="3">
        <v>89</v>
      </c>
      <c r="Y410" s="3">
        <v>46.5</v>
      </c>
      <c r="Z410" s="3">
        <v>51</v>
      </c>
      <c r="AA410" s="9">
        <v>0.5</v>
      </c>
      <c r="AN410" s="3">
        <f>IFERROR(ROUND(VLOOKUP($A410,est_vols!$A:$U,4,FALSE),0),"")</f>
        <v>182</v>
      </c>
      <c r="AO410" s="3">
        <f>IFERROR(ROUND(VLOOKUP($A410,est_vols!$A:$U,5,FALSE),0),"")</f>
        <v>23</v>
      </c>
      <c r="AP410" s="3">
        <f>IFERROR(ROUND(VLOOKUP($A410,est_vols!$A:$U,6,FALSE),0),"")</f>
        <v>62</v>
      </c>
      <c r="AQ410" s="3">
        <f>IFERROR(ROUND(VLOOKUP($A410,est_vols!$A:$U,7,FALSE),0),"")</f>
        <v>67</v>
      </c>
      <c r="AR410" s="3">
        <f>IFERROR(ROUND(VLOOKUP($A410,est_vols!$A:$U,8,FALSE),0),"")</f>
        <v>31</v>
      </c>
      <c r="AS410" s="9">
        <f>IFERROR(ROUND(VLOOKUP($A410,est_vols!$A:$U,9,FALSE),0),"")</f>
        <v>0</v>
      </c>
      <c r="AT410" s="3">
        <f t="shared" si="66"/>
        <v>-37</v>
      </c>
      <c r="AU410" s="3">
        <f t="shared" si="66"/>
        <v>-9</v>
      </c>
      <c r="AV410" s="3">
        <f t="shared" si="66"/>
        <v>-27</v>
      </c>
      <c r="AW410" s="3">
        <f t="shared" si="66"/>
        <v>20.5</v>
      </c>
      <c r="AX410" s="3">
        <f t="shared" si="66"/>
        <v>-20</v>
      </c>
      <c r="AY410" s="9">
        <f t="shared" si="66"/>
        <v>-0.5</v>
      </c>
      <c r="AZ410" s="3">
        <f t="shared" si="67"/>
        <v>1369</v>
      </c>
      <c r="BA410" s="3">
        <f t="shared" si="67"/>
        <v>81</v>
      </c>
      <c r="BB410" s="3">
        <f t="shared" si="67"/>
        <v>729</v>
      </c>
      <c r="BC410" s="3">
        <f t="shared" si="67"/>
        <v>420.25</v>
      </c>
      <c r="BD410" s="3">
        <f t="shared" si="67"/>
        <v>400</v>
      </c>
      <c r="BE410" s="3">
        <f t="shared" si="67"/>
        <v>0.25</v>
      </c>
    </row>
    <row r="411" spans="1:57" x14ac:dyDescent="0.25">
      <c r="A411">
        <v>409</v>
      </c>
      <c r="B411" t="s">
        <v>75</v>
      </c>
      <c r="C411" t="s">
        <v>214</v>
      </c>
      <c r="D411" t="str">
        <f t="shared" si="65"/>
        <v>DE HARO ST between 22ND and 23RD</v>
      </c>
      <c r="E411" t="s">
        <v>277</v>
      </c>
      <c r="F411" t="s">
        <v>457</v>
      </c>
      <c r="G411" t="s">
        <v>453</v>
      </c>
      <c r="H411" t="s">
        <v>36</v>
      </c>
      <c r="I411" t="s">
        <v>621</v>
      </c>
      <c r="J411" s="11" t="s">
        <v>943</v>
      </c>
      <c r="K411">
        <v>23708</v>
      </c>
      <c r="L411" s="11">
        <v>23709</v>
      </c>
      <c r="M411">
        <f>IFERROR(ROUND(VLOOKUP($A411,est_vols!$A:$U,2,FALSE),0),"")</f>
        <v>2</v>
      </c>
      <c r="N411">
        <f>IFERROR(ROUND(VLOOKUP($A411,est_vols!$A:$U,3,FALSE),0),"")</f>
        <v>11</v>
      </c>
      <c r="O411" t="str">
        <f>VLOOKUP(M411,'AT FT Lookup'!$A$3:$D$8,4,FALSE)</f>
        <v>UrbBiz</v>
      </c>
      <c r="P411" s="11" t="str">
        <f>VLOOKUP(N411,'AT FT Lookup'!$A$12:$C$26,3,FALSE)</f>
        <v>Loc</v>
      </c>
      <c r="Q411">
        <f t="shared" si="68"/>
        <v>1</v>
      </c>
      <c r="R411">
        <f t="shared" si="69"/>
        <v>0</v>
      </c>
      <c r="S411">
        <f t="shared" si="70"/>
        <v>0</v>
      </c>
      <c r="T411">
        <f t="shared" si="71"/>
        <v>0</v>
      </c>
      <c r="U411" s="11" t="str">
        <f t="shared" si="72"/>
        <v>&lt;10k</v>
      </c>
      <c r="V411" s="3">
        <v>848</v>
      </c>
      <c r="W411" s="3">
        <v>215</v>
      </c>
      <c r="X411" s="3">
        <v>271</v>
      </c>
      <c r="Y411" s="3">
        <v>193</v>
      </c>
      <c r="Z411" s="3">
        <v>157.5</v>
      </c>
      <c r="AA411" s="9">
        <v>11.5</v>
      </c>
      <c r="AN411" s="3">
        <f>IFERROR(ROUND(VLOOKUP($A411,est_vols!$A:$U,4,FALSE),0),"")</f>
        <v>85</v>
      </c>
      <c r="AO411" s="3">
        <f>IFERROR(ROUND(VLOOKUP($A411,est_vols!$A:$U,5,FALSE),0),"")</f>
        <v>12</v>
      </c>
      <c r="AP411" s="3">
        <f>IFERROR(ROUND(VLOOKUP($A411,est_vols!$A:$U,6,FALSE),0),"")</f>
        <v>26</v>
      </c>
      <c r="AQ411" s="3">
        <f>IFERROR(ROUND(VLOOKUP($A411,est_vols!$A:$U,7,FALSE),0),"")</f>
        <v>12</v>
      </c>
      <c r="AR411" s="3">
        <f>IFERROR(ROUND(VLOOKUP($A411,est_vols!$A:$U,8,FALSE),0),"")</f>
        <v>26</v>
      </c>
      <c r="AS411" s="9">
        <f>IFERROR(ROUND(VLOOKUP($A411,est_vols!$A:$U,9,FALSE),0),"")</f>
        <v>9</v>
      </c>
      <c r="AT411" s="3">
        <f t="shared" si="66"/>
        <v>-763</v>
      </c>
      <c r="AU411" s="3">
        <f t="shared" si="66"/>
        <v>-203</v>
      </c>
      <c r="AV411" s="3">
        <f t="shared" si="66"/>
        <v>-245</v>
      </c>
      <c r="AW411" s="3">
        <f t="shared" si="66"/>
        <v>-181</v>
      </c>
      <c r="AX411" s="3">
        <f t="shared" si="66"/>
        <v>-131.5</v>
      </c>
      <c r="AY411" s="9">
        <f t="shared" si="66"/>
        <v>-2.5</v>
      </c>
      <c r="AZ411" s="3">
        <f t="shared" si="67"/>
        <v>582169</v>
      </c>
      <c r="BA411" s="3">
        <f t="shared" si="67"/>
        <v>41209</v>
      </c>
      <c r="BB411" s="3">
        <f t="shared" si="67"/>
        <v>60025</v>
      </c>
      <c r="BC411" s="3">
        <f t="shared" si="67"/>
        <v>32761</v>
      </c>
      <c r="BD411" s="3">
        <f t="shared" si="67"/>
        <v>17292.25</v>
      </c>
      <c r="BE411" s="3">
        <f t="shared" si="67"/>
        <v>6.25</v>
      </c>
    </row>
    <row r="412" spans="1:57" x14ac:dyDescent="0.25">
      <c r="A412">
        <v>410</v>
      </c>
      <c r="B412" t="s">
        <v>75</v>
      </c>
      <c r="C412" t="s">
        <v>214</v>
      </c>
      <c r="D412" t="str">
        <f t="shared" si="65"/>
        <v>DE HARO ST between 22ND and 23RD</v>
      </c>
      <c r="E412" t="s">
        <v>277</v>
      </c>
      <c r="F412" t="s">
        <v>457</v>
      </c>
      <c r="G412" t="s">
        <v>453</v>
      </c>
      <c r="H412" t="s">
        <v>38</v>
      </c>
      <c r="I412" t="s">
        <v>621</v>
      </c>
      <c r="J412" s="11" t="s">
        <v>944</v>
      </c>
      <c r="K412">
        <v>23709</v>
      </c>
      <c r="L412" s="11">
        <v>23708</v>
      </c>
      <c r="M412">
        <f>IFERROR(ROUND(VLOOKUP($A412,est_vols!$A:$U,2,FALSE),0),"")</f>
        <v>2</v>
      </c>
      <c r="N412">
        <f>IFERROR(ROUND(VLOOKUP($A412,est_vols!$A:$U,3,FALSE),0),"")</f>
        <v>11</v>
      </c>
      <c r="O412" t="str">
        <f>VLOOKUP(M412,'AT FT Lookup'!$A$3:$D$8,4,FALSE)</f>
        <v>UrbBiz</v>
      </c>
      <c r="P412" s="11" t="str">
        <f>VLOOKUP(N412,'AT FT Lookup'!$A$12:$C$26,3,FALSE)</f>
        <v>Loc</v>
      </c>
      <c r="Q412">
        <f t="shared" si="68"/>
        <v>1</v>
      </c>
      <c r="R412">
        <f t="shared" si="69"/>
        <v>0</v>
      </c>
      <c r="S412">
        <f t="shared" si="70"/>
        <v>0</v>
      </c>
      <c r="T412">
        <f t="shared" si="71"/>
        <v>0</v>
      </c>
      <c r="U412" s="11" t="str">
        <f t="shared" si="72"/>
        <v>&lt;10k</v>
      </c>
      <c r="V412" s="3">
        <v>1192.5</v>
      </c>
      <c r="W412" s="3">
        <v>173</v>
      </c>
      <c r="X412" s="3">
        <v>384</v>
      </c>
      <c r="Y412" s="3">
        <v>352.5</v>
      </c>
      <c r="Z412" s="3">
        <v>272.5</v>
      </c>
      <c r="AA412" s="9">
        <v>10.5</v>
      </c>
      <c r="AN412" s="3">
        <f>IFERROR(ROUND(VLOOKUP($A412,est_vols!$A:$U,4,FALSE),0),"")</f>
        <v>0</v>
      </c>
      <c r="AO412" s="3">
        <f>IFERROR(ROUND(VLOOKUP($A412,est_vols!$A:$U,5,FALSE),0),"")</f>
        <v>0</v>
      </c>
      <c r="AP412" s="3">
        <f>IFERROR(ROUND(VLOOKUP($A412,est_vols!$A:$U,6,FALSE),0),"")</f>
        <v>0</v>
      </c>
      <c r="AQ412" s="3">
        <f>IFERROR(ROUND(VLOOKUP($A412,est_vols!$A:$U,7,FALSE),0),"")</f>
        <v>0</v>
      </c>
      <c r="AR412" s="3">
        <f>IFERROR(ROUND(VLOOKUP($A412,est_vols!$A:$U,8,FALSE),0),"")</f>
        <v>0</v>
      </c>
      <c r="AS412" s="9">
        <f>IFERROR(ROUND(VLOOKUP($A412,est_vols!$A:$U,9,FALSE),0),"")</f>
        <v>0</v>
      </c>
      <c r="AT412" s="3">
        <f t="shared" si="66"/>
        <v>-1192.5</v>
      </c>
      <c r="AU412" s="3">
        <f t="shared" si="66"/>
        <v>-173</v>
      </c>
      <c r="AV412" s="3">
        <f t="shared" si="66"/>
        <v>-384</v>
      </c>
      <c r="AW412" s="3">
        <f t="shared" si="66"/>
        <v>-352.5</v>
      </c>
      <c r="AX412" s="3">
        <f t="shared" si="66"/>
        <v>-272.5</v>
      </c>
      <c r="AY412" s="9">
        <f t="shared" si="66"/>
        <v>-10.5</v>
      </c>
      <c r="AZ412" s="3">
        <f t="shared" si="67"/>
        <v>1422056.25</v>
      </c>
      <c r="BA412" s="3">
        <f t="shared" si="67"/>
        <v>29929</v>
      </c>
      <c r="BB412" s="3">
        <f t="shared" si="67"/>
        <v>147456</v>
      </c>
      <c r="BC412" s="3">
        <f t="shared" si="67"/>
        <v>124256.25</v>
      </c>
      <c r="BD412" s="3">
        <f t="shared" si="67"/>
        <v>74256.25</v>
      </c>
      <c r="BE412" s="3">
        <f t="shared" si="67"/>
        <v>110.25</v>
      </c>
    </row>
    <row r="413" spans="1:57" x14ac:dyDescent="0.25">
      <c r="A413">
        <v>411</v>
      </c>
      <c r="B413" t="s">
        <v>75</v>
      </c>
      <c r="C413" t="s">
        <v>214</v>
      </c>
      <c r="D413" t="str">
        <f t="shared" si="65"/>
        <v>DOWNEY ST between FREDERICK and WALLER</v>
      </c>
      <c r="E413" t="s">
        <v>278</v>
      </c>
      <c r="F413" t="s">
        <v>495</v>
      </c>
      <c r="G413" t="s">
        <v>479</v>
      </c>
      <c r="H413" t="s">
        <v>38</v>
      </c>
      <c r="I413" t="s">
        <v>621</v>
      </c>
      <c r="J413" s="11" t="s">
        <v>945</v>
      </c>
      <c r="K413">
        <v>26405</v>
      </c>
      <c r="L413" s="11">
        <v>26404</v>
      </c>
      <c r="M413">
        <f>IFERROR(ROUND(VLOOKUP($A413,est_vols!$A:$U,2,FALSE),0),"")</f>
        <v>2</v>
      </c>
      <c r="N413">
        <f>IFERROR(ROUND(VLOOKUP($A413,est_vols!$A:$U,3,FALSE),0),"")</f>
        <v>11</v>
      </c>
      <c r="O413" t="str">
        <f>VLOOKUP(M413,'AT FT Lookup'!$A$3:$D$8,4,FALSE)</f>
        <v>UrbBiz</v>
      </c>
      <c r="P413" s="11" t="str">
        <f>VLOOKUP(N413,'AT FT Lookup'!$A$12:$C$26,3,FALSE)</f>
        <v>Loc</v>
      </c>
      <c r="Q413">
        <f t="shared" si="68"/>
        <v>1</v>
      </c>
      <c r="R413">
        <f t="shared" si="69"/>
        <v>0</v>
      </c>
      <c r="S413">
        <f t="shared" si="70"/>
        <v>0</v>
      </c>
      <c r="T413">
        <f t="shared" si="71"/>
        <v>0</v>
      </c>
      <c r="U413" s="11" t="str">
        <f t="shared" si="72"/>
        <v>&lt;10k</v>
      </c>
      <c r="V413" s="3">
        <v>146</v>
      </c>
      <c r="W413" s="3">
        <v>18</v>
      </c>
      <c r="X413" s="3">
        <v>17</v>
      </c>
      <c r="Y413" s="3">
        <v>39</v>
      </c>
      <c r="Z413" s="3">
        <v>71</v>
      </c>
      <c r="AA413" s="9">
        <v>1</v>
      </c>
      <c r="AN413" s="3">
        <f>IFERROR(ROUND(VLOOKUP($A413,est_vols!$A:$U,4,FALSE),0),"")</f>
        <v>0</v>
      </c>
      <c r="AO413" s="3">
        <f>IFERROR(ROUND(VLOOKUP($A413,est_vols!$A:$U,5,FALSE),0),"")</f>
        <v>0</v>
      </c>
      <c r="AP413" s="3">
        <f>IFERROR(ROUND(VLOOKUP($A413,est_vols!$A:$U,6,FALSE),0),"")</f>
        <v>0</v>
      </c>
      <c r="AQ413" s="3">
        <f>IFERROR(ROUND(VLOOKUP($A413,est_vols!$A:$U,7,FALSE),0),"")</f>
        <v>0</v>
      </c>
      <c r="AR413" s="3">
        <f>IFERROR(ROUND(VLOOKUP($A413,est_vols!$A:$U,8,FALSE),0),"")</f>
        <v>0</v>
      </c>
      <c r="AS413" s="9">
        <f>IFERROR(ROUND(VLOOKUP($A413,est_vols!$A:$U,9,FALSE),0),"")</f>
        <v>0</v>
      </c>
      <c r="AT413" s="3">
        <f t="shared" si="66"/>
        <v>-146</v>
      </c>
      <c r="AU413" s="3">
        <f t="shared" si="66"/>
        <v>-18</v>
      </c>
      <c r="AV413" s="3">
        <f t="shared" si="66"/>
        <v>-17</v>
      </c>
      <c r="AW413" s="3">
        <f t="shared" si="66"/>
        <v>-39</v>
      </c>
      <c r="AX413" s="3">
        <f t="shared" si="66"/>
        <v>-71</v>
      </c>
      <c r="AY413" s="9">
        <f t="shared" si="66"/>
        <v>-1</v>
      </c>
      <c r="AZ413" s="3">
        <f t="shared" si="67"/>
        <v>21316</v>
      </c>
      <c r="BA413" s="3">
        <f t="shared" si="67"/>
        <v>324</v>
      </c>
      <c r="BB413" s="3">
        <f t="shared" si="67"/>
        <v>289</v>
      </c>
      <c r="BC413" s="3">
        <f t="shared" si="67"/>
        <v>1521</v>
      </c>
      <c r="BD413" s="3">
        <f t="shared" si="67"/>
        <v>5041</v>
      </c>
      <c r="BE413" s="3">
        <f t="shared" si="67"/>
        <v>1</v>
      </c>
    </row>
    <row r="414" spans="1:57" x14ac:dyDescent="0.25">
      <c r="A414">
        <v>412</v>
      </c>
      <c r="B414" t="s">
        <v>75</v>
      </c>
      <c r="C414" t="s">
        <v>214</v>
      </c>
      <c r="D414" t="str">
        <f t="shared" si="65"/>
        <v>EDDY ST between BRODERICK and DIVISADERO</v>
      </c>
      <c r="E414" t="s">
        <v>279</v>
      </c>
      <c r="F414" t="s">
        <v>496</v>
      </c>
      <c r="G414" t="s">
        <v>375</v>
      </c>
      <c r="H414" t="s">
        <v>40</v>
      </c>
      <c r="I414" t="s">
        <v>621</v>
      </c>
      <c r="J414" s="11" t="s">
        <v>946</v>
      </c>
      <c r="K414">
        <v>26360</v>
      </c>
      <c r="L414" s="11">
        <v>26076</v>
      </c>
      <c r="M414">
        <f>IFERROR(ROUND(VLOOKUP($A414,est_vols!$A:$U,2,FALSE),0),"")</f>
        <v>1</v>
      </c>
      <c r="N414">
        <f>IFERROR(ROUND(VLOOKUP($A414,est_vols!$A:$U,3,FALSE),0),"")</f>
        <v>11</v>
      </c>
      <c r="O414" t="str">
        <f>VLOOKUP(M414,'AT FT Lookup'!$A$3:$D$8,4,FALSE)</f>
        <v>Core/CBD</v>
      </c>
      <c r="P414" s="11" t="str">
        <f>VLOOKUP(N414,'AT FT Lookup'!$A$12:$C$26,3,FALSE)</f>
        <v>Loc</v>
      </c>
      <c r="Q414">
        <f t="shared" si="68"/>
        <v>1</v>
      </c>
      <c r="R414">
        <f t="shared" si="69"/>
        <v>0</v>
      </c>
      <c r="S414">
        <f t="shared" si="70"/>
        <v>0</v>
      </c>
      <c r="T414">
        <f t="shared" si="71"/>
        <v>0</v>
      </c>
      <c r="U414" s="11" t="str">
        <f t="shared" si="72"/>
        <v>&lt;10k</v>
      </c>
      <c r="V414" s="3">
        <v>708</v>
      </c>
      <c r="W414" s="3">
        <v>179.5</v>
      </c>
      <c r="X414" s="3">
        <v>254</v>
      </c>
      <c r="Y414" s="3">
        <v>140</v>
      </c>
      <c r="Z414" s="3">
        <v>129.5</v>
      </c>
      <c r="AA414" s="9">
        <v>5</v>
      </c>
      <c r="AN414" s="3">
        <f>IFERROR(ROUND(VLOOKUP($A414,est_vols!$A:$U,4,FALSE),0),"")</f>
        <v>388</v>
      </c>
      <c r="AO414" s="3">
        <f>IFERROR(ROUND(VLOOKUP($A414,est_vols!$A:$U,5,FALSE),0),"")</f>
        <v>185</v>
      </c>
      <c r="AP414" s="3">
        <f>IFERROR(ROUND(VLOOKUP($A414,est_vols!$A:$U,6,FALSE),0),"")</f>
        <v>166</v>
      </c>
      <c r="AQ414" s="3">
        <f>IFERROR(ROUND(VLOOKUP($A414,est_vols!$A:$U,7,FALSE),0),"")</f>
        <v>35</v>
      </c>
      <c r="AR414" s="3">
        <f>IFERROR(ROUND(VLOOKUP($A414,est_vols!$A:$U,8,FALSE),0),"")</f>
        <v>1</v>
      </c>
      <c r="AS414" s="9">
        <f>IFERROR(ROUND(VLOOKUP($A414,est_vols!$A:$U,9,FALSE),0),"")</f>
        <v>0</v>
      </c>
      <c r="AT414" s="3">
        <f t="shared" si="66"/>
        <v>-320</v>
      </c>
      <c r="AU414" s="3">
        <f t="shared" si="66"/>
        <v>5.5</v>
      </c>
      <c r="AV414" s="3">
        <f t="shared" si="66"/>
        <v>-88</v>
      </c>
      <c r="AW414" s="3">
        <f t="shared" si="66"/>
        <v>-105</v>
      </c>
      <c r="AX414" s="3">
        <f t="shared" si="66"/>
        <v>-128.5</v>
      </c>
      <c r="AY414" s="9">
        <f t="shared" si="66"/>
        <v>-5</v>
      </c>
      <c r="AZ414" s="3">
        <f t="shared" si="67"/>
        <v>102400</v>
      </c>
      <c r="BA414" s="3">
        <f t="shared" si="67"/>
        <v>30.25</v>
      </c>
      <c r="BB414" s="3">
        <f t="shared" si="67"/>
        <v>7744</v>
      </c>
      <c r="BC414" s="3">
        <f t="shared" si="67"/>
        <v>11025</v>
      </c>
      <c r="BD414" s="3">
        <f t="shared" si="67"/>
        <v>16512.25</v>
      </c>
      <c r="BE414" s="3">
        <f t="shared" si="67"/>
        <v>25</v>
      </c>
    </row>
    <row r="415" spans="1:57" x14ac:dyDescent="0.25">
      <c r="A415">
        <v>413</v>
      </c>
      <c r="B415" t="s">
        <v>75</v>
      </c>
      <c r="C415" t="s">
        <v>214</v>
      </c>
      <c r="D415" t="str">
        <f t="shared" si="65"/>
        <v>EDDY ST between BRODERICK and DIVISADERO</v>
      </c>
      <c r="E415" t="s">
        <v>279</v>
      </c>
      <c r="F415" t="s">
        <v>496</v>
      </c>
      <c r="G415" t="s">
        <v>375</v>
      </c>
      <c r="H415" t="s">
        <v>42</v>
      </c>
      <c r="I415" t="s">
        <v>621</v>
      </c>
      <c r="J415" s="11" t="s">
        <v>947</v>
      </c>
      <c r="K415">
        <v>26076</v>
      </c>
      <c r="L415" s="11">
        <v>26360</v>
      </c>
      <c r="M415">
        <f>IFERROR(ROUND(VLOOKUP($A415,est_vols!$A:$U,2,FALSE),0),"")</f>
        <v>1</v>
      </c>
      <c r="N415">
        <f>IFERROR(ROUND(VLOOKUP($A415,est_vols!$A:$U,3,FALSE),0),"")</f>
        <v>11</v>
      </c>
      <c r="O415" t="str">
        <f>VLOOKUP(M415,'AT FT Lookup'!$A$3:$D$8,4,FALSE)</f>
        <v>Core/CBD</v>
      </c>
      <c r="P415" s="11" t="str">
        <f>VLOOKUP(N415,'AT FT Lookup'!$A$12:$C$26,3,FALSE)</f>
        <v>Loc</v>
      </c>
      <c r="Q415">
        <f t="shared" si="68"/>
        <v>1</v>
      </c>
      <c r="R415">
        <f t="shared" si="69"/>
        <v>0</v>
      </c>
      <c r="S415">
        <f t="shared" si="70"/>
        <v>0</v>
      </c>
      <c r="T415">
        <f t="shared" si="71"/>
        <v>0</v>
      </c>
      <c r="U415" s="11" t="str">
        <f t="shared" si="72"/>
        <v>&lt;10k</v>
      </c>
      <c r="V415" s="3">
        <v>688</v>
      </c>
      <c r="W415" s="3">
        <v>118</v>
      </c>
      <c r="X415" s="3">
        <v>261.5</v>
      </c>
      <c r="Y415" s="3">
        <v>180</v>
      </c>
      <c r="Z415" s="3">
        <v>119.5</v>
      </c>
      <c r="AA415" s="9">
        <v>9</v>
      </c>
      <c r="AN415" s="3">
        <f>IFERROR(ROUND(VLOOKUP($A415,est_vols!$A:$U,4,FALSE),0),"")</f>
        <v>322</v>
      </c>
      <c r="AO415" s="3">
        <f>IFERROR(ROUND(VLOOKUP($A415,est_vols!$A:$U,5,FALSE),0),"")</f>
        <v>5</v>
      </c>
      <c r="AP415" s="3">
        <f>IFERROR(ROUND(VLOOKUP($A415,est_vols!$A:$U,6,FALSE),0),"")</f>
        <v>66</v>
      </c>
      <c r="AQ415" s="3">
        <f>IFERROR(ROUND(VLOOKUP($A415,est_vols!$A:$U,7,FALSE),0),"")</f>
        <v>241</v>
      </c>
      <c r="AR415" s="3">
        <f>IFERROR(ROUND(VLOOKUP($A415,est_vols!$A:$U,8,FALSE),0),"")</f>
        <v>11</v>
      </c>
      <c r="AS415" s="9">
        <f>IFERROR(ROUND(VLOOKUP($A415,est_vols!$A:$U,9,FALSE),0),"")</f>
        <v>0</v>
      </c>
      <c r="AT415" s="3">
        <f t="shared" si="66"/>
        <v>-366</v>
      </c>
      <c r="AU415" s="3">
        <f t="shared" si="66"/>
        <v>-113</v>
      </c>
      <c r="AV415" s="3">
        <f t="shared" si="66"/>
        <v>-195.5</v>
      </c>
      <c r="AW415" s="3">
        <f t="shared" si="66"/>
        <v>61</v>
      </c>
      <c r="AX415" s="3">
        <f t="shared" si="66"/>
        <v>-108.5</v>
      </c>
      <c r="AY415" s="9">
        <f t="shared" si="66"/>
        <v>-9</v>
      </c>
      <c r="AZ415" s="3">
        <f t="shared" si="67"/>
        <v>133956</v>
      </c>
      <c r="BA415" s="3">
        <f t="shared" si="67"/>
        <v>12769</v>
      </c>
      <c r="BB415" s="3">
        <f t="shared" si="67"/>
        <v>38220.25</v>
      </c>
      <c r="BC415" s="3">
        <f t="shared" si="67"/>
        <v>3721</v>
      </c>
      <c r="BD415" s="3">
        <f t="shared" si="67"/>
        <v>11772.25</v>
      </c>
      <c r="BE415" s="3">
        <f t="shared" si="67"/>
        <v>81</v>
      </c>
    </row>
    <row r="416" spans="1:57" x14ac:dyDescent="0.25">
      <c r="A416">
        <v>414</v>
      </c>
      <c r="B416" t="s">
        <v>75</v>
      </c>
      <c r="C416" t="s">
        <v>214</v>
      </c>
      <c r="D416" t="str">
        <f t="shared" si="65"/>
        <v>EDDY ST between FILLMORE and STEINER</v>
      </c>
      <c r="E416" t="s">
        <v>279</v>
      </c>
      <c r="F416" t="s">
        <v>497</v>
      </c>
      <c r="G416" t="s">
        <v>475</v>
      </c>
      <c r="H416" t="s">
        <v>40</v>
      </c>
      <c r="I416" t="s">
        <v>621</v>
      </c>
      <c r="J416" s="11" t="s">
        <v>948</v>
      </c>
      <c r="K416">
        <v>26049</v>
      </c>
      <c r="L416" s="11">
        <v>26044</v>
      </c>
      <c r="M416">
        <f>IFERROR(ROUND(VLOOKUP($A416,est_vols!$A:$U,2,FALSE),0),"")</f>
        <v>1</v>
      </c>
      <c r="N416">
        <f>IFERROR(ROUND(VLOOKUP($A416,est_vols!$A:$U,3,FALSE),0),"")</f>
        <v>11</v>
      </c>
      <c r="O416" t="str">
        <f>VLOOKUP(M416,'AT FT Lookup'!$A$3:$D$8,4,FALSE)</f>
        <v>Core/CBD</v>
      </c>
      <c r="P416" s="11" t="str">
        <f>VLOOKUP(N416,'AT FT Lookup'!$A$12:$C$26,3,FALSE)</f>
        <v>Loc</v>
      </c>
      <c r="Q416">
        <f t="shared" si="68"/>
        <v>1</v>
      </c>
      <c r="R416">
        <f t="shared" si="69"/>
        <v>0</v>
      </c>
      <c r="S416">
        <f t="shared" si="70"/>
        <v>0</v>
      </c>
      <c r="T416">
        <f t="shared" si="71"/>
        <v>0</v>
      </c>
      <c r="U416" s="11" t="str">
        <f t="shared" si="72"/>
        <v>&lt;10k</v>
      </c>
      <c r="V416" s="3">
        <v>2431</v>
      </c>
      <c r="W416" s="3">
        <v>433</v>
      </c>
      <c r="X416" s="3">
        <v>915</v>
      </c>
      <c r="Y416" s="3">
        <v>477</v>
      </c>
      <c r="Z416" s="3">
        <v>533</v>
      </c>
      <c r="AA416" s="9">
        <v>73</v>
      </c>
      <c r="AN416" s="3">
        <f>IFERROR(ROUND(VLOOKUP($A416,est_vols!$A:$U,4,FALSE),0),"")</f>
        <v>521</v>
      </c>
      <c r="AO416" s="3">
        <f>IFERROR(ROUND(VLOOKUP($A416,est_vols!$A:$U,5,FALSE),0),"")</f>
        <v>176</v>
      </c>
      <c r="AP416" s="3">
        <f>IFERROR(ROUND(VLOOKUP($A416,est_vols!$A:$U,6,FALSE),0),"")</f>
        <v>199</v>
      </c>
      <c r="AQ416" s="3">
        <f>IFERROR(ROUND(VLOOKUP($A416,est_vols!$A:$U,7,FALSE),0),"")</f>
        <v>95</v>
      </c>
      <c r="AR416" s="3">
        <f>IFERROR(ROUND(VLOOKUP($A416,est_vols!$A:$U,8,FALSE),0),"")</f>
        <v>35</v>
      </c>
      <c r="AS416" s="9">
        <f>IFERROR(ROUND(VLOOKUP($A416,est_vols!$A:$U,9,FALSE),0),"")</f>
        <v>16</v>
      </c>
      <c r="AT416" s="3">
        <f t="shared" si="66"/>
        <v>-1910</v>
      </c>
      <c r="AU416" s="3">
        <f t="shared" si="66"/>
        <v>-257</v>
      </c>
      <c r="AV416" s="3">
        <f t="shared" si="66"/>
        <v>-716</v>
      </c>
      <c r="AW416" s="3">
        <f t="shared" si="66"/>
        <v>-382</v>
      </c>
      <c r="AX416" s="3">
        <f t="shared" si="66"/>
        <v>-498</v>
      </c>
      <c r="AY416" s="9">
        <f t="shared" si="66"/>
        <v>-57</v>
      </c>
      <c r="AZ416" s="3">
        <f t="shared" si="67"/>
        <v>3648100</v>
      </c>
      <c r="BA416" s="3">
        <f t="shared" si="67"/>
        <v>66049</v>
      </c>
      <c r="BB416" s="3">
        <f t="shared" si="67"/>
        <v>512656</v>
      </c>
      <c r="BC416" s="3">
        <f t="shared" si="67"/>
        <v>145924</v>
      </c>
      <c r="BD416" s="3">
        <f t="shared" si="67"/>
        <v>248004</v>
      </c>
      <c r="BE416" s="3">
        <f t="shared" si="67"/>
        <v>3249</v>
      </c>
    </row>
    <row r="417" spans="1:57" x14ac:dyDescent="0.25">
      <c r="A417">
        <v>415</v>
      </c>
      <c r="B417" t="s">
        <v>75</v>
      </c>
      <c r="C417" t="s">
        <v>214</v>
      </c>
      <c r="D417" t="str">
        <f t="shared" ref="D417:D480" si="73">CONCATENATE(E417," between ",F417," and ",G417)</f>
        <v>EDDY ST between FILLMORE and STEINER</v>
      </c>
      <c r="E417" t="s">
        <v>279</v>
      </c>
      <c r="F417" t="s">
        <v>497</v>
      </c>
      <c r="G417" t="s">
        <v>475</v>
      </c>
      <c r="H417" t="s">
        <v>42</v>
      </c>
      <c r="I417" t="s">
        <v>621</v>
      </c>
      <c r="J417" s="11" t="s">
        <v>949</v>
      </c>
      <c r="K417">
        <v>26044</v>
      </c>
      <c r="L417" s="11">
        <v>26049</v>
      </c>
      <c r="M417">
        <f>IFERROR(ROUND(VLOOKUP($A417,est_vols!$A:$U,2,FALSE),0),"")</f>
        <v>1</v>
      </c>
      <c r="N417">
        <f>IFERROR(ROUND(VLOOKUP($A417,est_vols!$A:$U,3,FALSE),0),"")</f>
        <v>11</v>
      </c>
      <c r="O417" t="str">
        <f>VLOOKUP(M417,'AT FT Lookup'!$A$3:$D$8,4,FALSE)</f>
        <v>Core/CBD</v>
      </c>
      <c r="P417" s="11" t="str">
        <f>VLOOKUP(N417,'AT FT Lookup'!$A$12:$C$26,3,FALSE)</f>
        <v>Loc</v>
      </c>
      <c r="Q417">
        <f t="shared" si="68"/>
        <v>1</v>
      </c>
      <c r="R417">
        <f t="shared" si="69"/>
        <v>0</v>
      </c>
      <c r="S417">
        <f t="shared" si="70"/>
        <v>0</v>
      </c>
      <c r="T417">
        <f t="shared" si="71"/>
        <v>0</v>
      </c>
      <c r="U417" s="11" t="str">
        <f t="shared" si="72"/>
        <v>&lt;10k</v>
      </c>
      <c r="V417" s="3">
        <v>2506</v>
      </c>
      <c r="W417" s="3">
        <v>380</v>
      </c>
      <c r="X417" s="3">
        <v>959</v>
      </c>
      <c r="Y417" s="3">
        <v>547</v>
      </c>
      <c r="Z417" s="3">
        <v>589</v>
      </c>
      <c r="AA417" s="9">
        <v>31</v>
      </c>
      <c r="AN417" s="3">
        <f>IFERROR(ROUND(VLOOKUP($A417,est_vols!$A:$U,4,FALSE),0),"")</f>
        <v>283</v>
      </c>
      <c r="AO417" s="3">
        <f>IFERROR(ROUND(VLOOKUP($A417,est_vols!$A:$U,5,FALSE),0),"")</f>
        <v>16</v>
      </c>
      <c r="AP417" s="3">
        <f>IFERROR(ROUND(VLOOKUP($A417,est_vols!$A:$U,6,FALSE),0),"")</f>
        <v>58</v>
      </c>
      <c r="AQ417" s="3">
        <f>IFERROR(ROUND(VLOOKUP($A417,est_vols!$A:$U,7,FALSE),0),"")</f>
        <v>163</v>
      </c>
      <c r="AR417" s="3">
        <f>IFERROR(ROUND(VLOOKUP($A417,est_vols!$A:$U,8,FALSE),0),"")</f>
        <v>30</v>
      </c>
      <c r="AS417" s="9">
        <f>IFERROR(ROUND(VLOOKUP($A417,est_vols!$A:$U,9,FALSE),0),"")</f>
        <v>15</v>
      </c>
      <c r="AT417" s="3">
        <f t="shared" si="66"/>
        <v>-2223</v>
      </c>
      <c r="AU417" s="3">
        <f t="shared" si="66"/>
        <v>-364</v>
      </c>
      <c r="AV417" s="3">
        <f t="shared" si="66"/>
        <v>-901</v>
      </c>
      <c r="AW417" s="3">
        <f t="shared" si="66"/>
        <v>-384</v>
      </c>
      <c r="AX417" s="3">
        <f t="shared" si="66"/>
        <v>-559</v>
      </c>
      <c r="AY417" s="9">
        <f t="shared" si="66"/>
        <v>-16</v>
      </c>
      <c r="AZ417" s="3">
        <f t="shared" si="67"/>
        <v>4941729</v>
      </c>
      <c r="BA417" s="3">
        <f t="shared" si="67"/>
        <v>132496</v>
      </c>
      <c r="BB417" s="3">
        <f t="shared" si="67"/>
        <v>811801</v>
      </c>
      <c r="BC417" s="3">
        <f t="shared" si="67"/>
        <v>147456</v>
      </c>
      <c r="BD417" s="3">
        <f t="shared" si="67"/>
        <v>312481</v>
      </c>
      <c r="BE417" s="3">
        <f t="shared" si="67"/>
        <v>256</v>
      </c>
    </row>
    <row r="418" spans="1:57" x14ac:dyDescent="0.25">
      <c r="A418">
        <v>416</v>
      </c>
      <c r="B418" t="s">
        <v>75</v>
      </c>
      <c r="C418" t="s">
        <v>214</v>
      </c>
      <c r="D418" t="str">
        <f t="shared" si="73"/>
        <v>EDDY ST between FRANKLIN and VAN NESS</v>
      </c>
      <c r="E418" t="s">
        <v>279</v>
      </c>
      <c r="F418" t="s">
        <v>498</v>
      </c>
      <c r="G418" t="s">
        <v>413</v>
      </c>
      <c r="H418" t="s">
        <v>40</v>
      </c>
      <c r="I418" t="s">
        <v>621</v>
      </c>
      <c r="J418" s="11" t="s">
        <v>950</v>
      </c>
      <c r="K418">
        <v>25191</v>
      </c>
      <c r="L418" s="11">
        <v>25186</v>
      </c>
      <c r="M418">
        <f>IFERROR(ROUND(VLOOKUP($A418,est_vols!$A:$U,2,FALSE),0),"")</f>
        <v>1</v>
      </c>
      <c r="N418">
        <f>IFERROR(ROUND(VLOOKUP($A418,est_vols!$A:$U,3,FALSE),0),"")</f>
        <v>4</v>
      </c>
      <c r="O418" t="str">
        <f>VLOOKUP(M418,'AT FT Lookup'!$A$3:$D$8,4,FALSE)</f>
        <v>Core/CBD</v>
      </c>
      <c r="P418" s="11" t="str">
        <f>VLOOKUP(N418,'AT FT Lookup'!$A$12:$C$26,3,FALSE)</f>
        <v>Col</v>
      </c>
      <c r="Q418">
        <f t="shared" si="68"/>
        <v>1</v>
      </c>
      <c r="R418">
        <f t="shared" si="69"/>
        <v>0</v>
      </c>
      <c r="S418">
        <f t="shared" si="70"/>
        <v>0</v>
      </c>
      <c r="T418">
        <f t="shared" si="71"/>
        <v>0</v>
      </c>
      <c r="U418" s="11" t="str">
        <f t="shared" si="72"/>
        <v>&lt;10k</v>
      </c>
      <c r="V418" s="3">
        <v>3964</v>
      </c>
      <c r="W418" s="3">
        <v>670</v>
      </c>
      <c r="X418" s="3">
        <v>1547</v>
      </c>
      <c r="Y418" s="3">
        <v>741</v>
      </c>
      <c r="Z418" s="3">
        <v>927</v>
      </c>
      <c r="AA418" s="9">
        <v>79</v>
      </c>
      <c r="AN418" s="3">
        <f>IFERROR(ROUND(VLOOKUP($A418,est_vols!$A:$U,4,FALSE),0),"")</f>
        <v>1673</v>
      </c>
      <c r="AO418" s="3">
        <f>IFERROR(ROUND(VLOOKUP($A418,est_vols!$A:$U,5,FALSE),0),"")</f>
        <v>675</v>
      </c>
      <c r="AP418" s="3">
        <f>IFERROR(ROUND(VLOOKUP($A418,est_vols!$A:$U,6,FALSE),0),"")</f>
        <v>482</v>
      </c>
      <c r="AQ418" s="3">
        <f>IFERROR(ROUND(VLOOKUP($A418,est_vols!$A:$U,7,FALSE),0),"")</f>
        <v>292</v>
      </c>
      <c r="AR418" s="3">
        <f>IFERROR(ROUND(VLOOKUP($A418,est_vols!$A:$U,8,FALSE),0),"")</f>
        <v>204</v>
      </c>
      <c r="AS418" s="9">
        <f>IFERROR(ROUND(VLOOKUP($A418,est_vols!$A:$U,9,FALSE),0),"")</f>
        <v>21</v>
      </c>
      <c r="AT418" s="3">
        <f t="shared" si="66"/>
        <v>-2291</v>
      </c>
      <c r="AU418" s="3">
        <f t="shared" si="66"/>
        <v>5</v>
      </c>
      <c r="AV418" s="3">
        <f t="shared" si="66"/>
        <v>-1065</v>
      </c>
      <c r="AW418" s="3">
        <f t="shared" si="66"/>
        <v>-449</v>
      </c>
      <c r="AX418" s="3">
        <f t="shared" si="66"/>
        <v>-723</v>
      </c>
      <c r="AY418" s="9">
        <f t="shared" si="66"/>
        <v>-58</v>
      </c>
      <c r="AZ418" s="3">
        <f t="shared" si="67"/>
        <v>5248681</v>
      </c>
      <c r="BA418" s="3">
        <f t="shared" si="67"/>
        <v>25</v>
      </c>
      <c r="BB418" s="3">
        <f t="shared" si="67"/>
        <v>1134225</v>
      </c>
      <c r="BC418" s="3">
        <f t="shared" si="67"/>
        <v>201601</v>
      </c>
      <c r="BD418" s="3">
        <f t="shared" si="67"/>
        <v>522729</v>
      </c>
      <c r="BE418" s="3">
        <f t="shared" si="67"/>
        <v>3364</v>
      </c>
    </row>
    <row r="419" spans="1:57" x14ac:dyDescent="0.25">
      <c r="A419">
        <v>417</v>
      </c>
      <c r="B419" t="s">
        <v>75</v>
      </c>
      <c r="C419" t="s">
        <v>214</v>
      </c>
      <c r="D419" t="str">
        <f t="shared" si="73"/>
        <v>EDDY ST between FRANKLIN and VAN NESS</v>
      </c>
      <c r="E419" t="s">
        <v>279</v>
      </c>
      <c r="F419" t="s">
        <v>498</v>
      </c>
      <c r="G419" t="s">
        <v>413</v>
      </c>
      <c r="H419" t="s">
        <v>42</v>
      </c>
      <c r="I419" t="s">
        <v>621</v>
      </c>
      <c r="J419" s="11" t="s">
        <v>951</v>
      </c>
      <c r="K419">
        <v>25186</v>
      </c>
      <c r="L419" s="11">
        <v>25191</v>
      </c>
      <c r="M419">
        <f>IFERROR(ROUND(VLOOKUP($A419,est_vols!$A:$U,2,FALSE),0),"")</f>
        <v>1</v>
      </c>
      <c r="N419">
        <f>IFERROR(ROUND(VLOOKUP($A419,est_vols!$A:$U,3,FALSE),0),"")</f>
        <v>4</v>
      </c>
      <c r="O419" t="str">
        <f>VLOOKUP(M419,'AT FT Lookup'!$A$3:$D$8,4,FALSE)</f>
        <v>Core/CBD</v>
      </c>
      <c r="P419" s="11" t="str">
        <f>VLOOKUP(N419,'AT FT Lookup'!$A$12:$C$26,3,FALSE)</f>
        <v>Col</v>
      </c>
      <c r="Q419">
        <f t="shared" si="68"/>
        <v>1</v>
      </c>
      <c r="R419">
        <f t="shared" si="69"/>
        <v>0</v>
      </c>
      <c r="S419">
        <f t="shared" si="70"/>
        <v>0</v>
      </c>
      <c r="T419">
        <f t="shared" si="71"/>
        <v>0</v>
      </c>
      <c r="U419" s="11" t="str">
        <f t="shared" si="72"/>
        <v>&lt;10k</v>
      </c>
      <c r="V419" s="3">
        <v>1799</v>
      </c>
      <c r="W419" s="3">
        <v>223</v>
      </c>
      <c r="X419" s="3">
        <v>679</v>
      </c>
      <c r="Y419" s="3">
        <v>377</v>
      </c>
      <c r="Z419" s="3">
        <v>469</v>
      </c>
      <c r="AA419" s="9">
        <v>51</v>
      </c>
      <c r="AN419" s="3">
        <f>IFERROR(ROUND(VLOOKUP($A419,est_vols!$A:$U,4,FALSE),0),"")</f>
        <v>111</v>
      </c>
      <c r="AO419" s="3">
        <f>IFERROR(ROUND(VLOOKUP($A419,est_vols!$A:$U,5,FALSE),0),"")</f>
        <v>16</v>
      </c>
      <c r="AP419" s="3">
        <f>IFERROR(ROUND(VLOOKUP($A419,est_vols!$A:$U,6,FALSE),0),"")</f>
        <v>30</v>
      </c>
      <c r="AQ419" s="3">
        <f>IFERROR(ROUND(VLOOKUP($A419,est_vols!$A:$U,7,FALSE),0),"")</f>
        <v>24</v>
      </c>
      <c r="AR419" s="3">
        <f>IFERROR(ROUND(VLOOKUP($A419,est_vols!$A:$U,8,FALSE),0),"")</f>
        <v>26</v>
      </c>
      <c r="AS419" s="9">
        <f>IFERROR(ROUND(VLOOKUP($A419,est_vols!$A:$U,9,FALSE),0),"")</f>
        <v>15</v>
      </c>
      <c r="AT419" s="3">
        <f t="shared" si="66"/>
        <v>-1688</v>
      </c>
      <c r="AU419" s="3">
        <f t="shared" si="66"/>
        <v>-207</v>
      </c>
      <c r="AV419" s="3">
        <f t="shared" si="66"/>
        <v>-649</v>
      </c>
      <c r="AW419" s="3">
        <f t="shared" si="66"/>
        <v>-353</v>
      </c>
      <c r="AX419" s="3">
        <f t="shared" si="66"/>
        <v>-443</v>
      </c>
      <c r="AY419" s="9">
        <f t="shared" si="66"/>
        <v>-36</v>
      </c>
      <c r="AZ419" s="3">
        <f t="shared" si="67"/>
        <v>2849344</v>
      </c>
      <c r="BA419" s="3">
        <f t="shared" si="67"/>
        <v>42849</v>
      </c>
      <c r="BB419" s="3">
        <f t="shared" si="67"/>
        <v>421201</v>
      </c>
      <c r="BC419" s="3">
        <f t="shared" si="67"/>
        <v>124609</v>
      </c>
      <c r="BD419" s="3">
        <f t="shared" si="67"/>
        <v>196249</v>
      </c>
      <c r="BE419" s="3">
        <f t="shared" si="67"/>
        <v>1296</v>
      </c>
    </row>
    <row r="420" spans="1:57" x14ac:dyDescent="0.25">
      <c r="A420">
        <v>418</v>
      </c>
      <c r="B420" t="s">
        <v>75</v>
      </c>
      <c r="C420" t="s">
        <v>214</v>
      </c>
      <c r="D420" t="str">
        <f t="shared" si="73"/>
        <v>ELLSWORTH ST between ALEMANY and CRESCENT</v>
      </c>
      <c r="E420" t="s">
        <v>280</v>
      </c>
      <c r="F420" t="s">
        <v>499</v>
      </c>
      <c r="G420" t="s">
        <v>432</v>
      </c>
      <c r="H420" t="s">
        <v>40</v>
      </c>
      <c r="I420" t="s">
        <v>621</v>
      </c>
      <c r="J420" s="11" t="s">
        <v>952</v>
      </c>
      <c r="K420">
        <v>20996</v>
      </c>
      <c r="L420" s="11">
        <v>24889</v>
      </c>
      <c r="M420">
        <f>IFERROR(ROUND(VLOOKUP($A420,est_vols!$A:$U,2,FALSE),0),"")</f>
        <v>2</v>
      </c>
      <c r="N420">
        <f>IFERROR(ROUND(VLOOKUP($A420,est_vols!$A:$U,3,FALSE),0),"")</f>
        <v>4</v>
      </c>
      <c r="O420" t="str">
        <f>VLOOKUP(M420,'AT FT Lookup'!$A$3:$D$8,4,FALSE)</f>
        <v>UrbBiz</v>
      </c>
      <c r="P420" s="11" t="str">
        <f>VLOOKUP(N420,'AT FT Lookup'!$A$12:$C$26,3,FALSE)</f>
        <v>Col</v>
      </c>
      <c r="Q420">
        <f t="shared" si="68"/>
        <v>1</v>
      </c>
      <c r="R420">
        <f t="shared" si="69"/>
        <v>0</v>
      </c>
      <c r="S420">
        <f t="shared" si="70"/>
        <v>0</v>
      </c>
      <c r="T420">
        <f t="shared" si="71"/>
        <v>0</v>
      </c>
      <c r="U420" s="11" t="str">
        <f t="shared" si="72"/>
        <v>&lt;10k</v>
      </c>
      <c r="V420" s="3">
        <v>883</v>
      </c>
      <c r="W420" s="3">
        <v>171.5</v>
      </c>
      <c r="X420" s="3">
        <v>312</v>
      </c>
      <c r="Y420" s="3">
        <v>168.5</v>
      </c>
      <c r="Z420" s="3">
        <v>213.5</v>
      </c>
      <c r="AA420" s="9">
        <v>17.5</v>
      </c>
      <c r="AN420" s="3">
        <f>IFERROR(ROUND(VLOOKUP($A420,est_vols!$A:$U,4,FALSE),0),"")</f>
        <v>845</v>
      </c>
      <c r="AO420" s="3">
        <f>IFERROR(ROUND(VLOOKUP($A420,est_vols!$A:$U,5,FALSE),0),"")</f>
        <v>76</v>
      </c>
      <c r="AP420" s="3">
        <f>IFERROR(ROUND(VLOOKUP($A420,est_vols!$A:$U,6,FALSE),0),"")</f>
        <v>313</v>
      </c>
      <c r="AQ420" s="3">
        <f>IFERROR(ROUND(VLOOKUP($A420,est_vols!$A:$U,7,FALSE),0),"")</f>
        <v>217</v>
      </c>
      <c r="AR420" s="3">
        <f>IFERROR(ROUND(VLOOKUP($A420,est_vols!$A:$U,8,FALSE),0),"")</f>
        <v>232</v>
      </c>
      <c r="AS420" s="9">
        <f>IFERROR(ROUND(VLOOKUP($A420,est_vols!$A:$U,9,FALSE),0),"")</f>
        <v>7</v>
      </c>
      <c r="AT420" s="3">
        <f t="shared" si="66"/>
        <v>-38</v>
      </c>
      <c r="AU420" s="3">
        <f t="shared" si="66"/>
        <v>-95.5</v>
      </c>
      <c r="AV420" s="3">
        <f t="shared" si="66"/>
        <v>1</v>
      </c>
      <c r="AW420" s="3">
        <f t="shared" si="66"/>
        <v>48.5</v>
      </c>
      <c r="AX420" s="3">
        <f t="shared" si="66"/>
        <v>18.5</v>
      </c>
      <c r="AY420" s="9">
        <f t="shared" si="66"/>
        <v>-10.5</v>
      </c>
      <c r="AZ420" s="3">
        <f t="shared" si="67"/>
        <v>1444</v>
      </c>
      <c r="BA420" s="3">
        <f t="shared" si="67"/>
        <v>9120.25</v>
      </c>
      <c r="BB420" s="3">
        <f t="shared" si="67"/>
        <v>1</v>
      </c>
      <c r="BC420" s="3">
        <f t="shared" si="67"/>
        <v>2352.25</v>
      </c>
      <c r="BD420" s="3">
        <f t="shared" si="67"/>
        <v>342.25</v>
      </c>
      <c r="BE420" s="3">
        <f t="shared" si="67"/>
        <v>110.25</v>
      </c>
    </row>
    <row r="421" spans="1:57" x14ac:dyDescent="0.25">
      <c r="A421">
        <v>419</v>
      </c>
      <c r="B421" t="s">
        <v>75</v>
      </c>
      <c r="C421" t="s">
        <v>214</v>
      </c>
      <c r="D421" t="str">
        <f t="shared" si="73"/>
        <v>ELLSWORTH ST between ALEMANY and CRESCENT</v>
      </c>
      <c r="E421" t="s">
        <v>280</v>
      </c>
      <c r="F421" t="s">
        <v>499</v>
      </c>
      <c r="G421" t="s">
        <v>432</v>
      </c>
      <c r="H421" t="s">
        <v>40</v>
      </c>
      <c r="I421" t="s">
        <v>621</v>
      </c>
      <c r="J421" s="11" t="s">
        <v>953</v>
      </c>
      <c r="K421">
        <v>24889</v>
      </c>
      <c r="L421" s="11">
        <v>24890</v>
      </c>
      <c r="M421">
        <f>IFERROR(ROUND(VLOOKUP($A421,est_vols!$A:$U,2,FALSE),0),"")</f>
        <v>2</v>
      </c>
      <c r="N421">
        <f>IFERROR(ROUND(VLOOKUP($A421,est_vols!$A:$U,3,FALSE),0),"")</f>
        <v>4</v>
      </c>
      <c r="O421" t="str">
        <f>VLOOKUP(M421,'AT FT Lookup'!$A$3:$D$8,4,FALSE)</f>
        <v>UrbBiz</v>
      </c>
      <c r="P421" s="11" t="str">
        <f>VLOOKUP(N421,'AT FT Lookup'!$A$12:$C$26,3,FALSE)</f>
        <v>Col</v>
      </c>
      <c r="Q421">
        <f t="shared" si="68"/>
        <v>1</v>
      </c>
      <c r="R421">
        <f t="shared" si="69"/>
        <v>0</v>
      </c>
      <c r="S421">
        <f t="shared" si="70"/>
        <v>0</v>
      </c>
      <c r="T421">
        <f t="shared" si="71"/>
        <v>0</v>
      </c>
      <c r="U421" s="11" t="str">
        <f t="shared" si="72"/>
        <v>&lt;10k</v>
      </c>
      <c r="V421" s="3">
        <v>883</v>
      </c>
      <c r="W421" s="3">
        <v>171.5</v>
      </c>
      <c r="X421" s="3">
        <v>312</v>
      </c>
      <c r="Y421" s="3">
        <v>168.5</v>
      </c>
      <c r="Z421" s="3">
        <v>213.5</v>
      </c>
      <c r="AA421" s="9">
        <v>17.5</v>
      </c>
      <c r="AN421" s="3">
        <f>IFERROR(ROUND(VLOOKUP($A421,est_vols!$A:$U,4,FALSE),0),"")</f>
        <v>845</v>
      </c>
      <c r="AO421" s="3">
        <f>IFERROR(ROUND(VLOOKUP($A421,est_vols!$A:$U,5,FALSE),0),"")</f>
        <v>76</v>
      </c>
      <c r="AP421" s="3">
        <f>IFERROR(ROUND(VLOOKUP($A421,est_vols!$A:$U,6,FALSE),0),"")</f>
        <v>313</v>
      </c>
      <c r="AQ421" s="3">
        <f>IFERROR(ROUND(VLOOKUP($A421,est_vols!$A:$U,7,FALSE),0),"")</f>
        <v>217</v>
      </c>
      <c r="AR421" s="3">
        <f>IFERROR(ROUND(VLOOKUP($A421,est_vols!$A:$U,8,FALSE),0),"")</f>
        <v>232</v>
      </c>
      <c r="AS421" s="9">
        <f>IFERROR(ROUND(VLOOKUP($A421,est_vols!$A:$U,9,FALSE),0),"")</f>
        <v>7</v>
      </c>
      <c r="AT421" s="3">
        <f t="shared" si="66"/>
        <v>-38</v>
      </c>
      <c r="AU421" s="3">
        <f t="shared" si="66"/>
        <v>-95.5</v>
      </c>
      <c r="AV421" s="3">
        <f t="shared" si="66"/>
        <v>1</v>
      </c>
      <c r="AW421" s="3">
        <f t="shared" si="66"/>
        <v>48.5</v>
      </c>
      <c r="AX421" s="3">
        <f t="shared" si="66"/>
        <v>18.5</v>
      </c>
      <c r="AY421" s="9">
        <f t="shared" si="66"/>
        <v>-10.5</v>
      </c>
      <c r="AZ421" s="3">
        <f t="shared" si="67"/>
        <v>1444</v>
      </c>
      <c r="BA421" s="3">
        <f t="shared" si="67"/>
        <v>9120.25</v>
      </c>
      <c r="BB421" s="3">
        <f t="shared" si="67"/>
        <v>1</v>
      </c>
      <c r="BC421" s="3">
        <f t="shared" si="67"/>
        <v>2352.25</v>
      </c>
      <c r="BD421" s="3">
        <f t="shared" si="67"/>
        <v>342.25</v>
      </c>
      <c r="BE421" s="3">
        <f t="shared" si="67"/>
        <v>110.25</v>
      </c>
    </row>
    <row r="422" spans="1:57" x14ac:dyDescent="0.25">
      <c r="A422">
        <v>420</v>
      </c>
      <c r="B422" t="s">
        <v>75</v>
      </c>
      <c r="C422" t="s">
        <v>214</v>
      </c>
      <c r="D422" t="str">
        <f t="shared" si="73"/>
        <v>ELLSWORTH ST between ALEMANY and CRESCENT</v>
      </c>
      <c r="E422" t="s">
        <v>280</v>
      </c>
      <c r="F422" t="s">
        <v>499</v>
      </c>
      <c r="G422" t="s">
        <v>432</v>
      </c>
      <c r="H422" t="s">
        <v>40</v>
      </c>
      <c r="I422" t="s">
        <v>621</v>
      </c>
      <c r="J422" s="11" t="s">
        <v>954</v>
      </c>
      <c r="K422">
        <v>24890</v>
      </c>
      <c r="L422" s="11">
        <v>24891</v>
      </c>
      <c r="M422">
        <f>IFERROR(ROUND(VLOOKUP($A422,est_vols!$A:$U,2,FALSE),0),"")</f>
        <v>2</v>
      </c>
      <c r="N422">
        <f>IFERROR(ROUND(VLOOKUP($A422,est_vols!$A:$U,3,FALSE),0),"")</f>
        <v>4</v>
      </c>
      <c r="O422" t="str">
        <f>VLOOKUP(M422,'AT FT Lookup'!$A$3:$D$8,4,FALSE)</f>
        <v>UrbBiz</v>
      </c>
      <c r="P422" s="11" t="str">
        <f>VLOOKUP(N422,'AT FT Lookup'!$A$12:$C$26,3,FALSE)</f>
        <v>Col</v>
      </c>
      <c r="Q422">
        <f t="shared" si="68"/>
        <v>1</v>
      </c>
      <c r="R422">
        <f t="shared" si="69"/>
        <v>0</v>
      </c>
      <c r="S422">
        <f t="shared" si="70"/>
        <v>0</v>
      </c>
      <c r="T422">
        <f t="shared" si="71"/>
        <v>0</v>
      </c>
      <c r="U422" s="11" t="str">
        <f t="shared" si="72"/>
        <v>&lt;10k</v>
      </c>
      <c r="V422" s="3">
        <v>883</v>
      </c>
      <c r="W422" s="3">
        <v>171.5</v>
      </c>
      <c r="X422" s="3">
        <v>312</v>
      </c>
      <c r="Y422" s="3">
        <v>168.5</v>
      </c>
      <c r="Z422" s="3">
        <v>213.5</v>
      </c>
      <c r="AA422" s="9">
        <v>17.5</v>
      </c>
      <c r="AN422" s="3">
        <f>IFERROR(ROUND(VLOOKUP($A422,est_vols!$A:$U,4,FALSE),0),"")</f>
        <v>845</v>
      </c>
      <c r="AO422" s="3">
        <f>IFERROR(ROUND(VLOOKUP($A422,est_vols!$A:$U,5,FALSE),0),"")</f>
        <v>76</v>
      </c>
      <c r="AP422" s="3">
        <f>IFERROR(ROUND(VLOOKUP($A422,est_vols!$A:$U,6,FALSE),0),"")</f>
        <v>313</v>
      </c>
      <c r="AQ422" s="3">
        <f>IFERROR(ROUND(VLOOKUP($A422,est_vols!$A:$U,7,FALSE),0),"")</f>
        <v>217</v>
      </c>
      <c r="AR422" s="3">
        <f>IFERROR(ROUND(VLOOKUP($A422,est_vols!$A:$U,8,FALSE),0),"")</f>
        <v>232</v>
      </c>
      <c r="AS422" s="9">
        <f>IFERROR(ROUND(VLOOKUP($A422,est_vols!$A:$U,9,FALSE),0),"")</f>
        <v>7</v>
      </c>
      <c r="AT422" s="3">
        <f t="shared" si="66"/>
        <v>-38</v>
      </c>
      <c r="AU422" s="3">
        <f t="shared" si="66"/>
        <v>-95.5</v>
      </c>
      <c r="AV422" s="3">
        <f t="shared" si="66"/>
        <v>1</v>
      </c>
      <c r="AW422" s="3">
        <f t="shared" ref="AW422:AY485" si="74">IF(Y422&gt;0,AQ422-Y422,"")</f>
        <v>48.5</v>
      </c>
      <c r="AX422" s="3">
        <f t="shared" si="74"/>
        <v>18.5</v>
      </c>
      <c r="AY422" s="9">
        <f t="shared" si="74"/>
        <v>-10.5</v>
      </c>
      <c r="AZ422" s="3">
        <f t="shared" si="67"/>
        <v>1444</v>
      </c>
      <c r="BA422" s="3">
        <f t="shared" si="67"/>
        <v>9120.25</v>
      </c>
      <c r="BB422" s="3">
        <f t="shared" si="67"/>
        <v>1</v>
      </c>
      <c r="BC422" s="3">
        <f t="shared" ref="BC422:BE485" si="75">IFERROR(AW422^2,"")</f>
        <v>2352.25</v>
      </c>
      <c r="BD422" s="3">
        <f t="shared" si="75"/>
        <v>342.25</v>
      </c>
      <c r="BE422" s="3">
        <f t="shared" si="75"/>
        <v>110.25</v>
      </c>
    </row>
    <row r="423" spans="1:57" x14ac:dyDescent="0.25">
      <c r="A423">
        <v>421</v>
      </c>
      <c r="B423" t="s">
        <v>75</v>
      </c>
      <c r="C423" t="s">
        <v>214</v>
      </c>
      <c r="D423" t="str">
        <f t="shared" si="73"/>
        <v>ELLSWORTH ST between ALEMANY and CRESCENT</v>
      </c>
      <c r="E423" t="s">
        <v>280</v>
      </c>
      <c r="F423" t="s">
        <v>499</v>
      </c>
      <c r="G423" t="s">
        <v>432</v>
      </c>
      <c r="H423" t="s">
        <v>40</v>
      </c>
      <c r="I423" t="s">
        <v>621</v>
      </c>
      <c r="J423" s="11" t="s">
        <v>955</v>
      </c>
      <c r="K423">
        <v>24891</v>
      </c>
      <c r="L423" s="11">
        <v>33225</v>
      </c>
      <c r="M423">
        <f>IFERROR(ROUND(VLOOKUP($A423,est_vols!$A:$U,2,FALSE),0),"")</f>
        <v>2</v>
      </c>
      <c r="N423">
        <f>IFERROR(ROUND(VLOOKUP($A423,est_vols!$A:$U,3,FALSE),0),"")</f>
        <v>4</v>
      </c>
      <c r="O423" t="str">
        <f>VLOOKUP(M423,'AT FT Lookup'!$A$3:$D$8,4,FALSE)</f>
        <v>UrbBiz</v>
      </c>
      <c r="P423" s="11" t="str">
        <f>VLOOKUP(N423,'AT FT Lookup'!$A$12:$C$26,3,FALSE)</f>
        <v>Col</v>
      </c>
      <c r="Q423">
        <f t="shared" si="68"/>
        <v>1</v>
      </c>
      <c r="R423">
        <f t="shared" si="69"/>
        <v>0</v>
      </c>
      <c r="S423">
        <f t="shared" si="70"/>
        <v>0</v>
      </c>
      <c r="T423">
        <f t="shared" si="71"/>
        <v>0</v>
      </c>
      <c r="U423" s="11" t="str">
        <f t="shared" si="72"/>
        <v>&lt;10k</v>
      </c>
      <c r="V423" s="3">
        <v>883</v>
      </c>
      <c r="W423" s="3">
        <v>171.5</v>
      </c>
      <c r="X423" s="3">
        <v>312</v>
      </c>
      <c r="Y423" s="3">
        <v>168.5</v>
      </c>
      <c r="Z423" s="3">
        <v>213.5</v>
      </c>
      <c r="AA423" s="9">
        <v>17.5</v>
      </c>
      <c r="AN423" s="3">
        <f>IFERROR(ROUND(VLOOKUP($A423,est_vols!$A:$U,4,FALSE),0),"")</f>
        <v>845</v>
      </c>
      <c r="AO423" s="3">
        <f>IFERROR(ROUND(VLOOKUP($A423,est_vols!$A:$U,5,FALSE),0),"")</f>
        <v>76</v>
      </c>
      <c r="AP423" s="3">
        <f>IFERROR(ROUND(VLOOKUP($A423,est_vols!$A:$U,6,FALSE),0),"")</f>
        <v>313</v>
      </c>
      <c r="AQ423" s="3">
        <f>IFERROR(ROUND(VLOOKUP($A423,est_vols!$A:$U,7,FALSE),0),"")</f>
        <v>217</v>
      </c>
      <c r="AR423" s="3">
        <f>IFERROR(ROUND(VLOOKUP($A423,est_vols!$A:$U,8,FALSE),0),"")</f>
        <v>232</v>
      </c>
      <c r="AS423" s="9">
        <f>IFERROR(ROUND(VLOOKUP($A423,est_vols!$A:$U,9,FALSE),0),"")</f>
        <v>7</v>
      </c>
      <c r="AT423" s="3">
        <f t="shared" ref="AT423:AY486" si="76">IF(V423&gt;0,AN423-V423,"")</f>
        <v>-38</v>
      </c>
      <c r="AU423" s="3">
        <f t="shared" si="76"/>
        <v>-95.5</v>
      </c>
      <c r="AV423" s="3">
        <f t="shared" si="76"/>
        <v>1</v>
      </c>
      <c r="AW423" s="3">
        <f t="shared" si="74"/>
        <v>48.5</v>
      </c>
      <c r="AX423" s="3">
        <f t="shared" si="74"/>
        <v>18.5</v>
      </c>
      <c r="AY423" s="9">
        <f t="shared" si="74"/>
        <v>-10.5</v>
      </c>
      <c r="AZ423" s="3">
        <f t="shared" ref="AZ423:BE486" si="77">IFERROR(AT423^2,"")</f>
        <v>1444</v>
      </c>
      <c r="BA423" s="3">
        <f t="shared" si="77"/>
        <v>9120.25</v>
      </c>
      <c r="BB423" s="3">
        <f t="shared" si="77"/>
        <v>1</v>
      </c>
      <c r="BC423" s="3">
        <f t="shared" si="75"/>
        <v>2352.25</v>
      </c>
      <c r="BD423" s="3">
        <f t="shared" si="75"/>
        <v>342.25</v>
      </c>
      <c r="BE423" s="3">
        <f t="shared" si="75"/>
        <v>110.25</v>
      </c>
    </row>
    <row r="424" spans="1:57" x14ac:dyDescent="0.25">
      <c r="A424">
        <v>422</v>
      </c>
      <c r="B424" t="s">
        <v>75</v>
      </c>
      <c r="C424" t="s">
        <v>214</v>
      </c>
      <c r="D424" t="str">
        <f t="shared" si="73"/>
        <v>ELLSWORTH ST between ALEMANY and CRESCENT</v>
      </c>
      <c r="E424" t="s">
        <v>280</v>
      </c>
      <c r="F424" t="s">
        <v>499</v>
      </c>
      <c r="G424" t="s">
        <v>432</v>
      </c>
      <c r="H424" t="s">
        <v>40</v>
      </c>
      <c r="I424" t="s">
        <v>621</v>
      </c>
      <c r="J424" s="11" t="s">
        <v>956</v>
      </c>
      <c r="K424">
        <v>33225</v>
      </c>
      <c r="L424" s="11">
        <v>21180</v>
      </c>
      <c r="M424">
        <f>IFERROR(ROUND(VLOOKUP($A424,est_vols!$A:$U,2,FALSE),0),"")</f>
        <v>2</v>
      </c>
      <c r="N424">
        <f>IFERROR(ROUND(VLOOKUP($A424,est_vols!$A:$U,3,FALSE),0),"")</f>
        <v>4</v>
      </c>
      <c r="O424" t="str">
        <f>VLOOKUP(M424,'AT FT Lookup'!$A$3:$D$8,4,FALSE)</f>
        <v>UrbBiz</v>
      </c>
      <c r="P424" s="11" t="str">
        <f>VLOOKUP(N424,'AT FT Lookup'!$A$12:$C$26,3,FALSE)</f>
        <v>Col</v>
      </c>
      <c r="Q424">
        <f t="shared" si="68"/>
        <v>1</v>
      </c>
      <c r="R424">
        <f t="shared" si="69"/>
        <v>0</v>
      </c>
      <c r="S424">
        <f t="shared" si="70"/>
        <v>0</v>
      </c>
      <c r="T424">
        <f t="shared" si="71"/>
        <v>0</v>
      </c>
      <c r="U424" s="11" t="str">
        <f t="shared" si="72"/>
        <v>&lt;10k</v>
      </c>
      <c r="V424" s="3">
        <v>883</v>
      </c>
      <c r="W424" s="3">
        <v>171.5</v>
      </c>
      <c r="X424" s="3">
        <v>312</v>
      </c>
      <c r="Y424" s="3">
        <v>168.5</v>
      </c>
      <c r="Z424" s="3">
        <v>213.5</v>
      </c>
      <c r="AA424" s="9">
        <v>17.5</v>
      </c>
      <c r="AN424" s="3">
        <f>IFERROR(ROUND(VLOOKUP($A424,est_vols!$A:$U,4,FALSE),0),"")</f>
        <v>845</v>
      </c>
      <c r="AO424" s="3">
        <f>IFERROR(ROUND(VLOOKUP($A424,est_vols!$A:$U,5,FALSE),0),"")</f>
        <v>76</v>
      </c>
      <c r="AP424" s="3">
        <f>IFERROR(ROUND(VLOOKUP($A424,est_vols!$A:$U,6,FALSE),0),"")</f>
        <v>313</v>
      </c>
      <c r="AQ424" s="3">
        <f>IFERROR(ROUND(VLOOKUP($A424,est_vols!$A:$U,7,FALSE),0),"")</f>
        <v>217</v>
      </c>
      <c r="AR424" s="3">
        <f>IFERROR(ROUND(VLOOKUP($A424,est_vols!$A:$U,8,FALSE),0),"")</f>
        <v>232</v>
      </c>
      <c r="AS424" s="9">
        <f>IFERROR(ROUND(VLOOKUP($A424,est_vols!$A:$U,9,FALSE),0),"")</f>
        <v>7</v>
      </c>
      <c r="AT424" s="3">
        <f t="shared" si="76"/>
        <v>-38</v>
      </c>
      <c r="AU424" s="3">
        <f t="shared" si="76"/>
        <v>-95.5</v>
      </c>
      <c r="AV424" s="3">
        <f t="shared" si="76"/>
        <v>1</v>
      </c>
      <c r="AW424" s="3">
        <f t="shared" si="74"/>
        <v>48.5</v>
      </c>
      <c r="AX424" s="3">
        <f t="shared" si="74"/>
        <v>18.5</v>
      </c>
      <c r="AY424" s="9">
        <f t="shared" si="74"/>
        <v>-10.5</v>
      </c>
      <c r="AZ424" s="3">
        <f t="shared" si="77"/>
        <v>1444</v>
      </c>
      <c r="BA424" s="3">
        <f t="shared" si="77"/>
        <v>9120.25</v>
      </c>
      <c r="BB424" s="3">
        <f t="shared" si="77"/>
        <v>1</v>
      </c>
      <c r="BC424" s="3">
        <f t="shared" si="75"/>
        <v>2352.25</v>
      </c>
      <c r="BD424" s="3">
        <f t="shared" si="75"/>
        <v>342.25</v>
      </c>
      <c r="BE424" s="3">
        <f t="shared" si="75"/>
        <v>110.25</v>
      </c>
    </row>
    <row r="425" spans="1:57" x14ac:dyDescent="0.25">
      <c r="A425">
        <v>423</v>
      </c>
      <c r="B425" t="s">
        <v>75</v>
      </c>
      <c r="C425" t="s">
        <v>214</v>
      </c>
      <c r="D425" t="str">
        <f t="shared" si="73"/>
        <v>ELLSWORTH ST between CRESCENT and OGDEN</v>
      </c>
      <c r="E425" t="s">
        <v>280</v>
      </c>
      <c r="F425" t="s">
        <v>432</v>
      </c>
      <c r="G425" t="s">
        <v>500</v>
      </c>
      <c r="H425" t="s">
        <v>36</v>
      </c>
      <c r="I425" t="s">
        <v>621</v>
      </c>
      <c r="J425" s="11" t="s">
        <v>957</v>
      </c>
      <c r="K425">
        <v>21180</v>
      </c>
      <c r="L425" s="11">
        <v>21183</v>
      </c>
      <c r="M425">
        <f>IFERROR(ROUND(VLOOKUP($A425,est_vols!$A:$U,2,FALSE),0),"")</f>
        <v>2</v>
      </c>
      <c r="N425">
        <f>IFERROR(ROUND(VLOOKUP($A425,est_vols!$A:$U,3,FALSE),0),"")</f>
        <v>11</v>
      </c>
      <c r="O425" t="str">
        <f>VLOOKUP(M425,'AT FT Lookup'!$A$3:$D$8,4,FALSE)</f>
        <v>UrbBiz</v>
      </c>
      <c r="P425" s="11" t="str">
        <f>VLOOKUP(N425,'AT FT Lookup'!$A$12:$C$26,3,FALSE)</f>
        <v>Loc</v>
      </c>
      <c r="Q425">
        <f t="shared" si="68"/>
        <v>1</v>
      </c>
      <c r="R425">
        <f t="shared" si="69"/>
        <v>0</v>
      </c>
      <c r="S425">
        <f t="shared" si="70"/>
        <v>0</v>
      </c>
      <c r="T425">
        <f t="shared" si="71"/>
        <v>0</v>
      </c>
      <c r="U425" s="11" t="str">
        <f t="shared" si="72"/>
        <v>&lt;10k</v>
      </c>
      <c r="V425" s="3">
        <v>578.5</v>
      </c>
      <c r="W425" s="3">
        <v>106</v>
      </c>
      <c r="X425" s="3">
        <v>202</v>
      </c>
      <c r="Y425" s="3">
        <v>125</v>
      </c>
      <c r="Z425" s="3">
        <v>135.5</v>
      </c>
      <c r="AA425" s="9">
        <v>10</v>
      </c>
      <c r="AN425" s="3">
        <f>IFERROR(ROUND(VLOOKUP($A425,est_vols!$A:$U,4,FALSE),0),"")</f>
        <v>824</v>
      </c>
      <c r="AO425" s="3">
        <f>IFERROR(ROUND(VLOOKUP($A425,est_vols!$A:$U,5,FALSE),0),"")</f>
        <v>75</v>
      </c>
      <c r="AP425" s="3">
        <f>IFERROR(ROUND(VLOOKUP($A425,est_vols!$A:$U,6,FALSE),0),"")</f>
        <v>284</v>
      </c>
      <c r="AQ425" s="3">
        <f>IFERROR(ROUND(VLOOKUP($A425,est_vols!$A:$U,7,FALSE),0),"")</f>
        <v>222</v>
      </c>
      <c r="AR425" s="3">
        <f>IFERROR(ROUND(VLOOKUP($A425,est_vols!$A:$U,8,FALSE),0),"")</f>
        <v>228</v>
      </c>
      <c r="AS425" s="9">
        <f>IFERROR(ROUND(VLOOKUP($A425,est_vols!$A:$U,9,FALSE),0),"")</f>
        <v>15</v>
      </c>
      <c r="AT425" s="3">
        <f t="shared" si="76"/>
        <v>245.5</v>
      </c>
      <c r="AU425" s="3">
        <f t="shared" si="76"/>
        <v>-31</v>
      </c>
      <c r="AV425" s="3">
        <f t="shared" si="76"/>
        <v>82</v>
      </c>
      <c r="AW425" s="3">
        <f t="shared" si="74"/>
        <v>97</v>
      </c>
      <c r="AX425" s="3">
        <f t="shared" si="74"/>
        <v>92.5</v>
      </c>
      <c r="AY425" s="9">
        <f t="shared" si="74"/>
        <v>5</v>
      </c>
      <c r="AZ425" s="3">
        <f t="shared" si="77"/>
        <v>60270.25</v>
      </c>
      <c r="BA425" s="3">
        <f t="shared" si="77"/>
        <v>961</v>
      </c>
      <c r="BB425" s="3">
        <f t="shared" si="77"/>
        <v>6724</v>
      </c>
      <c r="BC425" s="3">
        <f t="shared" si="75"/>
        <v>9409</v>
      </c>
      <c r="BD425" s="3">
        <f t="shared" si="75"/>
        <v>8556.25</v>
      </c>
      <c r="BE425" s="3">
        <f t="shared" si="75"/>
        <v>25</v>
      </c>
    </row>
    <row r="426" spans="1:57" x14ac:dyDescent="0.25">
      <c r="A426">
        <v>424</v>
      </c>
      <c r="B426" t="s">
        <v>75</v>
      </c>
      <c r="C426" t="s">
        <v>214</v>
      </c>
      <c r="D426" t="str">
        <f t="shared" si="73"/>
        <v>ELLSWORTH ST between CRESCENT and OGDEN</v>
      </c>
      <c r="E426" t="s">
        <v>280</v>
      </c>
      <c r="F426" t="s">
        <v>432</v>
      </c>
      <c r="G426" t="s">
        <v>500</v>
      </c>
      <c r="H426" t="s">
        <v>38</v>
      </c>
      <c r="I426" t="s">
        <v>621</v>
      </c>
      <c r="J426" s="11" t="s">
        <v>958</v>
      </c>
      <c r="K426">
        <v>21183</v>
      </c>
      <c r="L426" s="11">
        <v>21180</v>
      </c>
      <c r="M426">
        <f>IFERROR(ROUND(VLOOKUP($A426,est_vols!$A:$U,2,FALSE),0),"")</f>
        <v>2</v>
      </c>
      <c r="N426">
        <f>IFERROR(ROUND(VLOOKUP($A426,est_vols!$A:$U,3,FALSE),0),"")</f>
        <v>11</v>
      </c>
      <c r="O426" t="str">
        <f>VLOOKUP(M426,'AT FT Lookup'!$A$3:$D$8,4,FALSE)</f>
        <v>UrbBiz</v>
      </c>
      <c r="P426" s="11" t="str">
        <f>VLOOKUP(N426,'AT FT Lookup'!$A$12:$C$26,3,FALSE)</f>
        <v>Loc</v>
      </c>
      <c r="Q426">
        <f t="shared" si="68"/>
        <v>1</v>
      </c>
      <c r="R426">
        <f t="shared" si="69"/>
        <v>0</v>
      </c>
      <c r="S426">
        <f t="shared" si="70"/>
        <v>0</v>
      </c>
      <c r="T426">
        <f t="shared" si="71"/>
        <v>0</v>
      </c>
      <c r="U426" s="11" t="str">
        <f t="shared" si="72"/>
        <v>&lt;10k</v>
      </c>
      <c r="V426" s="3">
        <v>378</v>
      </c>
      <c r="W426" s="3">
        <v>74.5</v>
      </c>
      <c r="X426" s="3">
        <v>138.5</v>
      </c>
      <c r="Y426" s="3">
        <v>63</v>
      </c>
      <c r="Z426" s="3">
        <v>93</v>
      </c>
      <c r="AA426" s="9">
        <v>9</v>
      </c>
      <c r="AN426" s="3">
        <f>IFERROR(ROUND(VLOOKUP($A426,est_vols!$A:$U,4,FALSE),0),"")</f>
        <v>1388</v>
      </c>
      <c r="AO426" s="3">
        <f>IFERROR(ROUND(VLOOKUP($A426,est_vols!$A:$U,5,FALSE),0),"")</f>
        <v>296</v>
      </c>
      <c r="AP426" s="3">
        <f>IFERROR(ROUND(VLOOKUP($A426,est_vols!$A:$U,6,FALSE),0),"")</f>
        <v>543</v>
      </c>
      <c r="AQ426" s="3">
        <f>IFERROR(ROUND(VLOOKUP($A426,est_vols!$A:$U,7,FALSE),0),"")</f>
        <v>224</v>
      </c>
      <c r="AR426" s="3">
        <f>IFERROR(ROUND(VLOOKUP($A426,est_vols!$A:$U,8,FALSE),0),"")</f>
        <v>283</v>
      </c>
      <c r="AS426" s="9">
        <f>IFERROR(ROUND(VLOOKUP($A426,est_vols!$A:$U,9,FALSE),0),"")</f>
        <v>43</v>
      </c>
      <c r="AT426" s="3">
        <f t="shared" si="76"/>
        <v>1010</v>
      </c>
      <c r="AU426" s="3">
        <f t="shared" si="76"/>
        <v>221.5</v>
      </c>
      <c r="AV426" s="3">
        <f t="shared" si="76"/>
        <v>404.5</v>
      </c>
      <c r="AW426" s="3">
        <f t="shared" si="74"/>
        <v>161</v>
      </c>
      <c r="AX426" s="3">
        <f t="shared" si="74"/>
        <v>190</v>
      </c>
      <c r="AY426" s="9">
        <f t="shared" si="74"/>
        <v>34</v>
      </c>
      <c r="AZ426" s="3">
        <f t="shared" si="77"/>
        <v>1020100</v>
      </c>
      <c r="BA426" s="3">
        <f t="shared" si="77"/>
        <v>49062.25</v>
      </c>
      <c r="BB426" s="3">
        <f t="shared" si="77"/>
        <v>163620.25</v>
      </c>
      <c r="BC426" s="3">
        <f t="shared" si="75"/>
        <v>25921</v>
      </c>
      <c r="BD426" s="3">
        <f t="shared" si="75"/>
        <v>36100</v>
      </c>
      <c r="BE426" s="3">
        <f t="shared" si="75"/>
        <v>1156</v>
      </c>
    </row>
    <row r="427" spans="1:57" x14ac:dyDescent="0.25">
      <c r="A427">
        <v>425</v>
      </c>
      <c r="B427" t="s">
        <v>75</v>
      </c>
      <c r="C427" t="s">
        <v>214</v>
      </c>
      <c r="D427" t="str">
        <f t="shared" si="73"/>
        <v>EUREKA ST between 18TH and 19TH</v>
      </c>
      <c r="E427" t="s">
        <v>281</v>
      </c>
      <c r="F427" t="s">
        <v>501</v>
      </c>
      <c r="G427" t="s">
        <v>444</v>
      </c>
      <c r="H427" t="s">
        <v>36</v>
      </c>
      <c r="I427" t="s">
        <v>621</v>
      </c>
      <c r="J427" s="11" t="s">
        <v>959</v>
      </c>
      <c r="K427">
        <v>25817</v>
      </c>
      <c r="L427" s="11">
        <v>25819</v>
      </c>
      <c r="M427">
        <f>IFERROR(ROUND(VLOOKUP($A427,est_vols!$A:$U,2,FALSE),0),"")</f>
        <v>1</v>
      </c>
      <c r="N427">
        <f>IFERROR(ROUND(VLOOKUP($A427,est_vols!$A:$U,3,FALSE),0),"")</f>
        <v>11</v>
      </c>
      <c r="O427" t="str">
        <f>VLOOKUP(M427,'AT FT Lookup'!$A$3:$D$8,4,FALSE)</f>
        <v>Core/CBD</v>
      </c>
      <c r="P427" s="11" t="str">
        <f>VLOOKUP(N427,'AT FT Lookup'!$A$12:$C$26,3,FALSE)</f>
        <v>Loc</v>
      </c>
      <c r="Q427">
        <f t="shared" si="68"/>
        <v>1</v>
      </c>
      <c r="R427">
        <f t="shared" si="69"/>
        <v>0</v>
      </c>
      <c r="S427">
        <f t="shared" si="70"/>
        <v>0</v>
      </c>
      <c r="T427">
        <f t="shared" si="71"/>
        <v>0</v>
      </c>
      <c r="U427" s="11" t="str">
        <f t="shared" si="72"/>
        <v>&lt;10k</v>
      </c>
      <c r="V427" s="3">
        <v>1189.6666666666645</v>
      </c>
      <c r="W427" s="3">
        <v>219.666666666666</v>
      </c>
      <c r="X427" s="3">
        <v>448.33333333333297</v>
      </c>
      <c r="Y427" s="3">
        <v>250.333333333333</v>
      </c>
      <c r="Z427" s="3">
        <v>253.666666666666</v>
      </c>
      <c r="AA427" s="9">
        <v>17.6666666666666</v>
      </c>
      <c r="AN427" s="3">
        <f>IFERROR(ROUND(VLOOKUP($A427,est_vols!$A:$U,4,FALSE),0),"")</f>
        <v>888</v>
      </c>
      <c r="AO427" s="3">
        <f>IFERROR(ROUND(VLOOKUP($A427,est_vols!$A:$U,5,FALSE),0),"")</f>
        <v>171</v>
      </c>
      <c r="AP427" s="3">
        <f>IFERROR(ROUND(VLOOKUP($A427,est_vols!$A:$U,6,FALSE),0),"")</f>
        <v>311</v>
      </c>
      <c r="AQ427" s="3">
        <f>IFERROR(ROUND(VLOOKUP($A427,est_vols!$A:$U,7,FALSE),0),"")</f>
        <v>225</v>
      </c>
      <c r="AR427" s="3">
        <f>IFERROR(ROUND(VLOOKUP($A427,est_vols!$A:$U,8,FALSE),0),"")</f>
        <v>160</v>
      </c>
      <c r="AS427" s="9">
        <f>IFERROR(ROUND(VLOOKUP($A427,est_vols!$A:$U,9,FALSE),0),"")</f>
        <v>20</v>
      </c>
      <c r="AT427" s="3">
        <f t="shared" si="76"/>
        <v>-301.66666666666447</v>
      </c>
      <c r="AU427" s="3">
        <f t="shared" si="76"/>
        <v>-48.666666666666003</v>
      </c>
      <c r="AV427" s="3">
        <f t="shared" si="76"/>
        <v>-137.33333333333297</v>
      </c>
      <c r="AW427" s="3">
        <f t="shared" si="74"/>
        <v>-25.333333333333002</v>
      </c>
      <c r="AX427" s="3">
        <f t="shared" si="74"/>
        <v>-93.666666666666003</v>
      </c>
      <c r="AY427" s="9">
        <f t="shared" si="74"/>
        <v>2.3333333333333997</v>
      </c>
      <c r="AZ427" s="3">
        <f t="shared" si="77"/>
        <v>91002.777777776457</v>
      </c>
      <c r="BA427" s="3">
        <f t="shared" si="77"/>
        <v>2368.4444444443798</v>
      </c>
      <c r="BB427" s="3">
        <f t="shared" si="77"/>
        <v>18860.444444444347</v>
      </c>
      <c r="BC427" s="3">
        <f t="shared" si="75"/>
        <v>641.777777777761</v>
      </c>
      <c r="BD427" s="3">
        <f t="shared" si="75"/>
        <v>8773.4444444443197</v>
      </c>
      <c r="BE427" s="3">
        <f t="shared" si="75"/>
        <v>5.4444444444447537</v>
      </c>
    </row>
    <row r="428" spans="1:57" x14ac:dyDescent="0.25">
      <c r="A428">
        <v>426</v>
      </c>
      <c r="B428" t="s">
        <v>75</v>
      </c>
      <c r="C428" t="s">
        <v>214</v>
      </c>
      <c r="D428" t="str">
        <f t="shared" si="73"/>
        <v>EUREKA ST between 18TH and 19TH</v>
      </c>
      <c r="E428" t="s">
        <v>281</v>
      </c>
      <c r="F428" t="s">
        <v>501</v>
      </c>
      <c r="G428" t="s">
        <v>444</v>
      </c>
      <c r="H428" t="s">
        <v>38</v>
      </c>
      <c r="I428" t="s">
        <v>621</v>
      </c>
      <c r="J428" s="11" t="s">
        <v>960</v>
      </c>
      <c r="K428">
        <v>25819</v>
      </c>
      <c r="L428" s="11">
        <v>25817</v>
      </c>
      <c r="M428">
        <f>IFERROR(ROUND(VLOOKUP($A428,est_vols!$A:$U,2,FALSE),0),"")</f>
        <v>1</v>
      </c>
      <c r="N428">
        <f>IFERROR(ROUND(VLOOKUP($A428,est_vols!$A:$U,3,FALSE),0),"")</f>
        <v>11</v>
      </c>
      <c r="O428" t="str">
        <f>VLOOKUP(M428,'AT FT Lookup'!$A$3:$D$8,4,FALSE)</f>
        <v>Core/CBD</v>
      </c>
      <c r="P428" s="11" t="str">
        <f>VLOOKUP(N428,'AT FT Lookup'!$A$12:$C$26,3,FALSE)</f>
        <v>Loc</v>
      </c>
      <c r="Q428">
        <f t="shared" si="68"/>
        <v>1</v>
      </c>
      <c r="R428">
        <f t="shared" si="69"/>
        <v>0</v>
      </c>
      <c r="S428">
        <f t="shared" si="70"/>
        <v>0</v>
      </c>
      <c r="T428">
        <f t="shared" si="71"/>
        <v>0</v>
      </c>
      <c r="U428" s="11" t="str">
        <f t="shared" si="72"/>
        <v>&lt;10k</v>
      </c>
      <c r="V428" s="3">
        <v>2025.6666666666652</v>
      </c>
      <c r="W428" s="3">
        <v>264</v>
      </c>
      <c r="X428" s="3">
        <v>730.66666666666595</v>
      </c>
      <c r="Y428" s="3">
        <v>500.33333333333297</v>
      </c>
      <c r="Z428" s="3">
        <v>511.33333333333297</v>
      </c>
      <c r="AA428" s="9">
        <v>19.3333333333333</v>
      </c>
      <c r="AN428" s="3">
        <f>IFERROR(ROUND(VLOOKUP($A428,est_vols!$A:$U,4,FALSE),0),"")</f>
        <v>1959</v>
      </c>
      <c r="AO428" s="3">
        <f>IFERROR(ROUND(VLOOKUP($A428,est_vols!$A:$U,5,FALSE),0),"")</f>
        <v>300</v>
      </c>
      <c r="AP428" s="3">
        <f>IFERROR(ROUND(VLOOKUP($A428,est_vols!$A:$U,6,FALSE),0),"")</f>
        <v>786</v>
      </c>
      <c r="AQ428" s="3">
        <f>IFERROR(ROUND(VLOOKUP($A428,est_vols!$A:$U,7,FALSE),0),"")</f>
        <v>432</v>
      </c>
      <c r="AR428" s="3">
        <f>IFERROR(ROUND(VLOOKUP($A428,est_vols!$A:$U,8,FALSE),0),"")</f>
        <v>419</v>
      </c>
      <c r="AS428" s="9">
        <f>IFERROR(ROUND(VLOOKUP($A428,est_vols!$A:$U,9,FALSE),0),"")</f>
        <v>21</v>
      </c>
      <c r="AT428" s="3">
        <f t="shared" si="76"/>
        <v>-66.666666666665151</v>
      </c>
      <c r="AU428" s="3">
        <f t="shared" si="76"/>
        <v>36</v>
      </c>
      <c r="AV428" s="3">
        <f t="shared" si="76"/>
        <v>55.333333333334053</v>
      </c>
      <c r="AW428" s="3">
        <f t="shared" si="74"/>
        <v>-68.333333333332973</v>
      </c>
      <c r="AX428" s="3">
        <f t="shared" si="74"/>
        <v>-92.333333333332973</v>
      </c>
      <c r="AY428" s="9">
        <f t="shared" si="74"/>
        <v>1.6666666666666998</v>
      </c>
      <c r="AZ428" s="3">
        <f t="shared" si="77"/>
        <v>4444.4444444442424</v>
      </c>
      <c r="BA428" s="3">
        <f t="shared" si="77"/>
        <v>1296</v>
      </c>
      <c r="BB428" s="3">
        <f t="shared" si="77"/>
        <v>3061.7777777778574</v>
      </c>
      <c r="BC428" s="3">
        <f t="shared" si="75"/>
        <v>4669.4444444443952</v>
      </c>
      <c r="BD428" s="3">
        <f t="shared" si="75"/>
        <v>8525.444444444378</v>
      </c>
      <c r="BE428" s="3">
        <f t="shared" si="75"/>
        <v>2.7777777777778883</v>
      </c>
    </row>
    <row r="429" spans="1:57" x14ac:dyDescent="0.25">
      <c r="A429">
        <v>427</v>
      </c>
      <c r="B429" t="s">
        <v>75</v>
      </c>
      <c r="C429" t="s">
        <v>214</v>
      </c>
      <c r="D429" t="str">
        <f t="shared" si="73"/>
        <v>EUREKA ST between 18TH and MARKET</v>
      </c>
      <c r="E429" t="s">
        <v>281</v>
      </c>
      <c r="F429" t="s">
        <v>501</v>
      </c>
      <c r="G429" t="s">
        <v>502</v>
      </c>
      <c r="H429" t="s">
        <v>36</v>
      </c>
      <c r="I429" t="s">
        <v>621</v>
      </c>
      <c r="J429" s="11" t="s">
        <v>961</v>
      </c>
      <c r="K429">
        <v>25819</v>
      </c>
      <c r="L429" s="11">
        <v>25830</v>
      </c>
      <c r="M429">
        <f>IFERROR(ROUND(VLOOKUP($A429,est_vols!$A:$U,2,FALSE),0),"")</f>
        <v>1</v>
      </c>
      <c r="N429">
        <f>IFERROR(ROUND(VLOOKUP($A429,est_vols!$A:$U,3,FALSE),0),"")</f>
        <v>11</v>
      </c>
      <c r="O429" t="str">
        <f>VLOOKUP(M429,'AT FT Lookup'!$A$3:$D$8,4,FALSE)</f>
        <v>Core/CBD</v>
      </c>
      <c r="P429" s="11" t="str">
        <f>VLOOKUP(N429,'AT FT Lookup'!$A$12:$C$26,3,FALSE)</f>
        <v>Loc</v>
      </c>
      <c r="Q429">
        <f t="shared" si="68"/>
        <v>1</v>
      </c>
      <c r="R429">
        <f t="shared" si="69"/>
        <v>0</v>
      </c>
      <c r="S429">
        <f t="shared" si="70"/>
        <v>0</v>
      </c>
      <c r="T429">
        <f t="shared" si="71"/>
        <v>0</v>
      </c>
      <c r="U429" s="11" t="str">
        <f t="shared" si="72"/>
        <v>&lt;10k</v>
      </c>
      <c r="V429" s="3">
        <v>4402</v>
      </c>
      <c r="W429" s="3">
        <v>595</v>
      </c>
      <c r="X429" s="3">
        <v>1618</v>
      </c>
      <c r="Y429" s="3">
        <v>1146</v>
      </c>
      <c r="Z429" s="3">
        <v>1004</v>
      </c>
      <c r="AA429" s="9">
        <v>39</v>
      </c>
      <c r="AN429" s="3">
        <f>IFERROR(ROUND(VLOOKUP($A429,est_vols!$A:$U,4,FALSE),0),"")</f>
        <v>1257</v>
      </c>
      <c r="AO429" s="3">
        <f>IFERROR(ROUND(VLOOKUP($A429,est_vols!$A:$U,5,FALSE),0),"")</f>
        <v>205</v>
      </c>
      <c r="AP429" s="3">
        <f>IFERROR(ROUND(VLOOKUP($A429,est_vols!$A:$U,6,FALSE),0),"")</f>
        <v>483</v>
      </c>
      <c r="AQ429" s="3">
        <f>IFERROR(ROUND(VLOOKUP($A429,est_vols!$A:$U,7,FALSE),0),"")</f>
        <v>254</v>
      </c>
      <c r="AR429" s="3">
        <f>IFERROR(ROUND(VLOOKUP($A429,est_vols!$A:$U,8,FALSE),0),"")</f>
        <v>287</v>
      </c>
      <c r="AS429" s="9">
        <f>IFERROR(ROUND(VLOOKUP($A429,est_vols!$A:$U,9,FALSE),0),"")</f>
        <v>28</v>
      </c>
      <c r="AT429" s="3">
        <f t="shared" si="76"/>
        <v>-3145</v>
      </c>
      <c r="AU429" s="3">
        <f t="shared" si="76"/>
        <v>-390</v>
      </c>
      <c r="AV429" s="3">
        <f t="shared" si="76"/>
        <v>-1135</v>
      </c>
      <c r="AW429" s="3">
        <f t="shared" si="74"/>
        <v>-892</v>
      </c>
      <c r="AX429" s="3">
        <f t="shared" si="74"/>
        <v>-717</v>
      </c>
      <c r="AY429" s="9">
        <f t="shared" si="74"/>
        <v>-11</v>
      </c>
      <c r="AZ429" s="3">
        <f t="shared" si="77"/>
        <v>9891025</v>
      </c>
      <c r="BA429" s="3">
        <f t="shared" si="77"/>
        <v>152100</v>
      </c>
      <c r="BB429" s="3">
        <f t="shared" si="77"/>
        <v>1288225</v>
      </c>
      <c r="BC429" s="3">
        <f t="shared" si="75"/>
        <v>795664</v>
      </c>
      <c r="BD429" s="3">
        <f t="shared" si="75"/>
        <v>514089</v>
      </c>
      <c r="BE429" s="3">
        <f t="shared" si="75"/>
        <v>121</v>
      </c>
    </row>
    <row r="430" spans="1:57" x14ac:dyDescent="0.25">
      <c r="A430">
        <v>428</v>
      </c>
      <c r="B430" t="s">
        <v>75</v>
      </c>
      <c r="C430" t="s">
        <v>214</v>
      </c>
      <c r="D430" t="str">
        <f t="shared" si="73"/>
        <v>EUREKA ST between 18TH and MARKET</v>
      </c>
      <c r="E430" t="s">
        <v>281</v>
      </c>
      <c r="F430" t="s">
        <v>501</v>
      </c>
      <c r="G430" t="s">
        <v>502</v>
      </c>
      <c r="H430" t="s">
        <v>38</v>
      </c>
      <c r="I430" t="s">
        <v>621</v>
      </c>
      <c r="J430" s="11" t="s">
        <v>962</v>
      </c>
      <c r="K430">
        <v>25830</v>
      </c>
      <c r="L430" s="11">
        <v>25819</v>
      </c>
      <c r="M430">
        <f>IFERROR(ROUND(VLOOKUP($A430,est_vols!$A:$U,2,FALSE),0),"")</f>
        <v>1</v>
      </c>
      <c r="N430">
        <f>IFERROR(ROUND(VLOOKUP($A430,est_vols!$A:$U,3,FALSE),0),"")</f>
        <v>11</v>
      </c>
      <c r="O430" t="str">
        <f>VLOOKUP(M430,'AT FT Lookup'!$A$3:$D$8,4,FALSE)</f>
        <v>Core/CBD</v>
      </c>
      <c r="P430" s="11" t="str">
        <f>VLOOKUP(N430,'AT FT Lookup'!$A$12:$C$26,3,FALSE)</f>
        <v>Loc</v>
      </c>
      <c r="Q430">
        <f t="shared" si="68"/>
        <v>1</v>
      </c>
      <c r="R430">
        <f t="shared" si="69"/>
        <v>0</v>
      </c>
      <c r="S430">
        <f t="shared" si="70"/>
        <v>0</v>
      </c>
      <c r="T430">
        <f t="shared" si="71"/>
        <v>0</v>
      </c>
      <c r="U430" s="11" t="str">
        <f t="shared" si="72"/>
        <v>&lt;10k</v>
      </c>
      <c r="V430" s="3">
        <v>1493</v>
      </c>
      <c r="W430" s="3">
        <v>264</v>
      </c>
      <c r="X430" s="3">
        <v>590</v>
      </c>
      <c r="Y430" s="3">
        <v>297</v>
      </c>
      <c r="Z430" s="3">
        <v>326</v>
      </c>
      <c r="AA430" s="9">
        <v>16</v>
      </c>
      <c r="AN430" s="3">
        <f>IFERROR(ROUND(VLOOKUP($A430,est_vols!$A:$U,4,FALSE),0),"")</f>
        <v>1427</v>
      </c>
      <c r="AO430" s="3">
        <f>IFERROR(ROUND(VLOOKUP($A430,est_vols!$A:$U,5,FALSE),0),"")</f>
        <v>315</v>
      </c>
      <c r="AP430" s="3">
        <f>IFERROR(ROUND(VLOOKUP($A430,est_vols!$A:$U,6,FALSE),0),"")</f>
        <v>584</v>
      </c>
      <c r="AQ430" s="3">
        <f>IFERROR(ROUND(VLOOKUP($A430,est_vols!$A:$U,7,FALSE),0),"")</f>
        <v>321</v>
      </c>
      <c r="AR430" s="3">
        <f>IFERROR(ROUND(VLOOKUP($A430,est_vols!$A:$U,8,FALSE),0),"")</f>
        <v>196</v>
      </c>
      <c r="AS430" s="9">
        <f>IFERROR(ROUND(VLOOKUP($A430,est_vols!$A:$U,9,FALSE),0),"")</f>
        <v>10</v>
      </c>
      <c r="AT430" s="3">
        <f t="shared" si="76"/>
        <v>-66</v>
      </c>
      <c r="AU430" s="3">
        <f t="shared" si="76"/>
        <v>51</v>
      </c>
      <c r="AV430" s="3">
        <f t="shared" si="76"/>
        <v>-6</v>
      </c>
      <c r="AW430" s="3">
        <f t="shared" si="74"/>
        <v>24</v>
      </c>
      <c r="AX430" s="3">
        <f t="shared" si="74"/>
        <v>-130</v>
      </c>
      <c r="AY430" s="9">
        <f t="shared" si="74"/>
        <v>-6</v>
      </c>
      <c r="AZ430" s="3">
        <f t="shared" si="77"/>
        <v>4356</v>
      </c>
      <c r="BA430" s="3">
        <f t="shared" si="77"/>
        <v>2601</v>
      </c>
      <c r="BB430" s="3">
        <f t="shared" si="77"/>
        <v>36</v>
      </c>
      <c r="BC430" s="3">
        <f t="shared" si="75"/>
        <v>576</v>
      </c>
      <c r="BD430" s="3">
        <f t="shared" si="75"/>
        <v>16900</v>
      </c>
      <c r="BE430" s="3">
        <f t="shared" si="75"/>
        <v>36</v>
      </c>
    </row>
    <row r="431" spans="1:57" x14ac:dyDescent="0.25">
      <c r="A431">
        <v>429</v>
      </c>
      <c r="B431" t="s">
        <v>75</v>
      </c>
      <c r="C431" t="s">
        <v>214</v>
      </c>
      <c r="D431" t="str">
        <f t="shared" si="73"/>
        <v>EUREKA ST between 20TH and 21ST</v>
      </c>
      <c r="E431" t="s">
        <v>281</v>
      </c>
      <c r="F431" t="s">
        <v>456</v>
      </c>
      <c r="G431" t="s">
        <v>503</v>
      </c>
      <c r="H431" t="s">
        <v>36</v>
      </c>
      <c r="I431" t="s">
        <v>621</v>
      </c>
      <c r="J431" s="11" t="s">
        <v>963</v>
      </c>
      <c r="K431">
        <v>25780</v>
      </c>
      <c r="L431" s="11">
        <v>33154</v>
      </c>
      <c r="M431">
        <f>IFERROR(ROUND(VLOOKUP($A431,est_vols!$A:$U,2,FALSE),0),"")</f>
        <v>1</v>
      </c>
      <c r="N431">
        <f>IFERROR(ROUND(VLOOKUP($A431,est_vols!$A:$U,3,FALSE),0),"")</f>
        <v>11</v>
      </c>
      <c r="O431" t="str">
        <f>VLOOKUP(M431,'AT FT Lookup'!$A$3:$D$8,4,FALSE)</f>
        <v>Core/CBD</v>
      </c>
      <c r="P431" s="11" t="str">
        <f>VLOOKUP(N431,'AT FT Lookup'!$A$12:$C$26,3,FALSE)</f>
        <v>Loc</v>
      </c>
      <c r="Q431">
        <f t="shared" si="68"/>
        <v>1</v>
      </c>
      <c r="R431">
        <f t="shared" si="69"/>
        <v>0</v>
      </c>
      <c r="S431">
        <f t="shared" si="70"/>
        <v>0</v>
      </c>
      <c r="T431">
        <f t="shared" si="71"/>
        <v>0</v>
      </c>
      <c r="U431" s="11" t="str">
        <f t="shared" si="72"/>
        <v>&lt;10k</v>
      </c>
      <c r="V431" s="3">
        <v>2011</v>
      </c>
      <c r="W431" s="3">
        <v>417</v>
      </c>
      <c r="X431" s="3">
        <v>740</v>
      </c>
      <c r="Y431" s="3">
        <v>414.5</v>
      </c>
      <c r="Z431" s="3">
        <v>416</v>
      </c>
      <c r="AA431" s="9">
        <v>23.5</v>
      </c>
      <c r="AN431" s="3">
        <f>IFERROR(ROUND(VLOOKUP($A431,est_vols!$A:$U,4,FALSE),0),"")</f>
        <v>1202</v>
      </c>
      <c r="AO431" s="3">
        <f>IFERROR(ROUND(VLOOKUP($A431,est_vols!$A:$U,5,FALSE),0),"")</f>
        <v>235</v>
      </c>
      <c r="AP431" s="3">
        <f>IFERROR(ROUND(VLOOKUP($A431,est_vols!$A:$U,6,FALSE),0),"")</f>
        <v>517</v>
      </c>
      <c r="AQ431" s="3">
        <f>IFERROR(ROUND(VLOOKUP($A431,est_vols!$A:$U,7,FALSE),0),"")</f>
        <v>264</v>
      </c>
      <c r="AR431" s="3">
        <f>IFERROR(ROUND(VLOOKUP($A431,est_vols!$A:$U,8,FALSE),0),"")</f>
        <v>161</v>
      </c>
      <c r="AS431" s="9">
        <f>IFERROR(ROUND(VLOOKUP($A431,est_vols!$A:$U,9,FALSE),0),"")</f>
        <v>25</v>
      </c>
      <c r="AT431" s="3">
        <f t="shared" si="76"/>
        <v>-809</v>
      </c>
      <c r="AU431" s="3">
        <f t="shared" si="76"/>
        <v>-182</v>
      </c>
      <c r="AV431" s="3">
        <f t="shared" si="76"/>
        <v>-223</v>
      </c>
      <c r="AW431" s="3">
        <f t="shared" si="74"/>
        <v>-150.5</v>
      </c>
      <c r="AX431" s="3">
        <f t="shared" si="74"/>
        <v>-255</v>
      </c>
      <c r="AY431" s="9">
        <f t="shared" si="74"/>
        <v>1.5</v>
      </c>
      <c r="AZ431" s="3">
        <f t="shared" si="77"/>
        <v>654481</v>
      </c>
      <c r="BA431" s="3">
        <f t="shared" si="77"/>
        <v>33124</v>
      </c>
      <c r="BB431" s="3">
        <f t="shared" si="77"/>
        <v>49729</v>
      </c>
      <c r="BC431" s="3">
        <f t="shared" si="75"/>
        <v>22650.25</v>
      </c>
      <c r="BD431" s="3">
        <f t="shared" si="75"/>
        <v>65025</v>
      </c>
      <c r="BE431" s="3">
        <f t="shared" si="75"/>
        <v>2.25</v>
      </c>
    </row>
    <row r="432" spans="1:57" x14ac:dyDescent="0.25">
      <c r="A432">
        <v>430</v>
      </c>
      <c r="B432" t="s">
        <v>75</v>
      </c>
      <c r="C432" t="s">
        <v>214</v>
      </c>
      <c r="D432" t="str">
        <f t="shared" si="73"/>
        <v>EUREKA ST between 20TH and 21ST</v>
      </c>
      <c r="E432" t="s">
        <v>281</v>
      </c>
      <c r="F432" t="s">
        <v>456</v>
      </c>
      <c r="G432" t="s">
        <v>503</v>
      </c>
      <c r="H432" t="s">
        <v>36</v>
      </c>
      <c r="I432" t="s">
        <v>621</v>
      </c>
      <c r="J432" s="11" t="s">
        <v>964</v>
      </c>
      <c r="K432">
        <v>33154</v>
      </c>
      <c r="L432" s="11">
        <v>25781</v>
      </c>
      <c r="M432">
        <f>IFERROR(ROUND(VLOOKUP($A432,est_vols!$A:$U,2,FALSE),0),"")</f>
        <v>1</v>
      </c>
      <c r="N432">
        <f>IFERROR(ROUND(VLOOKUP($A432,est_vols!$A:$U,3,FALSE),0),"")</f>
        <v>11</v>
      </c>
      <c r="O432" t="str">
        <f>VLOOKUP(M432,'AT FT Lookup'!$A$3:$D$8,4,FALSE)</f>
        <v>Core/CBD</v>
      </c>
      <c r="P432" s="11" t="str">
        <f>VLOOKUP(N432,'AT FT Lookup'!$A$12:$C$26,3,FALSE)</f>
        <v>Loc</v>
      </c>
      <c r="Q432">
        <f t="shared" si="68"/>
        <v>1</v>
      </c>
      <c r="R432">
        <f t="shared" si="69"/>
        <v>0</v>
      </c>
      <c r="S432">
        <f t="shared" si="70"/>
        <v>0</v>
      </c>
      <c r="T432">
        <f t="shared" si="71"/>
        <v>0</v>
      </c>
      <c r="U432" s="11" t="str">
        <f t="shared" si="72"/>
        <v>&lt;10k</v>
      </c>
      <c r="V432" s="3">
        <v>2011</v>
      </c>
      <c r="W432" s="3">
        <v>417</v>
      </c>
      <c r="X432" s="3">
        <v>740</v>
      </c>
      <c r="Y432" s="3">
        <v>414.5</v>
      </c>
      <c r="Z432" s="3">
        <v>416</v>
      </c>
      <c r="AA432" s="9">
        <v>23.5</v>
      </c>
      <c r="AN432" s="3">
        <f>IFERROR(ROUND(VLOOKUP($A432,est_vols!$A:$U,4,FALSE),0),"")</f>
        <v>1202</v>
      </c>
      <c r="AO432" s="3">
        <f>IFERROR(ROUND(VLOOKUP($A432,est_vols!$A:$U,5,FALSE),0),"")</f>
        <v>235</v>
      </c>
      <c r="AP432" s="3">
        <f>IFERROR(ROUND(VLOOKUP($A432,est_vols!$A:$U,6,FALSE),0),"")</f>
        <v>517</v>
      </c>
      <c r="AQ432" s="3">
        <f>IFERROR(ROUND(VLOOKUP($A432,est_vols!$A:$U,7,FALSE),0),"")</f>
        <v>264</v>
      </c>
      <c r="AR432" s="3">
        <f>IFERROR(ROUND(VLOOKUP($A432,est_vols!$A:$U,8,FALSE),0),"")</f>
        <v>161</v>
      </c>
      <c r="AS432" s="9">
        <f>IFERROR(ROUND(VLOOKUP($A432,est_vols!$A:$U,9,FALSE),0),"")</f>
        <v>25</v>
      </c>
      <c r="AT432" s="3">
        <f t="shared" si="76"/>
        <v>-809</v>
      </c>
      <c r="AU432" s="3">
        <f t="shared" si="76"/>
        <v>-182</v>
      </c>
      <c r="AV432" s="3">
        <f t="shared" si="76"/>
        <v>-223</v>
      </c>
      <c r="AW432" s="3">
        <f t="shared" si="74"/>
        <v>-150.5</v>
      </c>
      <c r="AX432" s="3">
        <f t="shared" si="74"/>
        <v>-255</v>
      </c>
      <c r="AY432" s="9">
        <f t="shared" si="74"/>
        <v>1.5</v>
      </c>
      <c r="AZ432" s="3">
        <f t="shared" si="77"/>
        <v>654481</v>
      </c>
      <c r="BA432" s="3">
        <f t="shared" si="77"/>
        <v>33124</v>
      </c>
      <c r="BB432" s="3">
        <f t="shared" si="77"/>
        <v>49729</v>
      </c>
      <c r="BC432" s="3">
        <f t="shared" si="75"/>
        <v>22650.25</v>
      </c>
      <c r="BD432" s="3">
        <f t="shared" si="75"/>
        <v>65025</v>
      </c>
      <c r="BE432" s="3">
        <f t="shared" si="75"/>
        <v>2.25</v>
      </c>
    </row>
    <row r="433" spans="1:57" x14ac:dyDescent="0.25">
      <c r="A433">
        <v>431</v>
      </c>
      <c r="B433" t="s">
        <v>75</v>
      </c>
      <c r="C433" t="s">
        <v>214</v>
      </c>
      <c r="D433" t="str">
        <f t="shared" si="73"/>
        <v>EUREKA ST between 20TH and 21ST</v>
      </c>
      <c r="E433" t="s">
        <v>281</v>
      </c>
      <c r="F433" t="s">
        <v>456</v>
      </c>
      <c r="G433" t="s">
        <v>503</v>
      </c>
      <c r="H433" t="s">
        <v>38</v>
      </c>
      <c r="I433" t="s">
        <v>621</v>
      </c>
      <c r="J433" s="11" t="s">
        <v>965</v>
      </c>
      <c r="K433">
        <v>25781</v>
      </c>
      <c r="L433" s="11">
        <v>33154</v>
      </c>
      <c r="M433">
        <f>IFERROR(ROUND(VLOOKUP($A433,est_vols!$A:$U,2,FALSE),0),"")</f>
        <v>1</v>
      </c>
      <c r="N433">
        <f>IFERROR(ROUND(VLOOKUP($A433,est_vols!$A:$U,3,FALSE),0),"")</f>
        <v>11</v>
      </c>
      <c r="O433" t="str">
        <f>VLOOKUP(M433,'AT FT Lookup'!$A$3:$D$8,4,FALSE)</f>
        <v>Core/CBD</v>
      </c>
      <c r="P433" s="11" t="str">
        <f>VLOOKUP(N433,'AT FT Lookup'!$A$12:$C$26,3,FALSE)</f>
        <v>Loc</v>
      </c>
      <c r="Q433">
        <f t="shared" si="68"/>
        <v>1</v>
      </c>
      <c r="R433">
        <f t="shared" si="69"/>
        <v>0</v>
      </c>
      <c r="S433">
        <f t="shared" si="70"/>
        <v>0</v>
      </c>
      <c r="T433">
        <f t="shared" si="71"/>
        <v>0</v>
      </c>
      <c r="U433" s="11" t="str">
        <f t="shared" si="72"/>
        <v>&lt;10k</v>
      </c>
      <c r="V433" s="3">
        <v>3172</v>
      </c>
      <c r="W433" s="3">
        <v>380.5</v>
      </c>
      <c r="X433" s="3">
        <v>1129.5</v>
      </c>
      <c r="Y433" s="3">
        <v>840</v>
      </c>
      <c r="Z433" s="3">
        <v>799</v>
      </c>
      <c r="AA433" s="9">
        <v>23</v>
      </c>
      <c r="AN433" s="3">
        <f>IFERROR(ROUND(VLOOKUP($A433,est_vols!$A:$U,4,FALSE),0),"")</f>
        <v>1980</v>
      </c>
      <c r="AO433" s="3">
        <f>IFERROR(ROUND(VLOOKUP($A433,est_vols!$A:$U,5,FALSE),0),"")</f>
        <v>285</v>
      </c>
      <c r="AP433" s="3">
        <f>IFERROR(ROUND(VLOOKUP($A433,est_vols!$A:$U,6,FALSE),0),"")</f>
        <v>825</v>
      </c>
      <c r="AQ433" s="3">
        <f>IFERROR(ROUND(VLOOKUP($A433,est_vols!$A:$U,7,FALSE),0),"")</f>
        <v>438</v>
      </c>
      <c r="AR433" s="3">
        <f>IFERROR(ROUND(VLOOKUP($A433,est_vols!$A:$U,8,FALSE),0),"")</f>
        <v>416</v>
      </c>
      <c r="AS433" s="9">
        <f>IFERROR(ROUND(VLOOKUP($A433,est_vols!$A:$U,9,FALSE),0),"")</f>
        <v>16</v>
      </c>
      <c r="AT433" s="3">
        <f t="shared" si="76"/>
        <v>-1192</v>
      </c>
      <c r="AU433" s="3">
        <f t="shared" si="76"/>
        <v>-95.5</v>
      </c>
      <c r="AV433" s="3">
        <f t="shared" si="76"/>
        <v>-304.5</v>
      </c>
      <c r="AW433" s="3">
        <f t="shared" si="74"/>
        <v>-402</v>
      </c>
      <c r="AX433" s="3">
        <f t="shared" si="74"/>
        <v>-383</v>
      </c>
      <c r="AY433" s="9">
        <f t="shared" si="74"/>
        <v>-7</v>
      </c>
      <c r="AZ433" s="3">
        <f t="shared" si="77"/>
        <v>1420864</v>
      </c>
      <c r="BA433" s="3">
        <f t="shared" si="77"/>
        <v>9120.25</v>
      </c>
      <c r="BB433" s="3">
        <f t="shared" si="77"/>
        <v>92720.25</v>
      </c>
      <c r="BC433" s="3">
        <f t="shared" si="75"/>
        <v>161604</v>
      </c>
      <c r="BD433" s="3">
        <f t="shared" si="75"/>
        <v>146689</v>
      </c>
      <c r="BE433" s="3">
        <f t="shared" si="75"/>
        <v>49</v>
      </c>
    </row>
    <row r="434" spans="1:57" x14ac:dyDescent="0.25">
      <c r="A434">
        <v>432</v>
      </c>
      <c r="B434" t="s">
        <v>75</v>
      </c>
      <c r="C434" t="s">
        <v>214</v>
      </c>
      <c r="D434" t="str">
        <f t="shared" si="73"/>
        <v>EUREKA ST between 20TH and 21ST</v>
      </c>
      <c r="E434" t="s">
        <v>281</v>
      </c>
      <c r="F434" t="s">
        <v>456</v>
      </c>
      <c r="G434" t="s">
        <v>503</v>
      </c>
      <c r="H434" t="s">
        <v>38</v>
      </c>
      <c r="I434" t="s">
        <v>621</v>
      </c>
      <c r="J434" s="11" t="s">
        <v>966</v>
      </c>
      <c r="K434">
        <v>33154</v>
      </c>
      <c r="L434" s="11">
        <v>25780</v>
      </c>
      <c r="M434">
        <f>IFERROR(ROUND(VLOOKUP($A434,est_vols!$A:$U,2,FALSE),0),"")</f>
        <v>1</v>
      </c>
      <c r="N434">
        <f>IFERROR(ROUND(VLOOKUP($A434,est_vols!$A:$U,3,FALSE),0),"")</f>
        <v>11</v>
      </c>
      <c r="O434" t="str">
        <f>VLOOKUP(M434,'AT FT Lookup'!$A$3:$D$8,4,FALSE)</f>
        <v>Core/CBD</v>
      </c>
      <c r="P434" s="11" t="str">
        <f>VLOOKUP(N434,'AT FT Lookup'!$A$12:$C$26,3,FALSE)</f>
        <v>Loc</v>
      </c>
      <c r="Q434">
        <f t="shared" si="68"/>
        <v>1</v>
      </c>
      <c r="R434">
        <f t="shared" si="69"/>
        <v>0</v>
      </c>
      <c r="S434">
        <f t="shared" si="70"/>
        <v>0</v>
      </c>
      <c r="T434">
        <f t="shared" si="71"/>
        <v>0</v>
      </c>
      <c r="U434" s="11" t="str">
        <f t="shared" si="72"/>
        <v>&lt;10k</v>
      </c>
      <c r="V434" s="3">
        <v>3172</v>
      </c>
      <c r="W434" s="3">
        <v>380.5</v>
      </c>
      <c r="X434" s="3">
        <v>1129.5</v>
      </c>
      <c r="Y434" s="3">
        <v>840</v>
      </c>
      <c r="Z434" s="3">
        <v>799</v>
      </c>
      <c r="AA434" s="9">
        <v>23</v>
      </c>
      <c r="AN434" s="3">
        <f>IFERROR(ROUND(VLOOKUP($A434,est_vols!$A:$U,4,FALSE),0),"")</f>
        <v>1980</v>
      </c>
      <c r="AO434" s="3">
        <f>IFERROR(ROUND(VLOOKUP($A434,est_vols!$A:$U,5,FALSE),0),"")</f>
        <v>285</v>
      </c>
      <c r="AP434" s="3">
        <f>IFERROR(ROUND(VLOOKUP($A434,est_vols!$A:$U,6,FALSE),0),"")</f>
        <v>825</v>
      </c>
      <c r="AQ434" s="3">
        <f>IFERROR(ROUND(VLOOKUP($A434,est_vols!$A:$U,7,FALSE),0),"")</f>
        <v>438</v>
      </c>
      <c r="AR434" s="3">
        <f>IFERROR(ROUND(VLOOKUP($A434,est_vols!$A:$U,8,FALSE),0),"")</f>
        <v>416</v>
      </c>
      <c r="AS434" s="9">
        <f>IFERROR(ROUND(VLOOKUP($A434,est_vols!$A:$U,9,FALSE),0),"")</f>
        <v>16</v>
      </c>
      <c r="AT434" s="3">
        <f t="shared" si="76"/>
        <v>-1192</v>
      </c>
      <c r="AU434" s="3">
        <f t="shared" si="76"/>
        <v>-95.5</v>
      </c>
      <c r="AV434" s="3">
        <f t="shared" si="76"/>
        <v>-304.5</v>
      </c>
      <c r="AW434" s="3">
        <f t="shared" si="74"/>
        <v>-402</v>
      </c>
      <c r="AX434" s="3">
        <f t="shared" si="74"/>
        <v>-383</v>
      </c>
      <c r="AY434" s="9">
        <f t="shared" si="74"/>
        <v>-7</v>
      </c>
      <c r="AZ434" s="3">
        <f t="shared" si="77"/>
        <v>1420864</v>
      </c>
      <c r="BA434" s="3">
        <f t="shared" si="77"/>
        <v>9120.25</v>
      </c>
      <c r="BB434" s="3">
        <f t="shared" si="77"/>
        <v>92720.25</v>
      </c>
      <c r="BC434" s="3">
        <f t="shared" si="75"/>
        <v>161604</v>
      </c>
      <c r="BD434" s="3">
        <f t="shared" si="75"/>
        <v>146689</v>
      </c>
      <c r="BE434" s="3">
        <f t="shared" si="75"/>
        <v>49</v>
      </c>
    </row>
    <row r="435" spans="1:57" x14ac:dyDescent="0.25">
      <c r="A435">
        <v>433</v>
      </c>
      <c r="B435" t="s">
        <v>75</v>
      </c>
      <c r="C435" t="s">
        <v>214</v>
      </c>
      <c r="D435" t="str">
        <f t="shared" si="73"/>
        <v>FLOOD AVE between FOERSTER and GENNESSEE</v>
      </c>
      <c r="E435" t="s">
        <v>282</v>
      </c>
      <c r="F435" t="s">
        <v>504</v>
      </c>
      <c r="G435" t="s">
        <v>505</v>
      </c>
      <c r="H435" t="s">
        <v>40</v>
      </c>
      <c r="I435" t="s">
        <v>621</v>
      </c>
      <c r="J435" s="11" t="s">
        <v>967</v>
      </c>
      <c r="K435">
        <v>22239</v>
      </c>
      <c r="L435" s="11">
        <v>22229</v>
      </c>
      <c r="M435">
        <f>IFERROR(ROUND(VLOOKUP($A435,est_vols!$A:$U,2,FALSE),0),"")</f>
        <v>3</v>
      </c>
      <c r="N435">
        <f>IFERROR(ROUND(VLOOKUP($A435,est_vols!$A:$U,3,FALSE),0),"")</f>
        <v>11</v>
      </c>
      <c r="O435" t="str">
        <f>VLOOKUP(M435,'AT FT Lookup'!$A$3:$D$8,4,FALSE)</f>
        <v>Urb</v>
      </c>
      <c r="P435" s="11" t="str">
        <f>VLOOKUP(N435,'AT FT Lookup'!$A$12:$C$26,3,FALSE)</f>
        <v>Loc</v>
      </c>
      <c r="Q435">
        <f t="shared" si="68"/>
        <v>1</v>
      </c>
      <c r="R435">
        <f t="shared" si="69"/>
        <v>0</v>
      </c>
      <c r="S435">
        <f t="shared" si="70"/>
        <v>0</v>
      </c>
      <c r="T435">
        <f t="shared" si="71"/>
        <v>0</v>
      </c>
      <c r="U435" s="11" t="str">
        <f t="shared" si="72"/>
        <v>&lt;10k</v>
      </c>
      <c r="V435" s="3">
        <v>490</v>
      </c>
      <c r="W435" s="3">
        <v>88</v>
      </c>
      <c r="X435" s="3">
        <v>188.5</v>
      </c>
      <c r="Y435" s="3">
        <v>119.5</v>
      </c>
      <c r="Z435" s="3">
        <v>91</v>
      </c>
      <c r="AA435" s="9">
        <v>3</v>
      </c>
      <c r="AN435" s="3">
        <f>IFERROR(ROUND(VLOOKUP($A435,est_vols!$A:$U,4,FALSE),0),"")</f>
        <v>13</v>
      </c>
      <c r="AO435" s="3">
        <f>IFERROR(ROUND(VLOOKUP($A435,est_vols!$A:$U,5,FALSE),0),"")</f>
        <v>2</v>
      </c>
      <c r="AP435" s="3">
        <f>IFERROR(ROUND(VLOOKUP($A435,est_vols!$A:$U,6,FALSE),0),"")</f>
        <v>8</v>
      </c>
      <c r="AQ435" s="3">
        <f>IFERROR(ROUND(VLOOKUP($A435,est_vols!$A:$U,7,FALSE),0),"")</f>
        <v>2</v>
      </c>
      <c r="AR435" s="3">
        <f>IFERROR(ROUND(VLOOKUP($A435,est_vols!$A:$U,8,FALSE),0),"")</f>
        <v>0</v>
      </c>
      <c r="AS435" s="9">
        <f>IFERROR(ROUND(VLOOKUP($A435,est_vols!$A:$U,9,FALSE),0),"")</f>
        <v>0</v>
      </c>
      <c r="AT435" s="3">
        <f t="shared" si="76"/>
        <v>-477</v>
      </c>
      <c r="AU435" s="3">
        <f t="shared" si="76"/>
        <v>-86</v>
      </c>
      <c r="AV435" s="3">
        <f t="shared" si="76"/>
        <v>-180.5</v>
      </c>
      <c r="AW435" s="3">
        <f t="shared" si="74"/>
        <v>-117.5</v>
      </c>
      <c r="AX435" s="3">
        <f t="shared" si="74"/>
        <v>-91</v>
      </c>
      <c r="AY435" s="9">
        <f t="shared" si="74"/>
        <v>-3</v>
      </c>
      <c r="AZ435" s="3">
        <f t="shared" si="77"/>
        <v>227529</v>
      </c>
      <c r="BA435" s="3">
        <f t="shared" si="77"/>
        <v>7396</v>
      </c>
      <c r="BB435" s="3">
        <f t="shared" si="77"/>
        <v>32580.25</v>
      </c>
      <c r="BC435" s="3">
        <f t="shared" si="75"/>
        <v>13806.25</v>
      </c>
      <c r="BD435" s="3">
        <f t="shared" si="75"/>
        <v>8281</v>
      </c>
      <c r="BE435" s="3">
        <f t="shared" si="75"/>
        <v>9</v>
      </c>
    </row>
    <row r="436" spans="1:57" x14ac:dyDescent="0.25">
      <c r="A436">
        <v>434</v>
      </c>
      <c r="B436" t="s">
        <v>75</v>
      </c>
      <c r="C436" t="s">
        <v>214</v>
      </c>
      <c r="D436" t="str">
        <f t="shared" si="73"/>
        <v>FLOOD AVE between FOERSTER and GENNESSEE</v>
      </c>
      <c r="E436" t="s">
        <v>282</v>
      </c>
      <c r="F436" t="s">
        <v>504</v>
      </c>
      <c r="G436" t="s">
        <v>505</v>
      </c>
      <c r="H436" t="s">
        <v>42</v>
      </c>
      <c r="I436" t="s">
        <v>621</v>
      </c>
      <c r="J436" s="11" t="s">
        <v>968</v>
      </c>
      <c r="K436">
        <v>22229</v>
      </c>
      <c r="L436" s="11">
        <v>22239</v>
      </c>
      <c r="M436">
        <f>IFERROR(ROUND(VLOOKUP($A436,est_vols!$A:$U,2,FALSE),0),"")</f>
        <v>3</v>
      </c>
      <c r="N436">
        <f>IFERROR(ROUND(VLOOKUP($A436,est_vols!$A:$U,3,FALSE),0),"")</f>
        <v>11</v>
      </c>
      <c r="O436" t="str">
        <f>VLOOKUP(M436,'AT FT Lookup'!$A$3:$D$8,4,FALSE)</f>
        <v>Urb</v>
      </c>
      <c r="P436" s="11" t="str">
        <f>VLOOKUP(N436,'AT FT Lookup'!$A$12:$C$26,3,FALSE)</f>
        <v>Loc</v>
      </c>
      <c r="Q436">
        <f t="shared" si="68"/>
        <v>1</v>
      </c>
      <c r="R436">
        <f t="shared" si="69"/>
        <v>0</v>
      </c>
      <c r="S436">
        <f t="shared" si="70"/>
        <v>0</v>
      </c>
      <c r="T436">
        <f t="shared" si="71"/>
        <v>0</v>
      </c>
      <c r="U436" s="11" t="str">
        <f t="shared" si="72"/>
        <v>&lt;10k</v>
      </c>
      <c r="V436" s="3">
        <v>352.5</v>
      </c>
      <c r="W436" s="3">
        <v>77</v>
      </c>
      <c r="X436" s="3">
        <v>142.5</v>
      </c>
      <c r="Y436" s="3">
        <v>66.5</v>
      </c>
      <c r="Z436" s="3">
        <v>61</v>
      </c>
      <c r="AA436" s="9">
        <v>5.5</v>
      </c>
      <c r="AN436" s="3">
        <f>IFERROR(ROUND(VLOOKUP($A436,est_vols!$A:$U,4,FALSE),0),"")</f>
        <v>67</v>
      </c>
      <c r="AO436" s="3">
        <f>IFERROR(ROUND(VLOOKUP($A436,est_vols!$A:$U,5,FALSE),0),"")</f>
        <v>1</v>
      </c>
      <c r="AP436" s="3">
        <f>IFERROR(ROUND(VLOOKUP($A436,est_vols!$A:$U,6,FALSE),0),"")</f>
        <v>7</v>
      </c>
      <c r="AQ436" s="3">
        <f>IFERROR(ROUND(VLOOKUP($A436,est_vols!$A:$U,7,FALSE),0),"")</f>
        <v>55</v>
      </c>
      <c r="AR436" s="3">
        <f>IFERROR(ROUND(VLOOKUP($A436,est_vols!$A:$U,8,FALSE),0),"")</f>
        <v>4</v>
      </c>
      <c r="AS436" s="9">
        <f>IFERROR(ROUND(VLOOKUP($A436,est_vols!$A:$U,9,FALSE),0),"")</f>
        <v>0</v>
      </c>
      <c r="AT436" s="3">
        <f t="shared" si="76"/>
        <v>-285.5</v>
      </c>
      <c r="AU436" s="3">
        <f t="shared" si="76"/>
        <v>-76</v>
      </c>
      <c r="AV436" s="3">
        <f t="shared" si="76"/>
        <v>-135.5</v>
      </c>
      <c r="AW436" s="3">
        <f t="shared" si="74"/>
        <v>-11.5</v>
      </c>
      <c r="AX436" s="3">
        <f t="shared" si="74"/>
        <v>-57</v>
      </c>
      <c r="AY436" s="9">
        <f t="shared" si="74"/>
        <v>-5.5</v>
      </c>
      <c r="AZ436" s="3">
        <f t="shared" si="77"/>
        <v>81510.25</v>
      </c>
      <c r="BA436" s="3">
        <f t="shared" si="77"/>
        <v>5776</v>
      </c>
      <c r="BB436" s="3">
        <f t="shared" si="77"/>
        <v>18360.25</v>
      </c>
      <c r="BC436" s="3">
        <f t="shared" si="75"/>
        <v>132.25</v>
      </c>
      <c r="BD436" s="3">
        <f t="shared" si="75"/>
        <v>3249</v>
      </c>
      <c r="BE436" s="3">
        <f t="shared" si="75"/>
        <v>30.25</v>
      </c>
    </row>
    <row r="437" spans="1:57" x14ac:dyDescent="0.25">
      <c r="A437">
        <v>435</v>
      </c>
      <c r="B437" t="s">
        <v>75</v>
      </c>
      <c r="C437" t="s">
        <v>214</v>
      </c>
      <c r="D437" t="str">
        <f t="shared" si="73"/>
        <v>FLORIDA ST between 23RD and 24TH</v>
      </c>
      <c r="E437" t="s">
        <v>283</v>
      </c>
      <c r="F437" t="s">
        <v>453</v>
      </c>
      <c r="G437" t="s">
        <v>454</v>
      </c>
      <c r="H437" t="s">
        <v>40</v>
      </c>
      <c r="I437" t="s">
        <v>621</v>
      </c>
      <c r="J437" s="11" t="s">
        <v>969</v>
      </c>
      <c r="K437">
        <v>23961</v>
      </c>
      <c r="L437" s="11">
        <v>23959</v>
      </c>
      <c r="M437">
        <f>IFERROR(ROUND(VLOOKUP($A437,est_vols!$A:$U,2,FALSE),0),"")</f>
        <v>1</v>
      </c>
      <c r="N437">
        <f>IFERROR(ROUND(VLOOKUP($A437,est_vols!$A:$U,3,FALSE),0),"")</f>
        <v>11</v>
      </c>
      <c r="O437" t="str">
        <f>VLOOKUP(M437,'AT FT Lookup'!$A$3:$D$8,4,FALSE)</f>
        <v>Core/CBD</v>
      </c>
      <c r="P437" s="11" t="str">
        <f>VLOOKUP(N437,'AT FT Lookup'!$A$12:$C$26,3,FALSE)</f>
        <v>Loc</v>
      </c>
      <c r="Q437">
        <f t="shared" si="68"/>
        <v>1</v>
      </c>
      <c r="R437">
        <f t="shared" si="69"/>
        <v>0</v>
      </c>
      <c r="S437">
        <f t="shared" si="70"/>
        <v>0</v>
      </c>
      <c r="T437">
        <f t="shared" si="71"/>
        <v>0</v>
      </c>
      <c r="U437" s="11" t="str">
        <f t="shared" si="72"/>
        <v>&lt;10k</v>
      </c>
      <c r="V437" s="3">
        <v>514</v>
      </c>
      <c r="W437" s="3">
        <v>58.5</v>
      </c>
      <c r="X437" s="3">
        <v>210</v>
      </c>
      <c r="Y437" s="3">
        <v>142</v>
      </c>
      <c r="Z437" s="3">
        <v>98</v>
      </c>
      <c r="AA437" s="9">
        <v>5.5</v>
      </c>
      <c r="AN437" s="3">
        <f>IFERROR(ROUND(VLOOKUP($A437,est_vols!$A:$U,4,FALSE),0),"")</f>
        <v>112</v>
      </c>
      <c r="AO437" s="3">
        <f>IFERROR(ROUND(VLOOKUP($A437,est_vols!$A:$U,5,FALSE),0),"")</f>
        <v>13</v>
      </c>
      <c r="AP437" s="3">
        <f>IFERROR(ROUND(VLOOKUP($A437,est_vols!$A:$U,6,FALSE),0),"")</f>
        <v>42</v>
      </c>
      <c r="AQ437" s="3">
        <f>IFERROR(ROUND(VLOOKUP($A437,est_vols!$A:$U,7,FALSE),0),"")</f>
        <v>26</v>
      </c>
      <c r="AR437" s="3">
        <f>IFERROR(ROUND(VLOOKUP($A437,est_vols!$A:$U,8,FALSE),0),"")</f>
        <v>30</v>
      </c>
      <c r="AS437" s="9">
        <f>IFERROR(ROUND(VLOOKUP($A437,est_vols!$A:$U,9,FALSE),0),"")</f>
        <v>1</v>
      </c>
      <c r="AT437" s="3">
        <f t="shared" si="76"/>
        <v>-402</v>
      </c>
      <c r="AU437" s="3">
        <f t="shared" si="76"/>
        <v>-45.5</v>
      </c>
      <c r="AV437" s="3">
        <f t="shared" si="76"/>
        <v>-168</v>
      </c>
      <c r="AW437" s="3">
        <f t="shared" si="74"/>
        <v>-116</v>
      </c>
      <c r="AX437" s="3">
        <f t="shared" si="74"/>
        <v>-68</v>
      </c>
      <c r="AY437" s="9">
        <f t="shared" si="74"/>
        <v>-4.5</v>
      </c>
      <c r="AZ437" s="3">
        <f t="shared" si="77"/>
        <v>161604</v>
      </c>
      <c r="BA437" s="3">
        <f t="shared" si="77"/>
        <v>2070.25</v>
      </c>
      <c r="BB437" s="3">
        <f t="shared" si="77"/>
        <v>28224</v>
      </c>
      <c r="BC437" s="3">
        <f t="shared" si="75"/>
        <v>13456</v>
      </c>
      <c r="BD437" s="3">
        <f t="shared" si="75"/>
        <v>4624</v>
      </c>
      <c r="BE437" s="3">
        <f t="shared" si="75"/>
        <v>20.25</v>
      </c>
    </row>
    <row r="438" spans="1:57" x14ac:dyDescent="0.25">
      <c r="A438">
        <v>436</v>
      </c>
      <c r="B438" t="s">
        <v>75</v>
      </c>
      <c r="C438" t="s">
        <v>214</v>
      </c>
      <c r="D438" t="str">
        <f t="shared" si="73"/>
        <v>FLORIDA ST between 23RD and 24TH</v>
      </c>
      <c r="E438" t="s">
        <v>283</v>
      </c>
      <c r="F438" t="s">
        <v>453</v>
      </c>
      <c r="G438" t="s">
        <v>454</v>
      </c>
      <c r="H438" t="s">
        <v>42</v>
      </c>
      <c r="I438" t="s">
        <v>621</v>
      </c>
      <c r="J438" s="11" t="s">
        <v>970</v>
      </c>
      <c r="K438">
        <v>23959</v>
      </c>
      <c r="L438" s="11">
        <v>23961</v>
      </c>
      <c r="M438">
        <f>IFERROR(ROUND(VLOOKUP($A438,est_vols!$A:$U,2,FALSE),0),"")</f>
        <v>1</v>
      </c>
      <c r="N438">
        <f>IFERROR(ROUND(VLOOKUP($A438,est_vols!$A:$U,3,FALSE),0),"")</f>
        <v>11</v>
      </c>
      <c r="O438" t="str">
        <f>VLOOKUP(M438,'AT FT Lookup'!$A$3:$D$8,4,FALSE)</f>
        <v>Core/CBD</v>
      </c>
      <c r="P438" s="11" t="str">
        <f>VLOOKUP(N438,'AT FT Lookup'!$A$12:$C$26,3,FALSE)</f>
        <v>Loc</v>
      </c>
      <c r="Q438">
        <f t="shared" si="68"/>
        <v>1</v>
      </c>
      <c r="R438">
        <f t="shared" si="69"/>
        <v>0</v>
      </c>
      <c r="S438">
        <f t="shared" si="70"/>
        <v>0</v>
      </c>
      <c r="T438">
        <f t="shared" si="71"/>
        <v>0</v>
      </c>
      <c r="U438" s="11" t="str">
        <f t="shared" si="72"/>
        <v>&lt;10k</v>
      </c>
      <c r="V438" s="3">
        <v>747</v>
      </c>
      <c r="W438" s="3">
        <v>123</v>
      </c>
      <c r="X438" s="3">
        <v>315</v>
      </c>
      <c r="Y438" s="3">
        <v>161.5</v>
      </c>
      <c r="Z438" s="3">
        <v>136.5</v>
      </c>
      <c r="AA438" s="9">
        <v>11</v>
      </c>
      <c r="AN438" s="3">
        <f>IFERROR(ROUND(VLOOKUP($A438,est_vols!$A:$U,4,FALSE),0),"")</f>
        <v>100</v>
      </c>
      <c r="AO438" s="3">
        <f>IFERROR(ROUND(VLOOKUP($A438,est_vols!$A:$U,5,FALSE),0),"")</f>
        <v>17</v>
      </c>
      <c r="AP438" s="3">
        <f>IFERROR(ROUND(VLOOKUP($A438,est_vols!$A:$U,6,FALSE),0),"")</f>
        <v>43</v>
      </c>
      <c r="AQ438" s="3">
        <f>IFERROR(ROUND(VLOOKUP($A438,est_vols!$A:$U,7,FALSE),0),"")</f>
        <v>21</v>
      </c>
      <c r="AR438" s="3">
        <f>IFERROR(ROUND(VLOOKUP($A438,est_vols!$A:$U,8,FALSE),0),"")</f>
        <v>19</v>
      </c>
      <c r="AS438" s="9">
        <f>IFERROR(ROUND(VLOOKUP($A438,est_vols!$A:$U,9,FALSE),0),"")</f>
        <v>1</v>
      </c>
      <c r="AT438" s="3">
        <f t="shared" si="76"/>
        <v>-647</v>
      </c>
      <c r="AU438" s="3">
        <f t="shared" si="76"/>
        <v>-106</v>
      </c>
      <c r="AV438" s="3">
        <f t="shared" si="76"/>
        <v>-272</v>
      </c>
      <c r="AW438" s="3">
        <f t="shared" si="74"/>
        <v>-140.5</v>
      </c>
      <c r="AX438" s="3">
        <f t="shared" si="74"/>
        <v>-117.5</v>
      </c>
      <c r="AY438" s="9">
        <f t="shared" si="74"/>
        <v>-10</v>
      </c>
      <c r="AZ438" s="3">
        <f t="shared" si="77"/>
        <v>418609</v>
      </c>
      <c r="BA438" s="3">
        <f t="shared" si="77"/>
        <v>11236</v>
      </c>
      <c r="BB438" s="3">
        <f t="shared" si="77"/>
        <v>73984</v>
      </c>
      <c r="BC438" s="3">
        <f t="shared" si="75"/>
        <v>19740.25</v>
      </c>
      <c r="BD438" s="3">
        <f t="shared" si="75"/>
        <v>13806.25</v>
      </c>
      <c r="BE438" s="3">
        <f t="shared" si="75"/>
        <v>100</v>
      </c>
    </row>
    <row r="439" spans="1:57" x14ac:dyDescent="0.25">
      <c r="A439">
        <v>437</v>
      </c>
      <c r="B439" t="s">
        <v>75</v>
      </c>
      <c r="C439" t="s">
        <v>214</v>
      </c>
      <c r="D439" t="str">
        <f t="shared" si="73"/>
        <v>FORD ST between NOE and SANCHEZ</v>
      </c>
      <c r="E439" t="s">
        <v>284</v>
      </c>
      <c r="F439" t="s">
        <v>393</v>
      </c>
      <c r="G439" t="s">
        <v>411</v>
      </c>
      <c r="H439" t="s">
        <v>40</v>
      </c>
      <c r="I439" t="s">
        <v>621</v>
      </c>
      <c r="J439" s="11" t="s">
        <v>971</v>
      </c>
      <c r="K439">
        <v>25802</v>
      </c>
      <c r="L439" s="11">
        <v>25794</v>
      </c>
      <c r="M439">
        <f>IFERROR(ROUND(VLOOKUP($A439,est_vols!$A:$U,2,FALSE),0),"")</f>
        <v>1</v>
      </c>
      <c r="N439">
        <f>IFERROR(ROUND(VLOOKUP($A439,est_vols!$A:$U,3,FALSE),0),"")</f>
        <v>11</v>
      </c>
      <c r="O439" t="str">
        <f>VLOOKUP(M439,'AT FT Lookup'!$A$3:$D$8,4,FALSE)</f>
        <v>Core/CBD</v>
      </c>
      <c r="P439" s="11" t="str">
        <f>VLOOKUP(N439,'AT FT Lookup'!$A$12:$C$26,3,FALSE)</f>
        <v>Loc</v>
      </c>
      <c r="Q439">
        <f t="shared" si="68"/>
        <v>1</v>
      </c>
      <c r="R439">
        <f t="shared" si="69"/>
        <v>0</v>
      </c>
      <c r="S439">
        <f t="shared" si="70"/>
        <v>0</v>
      </c>
      <c r="T439">
        <f t="shared" si="71"/>
        <v>0</v>
      </c>
      <c r="U439" s="11" t="str">
        <f t="shared" si="72"/>
        <v>&lt;10k</v>
      </c>
      <c r="V439" s="3">
        <v>210</v>
      </c>
      <c r="W439" s="3">
        <v>29</v>
      </c>
      <c r="X439" s="3">
        <v>82.5</v>
      </c>
      <c r="Y439" s="3">
        <v>35.5</v>
      </c>
      <c r="Z439" s="3">
        <v>58.5</v>
      </c>
      <c r="AA439" s="9">
        <v>4.5</v>
      </c>
      <c r="AN439" s="3">
        <f>IFERROR(ROUND(VLOOKUP($A439,est_vols!$A:$U,4,FALSE),0),"")</f>
        <v>44</v>
      </c>
      <c r="AO439" s="3">
        <f>IFERROR(ROUND(VLOOKUP($A439,est_vols!$A:$U,5,FALSE),0),"")</f>
        <v>18</v>
      </c>
      <c r="AP439" s="3">
        <f>IFERROR(ROUND(VLOOKUP($A439,est_vols!$A:$U,6,FALSE),0),"")</f>
        <v>17</v>
      </c>
      <c r="AQ439" s="3">
        <f>IFERROR(ROUND(VLOOKUP($A439,est_vols!$A:$U,7,FALSE),0),"")</f>
        <v>9</v>
      </c>
      <c r="AR439" s="3">
        <f>IFERROR(ROUND(VLOOKUP($A439,est_vols!$A:$U,8,FALSE),0),"")</f>
        <v>0</v>
      </c>
      <c r="AS439" s="9">
        <f>IFERROR(ROUND(VLOOKUP($A439,est_vols!$A:$U,9,FALSE),0),"")</f>
        <v>0</v>
      </c>
      <c r="AT439" s="3">
        <f t="shared" si="76"/>
        <v>-166</v>
      </c>
      <c r="AU439" s="3">
        <f t="shared" si="76"/>
        <v>-11</v>
      </c>
      <c r="AV439" s="3">
        <f t="shared" si="76"/>
        <v>-65.5</v>
      </c>
      <c r="AW439" s="3">
        <f t="shared" si="74"/>
        <v>-26.5</v>
      </c>
      <c r="AX439" s="3">
        <f t="shared" si="74"/>
        <v>-58.5</v>
      </c>
      <c r="AY439" s="9">
        <f t="shared" si="74"/>
        <v>-4.5</v>
      </c>
      <c r="AZ439" s="3">
        <f t="shared" si="77"/>
        <v>27556</v>
      </c>
      <c r="BA439" s="3">
        <f t="shared" si="77"/>
        <v>121</v>
      </c>
      <c r="BB439" s="3">
        <f t="shared" si="77"/>
        <v>4290.25</v>
      </c>
      <c r="BC439" s="3">
        <f t="shared" si="75"/>
        <v>702.25</v>
      </c>
      <c r="BD439" s="3">
        <f t="shared" si="75"/>
        <v>3422.25</v>
      </c>
      <c r="BE439" s="3">
        <f t="shared" si="75"/>
        <v>20.25</v>
      </c>
    </row>
    <row r="440" spans="1:57" x14ac:dyDescent="0.25">
      <c r="A440">
        <v>438</v>
      </c>
      <c r="B440" t="s">
        <v>75</v>
      </c>
      <c r="C440" t="s">
        <v>214</v>
      </c>
      <c r="D440" t="str">
        <f t="shared" si="73"/>
        <v>FORD ST between NOE and SANCHEZ</v>
      </c>
      <c r="E440" t="s">
        <v>284</v>
      </c>
      <c r="F440" t="s">
        <v>393</v>
      </c>
      <c r="G440" t="s">
        <v>411</v>
      </c>
      <c r="H440" t="s">
        <v>42</v>
      </c>
      <c r="I440" t="s">
        <v>621</v>
      </c>
      <c r="J440" s="11" t="s">
        <v>972</v>
      </c>
      <c r="K440">
        <v>25794</v>
      </c>
      <c r="L440" s="11">
        <v>25802</v>
      </c>
      <c r="M440">
        <f>IFERROR(ROUND(VLOOKUP($A440,est_vols!$A:$U,2,FALSE),0),"")</f>
        <v>1</v>
      </c>
      <c r="N440">
        <f>IFERROR(ROUND(VLOOKUP($A440,est_vols!$A:$U,3,FALSE),0),"")</f>
        <v>11</v>
      </c>
      <c r="O440" t="str">
        <f>VLOOKUP(M440,'AT FT Lookup'!$A$3:$D$8,4,FALSE)</f>
        <v>Core/CBD</v>
      </c>
      <c r="P440" s="11" t="str">
        <f>VLOOKUP(N440,'AT FT Lookup'!$A$12:$C$26,3,FALSE)</f>
        <v>Loc</v>
      </c>
      <c r="Q440">
        <f t="shared" si="68"/>
        <v>1</v>
      </c>
      <c r="R440">
        <f t="shared" si="69"/>
        <v>0</v>
      </c>
      <c r="S440">
        <f t="shared" si="70"/>
        <v>0</v>
      </c>
      <c r="T440">
        <f t="shared" si="71"/>
        <v>0</v>
      </c>
      <c r="U440" s="11" t="str">
        <f t="shared" si="72"/>
        <v>&lt;10k</v>
      </c>
      <c r="V440" s="3">
        <v>151.5</v>
      </c>
      <c r="W440" s="3">
        <v>20.5</v>
      </c>
      <c r="X440" s="3">
        <v>60</v>
      </c>
      <c r="Y440" s="3">
        <v>30.5</v>
      </c>
      <c r="Z440" s="3">
        <v>35</v>
      </c>
      <c r="AA440" s="9">
        <v>5.5</v>
      </c>
      <c r="AN440" s="3">
        <f>IFERROR(ROUND(VLOOKUP($A440,est_vols!$A:$U,4,FALSE),0),"")</f>
        <v>130</v>
      </c>
      <c r="AO440" s="3">
        <f>IFERROR(ROUND(VLOOKUP($A440,est_vols!$A:$U,5,FALSE),0),"")</f>
        <v>0</v>
      </c>
      <c r="AP440" s="3">
        <f>IFERROR(ROUND(VLOOKUP($A440,est_vols!$A:$U,6,FALSE),0),"")</f>
        <v>6</v>
      </c>
      <c r="AQ440" s="3">
        <f>IFERROR(ROUND(VLOOKUP($A440,est_vols!$A:$U,7,FALSE),0),"")</f>
        <v>124</v>
      </c>
      <c r="AR440" s="3">
        <f>IFERROR(ROUND(VLOOKUP($A440,est_vols!$A:$U,8,FALSE),0),"")</f>
        <v>0</v>
      </c>
      <c r="AS440" s="9">
        <f>IFERROR(ROUND(VLOOKUP($A440,est_vols!$A:$U,9,FALSE),0),"")</f>
        <v>0</v>
      </c>
      <c r="AT440" s="3">
        <f t="shared" si="76"/>
        <v>-21.5</v>
      </c>
      <c r="AU440" s="3">
        <f t="shared" si="76"/>
        <v>-20.5</v>
      </c>
      <c r="AV440" s="3">
        <f t="shared" si="76"/>
        <v>-54</v>
      </c>
      <c r="AW440" s="3">
        <f t="shared" si="74"/>
        <v>93.5</v>
      </c>
      <c r="AX440" s="3">
        <f t="shared" si="74"/>
        <v>-35</v>
      </c>
      <c r="AY440" s="9">
        <f t="shared" si="74"/>
        <v>-5.5</v>
      </c>
      <c r="AZ440" s="3">
        <f t="shared" si="77"/>
        <v>462.25</v>
      </c>
      <c r="BA440" s="3">
        <f t="shared" si="77"/>
        <v>420.25</v>
      </c>
      <c r="BB440" s="3">
        <f t="shared" si="77"/>
        <v>2916</v>
      </c>
      <c r="BC440" s="3">
        <f t="shared" si="75"/>
        <v>8742.25</v>
      </c>
      <c r="BD440" s="3">
        <f t="shared" si="75"/>
        <v>1225</v>
      </c>
      <c r="BE440" s="3">
        <f t="shared" si="75"/>
        <v>30.25</v>
      </c>
    </row>
    <row r="441" spans="1:57" x14ac:dyDescent="0.25">
      <c r="A441">
        <v>439</v>
      </c>
      <c r="B441" t="s">
        <v>75</v>
      </c>
      <c r="C441" t="s">
        <v>214</v>
      </c>
      <c r="D441" t="str">
        <f t="shared" si="73"/>
        <v>FRANCISCO ST between BAKER and BRODERICK</v>
      </c>
      <c r="E441" t="s">
        <v>285</v>
      </c>
      <c r="F441" t="s">
        <v>506</v>
      </c>
      <c r="G441" t="s">
        <v>496</v>
      </c>
      <c r="H441" t="s">
        <v>40</v>
      </c>
      <c r="I441" t="s">
        <v>621</v>
      </c>
      <c r="J441" s="11" t="s">
        <v>973</v>
      </c>
      <c r="K441">
        <v>27005</v>
      </c>
      <c r="L441" s="11">
        <v>27002</v>
      </c>
      <c r="M441">
        <f>IFERROR(ROUND(VLOOKUP($A441,est_vols!$A:$U,2,FALSE),0),"")</f>
        <v>2</v>
      </c>
      <c r="N441">
        <f>IFERROR(ROUND(VLOOKUP($A441,est_vols!$A:$U,3,FALSE),0),"")</f>
        <v>11</v>
      </c>
      <c r="O441" t="str">
        <f>VLOOKUP(M441,'AT FT Lookup'!$A$3:$D$8,4,FALSE)</f>
        <v>UrbBiz</v>
      </c>
      <c r="P441" s="11" t="str">
        <f>VLOOKUP(N441,'AT FT Lookup'!$A$12:$C$26,3,FALSE)</f>
        <v>Loc</v>
      </c>
      <c r="Q441">
        <f t="shared" si="68"/>
        <v>1</v>
      </c>
      <c r="R441">
        <f t="shared" si="69"/>
        <v>0</v>
      </c>
      <c r="S441">
        <f t="shared" si="70"/>
        <v>0</v>
      </c>
      <c r="T441">
        <f t="shared" si="71"/>
        <v>0</v>
      </c>
      <c r="U441" s="11" t="str">
        <f t="shared" si="72"/>
        <v>&lt;10k</v>
      </c>
      <c r="V441" s="3">
        <v>1158.5</v>
      </c>
      <c r="W441" s="3">
        <v>191</v>
      </c>
      <c r="X441" s="3">
        <v>483.5</v>
      </c>
      <c r="Y441" s="3">
        <v>257.5</v>
      </c>
      <c r="Z441" s="3">
        <v>210</v>
      </c>
      <c r="AA441" s="9">
        <v>16.5</v>
      </c>
      <c r="AN441" s="3">
        <f>IFERROR(ROUND(VLOOKUP($A441,est_vols!$A:$U,4,FALSE),0),"")</f>
        <v>2186</v>
      </c>
      <c r="AO441" s="3">
        <f>IFERROR(ROUND(VLOOKUP($A441,est_vols!$A:$U,5,FALSE),0),"")</f>
        <v>735</v>
      </c>
      <c r="AP441" s="3">
        <f>IFERROR(ROUND(VLOOKUP($A441,est_vols!$A:$U,6,FALSE),0),"")</f>
        <v>932</v>
      </c>
      <c r="AQ441" s="3">
        <f>IFERROR(ROUND(VLOOKUP($A441,est_vols!$A:$U,7,FALSE),0),"")</f>
        <v>245</v>
      </c>
      <c r="AR441" s="3">
        <f>IFERROR(ROUND(VLOOKUP($A441,est_vols!$A:$U,8,FALSE),0),"")</f>
        <v>29</v>
      </c>
      <c r="AS441" s="9">
        <f>IFERROR(ROUND(VLOOKUP($A441,est_vols!$A:$U,9,FALSE),0),"")</f>
        <v>245</v>
      </c>
      <c r="AT441" s="3">
        <f t="shared" si="76"/>
        <v>1027.5</v>
      </c>
      <c r="AU441" s="3">
        <f t="shared" si="76"/>
        <v>544</v>
      </c>
      <c r="AV441" s="3">
        <f t="shared" si="76"/>
        <v>448.5</v>
      </c>
      <c r="AW441" s="3">
        <f t="shared" si="74"/>
        <v>-12.5</v>
      </c>
      <c r="AX441" s="3">
        <f t="shared" si="74"/>
        <v>-181</v>
      </c>
      <c r="AY441" s="9">
        <f t="shared" si="74"/>
        <v>228.5</v>
      </c>
      <c r="AZ441" s="3">
        <f t="shared" si="77"/>
        <v>1055756.25</v>
      </c>
      <c r="BA441" s="3">
        <f t="shared" si="77"/>
        <v>295936</v>
      </c>
      <c r="BB441" s="3">
        <f t="shared" si="77"/>
        <v>201152.25</v>
      </c>
      <c r="BC441" s="3">
        <f t="shared" si="75"/>
        <v>156.25</v>
      </c>
      <c r="BD441" s="3">
        <f t="shared" si="75"/>
        <v>32761</v>
      </c>
      <c r="BE441" s="3">
        <f t="shared" si="75"/>
        <v>52212.25</v>
      </c>
    </row>
    <row r="442" spans="1:57" x14ac:dyDescent="0.25">
      <c r="A442">
        <v>440</v>
      </c>
      <c r="B442" t="s">
        <v>75</v>
      </c>
      <c r="C442" t="s">
        <v>214</v>
      </c>
      <c r="D442" t="str">
        <f t="shared" si="73"/>
        <v>FRANCISCO ST between BAKER and BRODERICK</v>
      </c>
      <c r="E442" t="s">
        <v>285</v>
      </c>
      <c r="F442" t="s">
        <v>506</v>
      </c>
      <c r="G442" t="s">
        <v>496</v>
      </c>
      <c r="H442" t="s">
        <v>42</v>
      </c>
      <c r="I442" t="s">
        <v>621</v>
      </c>
      <c r="J442" s="11" t="s">
        <v>974</v>
      </c>
      <c r="K442">
        <v>27002</v>
      </c>
      <c r="L442" s="11">
        <v>27005</v>
      </c>
      <c r="M442">
        <f>IFERROR(ROUND(VLOOKUP($A442,est_vols!$A:$U,2,FALSE),0),"")</f>
        <v>2</v>
      </c>
      <c r="N442">
        <f>IFERROR(ROUND(VLOOKUP($A442,est_vols!$A:$U,3,FALSE),0),"")</f>
        <v>11</v>
      </c>
      <c r="O442" t="str">
        <f>VLOOKUP(M442,'AT FT Lookup'!$A$3:$D$8,4,FALSE)</f>
        <v>UrbBiz</v>
      </c>
      <c r="P442" s="11" t="str">
        <f>VLOOKUP(N442,'AT FT Lookup'!$A$12:$C$26,3,FALSE)</f>
        <v>Loc</v>
      </c>
      <c r="Q442">
        <f t="shared" si="68"/>
        <v>1</v>
      </c>
      <c r="R442">
        <f t="shared" si="69"/>
        <v>0</v>
      </c>
      <c r="S442">
        <f t="shared" si="70"/>
        <v>0</v>
      </c>
      <c r="T442">
        <f t="shared" si="71"/>
        <v>0</v>
      </c>
      <c r="U442" s="11" t="str">
        <f t="shared" si="72"/>
        <v>&lt;10k</v>
      </c>
      <c r="V442" s="3">
        <v>2130</v>
      </c>
      <c r="W442" s="3">
        <v>294.5</v>
      </c>
      <c r="X442" s="3">
        <v>852.5</v>
      </c>
      <c r="Y442" s="3">
        <v>685.5</v>
      </c>
      <c r="Z442" s="3">
        <v>281</v>
      </c>
      <c r="AA442" s="9">
        <v>16.5</v>
      </c>
      <c r="AN442" s="3">
        <f>IFERROR(ROUND(VLOOKUP($A442,est_vols!$A:$U,4,FALSE),0),"")</f>
        <v>2391</v>
      </c>
      <c r="AO442" s="3">
        <f>IFERROR(ROUND(VLOOKUP($A442,est_vols!$A:$U,5,FALSE),0),"")</f>
        <v>15</v>
      </c>
      <c r="AP442" s="3">
        <f>IFERROR(ROUND(VLOOKUP($A442,est_vols!$A:$U,6,FALSE),0),"")</f>
        <v>760</v>
      </c>
      <c r="AQ442" s="3">
        <f>IFERROR(ROUND(VLOOKUP($A442,est_vols!$A:$U,7,FALSE),0),"")</f>
        <v>843</v>
      </c>
      <c r="AR442" s="3">
        <f>IFERROR(ROUND(VLOOKUP($A442,est_vols!$A:$U,8,FALSE),0),"")</f>
        <v>770</v>
      </c>
      <c r="AS442" s="9">
        <f>IFERROR(ROUND(VLOOKUP($A442,est_vols!$A:$U,9,FALSE),0),"")</f>
        <v>2</v>
      </c>
      <c r="AT442" s="3">
        <f t="shared" si="76"/>
        <v>261</v>
      </c>
      <c r="AU442" s="3">
        <f t="shared" si="76"/>
        <v>-279.5</v>
      </c>
      <c r="AV442" s="3">
        <f t="shared" si="76"/>
        <v>-92.5</v>
      </c>
      <c r="AW442" s="3">
        <f t="shared" si="74"/>
        <v>157.5</v>
      </c>
      <c r="AX442" s="3">
        <f t="shared" si="74"/>
        <v>489</v>
      </c>
      <c r="AY442" s="9">
        <f t="shared" si="74"/>
        <v>-14.5</v>
      </c>
      <c r="AZ442" s="3">
        <f t="shared" si="77"/>
        <v>68121</v>
      </c>
      <c r="BA442" s="3">
        <f t="shared" si="77"/>
        <v>78120.25</v>
      </c>
      <c r="BB442" s="3">
        <f t="shared" si="77"/>
        <v>8556.25</v>
      </c>
      <c r="BC442" s="3">
        <f t="shared" si="75"/>
        <v>24806.25</v>
      </c>
      <c r="BD442" s="3">
        <f t="shared" si="75"/>
        <v>239121</v>
      </c>
      <c r="BE442" s="3">
        <f t="shared" si="75"/>
        <v>210.25</v>
      </c>
    </row>
    <row r="443" spans="1:57" x14ac:dyDescent="0.25">
      <c r="A443">
        <v>441</v>
      </c>
      <c r="B443" t="s">
        <v>75</v>
      </c>
      <c r="C443" t="s">
        <v>214</v>
      </c>
      <c r="D443" t="str">
        <f t="shared" si="73"/>
        <v>FRANCISCO ST between BAKER and RICHARDSON</v>
      </c>
      <c r="E443" t="s">
        <v>285</v>
      </c>
      <c r="F443" t="s">
        <v>506</v>
      </c>
      <c r="G443" t="s">
        <v>507</v>
      </c>
      <c r="H443" t="s">
        <v>40</v>
      </c>
      <c r="I443" t="s">
        <v>621</v>
      </c>
      <c r="J443" s="11" t="s">
        <v>975</v>
      </c>
      <c r="K443">
        <v>27023</v>
      </c>
      <c r="L443" s="11">
        <v>27005</v>
      </c>
      <c r="M443">
        <f>IFERROR(ROUND(VLOOKUP($A443,est_vols!$A:$U,2,FALSE),0),"")</f>
        <v>2</v>
      </c>
      <c r="N443">
        <f>IFERROR(ROUND(VLOOKUP($A443,est_vols!$A:$U,3,FALSE),0),"")</f>
        <v>11</v>
      </c>
      <c r="O443" t="str">
        <f>VLOOKUP(M443,'AT FT Lookup'!$A$3:$D$8,4,FALSE)</f>
        <v>UrbBiz</v>
      </c>
      <c r="P443" s="11" t="str">
        <f>VLOOKUP(N443,'AT FT Lookup'!$A$12:$C$26,3,FALSE)</f>
        <v>Loc</v>
      </c>
      <c r="Q443">
        <f t="shared" si="68"/>
        <v>1</v>
      </c>
      <c r="R443">
        <f t="shared" si="69"/>
        <v>0</v>
      </c>
      <c r="S443">
        <f t="shared" si="70"/>
        <v>0</v>
      </c>
      <c r="T443">
        <f t="shared" si="71"/>
        <v>0</v>
      </c>
      <c r="U443" s="11" t="str">
        <f t="shared" si="72"/>
        <v>&lt;10k</v>
      </c>
      <c r="V443" s="3">
        <v>2258</v>
      </c>
      <c r="W443" s="3">
        <v>316</v>
      </c>
      <c r="X443" s="3">
        <v>884</v>
      </c>
      <c r="Y443" s="3">
        <v>774</v>
      </c>
      <c r="Z443" s="3">
        <v>269</v>
      </c>
      <c r="AA443" s="9">
        <v>15</v>
      </c>
      <c r="AN443" s="3">
        <f>IFERROR(ROUND(VLOOKUP($A443,est_vols!$A:$U,4,FALSE),0),"")</f>
        <v>3200</v>
      </c>
      <c r="AO443" s="3">
        <f>IFERROR(ROUND(VLOOKUP($A443,est_vols!$A:$U,5,FALSE),0),"")</f>
        <v>1013</v>
      </c>
      <c r="AP443" s="3">
        <f>IFERROR(ROUND(VLOOKUP($A443,est_vols!$A:$U,6,FALSE),0),"")</f>
        <v>1268</v>
      </c>
      <c r="AQ443" s="3">
        <f>IFERROR(ROUND(VLOOKUP($A443,est_vols!$A:$U,7,FALSE),0),"")</f>
        <v>420</v>
      </c>
      <c r="AR443" s="3">
        <f>IFERROR(ROUND(VLOOKUP($A443,est_vols!$A:$U,8,FALSE),0),"")</f>
        <v>204</v>
      </c>
      <c r="AS443" s="9">
        <f>IFERROR(ROUND(VLOOKUP($A443,est_vols!$A:$U,9,FALSE),0),"")</f>
        <v>295</v>
      </c>
      <c r="AT443" s="3">
        <f t="shared" si="76"/>
        <v>942</v>
      </c>
      <c r="AU443" s="3">
        <f t="shared" si="76"/>
        <v>697</v>
      </c>
      <c r="AV443" s="3">
        <f t="shared" si="76"/>
        <v>384</v>
      </c>
      <c r="AW443" s="3">
        <f t="shared" si="74"/>
        <v>-354</v>
      </c>
      <c r="AX443" s="3">
        <f t="shared" si="74"/>
        <v>-65</v>
      </c>
      <c r="AY443" s="9">
        <f t="shared" si="74"/>
        <v>280</v>
      </c>
      <c r="AZ443" s="3">
        <f t="shared" si="77"/>
        <v>887364</v>
      </c>
      <c r="BA443" s="3">
        <f t="shared" si="77"/>
        <v>485809</v>
      </c>
      <c r="BB443" s="3">
        <f t="shared" si="77"/>
        <v>147456</v>
      </c>
      <c r="BC443" s="3">
        <f t="shared" si="75"/>
        <v>125316</v>
      </c>
      <c r="BD443" s="3">
        <f t="shared" si="75"/>
        <v>4225</v>
      </c>
      <c r="BE443" s="3">
        <f t="shared" si="75"/>
        <v>78400</v>
      </c>
    </row>
    <row r="444" spans="1:57" x14ac:dyDescent="0.25">
      <c r="A444">
        <v>442</v>
      </c>
      <c r="B444" t="s">
        <v>75</v>
      </c>
      <c r="C444" t="s">
        <v>214</v>
      </c>
      <c r="D444" t="str">
        <f t="shared" si="73"/>
        <v>FRANCISCO ST between BAKER and RICHARDSON</v>
      </c>
      <c r="E444" t="s">
        <v>285</v>
      </c>
      <c r="F444" t="s">
        <v>506</v>
      </c>
      <c r="G444" t="s">
        <v>507</v>
      </c>
      <c r="H444" t="s">
        <v>42</v>
      </c>
      <c r="I444" t="s">
        <v>621</v>
      </c>
      <c r="J444" s="11" t="s">
        <v>976</v>
      </c>
      <c r="K444">
        <v>27005</v>
      </c>
      <c r="L444" s="11">
        <v>27023</v>
      </c>
      <c r="M444">
        <f>IFERROR(ROUND(VLOOKUP($A444,est_vols!$A:$U,2,FALSE),0),"")</f>
        <v>2</v>
      </c>
      <c r="N444">
        <f>IFERROR(ROUND(VLOOKUP($A444,est_vols!$A:$U,3,FALSE),0),"")</f>
        <v>11</v>
      </c>
      <c r="O444" t="str">
        <f>VLOOKUP(M444,'AT FT Lookup'!$A$3:$D$8,4,FALSE)</f>
        <v>UrbBiz</v>
      </c>
      <c r="P444" s="11" t="str">
        <f>VLOOKUP(N444,'AT FT Lookup'!$A$12:$C$26,3,FALSE)</f>
        <v>Loc</v>
      </c>
      <c r="Q444">
        <f t="shared" si="68"/>
        <v>1</v>
      </c>
      <c r="R444">
        <f t="shared" si="69"/>
        <v>0</v>
      </c>
      <c r="S444">
        <f t="shared" si="70"/>
        <v>0</v>
      </c>
      <c r="T444">
        <f t="shared" si="71"/>
        <v>0</v>
      </c>
      <c r="U444" s="11" t="str">
        <f t="shared" si="72"/>
        <v>&lt;10k</v>
      </c>
      <c r="V444" s="3">
        <v>874</v>
      </c>
      <c r="W444" s="3">
        <v>153</v>
      </c>
      <c r="X444" s="3">
        <v>396</v>
      </c>
      <c r="Y444" s="3">
        <v>212</v>
      </c>
      <c r="Z444" s="3">
        <v>107</v>
      </c>
      <c r="AA444" s="9">
        <v>6</v>
      </c>
      <c r="AN444" s="3">
        <f>IFERROR(ROUND(VLOOKUP($A444,est_vols!$A:$U,4,FALSE),0),"")</f>
        <v>3373</v>
      </c>
      <c r="AO444" s="3">
        <f>IFERROR(ROUND(VLOOKUP($A444,est_vols!$A:$U,5,FALSE),0),"")</f>
        <v>112</v>
      </c>
      <c r="AP444" s="3">
        <f>IFERROR(ROUND(VLOOKUP($A444,est_vols!$A:$U,6,FALSE),0),"")</f>
        <v>1133</v>
      </c>
      <c r="AQ444" s="3">
        <f>IFERROR(ROUND(VLOOKUP($A444,est_vols!$A:$U,7,FALSE),0),"")</f>
        <v>1028</v>
      </c>
      <c r="AR444" s="3">
        <f>IFERROR(ROUND(VLOOKUP($A444,est_vols!$A:$U,8,FALSE),0),"")</f>
        <v>1076</v>
      </c>
      <c r="AS444" s="9">
        <f>IFERROR(ROUND(VLOOKUP($A444,est_vols!$A:$U,9,FALSE),0),"")</f>
        <v>24</v>
      </c>
      <c r="AT444" s="3">
        <f t="shared" si="76"/>
        <v>2499</v>
      </c>
      <c r="AU444" s="3">
        <f t="shared" si="76"/>
        <v>-41</v>
      </c>
      <c r="AV444" s="3">
        <f t="shared" si="76"/>
        <v>737</v>
      </c>
      <c r="AW444" s="3">
        <f t="shared" si="74"/>
        <v>816</v>
      </c>
      <c r="AX444" s="3">
        <f t="shared" si="74"/>
        <v>969</v>
      </c>
      <c r="AY444" s="9">
        <f t="shared" si="74"/>
        <v>18</v>
      </c>
      <c r="AZ444" s="3">
        <f t="shared" si="77"/>
        <v>6245001</v>
      </c>
      <c r="BA444" s="3">
        <f t="shared" si="77"/>
        <v>1681</v>
      </c>
      <c r="BB444" s="3">
        <f t="shared" si="77"/>
        <v>543169</v>
      </c>
      <c r="BC444" s="3">
        <f t="shared" si="75"/>
        <v>665856</v>
      </c>
      <c r="BD444" s="3">
        <f t="shared" si="75"/>
        <v>938961</v>
      </c>
      <c r="BE444" s="3">
        <f t="shared" si="75"/>
        <v>324</v>
      </c>
    </row>
    <row r="445" spans="1:57" x14ac:dyDescent="0.25">
      <c r="A445">
        <v>443</v>
      </c>
      <c r="B445" t="s">
        <v>75</v>
      </c>
      <c r="C445" t="s">
        <v>214</v>
      </c>
      <c r="D445" t="str">
        <f t="shared" si="73"/>
        <v>FRANCISCO ST between MASON and TAYLOR</v>
      </c>
      <c r="E445" t="s">
        <v>285</v>
      </c>
      <c r="F445" t="s">
        <v>442</v>
      </c>
      <c r="G445" t="s">
        <v>508</v>
      </c>
      <c r="H445" t="s">
        <v>40</v>
      </c>
      <c r="I445" t="s">
        <v>621</v>
      </c>
      <c r="J445" s="11" t="s">
        <v>977</v>
      </c>
      <c r="K445">
        <v>25523</v>
      </c>
      <c r="L445" s="11">
        <v>25471</v>
      </c>
      <c r="M445">
        <f>IFERROR(ROUND(VLOOKUP($A445,est_vols!$A:$U,2,FALSE),0),"")</f>
        <v>1</v>
      </c>
      <c r="N445">
        <f>IFERROR(ROUND(VLOOKUP($A445,est_vols!$A:$U,3,FALSE),0),"")</f>
        <v>11</v>
      </c>
      <c r="O445" t="str">
        <f>VLOOKUP(M445,'AT FT Lookup'!$A$3:$D$8,4,FALSE)</f>
        <v>Core/CBD</v>
      </c>
      <c r="P445" s="11" t="str">
        <f>VLOOKUP(N445,'AT FT Lookup'!$A$12:$C$26,3,FALSE)</f>
        <v>Loc</v>
      </c>
      <c r="Q445">
        <f t="shared" si="68"/>
        <v>1</v>
      </c>
      <c r="R445">
        <f t="shared" si="69"/>
        <v>0</v>
      </c>
      <c r="S445">
        <f t="shared" si="70"/>
        <v>0</v>
      </c>
      <c r="T445">
        <f t="shared" si="71"/>
        <v>0</v>
      </c>
      <c r="U445" s="11" t="str">
        <f t="shared" si="72"/>
        <v>&lt;10k</v>
      </c>
      <c r="V445" s="3">
        <v>1046</v>
      </c>
      <c r="W445" s="3">
        <v>138</v>
      </c>
      <c r="X445" s="3">
        <v>377</v>
      </c>
      <c r="Y445" s="3">
        <v>265</v>
      </c>
      <c r="Z445" s="3">
        <v>254</v>
      </c>
      <c r="AA445" s="9">
        <v>12</v>
      </c>
      <c r="AN445" s="3">
        <f>IFERROR(ROUND(VLOOKUP($A445,est_vols!$A:$U,4,FALSE),0),"")</f>
        <v>541</v>
      </c>
      <c r="AO445" s="3">
        <f>IFERROR(ROUND(VLOOKUP($A445,est_vols!$A:$U,5,FALSE),0),"")</f>
        <v>110</v>
      </c>
      <c r="AP445" s="3">
        <f>IFERROR(ROUND(VLOOKUP($A445,est_vols!$A:$U,6,FALSE),0),"")</f>
        <v>314</v>
      </c>
      <c r="AQ445" s="3">
        <f>IFERROR(ROUND(VLOOKUP($A445,est_vols!$A:$U,7,FALSE),0),"")</f>
        <v>98</v>
      </c>
      <c r="AR445" s="3">
        <f>IFERROR(ROUND(VLOOKUP($A445,est_vols!$A:$U,8,FALSE),0),"")</f>
        <v>16</v>
      </c>
      <c r="AS445" s="9">
        <f>IFERROR(ROUND(VLOOKUP($A445,est_vols!$A:$U,9,FALSE),0),"")</f>
        <v>3</v>
      </c>
      <c r="AT445" s="3">
        <f t="shared" si="76"/>
        <v>-505</v>
      </c>
      <c r="AU445" s="3">
        <f t="shared" si="76"/>
        <v>-28</v>
      </c>
      <c r="AV445" s="3">
        <f t="shared" si="76"/>
        <v>-63</v>
      </c>
      <c r="AW445" s="3">
        <f t="shared" si="74"/>
        <v>-167</v>
      </c>
      <c r="AX445" s="3">
        <f t="shared" si="74"/>
        <v>-238</v>
      </c>
      <c r="AY445" s="9">
        <f t="shared" si="74"/>
        <v>-9</v>
      </c>
      <c r="AZ445" s="3">
        <f t="shared" si="77"/>
        <v>255025</v>
      </c>
      <c r="BA445" s="3">
        <f t="shared" si="77"/>
        <v>784</v>
      </c>
      <c r="BB445" s="3">
        <f t="shared" si="77"/>
        <v>3969</v>
      </c>
      <c r="BC445" s="3">
        <f t="shared" si="75"/>
        <v>27889</v>
      </c>
      <c r="BD445" s="3">
        <f t="shared" si="75"/>
        <v>56644</v>
      </c>
      <c r="BE445" s="3">
        <f t="shared" si="75"/>
        <v>81</v>
      </c>
    </row>
    <row r="446" spans="1:57" x14ac:dyDescent="0.25">
      <c r="A446">
        <v>444</v>
      </c>
      <c r="B446" t="s">
        <v>75</v>
      </c>
      <c r="C446" t="s">
        <v>214</v>
      </c>
      <c r="D446" t="str">
        <f t="shared" si="73"/>
        <v>FRANCISCO ST between MASON and TAYLOR</v>
      </c>
      <c r="E446" t="s">
        <v>285</v>
      </c>
      <c r="F446" t="s">
        <v>442</v>
      </c>
      <c r="G446" t="s">
        <v>508</v>
      </c>
      <c r="H446" t="s">
        <v>42</v>
      </c>
      <c r="I446" t="s">
        <v>621</v>
      </c>
      <c r="J446" s="11" t="s">
        <v>978</v>
      </c>
      <c r="K446">
        <v>25471</v>
      </c>
      <c r="L446" s="11">
        <v>25523</v>
      </c>
      <c r="M446">
        <f>IFERROR(ROUND(VLOOKUP($A446,est_vols!$A:$U,2,FALSE),0),"")</f>
        <v>1</v>
      </c>
      <c r="N446">
        <f>IFERROR(ROUND(VLOOKUP($A446,est_vols!$A:$U,3,FALSE),0),"")</f>
        <v>11</v>
      </c>
      <c r="O446" t="str">
        <f>VLOOKUP(M446,'AT FT Lookup'!$A$3:$D$8,4,FALSE)</f>
        <v>Core/CBD</v>
      </c>
      <c r="P446" s="11" t="str">
        <f>VLOOKUP(N446,'AT FT Lookup'!$A$12:$C$26,3,FALSE)</f>
        <v>Loc</v>
      </c>
      <c r="Q446">
        <f t="shared" si="68"/>
        <v>1</v>
      </c>
      <c r="R446">
        <f t="shared" si="69"/>
        <v>0</v>
      </c>
      <c r="S446">
        <f t="shared" si="70"/>
        <v>0</v>
      </c>
      <c r="T446">
        <f t="shared" si="71"/>
        <v>0</v>
      </c>
      <c r="U446" s="11" t="str">
        <f t="shared" si="72"/>
        <v>&lt;10k</v>
      </c>
      <c r="V446" s="3">
        <v>820</v>
      </c>
      <c r="W446" s="3">
        <v>121</v>
      </c>
      <c r="X446" s="3">
        <v>293</v>
      </c>
      <c r="Y446" s="3">
        <v>180</v>
      </c>
      <c r="Z446" s="3">
        <v>204</v>
      </c>
      <c r="AA446" s="9">
        <v>22</v>
      </c>
      <c r="AN446" s="3">
        <f>IFERROR(ROUND(VLOOKUP($A446,est_vols!$A:$U,4,FALSE),0),"")</f>
        <v>981</v>
      </c>
      <c r="AO446" s="3">
        <f>IFERROR(ROUND(VLOOKUP($A446,est_vols!$A:$U,5,FALSE),0),"")</f>
        <v>66</v>
      </c>
      <c r="AP446" s="3">
        <f>IFERROR(ROUND(VLOOKUP($A446,est_vols!$A:$U,6,FALSE),0),"")</f>
        <v>377</v>
      </c>
      <c r="AQ446" s="3">
        <f>IFERROR(ROUND(VLOOKUP($A446,est_vols!$A:$U,7,FALSE),0),"")</f>
        <v>346</v>
      </c>
      <c r="AR446" s="3">
        <f>IFERROR(ROUND(VLOOKUP($A446,est_vols!$A:$U,8,FALSE),0),"")</f>
        <v>184</v>
      </c>
      <c r="AS446" s="9">
        <f>IFERROR(ROUND(VLOOKUP($A446,est_vols!$A:$U,9,FALSE),0),"")</f>
        <v>9</v>
      </c>
      <c r="AT446" s="3">
        <f t="shared" si="76"/>
        <v>161</v>
      </c>
      <c r="AU446" s="3">
        <f t="shared" si="76"/>
        <v>-55</v>
      </c>
      <c r="AV446" s="3">
        <f t="shared" si="76"/>
        <v>84</v>
      </c>
      <c r="AW446" s="3">
        <f t="shared" si="74"/>
        <v>166</v>
      </c>
      <c r="AX446" s="3">
        <f t="shared" si="74"/>
        <v>-20</v>
      </c>
      <c r="AY446" s="9">
        <f t="shared" si="74"/>
        <v>-13</v>
      </c>
      <c r="AZ446" s="3">
        <f t="shared" si="77"/>
        <v>25921</v>
      </c>
      <c r="BA446" s="3">
        <f t="shared" si="77"/>
        <v>3025</v>
      </c>
      <c r="BB446" s="3">
        <f t="shared" si="77"/>
        <v>7056</v>
      </c>
      <c r="BC446" s="3">
        <f t="shared" si="75"/>
        <v>27556</v>
      </c>
      <c r="BD446" s="3">
        <f t="shared" si="75"/>
        <v>400</v>
      </c>
      <c r="BE446" s="3">
        <f t="shared" si="75"/>
        <v>169</v>
      </c>
    </row>
    <row r="447" spans="1:57" x14ac:dyDescent="0.25">
      <c r="A447">
        <v>445</v>
      </c>
      <c r="B447" t="s">
        <v>75</v>
      </c>
      <c r="C447" t="s">
        <v>214</v>
      </c>
      <c r="D447" t="str">
        <f t="shared" si="73"/>
        <v>FREDERICK ST between SHRADER and STANYAN</v>
      </c>
      <c r="E447" t="s">
        <v>286</v>
      </c>
      <c r="F447" t="s">
        <v>509</v>
      </c>
      <c r="G447" t="s">
        <v>510</v>
      </c>
      <c r="H447" t="s">
        <v>40</v>
      </c>
      <c r="I447" t="s">
        <v>621</v>
      </c>
      <c r="J447" s="11" t="s">
        <v>979</v>
      </c>
      <c r="K447">
        <v>26427</v>
      </c>
      <c r="L447" s="11">
        <v>26426</v>
      </c>
      <c r="M447">
        <f>IFERROR(ROUND(VLOOKUP($A447,est_vols!$A:$U,2,FALSE),0),"")</f>
        <v>2</v>
      </c>
      <c r="N447">
        <f>IFERROR(ROUND(VLOOKUP($A447,est_vols!$A:$U,3,FALSE),0),"")</f>
        <v>4</v>
      </c>
      <c r="O447" t="str">
        <f>VLOOKUP(M447,'AT FT Lookup'!$A$3:$D$8,4,FALSE)</f>
        <v>UrbBiz</v>
      </c>
      <c r="P447" s="11" t="str">
        <f>VLOOKUP(N447,'AT FT Lookup'!$A$12:$C$26,3,FALSE)</f>
        <v>Col</v>
      </c>
      <c r="Q447">
        <f t="shared" si="68"/>
        <v>1</v>
      </c>
      <c r="R447">
        <f t="shared" si="69"/>
        <v>0</v>
      </c>
      <c r="S447">
        <f t="shared" si="70"/>
        <v>0</v>
      </c>
      <c r="T447">
        <f t="shared" si="71"/>
        <v>0</v>
      </c>
      <c r="U447" s="11" t="str">
        <f t="shared" si="72"/>
        <v>&lt;10k</v>
      </c>
      <c r="V447" s="3">
        <v>2711</v>
      </c>
      <c r="W447" s="3">
        <v>552.5</v>
      </c>
      <c r="X447" s="3">
        <v>987</v>
      </c>
      <c r="Y447" s="3">
        <v>612</v>
      </c>
      <c r="Z447" s="3">
        <v>532.5</v>
      </c>
      <c r="AA447" s="9">
        <v>27</v>
      </c>
      <c r="AN447" s="3">
        <f>IFERROR(ROUND(VLOOKUP($A447,est_vols!$A:$U,4,FALSE),0),"")</f>
        <v>5920</v>
      </c>
      <c r="AO447" s="3">
        <f>IFERROR(ROUND(VLOOKUP($A447,est_vols!$A:$U,5,FALSE),0),"")</f>
        <v>1189</v>
      </c>
      <c r="AP447" s="3">
        <f>IFERROR(ROUND(VLOOKUP($A447,est_vols!$A:$U,6,FALSE),0),"")</f>
        <v>2364</v>
      </c>
      <c r="AQ447" s="3">
        <f>IFERROR(ROUND(VLOOKUP($A447,est_vols!$A:$U,7,FALSE),0),"")</f>
        <v>1130</v>
      </c>
      <c r="AR447" s="3">
        <f>IFERROR(ROUND(VLOOKUP($A447,est_vols!$A:$U,8,FALSE),0),"")</f>
        <v>1146</v>
      </c>
      <c r="AS447" s="9">
        <f>IFERROR(ROUND(VLOOKUP($A447,est_vols!$A:$U,9,FALSE),0),"")</f>
        <v>92</v>
      </c>
      <c r="AT447" s="3">
        <f t="shared" si="76"/>
        <v>3209</v>
      </c>
      <c r="AU447" s="3">
        <f t="shared" si="76"/>
        <v>636.5</v>
      </c>
      <c r="AV447" s="3">
        <f t="shared" si="76"/>
        <v>1377</v>
      </c>
      <c r="AW447" s="3">
        <f t="shared" si="74"/>
        <v>518</v>
      </c>
      <c r="AX447" s="3">
        <f t="shared" si="74"/>
        <v>613.5</v>
      </c>
      <c r="AY447" s="9">
        <f t="shared" si="74"/>
        <v>65</v>
      </c>
      <c r="AZ447" s="3">
        <f t="shared" si="77"/>
        <v>10297681</v>
      </c>
      <c r="BA447" s="3">
        <f t="shared" si="77"/>
        <v>405132.25</v>
      </c>
      <c r="BB447" s="3">
        <f t="shared" si="77"/>
        <v>1896129</v>
      </c>
      <c r="BC447" s="3">
        <f t="shared" si="75"/>
        <v>268324</v>
      </c>
      <c r="BD447" s="3">
        <f t="shared" si="75"/>
        <v>376382.25</v>
      </c>
      <c r="BE447" s="3">
        <f t="shared" si="75"/>
        <v>4225</v>
      </c>
    </row>
    <row r="448" spans="1:57" x14ac:dyDescent="0.25">
      <c r="A448">
        <v>446</v>
      </c>
      <c r="B448" t="s">
        <v>75</v>
      </c>
      <c r="C448" t="s">
        <v>214</v>
      </c>
      <c r="D448" t="str">
        <f t="shared" si="73"/>
        <v>FREDERICK ST between SHRADER and STANYAN</v>
      </c>
      <c r="E448" t="s">
        <v>286</v>
      </c>
      <c r="F448" t="s">
        <v>509</v>
      </c>
      <c r="G448" t="s">
        <v>510</v>
      </c>
      <c r="H448" t="s">
        <v>42</v>
      </c>
      <c r="I448" t="s">
        <v>621</v>
      </c>
      <c r="J448" s="11" t="s">
        <v>980</v>
      </c>
      <c r="K448">
        <v>26426</v>
      </c>
      <c r="L448" s="11">
        <v>26427</v>
      </c>
      <c r="M448">
        <f>IFERROR(ROUND(VLOOKUP($A448,est_vols!$A:$U,2,FALSE),0),"")</f>
        <v>2</v>
      </c>
      <c r="N448">
        <f>IFERROR(ROUND(VLOOKUP($A448,est_vols!$A:$U,3,FALSE),0),"")</f>
        <v>4</v>
      </c>
      <c r="O448" t="str">
        <f>VLOOKUP(M448,'AT FT Lookup'!$A$3:$D$8,4,FALSE)</f>
        <v>UrbBiz</v>
      </c>
      <c r="P448" s="11" t="str">
        <f>VLOOKUP(N448,'AT FT Lookup'!$A$12:$C$26,3,FALSE)</f>
        <v>Col</v>
      </c>
      <c r="Q448">
        <f t="shared" si="68"/>
        <v>1</v>
      </c>
      <c r="R448">
        <f t="shared" si="69"/>
        <v>0</v>
      </c>
      <c r="S448">
        <f t="shared" si="70"/>
        <v>0</v>
      </c>
      <c r="T448">
        <f t="shared" si="71"/>
        <v>0</v>
      </c>
      <c r="U448" s="11" t="str">
        <f t="shared" si="72"/>
        <v>&lt;10k</v>
      </c>
      <c r="V448" s="3">
        <v>2738</v>
      </c>
      <c r="W448" s="3">
        <v>395.5</v>
      </c>
      <c r="X448" s="3">
        <v>1062</v>
      </c>
      <c r="Y448" s="3">
        <v>651</v>
      </c>
      <c r="Z448" s="3">
        <v>600</v>
      </c>
      <c r="AA448" s="9">
        <v>29.5</v>
      </c>
      <c r="AN448" s="3">
        <f>IFERROR(ROUND(VLOOKUP($A448,est_vols!$A:$U,4,FALSE),0),"")</f>
        <v>6089</v>
      </c>
      <c r="AO448" s="3">
        <f>IFERROR(ROUND(VLOOKUP($A448,est_vols!$A:$U,5,FALSE),0),"")</f>
        <v>811</v>
      </c>
      <c r="AP448" s="3">
        <f>IFERROR(ROUND(VLOOKUP($A448,est_vols!$A:$U,6,FALSE),0),"")</f>
        <v>2331</v>
      </c>
      <c r="AQ448" s="3">
        <f>IFERROR(ROUND(VLOOKUP($A448,est_vols!$A:$U,7,FALSE),0),"")</f>
        <v>1359</v>
      </c>
      <c r="AR448" s="3">
        <f>IFERROR(ROUND(VLOOKUP($A448,est_vols!$A:$U,8,FALSE),0),"")</f>
        <v>1490</v>
      </c>
      <c r="AS448" s="9">
        <f>IFERROR(ROUND(VLOOKUP($A448,est_vols!$A:$U,9,FALSE),0),"")</f>
        <v>98</v>
      </c>
      <c r="AT448" s="3">
        <f t="shared" si="76"/>
        <v>3351</v>
      </c>
      <c r="AU448" s="3">
        <f t="shared" si="76"/>
        <v>415.5</v>
      </c>
      <c r="AV448" s="3">
        <f t="shared" si="76"/>
        <v>1269</v>
      </c>
      <c r="AW448" s="3">
        <f t="shared" si="74"/>
        <v>708</v>
      </c>
      <c r="AX448" s="3">
        <f t="shared" si="74"/>
        <v>890</v>
      </c>
      <c r="AY448" s="9">
        <f t="shared" si="74"/>
        <v>68.5</v>
      </c>
      <c r="AZ448" s="3">
        <f t="shared" si="77"/>
        <v>11229201</v>
      </c>
      <c r="BA448" s="3">
        <f t="shared" si="77"/>
        <v>172640.25</v>
      </c>
      <c r="BB448" s="3">
        <f t="shared" si="77"/>
        <v>1610361</v>
      </c>
      <c r="BC448" s="3">
        <f t="shared" si="75"/>
        <v>501264</v>
      </c>
      <c r="BD448" s="3">
        <f t="shared" si="75"/>
        <v>792100</v>
      </c>
      <c r="BE448" s="3">
        <f t="shared" si="75"/>
        <v>4692.25</v>
      </c>
    </row>
    <row r="449" spans="1:57" x14ac:dyDescent="0.25">
      <c r="A449">
        <v>447</v>
      </c>
      <c r="B449" t="s">
        <v>75</v>
      </c>
      <c r="C449" t="s">
        <v>214</v>
      </c>
      <c r="D449" t="str">
        <f t="shared" si="73"/>
        <v>FREELON ST between 4TH and ZOE</v>
      </c>
      <c r="E449" t="s">
        <v>287</v>
      </c>
      <c r="F449" t="s">
        <v>511</v>
      </c>
      <c r="G449" t="s">
        <v>512</v>
      </c>
      <c r="H449" t="s">
        <v>36</v>
      </c>
      <c r="I449" t="s">
        <v>621</v>
      </c>
      <c r="J449" s="11" t="s">
        <v>981</v>
      </c>
      <c r="K449">
        <v>23832</v>
      </c>
      <c r="L449" s="11">
        <v>23835</v>
      </c>
      <c r="M449">
        <f>IFERROR(ROUND(VLOOKUP($A449,est_vols!$A:$U,2,FALSE),0),"")</f>
        <v>1</v>
      </c>
      <c r="N449">
        <f>IFERROR(ROUND(VLOOKUP($A449,est_vols!$A:$U,3,FALSE),0),"")</f>
        <v>11</v>
      </c>
      <c r="O449" t="str">
        <f>VLOOKUP(M449,'AT FT Lookup'!$A$3:$D$8,4,FALSE)</f>
        <v>Core/CBD</v>
      </c>
      <c r="P449" s="11" t="str">
        <f>VLOOKUP(N449,'AT FT Lookup'!$A$12:$C$26,3,FALSE)</f>
        <v>Loc</v>
      </c>
      <c r="Q449">
        <f t="shared" si="68"/>
        <v>1</v>
      </c>
      <c r="R449">
        <f t="shared" si="69"/>
        <v>0</v>
      </c>
      <c r="S449">
        <f t="shared" si="70"/>
        <v>0</v>
      </c>
      <c r="T449">
        <f t="shared" si="71"/>
        <v>0</v>
      </c>
      <c r="U449" s="11" t="str">
        <f t="shared" si="72"/>
        <v>&lt;10k</v>
      </c>
      <c r="V449" s="3">
        <v>888.5</v>
      </c>
      <c r="W449" s="3">
        <v>112</v>
      </c>
      <c r="X449" s="3">
        <v>400.5</v>
      </c>
      <c r="Y449" s="3">
        <v>178.5</v>
      </c>
      <c r="Z449" s="3">
        <v>162.5</v>
      </c>
      <c r="AA449" s="9">
        <v>35</v>
      </c>
      <c r="AN449" s="3">
        <f>IFERROR(ROUND(VLOOKUP($A449,est_vols!$A:$U,4,FALSE),0),"")</f>
        <v>234</v>
      </c>
      <c r="AO449" s="3">
        <f>IFERROR(ROUND(VLOOKUP($A449,est_vols!$A:$U,5,FALSE),0),"")</f>
        <v>30</v>
      </c>
      <c r="AP449" s="3">
        <f>IFERROR(ROUND(VLOOKUP($A449,est_vols!$A:$U,6,FALSE),0),"")</f>
        <v>107</v>
      </c>
      <c r="AQ449" s="3">
        <f>IFERROR(ROUND(VLOOKUP($A449,est_vols!$A:$U,7,FALSE),0),"")</f>
        <v>43</v>
      </c>
      <c r="AR449" s="3">
        <f>IFERROR(ROUND(VLOOKUP($A449,est_vols!$A:$U,8,FALSE),0),"")</f>
        <v>54</v>
      </c>
      <c r="AS449" s="9">
        <f>IFERROR(ROUND(VLOOKUP($A449,est_vols!$A:$U,9,FALSE),0),"")</f>
        <v>1</v>
      </c>
      <c r="AT449" s="3">
        <f t="shared" si="76"/>
        <v>-654.5</v>
      </c>
      <c r="AU449" s="3">
        <f t="shared" si="76"/>
        <v>-82</v>
      </c>
      <c r="AV449" s="3">
        <f t="shared" si="76"/>
        <v>-293.5</v>
      </c>
      <c r="AW449" s="3">
        <f t="shared" si="74"/>
        <v>-135.5</v>
      </c>
      <c r="AX449" s="3">
        <f t="shared" si="74"/>
        <v>-108.5</v>
      </c>
      <c r="AY449" s="9">
        <f t="shared" si="74"/>
        <v>-34</v>
      </c>
      <c r="AZ449" s="3">
        <f t="shared" si="77"/>
        <v>428370.25</v>
      </c>
      <c r="BA449" s="3">
        <f t="shared" si="77"/>
        <v>6724</v>
      </c>
      <c r="BB449" s="3">
        <f t="shared" si="77"/>
        <v>86142.25</v>
      </c>
      <c r="BC449" s="3">
        <f t="shared" si="75"/>
        <v>18360.25</v>
      </c>
      <c r="BD449" s="3">
        <f t="shared" si="75"/>
        <v>11772.25</v>
      </c>
      <c r="BE449" s="3">
        <f t="shared" si="75"/>
        <v>1156</v>
      </c>
    </row>
    <row r="450" spans="1:57" x14ac:dyDescent="0.25">
      <c r="A450">
        <v>448</v>
      </c>
      <c r="B450" t="s">
        <v>75</v>
      </c>
      <c r="C450" t="s">
        <v>214</v>
      </c>
      <c r="D450" t="str">
        <f t="shared" si="73"/>
        <v>GAMBIER ST between FELTON and SILLIMAN</v>
      </c>
      <c r="E450" t="s">
        <v>288</v>
      </c>
      <c r="F450" t="s">
        <v>513</v>
      </c>
      <c r="G450" t="s">
        <v>514</v>
      </c>
      <c r="H450" t="s">
        <v>36</v>
      </c>
      <c r="I450" t="s">
        <v>621</v>
      </c>
      <c r="J450" s="11" t="s">
        <v>982</v>
      </c>
      <c r="K450">
        <v>20987</v>
      </c>
      <c r="L450" s="11">
        <v>20988</v>
      </c>
      <c r="M450">
        <f>IFERROR(ROUND(VLOOKUP($A450,est_vols!$A:$U,2,FALSE),0),"")</f>
        <v>3</v>
      </c>
      <c r="N450">
        <f>IFERROR(ROUND(VLOOKUP($A450,est_vols!$A:$U,3,FALSE),0),"")</f>
        <v>11</v>
      </c>
      <c r="O450" t="str">
        <f>VLOOKUP(M450,'AT FT Lookup'!$A$3:$D$8,4,FALSE)</f>
        <v>Urb</v>
      </c>
      <c r="P450" s="11" t="str">
        <f>VLOOKUP(N450,'AT FT Lookup'!$A$12:$C$26,3,FALSE)</f>
        <v>Loc</v>
      </c>
      <c r="Q450">
        <f t="shared" si="68"/>
        <v>1</v>
      </c>
      <c r="R450">
        <f t="shared" si="69"/>
        <v>0</v>
      </c>
      <c r="S450">
        <f t="shared" si="70"/>
        <v>0</v>
      </c>
      <c r="T450">
        <f t="shared" si="71"/>
        <v>0</v>
      </c>
      <c r="U450" s="11" t="str">
        <f t="shared" si="72"/>
        <v>&lt;10k</v>
      </c>
      <c r="V450" s="3">
        <v>282</v>
      </c>
      <c r="W450" s="3">
        <v>58.5</v>
      </c>
      <c r="X450" s="3">
        <v>104.5</v>
      </c>
      <c r="Y450" s="3">
        <v>57.5</v>
      </c>
      <c r="Z450" s="3">
        <v>51.5</v>
      </c>
      <c r="AA450" s="9">
        <v>10</v>
      </c>
      <c r="AN450" s="3">
        <f>IFERROR(ROUND(VLOOKUP($A450,est_vols!$A:$U,4,FALSE),0),"")</f>
        <v>0</v>
      </c>
      <c r="AO450" s="3">
        <f>IFERROR(ROUND(VLOOKUP($A450,est_vols!$A:$U,5,FALSE),0),"")</f>
        <v>0</v>
      </c>
      <c r="AP450" s="3">
        <f>IFERROR(ROUND(VLOOKUP($A450,est_vols!$A:$U,6,FALSE),0),"")</f>
        <v>0</v>
      </c>
      <c r="AQ450" s="3">
        <f>IFERROR(ROUND(VLOOKUP($A450,est_vols!$A:$U,7,FALSE),0),"")</f>
        <v>0</v>
      </c>
      <c r="AR450" s="3">
        <f>IFERROR(ROUND(VLOOKUP($A450,est_vols!$A:$U,8,FALSE),0),"")</f>
        <v>0</v>
      </c>
      <c r="AS450" s="9">
        <f>IFERROR(ROUND(VLOOKUP($A450,est_vols!$A:$U,9,FALSE),0),"")</f>
        <v>0</v>
      </c>
      <c r="AT450" s="3">
        <f t="shared" si="76"/>
        <v>-282</v>
      </c>
      <c r="AU450" s="3">
        <f t="shared" si="76"/>
        <v>-58.5</v>
      </c>
      <c r="AV450" s="3">
        <f t="shared" si="76"/>
        <v>-104.5</v>
      </c>
      <c r="AW450" s="3">
        <f t="shared" si="74"/>
        <v>-57.5</v>
      </c>
      <c r="AX450" s="3">
        <f t="shared" si="74"/>
        <v>-51.5</v>
      </c>
      <c r="AY450" s="9">
        <f t="shared" si="74"/>
        <v>-10</v>
      </c>
      <c r="AZ450" s="3">
        <f t="shared" si="77"/>
        <v>79524</v>
      </c>
      <c r="BA450" s="3">
        <f t="shared" si="77"/>
        <v>3422.25</v>
      </c>
      <c r="BB450" s="3">
        <f t="shared" si="77"/>
        <v>10920.25</v>
      </c>
      <c r="BC450" s="3">
        <f t="shared" si="75"/>
        <v>3306.25</v>
      </c>
      <c r="BD450" s="3">
        <f t="shared" si="75"/>
        <v>2652.25</v>
      </c>
      <c r="BE450" s="3">
        <f t="shared" si="75"/>
        <v>100</v>
      </c>
    </row>
    <row r="451" spans="1:57" x14ac:dyDescent="0.25">
      <c r="A451">
        <v>449</v>
      </c>
      <c r="B451" t="s">
        <v>75</v>
      </c>
      <c r="C451" t="s">
        <v>214</v>
      </c>
      <c r="D451" t="str">
        <f t="shared" si="73"/>
        <v>GAMBIER ST between FELTON and SILLIMAN</v>
      </c>
      <c r="E451" t="s">
        <v>288</v>
      </c>
      <c r="F451" t="s">
        <v>513</v>
      </c>
      <c r="G451" t="s">
        <v>514</v>
      </c>
      <c r="H451" t="s">
        <v>38</v>
      </c>
      <c r="I451" t="s">
        <v>621</v>
      </c>
      <c r="J451" s="11" t="s">
        <v>983</v>
      </c>
      <c r="K451">
        <v>20988</v>
      </c>
      <c r="L451" s="11">
        <v>20987</v>
      </c>
      <c r="M451">
        <f>IFERROR(ROUND(VLOOKUP($A451,est_vols!$A:$U,2,FALSE),0),"")</f>
        <v>3</v>
      </c>
      <c r="N451">
        <f>IFERROR(ROUND(VLOOKUP($A451,est_vols!$A:$U,3,FALSE),0),"")</f>
        <v>11</v>
      </c>
      <c r="O451" t="str">
        <f>VLOOKUP(M451,'AT FT Lookup'!$A$3:$D$8,4,FALSE)</f>
        <v>Urb</v>
      </c>
      <c r="P451" s="11" t="str">
        <f>VLOOKUP(N451,'AT FT Lookup'!$A$12:$C$26,3,FALSE)</f>
        <v>Loc</v>
      </c>
      <c r="Q451">
        <f t="shared" si="68"/>
        <v>1</v>
      </c>
      <c r="R451">
        <f t="shared" si="69"/>
        <v>0</v>
      </c>
      <c r="S451">
        <f t="shared" si="70"/>
        <v>0</v>
      </c>
      <c r="T451">
        <f t="shared" si="71"/>
        <v>0</v>
      </c>
      <c r="U451" s="11" t="str">
        <f t="shared" si="72"/>
        <v>&lt;10k</v>
      </c>
      <c r="V451" s="3">
        <v>294.5</v>
      </c>
      <c r="W451" s="3">
        <v>41</v>
      </c>
      <c r="X451" s="3">
        <v>92</v>
      </c>
      <c r="Y451" s="3">
        <v>69.5</v>
      </c>
      <c r="Z451" s="3">
        <v>86</v>
      </c>
      <c r="AA451" s="9">
        <v>6</v>
      </c>
      <c r="AN451" s="3">
        <f>IFERROR(ROUND(VLOOKUP($A451,est_vols!$A:$U,4,FALSE),0),"")</f>
        <v>0</v>
      </c>
      <c r="AO451" s="3">
        <f>IFERROR(ROUND(VLOOKUP($A451,est_vols!$A:$U,5,FALSE),0),"")</f>
        <v>0</v>
      </c>
      <c r="AP451" s="3">
        <f>IFERROR(ROUND(VLOOKUP($A451,est_vols!$A:$U,6,FALSE),0),"")</f>
        <v>0</v>
      </c>
      <c r="AQ451" s="3">
        <f>IFERROR(ROUND(VLOOKUP($A451,est_vols!$A:$U,7,FALSE),0),"")</f>
        <v>0</v>
      </c>
      <c r="AR451" s="3">
        <f>IFERROR(ROUND(VLOOKUP($A451,est_vols!$A:$U,8,FALSE),0),"")</f>
        <v>0</v>
      </c>
      <c r="AS451" s="9">
        <f>IFERROR(ROUND(VLOOKUP($A451,est_vols!$A:$U,9,FALSE),0),"")</f>
        <v>0</v>
      </c>
      <c r="AT451" s="3">
        <f t="shared" si="76"/>
        <v>-294.5</v>
      </c>
      <c r="AU451" s="3">
        <f t="shared" si="76"/>
        <v>-41</v>
      </c>
      <c r="AV451" s="3">
        <f t="shared" si="76"/>
        <v>-92</v>
      </c>
      <c r="AW451" s="3">
        <f t="shared" si="74"/>
        <v>-69.5</v>
      </c>
      <c r="AX451" s="3">
        <f t="shared" si="74"/>
        <v>-86</v>
      </c>
      <c r="AY451" s="9">
        <f t="shared" si="74"/>
        <v>-6</v>
      </c>
      <c r="AZ451" s="3">
        <f t="shared" si="77"/>
        <v>86730.25</v>
      </c>
      <c r="BA451" s="3">
        <f t="shared" si="77"/>
        <v>1681</v>
      </c>
      <c r="BB451" s="3">
        <f t="shared" si="77"/>
        <v>8464</v>
      </c>
      <c r="BC451" s="3">
        <f t="shared" si="75"/>
        <v>4830.25</v>
      </c>
      <c r="BD451" s="3">
        <f t="shared" si="75"/>
        <v>7396</v>
      </c>
      <c r="BE451" s="3">
        <f t="shared" si="75"/>
        <v>36</v>
      </c>
    </row>
    <row r="452" spans="1:57" x14ac:dyDescent="0.25">
      <c r="A452">
        <v>450</v>
      </c>
      <c r="B452" t="s">
        <v>75</v>
      </c>
      <c r="C452" t="s">
        <v>214</v>
      </c>
      <c r="D452" t="str">
        <f t="shared" si="73"/>
        <v>GENNESSEE ST between HEARST and MONTEREY</v>
      </c>
      <c r="E452" t="s">
        <v>289</v>
      </c>
      <c r="F452" t="s">
        <v>515</v>
      </c>
      <c r="G452" t="s">
        <v>516</v>
      </c>
      <c r="H452" t="s">
        <v>36</v>
      </c>
      <c r="I452" t="s">
        <v>621</v>
      </c>
      <c r="J452" s="11" t="s">
        <v>984</v>
      </c>
      <c r="K452">
        <v>22244</v>
      </c>
      <c r="L452" s="11">
        <v>22245</v>
      </c>
      <c r="M452">
        <f>IFERROR(ROUND(VLOOKUP($A452,est_vols!$A:$U,2,FALSE),0),"")</f>
        <v>3</v>
      </c>
      <c r="N452">
        <f>IFERROR(ROUND(VLOOKUP($A452,est_vols!$A:$U,3,FALSE),0),"")</f>
        <v>4</v>
      </c>
      <c r="O452" t="str">
        <f>VLOOKUP(M452,'AT FT Lookup'!$A$3:$D$8,4,FALSE)</f>
        <v>Urb</v>
      </c>
      <c r="P452" s="11" t="str">
        <f>VLOOKUP(N452,'AT FT Lookup'!$A$12:$C$26,3,FALSE)</f>
        <v>Col</v>
      </c>
      <c r="Q452">
        <f t="shared" ref="Q452:Q515" si="78">IF(V452&lt;10000,IF(V452&lt;1,0,1),0)</f>
        <v>1</v>
      </c>
      <c r="R452">
        <f t="shared" ref="R452:R515" si="79">IF(V452&lt;20000,IF(V452&lt;10000,0,1),0)</f>
        <v>0</v>
      </c>
      <c r="S452">
        <f t="shared" ref="S452:S515" si="80">IF(V452&lt;50000,IF(V452&lt;20000,0,1),0)</f>
        <v>0</v>
      </c>
      <c r="T452">
        <f t="shared" ref="T452:T515" si="81">IF(V452&gt;=50000,1,0)</f>
        <v>0</v>
      </c>
      <c r="U452" s="11" t="str">
        <f t="shared" ref="U452:U515" si="82">IF(Q452=1,"&lt;10k",IF(R452=1,"10-20k",IF(S452=1,"20-50k",IF(T452=1,"&gt;=50k","NA"))))</f>
        <v>&lt;10k</v>
      </c>
      <c r="V452" s="3">
        <v>1499</v>
      </c>
      <c r="W452" s="3">
        <v>328</v>
      </c>
      <c r="X452" s="3">
        <v>512</v>
      </c>
      <c r="Y452" s="3">
        <v>373</v>
      </c>
      <c r="Z452" s="3">
        <v>274</v>
      </c>
      <c r="AA452" s="9">
        <v>12</v>
      </c>
      <c r="AN452" s="3">
        <f>IFERROR(ROUND(VLOOKUP($A452,est_vols!$A:$U,4,FALSE),0),"")</f>
        <v>3050</v>
      </c>
      <c r="AO452" s="3">
        <f>IFERROR(ROUND(VLOOKUP($A452,est_vols!$A:$U,5,FALSE),0),"")</f>
        <v>464</v>
      </c>
      <c r="AP452" s="3">
        <f>IFERROR(ROUND(VLOOKUP($A452,est_vols!$A:$U,6,FALSE),0),"")</f>
        <v>1302</v>
      </c>
      <c r="AQ452" s="3">
        <f>IFERROR(ROUND(VLOOKUP($A452,est_vols!$A:$U,7,FALSE),0),"")</f>
        <v>706</v>
      </c>
      <c r="AR452" s="3">
        <f>IFERROR(ROUND(VLOOKUP($A452,est_vols!$A:$U,8,FALSE),0),"")</f>
        <v>529</v>
      </c>
      <c r="AS452" s="9">
        <f>IFERROR(ROUND(VLOOKUP($A452,est_vols!$A:$U,9,FALSE),0),"")</f>
        <v>49</v>
      </c>
      <c r="AT452" s="3">
        <f t="shared" si="76"/>
        <v>1551</v>
      </c>
      <c r="AU452" s="3">
        <f t="shared" si="76"/>
        <v>136</v>
      </c>
      <c r="AV452" s="3">
        <f t="shared" si="76"/>
        <v>790</v>
      </c>
      <c r="AW452" s="3">
        <f t="shared" si="74"/>
        <v>333</v>
      </c>
      <c r="AX452" s="3">
        <f t="shared" si="74"/>
        <v>255</v>
      </c>
      <c r="AY452" s="9">
        <f t="shared" si="74"/>
        <v>37</v>
      </c>
      <c r="AZ452" s="3">
        <f t="shared" si="77"/>
        <v>2405601</v>
      </c>
      <c r="BA452" s="3">
        <f t="shared" si="77"/>
        <v>18496</v>
      </c>
      <c r="BB452" s="3">
        <f t="shared" si="77"/>
        <v>624100</v>
      </c>
      <c r="BC452" s="3">
        <f t="shared" si="75"/>
        <v>110889</v>
      </c>
      <c r="BD452" s="3">
        <f t="shared" si="75"/>
        <v>65025</v>
      </c>
      <c r="BE452" s="3">
        <f t="shared" si="75"/>
        <v>1369</v>
      </c>
    </row>
    <row r="453" spans="1:57" x14ac:dyDescent="0.25">
      <c r="A453">
        <v>451</v>
      </c>
      <c r="B453" t="s">
        <v>75</v>
      </c>
      <c r="C453" t="s">
        <v>214</v>
      </c>
      <c r="D453" t="str">
        <f t="shared" si="73"/>
        <v>GENNESSEE ST between HEARST and MONTEREY</v>
      </c>
      <c r="E453" t="s">
        <v>289</v>
      </c>
      <c r="F453" t="s">
        <v>515</v>
      </c>
      <c r="G453" t="s">
        <v>516</v>
      </c>
      <c r="H453" t="s">
        <v>38</v>
      </c>
      <c r="I453" t="s">
        <v>621</v>
      </c>
      <c r="J453" s="11" t="s">
        <v>985</v>
      </c>
      <c r="K453">
        <v>22245</v>
      </c>
      <c r="L453" s="11">
        <v>22244</v>
      </c>
      <c r="M453">
        <f>IFERROR(ROUND(VLOOKUP($A453,est_vols!$A:$U,2,FALSE),0),"")</f>
        <v>3</v>
      </c>
      <c r="N453">
        <f>IFERROR(ROUND(VLOOKUP($A453,est_vols!$A:$U,3,FALSE),0),"")</f>
        <v>4</v>
      </c>
      <c r="O453" t="str">
        <f>VLOOKUP(M453,'AT FT Lookup'!$A$3:$D$8,4,FALSE)</f>
        <v>Urb</v>
      </c>
      <c r="P453" s="11" t="str">
        <f>VLOOKUP(N453,'AT FT Lookup'!$A$12:$C$26,3,FALSE)</f>
        <v>Col</v>
      </c>
      <c r="Q453">
        <f t="shared" si="78"/>
        <v>1</v>
      </c>
      <c r="R453">
        <f t="shared" si="79"/>
        <v>0</v>
      </c>
      <c r="S453">
        <f t="shared" si="80"/>
        <v>0</v>
      </c>
      <c r="T453">
        <f t="shared" si="81"/>
        <v>0</v>
      </c>
      <c r="U453" s="11" t="str">
        <f t="shared" si="82"/>
        <v>&lt;10k</v>
      </c>
      <c r="V453" s="3">
        <v>948</v>
      </c>
      <c r="W453" s="3">
        <v>154</v>
      </c>
      <c r="X453" s="3">
        <v>275</v>
      </c>
      <c r="Y453" s="3">
        <v>268</v>
      </c>
      <c r="Z453" s="3">
        <v>240</v>
      </c>
      <c r="AA453" s="9">
        <v>11</v>
      </c>
      <c r="AN453" s="3">
        <f>IFERROR(ROUND(VLOOKUP($A453,est_vols!$A:$U,4,FALSE),0),"")</f>
        <v>2505</v>
      </c>
      <c r="AO453" s="3">
        <f>IFERROR(ROUND(VLOOKUP($A453,est_vols!$A:$U,5,FALSE),0),"")</f>
        <v>452</v>
      </c>
      <c r="AP453" s="3">
        <f>IFERROR(ROUND(VLOOKUP($A453,est_vols!$A:$U,6,FALSE),0),"")</f>
        <v>1023</v>
      </c>
      <c r="AQ453" s="3">
        <f>IFERROR(ROUND(VLOOKUP($A453,est_vols!$A:$U,7,FALSE),0),"")</f>
        <v>491</v>
      </c>
      <c r="AR453" s="3">
        <f>IFERROR(ROUND(VLOOKUP($A453,est_vols!$A:$U,8,FALSE),0),"")</f>
        <v>484</v>
      </c>
      <c r="AS453" s="9">
        <f>IFERROR(ROUND(VLOOKUP($A453,est_vols!$A:$U,9,FALSE),0),"")</f>
        <v>56</v>
      </c>
      <c r="AT453" s="3">
        <f t="shared" si="76"/>
        <v>1557</v>
      </c>
      <c r="AU453" s="3">
        <f t="shared" si="76"/>
        <v>298</v>
      </c>
      <c r="AV453" s="3">
        <f t="shared" si="76"/>
        <v>748</v>
      </c>
      <c r="AW453" s="3">
        <f t="shared" si="74"/>
        <v>223</v>
      </c>
      <c r="AX453" s="3">
        <f t="shared" si="74"/>
        <v>244</v>
      </c>
      <c r="AY453" s="9">
        <f t="shared" si="74"/>
        <v>45</v>
      </c>
      <c r="AZ453" s="3">
        <f t="shared" si="77"/>
        <v>2424249</v>
      </c>
      <c r="BA453" s="3">
        <f t="shared" si="77"/>
        <v>88804</v>
      </c>
      <c r="BB453" s="3">
        <f t="shared" si="77"/>
        <v>559504</v>
      </c>
      <c r="BC453" s="3">
        <f t="shared" si="75"/>
        <v>49729</v>
      </c>
      <c r="BD453" s="3">
        <f t="shared" si="75"/>
        <v>59536</v>
      </c>
      <c r="BE453" s="3">
        <f t="shared" si="75"/>
        <v>2025</v>
      </c>
    </row>
    <row r="454" spans="1:57" x14ac:dyDescent="0.25">
      <c r="A454">
        <v>452</v>
      </c>
      <c r="B454" t="s">
        <v>75</v>
      </c>
      <c r="C454" t="s">
        <v>214</v>
      </c>
      <c r="D454" t="str">
        <f t="shared" si="73"/>
        <v>GOLDEN GATE AVE between ARGUELLO and WILLARD</v>
      </c>
      <c r="E454" t="s">
        <v>290</v>
      </c>
      <c r="F454" t="s">
        <v>517</v>
      </c>
      <c r="G454" t="s">
        <v>518</v>
      </c>
      <c r="H454" t="s">
        <v>36</v>
      </c>
      <c r="I454" t="s">
        <v>621</v>
      </c>
      <c r="J454" s="11" t="s">
        <v>986</v>
      </c>
      <c r="K454">
        <v>27206</v>
      </c>
      <c r="L454" s="11">
        <v>27203</v>
      </c>
      <c r="M454">
        <f>IFERROR(ROUND(VLOOKUP($A454,est_vols!$A:$U,2,FALSE),0),"")</f>
        <v>2</v>
      </c>
      <c r="N454">
        <f>IFERROR(ROUND(VLOOKUP($A454,est_vols!$A:$U,3,FALSE),0),"")</f>
        <v>11</v>
      </c>
      <c r="O454" t="str">
        <f>VLOOKUP(M454,'AT FT Lookup'!$A$3:$D$8,4,FALSE)</f>
        <v>UrbBiz</v>
      </c>
      <c r="P454" s="11" t="str">
        <f>VLOOKUP(N454,'AT FT Lookup'!$A$12:$C$26,3,FALSE)</f>
        <v>Loc</v>
      </c>
      <c r="Q454">
        <f t="shared" si="78"/>
        <v>1</v>
      </c>
      <c r="R454">
        <f t="shared" si="79"/>
        <v>0</v>
      </c>
      <c r="S454">
        <f t="shared" si="80"/>
        <v>0</v>
      </c>
      <c r="T454">
        <f t="shared" si="81"/>
        <v>0</v>
      </c>
      <c r="U454" s="11" t="str">
        <f t="shared" si="82"/>
        <v>&lt;10k</v>
      </c>
      <c r="V454" s="3">
        <v>460</v>
      </c>
      <c r="W454" s="3">
        <v>102.5</v>
      </c>
      <c r="X454" s="3">
        <v>173.5</v>
      </c>
      <c r="Y454" s="3">
        <v>83</v>
      </c>
      <c r="Z454" s="3">
        <v>95.5</v>
      </c>
      <c r="AA454" s="9">
        <v>5.5</v>
      </c>
      <c r="AN454" s="3">
        <f>IFERROR(ROUND(VLOOKUP($A454,est_vols!$A:$U,4,FALSE),0),"")</f>
        <v>26</v>
      </c>
      <c r="AO454" s="3">
        <f>IFERROR(ROUND(VLOOKUP($A454,est_vols!$A:$U,5,FALSE),0),"")</f>
        <v>21</v>
      </c>
      <c r="AP454" s="3">
        <f>IFERROR(ROUND(VLOOKUP($A454,est_vols!$A:$U,6,FALSE),0),"")</f>
        <v>2</v>
      </c>
      <c r="AQ454" s="3">
        <f>IFERROR(ROUND(VLOOKUP($A454,est_vols!$A:$U,7,FALSE),0),"")</f>
        <v>1</v>
      </c>
      <c r="AR454" s="3">
        <f>IFERROR(ROUND(VLOOKUP($A454,est_vols!$A:$U,8,FALSE),0),"")</f>
        <v>2</v>
      </c>
      <c r="AS454" s="9">
        <f>IFERROR(ROUND(VLOOKUP($A454,est_vols!$A:$U,9,FALSE),0),"")</f>
        <v>0</v>
      </c>
      <c r="AT454" s="3">
        <f t="shared" si="76"/>
        <v>-434</v>
      </c>
      <c r="AU454" s="3">
        <f t="shared" si="76"/>
        <v>-81.5</v>
      </c>
      <c r="AV454" s="3">
        <f t="shared" si="76"/>
        <v>-171.5</v>
      </c>
      <c r="AW454" s="3">
        <f t="shared" si="74"/>
        <v>-82</v>
      </c>
      <c r="AX454" s="3">
        <f t="shared" si="74"/>
        <v>-93.5</v>
      </c>
      <c r="AY454" s="9">
        <f t="shared" si="74"/>
        <v>-5.5</v>
      </c>
      <c r="AZ454" s="3">
        <f t="shared" si="77"/>
        <v>188356</v>
      </c>
      <c r="BA454" s="3">
        <f t="shared" si="77"/>
        <v>6642.25</v>
      </c>
      <c r="BB454" s="3">
        <f t="shared" si="77"/>
        <v>29412.25</v>
      </c>
      <c r="BC454" s="3">
        <f t="shared" si="75"/>
        <v>6724</v>
      </c>
      <c r="BD454" s="3">
        <f t="shared" si="75"/>
        <v>8742.25</v>
      </c>
      <c r="BE454" s="3">
        <f t="shared" si="75"/>
        <v>30.25</v>
      </c>
    </row>
    <row r="455" spans="1:57" x14ac:dyDescent="0.25">
      <c r="A455">
        <v>453</v>
      </c>
      <c r="B455" t="s">
        <v>75</v>
      </c>
      <c r="C455" t="s">
        <v>214</v>
      </c>
      <c r="D455" t="str">
        <f t="shared" si="73"/>
        <v>GOLDEN GATE AVE between ARGUELLO and WILLARD</v>
      </c>
      <c r="E455" t="s">
        <v>290</v>
      </c>
      <c r="F455" t="s">
        <v>517</v>
      </c>
      <c r="G455" t="s">
        <v>518</v>
      </c>
      <c r="H455" t="s">
        <v>38</v>
      </c>
      <c r="I455" t="s">
        <v>621</v>
      </c>
      <c r="J455" s="11" t="s">
        <v>987</v>
      </c>
      <c r="K455">
        <v>27203</v>
      </c>
      <c r="L455" s="11">
        <v>27206</v>
      </c>
      <c r="M455">
        <f>IFERROR(ROUND(VLOOKUP($A455,est_vols!$A:$U,2,FALSE),0),"")</f>
        <v>2</v>
      </c>
      <c r="N455">
        <f>IFERROR(ROUND(VLOOKUP($A455,est_vols!$A:$U,3,FALSE),0),"")</f>
        <v>11</v>
      </c>
      <c r="O455" t="str">
        <f>VLOOKUP(M455,'AT FT Lookup'!$A$3:$D$8,4,FALSE)</f>
        <v>UrbBiz</v>
      </c>
      <c r="P455" s="11" t="str">
        <f>VLOOKUP(N455,'AT FT Lookup'!$A$12:$C$26,3,FALSE)</f>
        <v>Loc</v>
      </c>
      <c r="Q455">
        <f t="shared" si="78"/>
        <v>1</v>
      </c>
      <c r="R455">
        <f t="shared" si="79"/>
        <v>0</v>
      </c>
      <c r="S455">
        <f t="shared" si="80"/>
        <v>0</v>
      </c>
      <c r="T455">
        <f t="shared" si="81"/>
        <v>0</v>
      </c>
      <c r="U455" s="11" t="str">
        <f t="shared" si="82"/>
        <v>&lt;10k</v>
      </c>
      <c r="V455" s="3">
        <v>253.5</v>
      </c>
      <c r="W455" s="3">
        <v>39</v>
      </c>
      <c r="X455" s="3">
        <v>91.5</v>
      </c>
      <c r="Y455" s="3">
        <v>58</v>
      </c>
      <c r="Z455" s="3">
        <v>62.5</v>
      </c>
      <c r="AA455" s="9">
        <v>2.5</v>
      </c>
      <c r="AN455" s="3">
        <f>IFERROR(ROUND(VLOOKUP($A455,est_vols!$A:$U,4,FALSE),0),"")</f>
        <v>16</v>
      </c>
      <c r="AO455" s="3">
        <f>IFERROR(ROUND(VLOOKUP($A455,est_vols!$A:$U,5,FALSE),0),"")</f>
        <v>1</v>
      </c>
      <c r="AP455" s="3">
        <f>IFERROR(ROUND(VLOOKUP($A455,est_vols!$A:$U,6,FALSE),0),"")</f>
        <v>2</v>
      </c>
      <c r="AQ455" s="3">
        <f>IFERROR(ROUND(VLOOKUP($A455,est_vols!$A:$U,7,FALSE),0),"")</f>
        <v>11</v>
      </c>
      <c r="AR455" s="3">
        <f>IFERROR(ROUND(VLOOKUP($A455,est_vols!$A:$U,8,FALSE),0),"")</f>
        <v>1</v>
      </c>
      <c r="AS455" s="9">
        <f>IFERROR(ROUND(VLOOKUP($A455,est_vols!$A:$U,9,FALSE),0),"")</f>
        <v>1</v>
      </c>
      <c r="AT455" s="3">
        <f t="shared" si="76"/>
        <v>-237.5</v>
      </c>
      <c r="AU455" s="3">
        <f t="shared" si="76"/>
        <v>-38</v>
      </c>
      <c r="AV455" s="3">
        <f t="shared" si="76"/>
        <v>-89.5</v>
      </c>
      <c r="AW455" s="3">
        <f t="shared" si="74"/>
        <v>-47</v>
      </c>
      <c r="AX455" s="3">
        <f t="shared" si="74"/>
        <v>-61.5</v>
      </c>
      <c r="AY455" s="9">
        <f t="shared" si="74"/>
        <v>-1.5</v>
      </c>
      <c r="AZ455" s="3">
        <f t="shared" si="77"/>
        <v>56406.25</v>
      </c>
      <c r="BA455" s="3">
        <f t="shared" si="77"/>
        <v>1444</v>
      </c>
      <c r="BB455" s="3">
        <f t="shared" si="77"/>
        <v>8010.25</v>
      </c>
      <c r="BC455" s="3">
        <f t="shared" si="75"/>
        <v>2209</v>
      </c>
      <c r="BD455" s="3">
        <f t="shared" si="75"/>
        <v>3782.25</v>
      </c>
      <c r="BE455" s="3">
        <f t="shared" si="75"/>
        <v>2.25</v>
      </c>
    </row>
    <row r="456" spans="1:57" x14ac:dyDescent="0.25">
      <c r="A456">
        <v>454</v>
      </c>
      <c r="B456" t="s">
        <v>75</v>
      </c>
      <c r="C456" t="s">
        <v>214</v>
      </c>
      <c r="D456" t="str">
        <f t="shared" si="73"/>
        <v>GOLDEN GATE AVE between ARGUELLO and WILLARDNORTH</v>
      </c>
      <c r="E456" t="s">
        <v>290</v>
      </c>
      <c r="F456" t="s">
        <v>517</v>
      </c>
      <c r="G456" t="s">
        <v>519</v>
      </c>
      <c r="H456" t="s">
        <v>36</v>
      </c>
      <c r="I456" t="s">
        <v>621</v>
      </c>
      <c r="J456" s="11" t="s">
        <v>988</v>
      </c>
      <c r="K456">
        <v>27206</v>
      </c>
      <c r="L456" s="11">
        <v>27203</v>
      </c>
      <c r="M456">
        <f>IFERROR(ROUND(VLOOKUP($A456,est_vols!$A:$U,2,FALSE),0),"")</f>
        <v>2</v>
      </c>
      <c r="N456">
        <f>IFERROR(ROUND(VLOOKUP($A456,est_vols!$A:$U,3,FALSE),0),"")</f>
        <v>11</v>
      </c>
      <c r="O456" t="str">
        <f>VLOOKUP(M456,'AT FT Lookup'!$A$3:$D$8,4,FALSE)</f>
        <v>UrbBiz</v>
      </c>
      <c r="P456" s="11" t="str">
        <f>VLOOKUP(N456,'AT FT Lookup'!$A$12:$C$26,3,FALSE)</f>
        <v>Loc</v>
      </c>
      <c r="Q456">
        <f t="shared" si="78"/>
        <v>1</v>
      </c>
      <c r="R456">
        <f t="shared" si="79"/>
        <v>0</v>
      </c>
      <c r="S456">
        <f t="shared" si="80"/>
        <v>0</v>
      </c>
      <c r="T456">
        <f t="shared" si="81"/>
        <v>0</v>
      </c>
      <c r="U456" s="11" t="str">
        <f t="shared" si="82"/>
        <v>&lt;10k</v>
      </c>
      <c r="V456" s="3">
        <v>460</v>
      </c>
      <c r="W456" s="3">
        <v>102.5</v>
      </c>
      <c r="X456" s="3">
        <v>173.5</v>
      </c>
      <c r="Y456" s="3">
        <v>83</v>
      </c>
      <c r="Z456" s="3">
        <v>95.5</v>
      </c>
      <c r="AA456" s="9">
        <v>5.5</v>
      </c>
      <c r="AN456" s="3">
        <f>IFERROR(ROUND(VLOOKUP($A456,est_vols!$A:$U,4,FALSE),0),"")</f>
        <v>26</v>
      </c>
      <c r="AO456" s="3">
        <f>IFERROR(ROUND(VLOOKUP($A456,est_vols!$A:$U,5,FALSE),0),"")</f>
        <v>21</v>
      </c>
      <c r="AP456" s="3">
        <f>IFERROR(ROUND(VLOOKUP($A456,est_vols!$A:$U,6,FALSE),0),"")</f>
        <v>2</v>
      </c>
      <c r="AQ456" s="3">
        <f>IFERROR(ROUND(VLOOKUP($A456,est_vols!$A:$U,7,FALSE),0),"")</f>
        <v>1</v>
      </c>
      <c r="AR456" s="3">
        <f>IFERROR(ROUND(VLOOKUP($A456,est_vols!$A:$U,8,FALSE),0),"")</f>
        <v>2</v>
      </c>
      <c r="AS456" s="9">
        <f>IFERROR(ROUND(VLOOKUP($A456,est_vols!$A:$U,9,FALSE),0),"")</f>
        <v>0</v>
      </c>
      <c r="AT456" s="3">
        <f t="shared" si="76"/>
        <v>-434</v>
      </c>
      <c r="AU456" s="3">
        <f t="shared" si="76"/>
        <v>-81.5</v>
      </c>
      <c r="AV456" s="3">
        <f t="shared" si="76"/>
        <v>-171.5</v>
      </c>
      <c r="AW456" s="3">
        <f t="shared" si="74"/>
        <v>-82</v>
      </c>
      <c r="AX456" s="3">
        <f t="shared" si="74"/>
        <v>-93.5</v>
      </c>
      <c r="AY456" s="9">
        <f t="shared" si="74"/>
        <v>-5.5</v>
      </c>
      <c r="AZ456" s="3">
        <f t="shared" si="77"/>
        <v>188356</v>
      </c>
      <c r="BA456" s="3">
        <f t="shared" si="77"/>
        <v>6642.25</v>
      </c>
      <c r="BB456" s="3">
        <f t="shared" si="77"/>
        <v>29412.25</v>
      </c>
      <c r="BC456" s="3">
        <f t="shared" si="75"/>
        <v>6724</v>
      </c>
      <c r="BD456" s="3">
        <f t="shared" si="75"/>
        <v>8742.25</v>
      </c>
      <c r="BE456" s="3">
        <f t="shared" si="75"/>
        <v>30.25</v>
      </c>
    </row>
    <row r="457" spans="1:57" x14ac:dyDescent="0.25">
      <c r="A457">
        <v>455</v>
      </c>
      <c r="B457" t="s">
        <v>75</v>
      </c>
      <c r="C457" t="s">
        <v>214</v>
      </c>
      <c r="D457" t="str">
        <f t="shared" si="73"/>
        <v>GOLDEN GATE AVE between ARGUELLO and WILLARDNORTH</v>
      </c>
      <c r="E457" t="s">
        <v>290</v>
      </c>
      <c r="F457" t="s">
        <v>517</v>
      </c>
      <c r="G457" t="s">
        <v>519</v>
      </c>
      <c r="H457" t="s">
        <v>38</v>
      </c>
      <c r="I457" t="s">
        <v>621</v>
      </c>
      <c r="J457" s="11" t="s">
        <v>989</v>
      </c>
      <c r="K457">
        <v>27203</v>
      </c>
      <c r="L457" s="11">
        <v>27206</v>
      </c>
      <c r="M457">
        <f>IFERROR(ROUND(VLOOKUP($A457,est_vols!$A:$U,2,FALSE),0),"")</f>
        <v>2</v>
      </c>
      <c r="N457">
        <f>IFERROR(ROUND(VLOOKUP($A457,est_vols!$A:$U,3,FALSE),0),"")</f>
        <v>11</v>
      </c>
      <c r="O457" t="str">
        <f>VLOOKUP(M457,'AT FT Lookup'!$A$3:$D$8,4,FALSE)</f>
        <v>UrbBiz</v>
      </c>
      <c r="P457" s="11" t="str">
        <f>VLOOKUP(N457,'AT FT Lookup'!$A$12:$C$26,3,FALSE)</f>
        <v>Loc</v>
      </c>
      <c r="Q457">
        <f t="shared" si="78"/>
        <v>1</v>
      </c>
      <c r="R457">
        <f t="shared" si="79"/>
        <v>0</v>
      </c>
      <c r="S457">
        <f t="shared" si="80"/>
        <v>0</v>
      </c>
      <c r="T457">
        <f t="shared" si="81"/>
        <v>0</v>
      </c>
      <c r="U457" s="11" t="str">
        <f t="shared" si="82"/>
        <v>&lt;10k</v>
      </c>
      <c r="V457" s="3">
        <v>253.5</v>
      </c>
      <c r="W457" s="3">
        <v>39</v>
      </c>
      <c r="X457" s="3">
        <v>91.5</v>
      </c>
      <c r="Y457" s="3">
        <v>58</v>
      </c>
      <c r="Z457" s="3">
        <v>62.5</v>
      </c>
      <c r="AA457" s="9">
        <v>2.5</v>
      </c>
      <c r="AN457" s="3">
        <f>IFERROR(ROUND(VLOOKUP($A457,est_vols!$A:$U,4,FALSE),0),"")</f>
        <v>16</v>
      </c>
      <c r="AO457" s="3">
        <f>IFERROR(ROUND(VLOOKUP($A457,est_vols!$A:$U,5,FALSE),0),"")</f>
        <v>1</v>
      </c>
      <c r="AP457" s="3">
        <f>IFERROR(ROUND(VLOOKUP($A457,est_vols!$A:$U,6,FALSE),0),"")</f>
        <v>2</v>
      </c>
      <c r="AQ457" s="3">
        <f>IFERROR(ROUND(VLOOKUP($A457,est_vols!$A:$U,7,FALSE),0),"")</f>
        <v>11</v>
      </c>
      <c r="AR457" s="3">
        <f>IFERROR(ROUND(VLOOKUP($A457,est_vols!$A:$U,8,FALSE),0),"")</f>
        <v>1</v>
      </c>
      <c r="AS457" s="9">
        <f>IFERROR(ROUND(VLOOKUP($A457,est_vols!$A:$U,9,FALSE),0),"")</f>
        <v>1</v>
      </c>
      <c r="AT457" s="3">
        <f t="shared" si="76"/>
        <v>-237.5</v>
      </c>
      <c r="AU457" s="3">
        <f t="shared" si="76"/>
        <v>-38</v>
      </c>
      <c r="AV457" s="3">
        <f t="shared" si="76"/>
        <v>-89.5</v>
      </c>
      <c r="AW457" s="3">
        <f t="shared" si="74"/>
        <v>-47</v>
      </c>
      <c r="AX457" s="3">
        <f t="shared" si="74"/>
        <v>-61.5</v>
      </c>
      <c r="AY457" s="9">
        <f t="shared" si="74"/>
        <v>-1.5</v>
      </c>
      <c r="AZ457" s="3">
        <f t="shared" si="77"/>
        <v>56406.25</v>
      </c>
      <c r="BA457" s="3">
        <f t="shared" si="77"/>
        <v>1444</v>
      </c>
      <c r="BB457" s="3">
        <f t="shared" si="77"/>
        <v>8010.25</v>
      </c>
      <c r="BC457" s="3">
        <f t="shared" si="75"/>
        <v>2209</v>
      </c>
      <c r="BD457" s="3">
        <f t="shared" si="75"/>
        <v>3782.25</v>
      </c>
      <c r="BE457" s="3">
        <f t="shared" si="75"/>
        <v>2.25</v>
      </c>
    </row>
    <row r="458" spans="1:57" x14ac:dyDescent="0.25">
      <c r="A458">
        <v>456</v>
      </c>
      <c r="B458" t="s">
        <v>75</v>
      </c>
      <c r="C458" t="s">
        <v>214</v>
      </c>
      <c r="D458" t="str">
        <f t="shared" si="73"/>
        <v>GRAND VIEW AVE between 21ST and ROMAIN</v>
      </c>
      <c r="E458" t="s">
        <v>291</v>
      </c>
      <c r="F458" t="s">
        <v>503</v>
      </c>
      <c r="G458" t="s">
        <v>520</v>
      </c>
      <c r="H458" t="s">
        <v>36</v>
      </c>
      <c r="I458" t="s">
        <v>621</v>
      </c>
      <c r="J458" s="11" t="s">
        <v>990</v>
      </c>
      <c r="K458">
        <v>26093</v>
      </c>
      <c r="L458" s="11">
        <v>26096</v>
      </c>
      <c r="M458">
        <f>IFERROR(ROUND(VLOOKUP($A458,est_vols!$A:$U,2,FALSE),0),"")</f>
        <v>2</v>
      </c>
      <c r="N458">
        <f>IFERROR(ROUND(VLOOKUP($A458,est_vols!$A:$U,3,FALSE),0),"")</f>
        <v>4</v>
      </c>
      <c r="O458" t="str">
        <f>VLOOKUP(M458,'AT FT Lookup'!$A$3:$D$8,4,FALSE)</f>
        <v>UrbBiz</v>
      </c>
      <c r="P458" s="11" t="str">
        <f>VLOOKUP(N458,'AT FT Lookup'!$A$12:$C$26,3,FALSE)</f>
        <v>Col</v>
      </c>
      <c r="Q458">
        <f t="shared" si="78"/>
        <v>1</v>
      </c>
      <c r="R458">
        <f t="shared" si="79"/>
        <v>0</v>
      </c>
      <c r="S458">
        <f t="shared" si="80"/>
        <v>0</v>
      </c>
      <c r="T458">
        <f t="shared" si="81"/>
        <v>0</v>
      </c>
      <c r="U458" s="11" t="str">
        <f t="shared" si="82"/>
        <v>&lt;10k</v>
      </c>
      <c r="V458" s="3">
        <v>1169</v>
      </c>
      <c r="W458" s="3">
        <v>229.5</v>
      </c>
      <c r="X458" s="3">
        <v>402.5</v>
      </c>
      <c r="Y458" s="3">
        <v>298</v>
      </c>
      <c r="Z458" s="3">
        <v>230.5</v>
      </c>
      <c r="AA458" s="9">
        <v>8.5</v>
      </c>
      <c r="AN458" s="3">
        <f>IFERROR(ROUND(VLOOKUP($A458,est_vols!$A:$U,4,FALSE),0),"")</f>
        <v>1323</v>
      </c>
      <c r="AO458" s="3">
        <f>IFERROR(ROUND(VLOOKUP($A458,est_vols!$A:$U,5,FALSE),0),"")</f>
        <v>120</v>
      </c>
      <c r="AP458" s="3">
        <f>IFERROR(ROUND(VLOOKUP($A458,est_vols!$A:$U,6,FALSE),0),"")</f>
        <v>629</v>
      </c>
      <c r="AQ458" s="3">
        <f>IFERROR(ROUND(VLOOKUP($A458,est_vols!$A:$U,7,FALSE),0),"")</f>
        <v>450</v>
      </c>
      <c r="AR458" s="3">
        <f>IFERROR(ROUND(VLOOKUP($A458,est_vols!$A:$U,8,FALSE),0),"")</f>
        <v>112</v>
      </c>
      <c r="AS458" s="9">
        <f>IFERROR(ROUND(VLOOKUP($A458,est_vols!$A:$U,9,FALSE),0),"")</f>
        <v>11</v>
      </c>
      <c r="AT458" s="3">
        <f t="shared" si="76"/>
        <v>154</v>
      </c>
      <c r="AU458" s="3">
        <f t="shared" si="76"/>
        <v>-109.5</v>
      </c>
      <c r="AV458" s="3">
        <f t="shared" si="76"/>
        <v>226.5</v>
      </c>
      <c r="AW458" s="3">
        <f t="shared" si="74"/>
        <v>152</v>
      </c>
      <c r="AX458" s="3">
        <f t="shared" si="74"/>
        <v>-118.5</v>
      </c>
      <c r="AY458" s="9">
        <f t="shared" si="74"/>
        <v>2.5</v>
      </c>
      <c r="AZ458" s="3">
        <f t="shared" si="77"/>
        <v>23716</v>
      </c>
      <c r="BA458" s="3">
        <f t="shared" si="77"/>
        <v>11990.25</v>
      </c>
      <c r="BB458" s="3">
        <f t="shared" si="77"/>
        <v>51302.25</v>
      </c>
      <c r="BC458" s="3">
        <f t="shared" si="75"/>
        <v>23104</v>
      </c>
      <c r="BD458" s="3">
        <f t="shared" si="75"/>
        <v>14042.25</v>
      </c>
      <c r="BE458" s="3">
        <f t="shared" si="75"/>
        <v>6.25</v>
      </c>
    </row>
    <row r="459" spans="1:57" x14ac:dyDescent="0.25">
      <c r="A459">
        <v>457</v>
      </c>
      <c r="B459" t="s">
        <v>75</v>
      </c>
      <c r="C459" t="s">
        <v>214</v>
      </c>
      <c r="D459" t="str">
        <f t="shared" si="73"/>
        <v>GRANVILLE WAY between CLAREMONT and ULLOA</v>
      </c>
      <c r="E459" t="s">
        <v>292</v>
      </c>
      <c r="F459" t="s">
        <v>521</v>
      </c>
      <c r="G459" t="s">
        <v>417</v>
      </c>
      <c r="H459" t="s">
        <v>40</v>
      </c>
      <c r="I459" t="s">
        <v>621</v>
      </c>
      <c r="J459" s="11" t="s">
        <v>991</v>
      </c>
      <c r="K459">
        <v>22878</v>
      </c>
      <c r="L459" s="11">
        <v>22877</v>
      </c>
      <c r="M459">
        <f>IFERROR(ROUND(VLOOKUP($A459,est_vols!$A:$U,2,FALSE),0),"")</f>
        <v>3</v>
      </c>
      <c r="N459">
        <f>IFERROR(ROUND(VLOOKUP($A459,est_vols!$A:$U,3,FALSE),0),"")</f>
        <v>11</v>
      </c>
      <c r="O459" t="str">
        <f>VLOOKUP(M459,'AT FT Lookup'!$A$3:$D$8,4,FALSE)</f>
        <v>Urb</v>
      </c>
      <c r="P459" s="11" t="str">
        <f>VLOOKUP(N459,'AT FT Lookup'!$A$12:$C$26,3,FALSE)</f>
        <v>Loc</v>
      </c>
      <c r="Q459">
        <f t="shared" si="78"/>
        <v>1</v>
      </c>
      <c r="R459">
        <f t="shared" si="79"/>
        <v>0</v>
      </c>
      <c r="S459">
        <f t="shared" si="80"/>
        <v>0</v>
      </c>
      <c r="T459">
        <f t="shared" si="81"/>
        <v>0</v>
      </c>
      <c r="U459" s="11" t="str">
        <f t="shared" si="82"/>
        <v>&lt;10k</v>
      </c>
      <c r="V459" s="3">
        <v>184</v>
      </c>
      <c r="W459" s="3">
        <v>49</v>
      </c>
      <c r="X459" s="3">
        <v>65.5</v>
      </c>
      <c r="Y459" s="3">
        <v>42</v>
      </c>
      <c r="Z459" s="3">
        <v>23.5</v>
      </c>
      <c r="AA459" s="9">
        <v>4</v>
      </c>
      <c r="AN459" s="3">
        <f>IFERROR(ROUND(VLOOKUP($A459,est_vols!$A:$U,4,FALSE),0),"")</f>
        <v>0</v>
      </c>
      <c r="AO459" s="3">
        <f>IFERROR(ROUND(VLOOKUP($A459,est_vols!$A:$U,5,FALSE),0),"")</f>
        <v>0</v>
      </c>
      <c r="AP459" s="3">
        <f>IFERROR(ROUND(VLOOKUP($A459,est_vols!$A:$U,6,FALSE),0),"")</f>
        <v>0</v>
      </c>
      <c r="AQ459" s="3">
        <f>IFERROR(ROUND(VLOOKUP($A459,est_vols!$A:$U,7,FALSE),0),"")</f>
        <v>0</v>
      </c>
      <c r="AR459" s="3">
        <f>IFERROR(ROUND(VLOOKUP($A459,est_vols!$A:$U,8,FALSE),0),"")</f>
        <v>0</v>
      </c>
      <c r="AS459" s="9">
        <f>IFERROR(ROUND(VLOOKUP($A459,est_vols!$A:$U,9,FALSE),0),"")</f>
        <v>0</v>
      </c>
      <c r="AT459" s="3">
        <f t="shared" si="76"/>
        <v>-184</v>
      </c>
      <c r="AU459" s="3">
        <f t="shared" si="76"/>
        <v>-49</v>
      </c>
      <c r="AV459" s="3">
        <f t="shared" si="76"/>
        <v>-65.5</v>
      </c>
      <c r="AW459" s="3">
        <f t="shared" si="74"/>
        <v>-42</v>
      </c>
      <c r="AX459" s="3">
        <f t="shared" si="74"/>
        <v>-23.5</v>
      </c>
      <c r="AY459" s="9">
        <f t="shared" si="74"/>
        <v>-4</v>
      </c>
      <c r="AZ459" s="3">
        <f t="shared" si="77"/>
        <v>33856</v>
      </c>
      <c r="BA459" s="3">
        <f t="shared" si="77"/>
        <v>2401</v>
      </c>
      <c r="BB459" s="3">
        <f t="shared" si="77"/>
        <v>4290.25</v>
      </c>
      <c r="BC459" s="3">
        <f t="shared" si="75"/>
        <v>1764</v>
      </c>
      <c r="BD459" s="3">
        <f t="shared" si="75"/>
        <v>552.25</v>
      </c>
      <c r="BE459" s="3">
        <f t="shared" si="75"/>
        <v>16</v>
      </c>
    </row>
    <row r="460" spans="1:57" x14ac:dyDescent="0.25">
      <c r="A460">
        <v>458</v>
      </c>
      <c r="B460" t="s">
        <v>75</v>
      </c>
      <c r="C460" t="s">
        <v>214</v>
      </c>
      <c r="D460" t="str">
        <f t="shared" si="73"/>
        <v>GRANVILLE WAY between CLAREMONT and ULLOA</v>
      </c>
      <c r="E460" t="s">
        <v>292</v>
      </c>
      <c r="F460" t="s">
        <v>521</v>
      </c>
      <c r="G460" t="s">
        <v>417</v>
      </c>
      <c r="H460" t="s">
        <v>40</v>
      </c>
      <c r="I460" t="s">
        <v>621</v>
      </c>
      <c r="J460" s="11" t="s">
        <v>992</v>
      </c>
      <c r="K460">
        <v>22877</v>
      </c>
      <c r="L460" s="11">
        <v>22868</v>
      </c>
      <c r="M460">
        <f>IFERROR(ROUND(VLOOKUP($A460,est_vols!$A:$U,2,FALSE),0),"")</f>
        <v>3</v>
      </c>
      <c r="N460">
        <f>IFERROR(ROUND(VLOOKUP($A460,est_vols!$A:$U,3,FALSE),0),"")</f>
        <v>11</v>
      </c>
      <c r="O460" t="str">
        <f>VLOOKUP(M460,'AT FT Lookup'!$A$3:$D$8,4,FALSE)</f>
        <v>Urb</v>
      </c>
      <c r="P460" s="11" t="str">
        <f>VLOOKUP(N460,'AT FT Lookup'!$A$12:$C$26,3,FALSE)</f>
        <v>Loc</v>
      </c>
      <c r="Q460">
        <f t="shared" si="78"/>
        <v>1</v>
      </c>
      <c r="R460">
        <f t="shared" si="79"/>
        <v>0</v>
      </c>
      <c r="S460">
        <f t="shared" si="80"/>
        <v>0</v>
      </c>
      <c r="T460">
        <f t="shared" si="81"/>
        <v>0</v>
      </c>
      <c r="U460" s="11" t="str">
        <f t="shared" si="82"/>
        <v>&lt;10k</v>
      </c>
      <c r="V460" s="3">
        <v>184</v>
      </c>
      <c r="W460" s="3">
        <v>49</v>
      </c>
      <c r="X460" s="3">
        <v>65.5</v>
      </c>
      <c r="Y460" s="3">
        <v>42</v>
      </c>
      <c r="Z460" s="3">
        <v>23.5</v>
      </c>
      <c r="AA460" s="9">
        <v>4</v>
      </c>
      <c r="AN460" s="3">
        <f>IFERROR(ROUND(VLOOKUP($A460,est_vols!$A:$U,4,FALSE),0),"")</f>
        <v>0</v>
      </c>
      <c r="AO460" s="3">
        <f>IFERROR(ROUND(VLOOKUP($A460,est_vols!$A:$U,5,FALSE),0),"")</f>
        <v>0</v>
      </c>
      <c r="AP460" s="3">
        <f>IFERROR(ROUND(VLOOKUP($A460,est_vols!$A:$U,6,FALSE),0),"")</f>
        <v>0</v>
      </c>
      <c r="AQ460" s="3">
        <f>IFERROR(ROUND(VLOOKUP($A460,est_vols!$A:$U,7,FALSE),0),"")</f>
        <v>0</v>
      </c>
      <c r="AR460" s="3">
        <f>IFERROR(ROUND(VLOOKUP($A460,est_vols!$A:$U,8,FALSE),0),"")</f>
        <v>0</v>
      </c>
      <c r="AS460" s="9">
        <f>IFERROR(ROUND(VLOOKUP($A460,est_vols!$A:$U,9,FALSE),0),"")</f>
        <v>0</v>
      </c>
      <c r="AT460" s="3">
        <f t="shared" si="76"/>
        <v>-184</v>
      </c>
      <c r="AU460" s="3">
        <f t="shared" si="76"/>
        <v>-49</v>
      </c>
      <c r="AV460" s="3">
        <f t="shared" si="76"/>
        <v>-65.5</v>
      </c>
      <c r="AW460" s="3">
        <f t="shared" si="74"/>
        <v>-42</v>
      </c>
      <c r="AX460" s="3">
        <f t="shared" si="74"/>
        <v>-23.5</v>
      </c>
      <c r="AY460" s="9">
        <f t="shared" si="74"/>
        <v>-4</v>
      </c>
      <c r="AZ460" s="3">
        <f t="shared" si="77"/>
        <v>33856</v>
      </c>
      <c r="BA460" s="3">
        <f t="shared" si="77"/>
        <v>2401</v>
      </c>
      <c r="BB460" s="3">
        <f t="shared" si="77"/>
        <v>4290.25</v>
      </c>
      <c r="BC460" s="3">
        <f t="shared" si="75"/>
        <v>1764</v>
      </c>
      <c r="BD460" s="3">
        <f t="shared" si="75"/>
        <v>552.25</v>
      </c>
      <c r="BE460" s="3">
        <f t="shared" si="75"/>
        <v>16</v>
      </c>
    </row>
    <row r="461" spans="1:57" x14ac:dyDescent="0.25">
      <c r="A461">
        <v>459</v>
      </c>
      <c r="B461" t="s">
        <v>75</v>
      </c>
      <c r="C461" t="s">
        <v>214</v>
      </c>
      <c r="D461" t="str">
        <f t="shared" si="73"/>
        <v>GRANVILLE WAY between CLAREMONT and ULLOA</v>
      </c>
      <c r="E461" t="s">
        <v>292</v>
      </c>
      <c r="F461" t="s">
        <v>521</v>
      </c>
      <c r="G461" t="s">
        <v>417</v>
      </c>
      <c r="H461" t="s">
        <v>42</v>
      </c>
      <c r="I461" t="s">
        <v>621</v>
      </c>
      <c r="J461" s="11" t="s">
        <v>993</v>
      </c>
      <c r="K461">
        <v>22868</v>
      </c>
      <c r="L461" s="11">
        <v>22877</v>
      </c>
      <c r="M461">
        <f>IFERROR(ROUND(VLOOKUP($A461,est_vols!$A:$U,2,FALSE),0),"")</f>
        <v>3</v>
      </c>
      <c r="N461">
        <f>IFERROR(ROUND(VLOOKUP($A461,est_vols!$A:$U,3,FALSE),0),"")</f>
        <v>11</v>
      </c>
      <c r="O461" t="str">
        <f>VLOOKUP(M461,'AT FT Lookup'!$A$3:$D$8,4,FALSE)</f>
        <v>Urb</v>
      </c>
      <c r="P461" s="11" t="str">
        <f>VLOOKUP(N461,'AT FT Lookup'!$A$12:$C$26,3,FALSE)</f>
        <v>Loc</v>
      </c>
      <c r="Q461">
        <f t="shared" si="78"/>
        <v>1</v>
      </c>
      <c r="R461">
        <f t="shared" si="79"/>
        <v>0</v>
      </c>
      <c r="S461">
        <f t="shared" si="80"/>
        <v>0</v>
      </c>
      <c r="T461">
        <f t="shared" si="81"/>
        <v>0</v>
      </c>
      <c r="U461" s="11" t="str">
        <f t="shared" si="82"/>
        <v>&lt;10k</v>
      </c>
      <c r="V461" s="3">
        <v>183</v>
      </c>
      <c r="W461" s="3">
        <v>48</v>
      </c>
      <c r="X461" s="3">
        <v>66</v>
      </c>
      <c r="Y461" s="3">
        <v>42</v>
      </c>
      <c r="Z461" s="3">
        <v>26</v>
      </c>
      <c r="AA461" s="9">
        <v>1</v>
      </c>
      <c r="AN461" s="3">
        <f>IFERROR(ROUND(VLOOKUP($A461,est_vols!$A:$U,4,FALSE),0),"")</f>
        <v>0</v>
      </c>
      <c r="AO461" s="3">
        <f>IFERROR(ROUND(VLOOKUP($A461,est_vols!$A:$U,5,FALSE),0),"")</f>
        <v>0</v>
      </c>
      <c r="AP461" s="3">
        <f>IFERROR(ROUND(VLOOKUP($A461,est_vols!$A:$U,6,FALSE),0),"")</f>
        <v>0</v>
      </c>
      <c r="AQ461" s="3">
        <f>IFERROR(ROUND(VLOOKUP($A461,est_vols!$A:$U,7,FALSE),0),"")</f>
        <v>0</v>
      </c>
      <c r="AR461" s="3">
        <f>IFERROR(ROUND(VLOOKUP($A461,est_vols!$A:$U,8,FALSE),0),"")</f>
        <v>0</v>
      </c>
      <c r="AS461" s="9">
        <f>IFERROR(ROUND(VLOOKUP($A461,est_vols!$A:$U,9,FALSE),0),"")</f>
        <v>0</v>
      </c>
      <c r="AT461" s="3">
        <f t="shared" si="76"/>
        <v>-183</v>
      </c>
      <c r="AU461" s="3">
        <f t="shared" si="76"/>
        <v>-48</v>
      </c>
      <c r="AV461" s="3">
        <f t="shared" si="76"/>
        <v>-66</v>
      </c>
      <c r="AW461" s="3">
        <f t="shared" si="74"/>
        <v>-42</v>
      </c>
      <c r="AX461" s="3">
        <f t="shared" si="74"/>
        <v>-26</v>
      </c>
      <c r="AY461" s="9">
        <f t="shared" si="74"/>
        <v>-1</v>
      </c>
      <c r="AZ461" s="3">
        <f t="shared" si="77"/>
        <v>33489</v>
      </c>
      <c r="BA461" s="3">
        <f t="shared" si="77"/>
        <v>2304</v>
      </c>
      <c r="BB461" s="3">
        <f t="shared" si="77"/>
        <v>4356</v>
      </c>
      <c r="BC461" s="3">
        <f t="shared" si="75"/>
        <v>1764</v>
      </c>
      <c r="BD461" s="3">
        <f t="shared" si="75"/>
        <v>676</v>
      </c>
      <c r="BE461" s="3">
        <f t="shared" si="75"/>
        <v>1</v>
      </c>
    </row>
    <row r="462" spans="1:57" x14ac:dyDescent="0.25">
      <c r="A462">
        <v>460</v>
      </c>
      <c r="B462" t="s">
        <v>75</v>
      </c>
      <c r="C462" t="s">
        <v>214</v>
      </c>
      <c r="D462" t="str">
        <f t="shared" si="73"/>
        <v>GRANVILLE WAY between CLAREMONT and ULLOA</v>
      </c>
      <c r="E462" t="s">
        <v>292</v>
      </c>
      <c r="F462" t="s">
        <v>521</v>
      </c>
      <c r="G462" t="s">
        <v>417</v>
      </c>
      <c r="H462" t="s">
        <v>42</v>
      </c>
      <c r="I462" t="s">
        <v>621</v>
      </c>
      <c r="J462" s="11" t="s">
        <v>994</v>
      </c>
      <c r="K462">
        <v>22877</v>
      </c>
      <c r="L462" s="11">
        <v>22878</v>
      </c>
      <c r="M462">
        <f>IFERROR(ROUND(VLOOKUP($A462,est_vols!$A:$U,2,FALSE),0),"")</f>
        <v>3</v>
      </c>
      <c r="N462">
        <f>IFERROR(ROUND(VLOOKUP($A462,est_vols!$A:$U,3,FALSE),0),"")</f>
        <v>11</v>
      </c>
      <c r="O462" t="str">
        <f>VLOOKUP(M462,'AT FT Lookup'!$A$3:$D$8,4,FALSE)</f>
        <v>Urb</v>
      </c>
      <c r="P462" s="11" t="str">
        <f>VLOOKUP(N462,'AT FT Lookup'!$A$12:$C$26,3,FALSE)</f>
        <v>Loc</v>
      </c>
      <c r="Q462">
        <f t="shared" si="78"/>
        <v>1</v>
      </c>
      <c r="R462">
        <f t="shared" si="79"/>
        <v>0</v>
      </c>
      <c r="S462">
        <f t="shared" si="80"/>
        <v>0</v>
      </c>
      <c r="T462">
        <f t="shared" si="81"/>
        <v>0</v>
      </c>
      <c r="U462" s="11" t="str">
        <f t="shared" si="82"/>
        <v>&lt;10k</v>
      </c>
      <c r="V462" s="3">
        <v>183</v>
      </c>
      <c r="W462" s="3">
        <v>48</v>
      </c>
      <c r="X462" s="3">
        <v>66</v>
      </c>
      <c r="Y462" s="3">
        <v>42</v>
      </c>
      <c r="Z462" s="3">
        <v>26</v>
      </c>
      <c r="AA462" s="9">
        <v>1</v>
      </c>
      <c r="AN462" s="3">
        <f>IFERROR(ROUND(VLOOKUP($A462,est_vols!$A:$U,4,FALSE),0),"")</f>
        <v>0</v>
      </c>
      <c r="AO462" s="3">
        <f>IFERROR(ROUND(VLOOKUP($A462,est_vols!$A:$U,5,FALSE),0),"")</f>
        <v>0</v>
      </c>
      <c r="AP462" s="3">
        <f>IFERROR(ROUND(VLOOKUP($A462,est_vols!$A:$U,6,FALSE),0),"")</f>
        <v>0</v>
      </c>
      <c r="AQ462" s="3">
        <f>IFERROR(ROUND(VLOOKUP($A462,est_vols!$A:$U,7,FALSE),0),"")</f>
        <v>0</v>
      </c>
      <c r="AR462" s="3">
        <f>IFERROR(ROUND(VLOOKUP($A462,est_vols!$A:$U,8,FALSE),0),"")</f>
        <v>0</v>
      </c>
      <c r="AS462" s="9">
        <f>IFERROR(ROUND(VLOOKUP($A462,est_vols!$A:$U,9,FALSE),0),"")</f>
        <v>0</v>
      </c>
      <c r="AT462" s="3">
        <f t="shared" si="76"/>
        <v>-183</v>
      </c>
      <c r="AU462" s="3">
        <f t="shared" si="76"/>
        <v>-48</v>
      </c>
      <c r="AV462" s="3">
        <f t="shared" si="76"/>
        <v>-66</v>
      </c>
      <c r="AW462" s="3">
        <f t="shared" si="74"/>
        <v>-42</v>
      </c>
      <c r="AX462" s="3">
        <f t="shared" si="74"/>
        <v>-26</v>
      </c>
      <c r="AY462" s="9">
        <f t="shared" si="74"/>
        <v>-1</v>
      </c>
      <c r="AZ462" s="3">
        <f t="shared" si="77"/>
        <v>33489</v>
      </c>
      <c r="BA462" s="3">
        <f t="shared" si="77"/>
        <v>2304</v>
      </c>
      <c r="BB462" s="3">
        <f t="shared" si="77"/>
        <v>4356</v>
      </c>
      <c r="BC462" s="3">
        <f t="shared" si="75"/>
        <v>1764</v>
      </c>
      <c r="BD462" s="3">
        <f t="shared" si="75"/>
        <v>676</v>
      </c>
      <c r="BE462" s="3">
        <f t="shared" si="75"/>
        <v>1</v>
      </c>
    </row>
    <row r="463" spans="1:57" x14ac:dyDescent="0.25">
      <c r="A463">
        <v>461</v>
      </c>
      <c r="B463" t="s">
        <v>75</v>
      </c>
      <c r="C463" t="s">
        <v>214</v>
      </c>
      <c r="D463" t="str">
        <f t="shared" si="73"/>
        <v>GREEN ST between FRANKLIN and VAN NESS</v>
      </c>
      <c r="E463" t="s">
        <v>293</v>
      </c>
      <c r="F463" t="s">
        <v>498</v>
      </c>
      <c r="G463" t="s">
        <v>413</v>
      </c>
      <c r="H463" t="s">
        <v>40</v>
      </c>
      <c r="I463" t="s">
        <v>621</v>
      </c>
      <c r="J463" s="11" t="s">
        <v>995</v>
      </c>
      <c r="K463">
        <v>26554</v>
      </c>
      <c r="L463" s="11">
        <v>26551</v>
      </c>
      <c r="M463">
        <f>IFERROR(ROUND(VLOOKUP($A463,est_vols!$A:$U,2,FALSE),0),"")</f>
        <v>1</v>
      </c>
      <c r="N463">
        <f>IFERROR(ROUND(VLOOKUP($A463,est_vols!$A:$U,3,FALSE),0),"")</f>
        <v>11</v>
      </c>
      <c r="O463" t="str">
        <f>VLOOKUP(M463,'AT FT Lookup'!$A$3:$D$8,4,FALSE)</f>
        <v>Core/CBD</v>
      </c>
      <c r="P463" s="11" t="str">
        <f>VLOOKUP(N463,'AT FT Lookup'!$A$12:$C$26,3,FALSE)</f>
        <v>Loc</v>
      </c>
      <c r="Q463">
        <f t="shared" si="78"/>
        <v>1</v>
      </c>
      <c r="R463">
        <f t="shared" si="79"/>
        <v>0</v>
      </c>
      <c r="S463">
        <f t="shared" si="80"/>
        <v>0</v>
      </c>
      <c r="T463">
        <f t="shared" si="81"/>
        <v>0</v>
      </c>
      <c r="U463" s="11" t="str">
        <f t="shared" si="82"/>
        <v>&lt;10k</v>
      </c>
      <c r="V463" s="3">
        <v>1898</v>
      </c>
      <c r="W463" s="3">
        <v>450</v>
      </c>
      <c r="X463" s="3">
        <v>615</v>
      </c>
      <c r="Y463" s="3">
        <v>365</v>
      </c>
      <c r="Z463" s="3">
        <v>434</v>
      </c>
      <c r="AA463" s="9">
        <v>34</v>
      </c>
      <c r="AN463" s="3">
        <f>IFERROR(ROUND(VLOOKUP($A463,est_vols!$A:$U,4,FALSE),0),"")</f>
        <v>2027</v>
      </c>
      <c r="AO463" s="3">
        <f>IFERROR(ROUND(VLOOKUP($A463,est_vols!$A:$U,5,FALSE),0),"")</f>
        <v>424</v>
      </c>
      <c r="AP463" s="3">
        <f>IFERROR(ROUND(VLOOKUP($A463,est_vols!$A:$U,6,FALSE),0),"")</f>
        <v>876</v>
      </c>
      <c r="AQ463" s="3">
        <f>IFERROR(ROUND(VLOOKUP($A463,est_vols!$A:$U,7,FALSE),0),"")</f>
        <v>357</v>
      </c>
      <c r="AR463" s="3">
        <f>IFERROR(ROUND(VLOOKUP($A463,est_vols!$A:$U,8,FALSE),0),"")</f>
        <v>321</v>
      </c>
      <c r="AS463" s="9">
        <f>IFERROR(ROUND(VLOOKUP($A463,est_vols!$A:$U,9,FALSE),0),"")</f>
        <v>49</v>
      </c>
      <c r="AT463" s="3">
        <f t="shared" si="76"/>
        <v>129</v>
      </c>
      <c r="AU463" s="3">
        <f t="shared" si="76"/>
        <v>-26</v>
      </c>
      <c r="AV463" s="3">
        <f t="shared" si="76"/>
        <v>261</v>
      </c>
      <c r="AW463" s="3">
        <f t="shared" si="74"/>
        <v>-8</v>
      </c>
      <c r="AX463" s="3">
        <f t="shared" si="74"/>
        <v>-113</v>
      </c>
      <c r="AY463" s="9">
        <f t="shared" si="74"/>
        <v>15</v>
      </c>
      <c r="AZ463" s="3">
        <f t="shared" si="77"/>
        <v>16641</v>
      </c>
      <c r="BA463" s="3">
        <f t="shared" si="77"/>
        <v>676</v>
      </c>
      <c r="BB463" s="3">
        <f t="shared" si="77"/>
        <v>68121</v>
      </c>
      <c r="BC463" s="3">
        <f t="shared" si="75"/>
        <v>64</v>
      </c>
      <c r="BD463" s="3">
        <f t="shared" si="75"/>
        <v>12769</v>
      </c>
      <c r="BE463" s="3">
        <f t="shared" si="75"/>
        <v>225</v>
      </c>
    </row>
    <row r="464" spans="1:57" x14ac:dyDescent="0.25">
      <c r="A464">
        <v>462</v>
      </c>
      <c r="B464" t="s">
        <v>75</v>
      </c>
      <c r="C464" t="s">
        <v>214</v>
      </c>
      <c r="D464" t="str">
        <f t="shared" si="73"/>
        <v>GREEN ST between FRANKLIN and VAN NESS</v>
      </c>
      <c r="E464" t="s">
        <v>293</v>
      </c>
      <c r="F464" t="s">
        <v>498</v>
      </c>
      <c r="G464" t="s">
        <v>413</v>
      </c>
      <c r="H464" t="s">
        <v>42</v>
      </c>
      <c r="I464" t="s">
        <v>621</v>
      </c>
      <c r="J464" s="11" t="s">
        <v>996</v>
      </c>
      <c r="K464">
        <v>26551</v>
      </c>
      <c r="L464" s="11">
        <v>26554</v>
      </c>
      <c r="M464">
        <f>IFERROR(ROUND(VLOOKUP($A464,est_vols!$A:$U,2,FALSE),0),"")</f>
        <v>1</v>
      </c>
      <c r="N464">
        <f>IFERROR(ROUND(VLOOKUP($A464,est_vols!$A:$U,3,FALSE),0),"")</f>
        <v>11</v>
      </c>
      <c r="O464" t="str">
        <f>VLOOKUP(M464,'AT FT Lookup'!$A$3:$D$8,4,FALSE)</f>
        <v>Core/CBD</v>
      </c>
      <c r="P464" s="11" t="str">
        <f>VLOOKUP(N464,'AT FT Lookup'!$A$12:$C$26,3,FALSE)</f>
        <v>Loc</v>
      </c>
      <c r="Q464">
        <f t="shared" si="78"/>
        <v>1</v>
      </c>
      <c r="R464">
        <f t="shared" si="79"/>
        <v>0</v>
      </c>
      <c r="S464">
        <f t="shared" si="80"/>
        <v>0</v>
      </c>
      <c r="T464">
        <f t="shared" si="81"/>
        <v>0</v>
      </c>
      <c r="U464" s="11" t="str">
        <f t="shared" si="82"/>
        <v>&lt;10k</v>
      </c>
      <c r="V464" s="3">
        <v>1122</v>
      </c>
      <c r="W464" s="3">
        <v>174</v>
      </c>
      <c r="X464" s="3">
        <v>452</v>
      </c>
      <c r="Y464" s="3">
        <v>246</v>
      </c>
      <c r="Z464" s="3">
        <v>224</v>
      </c>
      <c r="AA464" s="9">
        <v>26</v>
      </c>
      <c r="AN464" s="3">
        <f>IFERROR(ROUND(VLOOKUP($A464,est_vols!$A:$U,4,FALSE),0),"")</f>
        <v>672</v>
      </c>
      <c r="AO464" s="3">
        <f>IFERROR(ROUND(VLOOKUP($A464,est_vols!$A:$U,5,FALSE),0),"")</f>
        <v>20</v>
      </c>
      <c r="AP464" s="3">
        <f>IFERROR(ROUND(VLOOKUP($A464,est_vols!$A:$U,6,FALSE),0),"")</f>
        <v>207</v>
      </c>
      <c r="AQ464" s="3">
        <f>IFERROR(ROUND(VLOOKUP($A464,est_vols!$A:$U,7,FALSE),0),"")</f>
        <v>259</v>
      </c>
      <c r="AR464" s="3">
        <f>IFERROR(ROUND(VLOOKUP($A464,est_vols!$A:$U,8,FALSE),0),"")</f>
        <v>186</v>
      </c>
      <c r="AS464" s="9">
        <f>IFERROR(ROUND(VLOOKUP($A464,est_vols!$A:$U,9,FALSE),0),"")</f>
        <v>1</v>
      </c>
      <c r="AT464" s="3">
        <f t="shared" si="76"/>
        <v>-450</v>
      </c>
      <c r="AU464" s="3">
        <f t="shared" si="76"/>
        <v>-154</v>
      </c>
      <c r="AV464" s="3">
        <f t="shared" si="76"/>
        <v>-245</v>
      </c>
      <c r="AW464" s="3">
        <f t="shared" si="74"/>
        <v>13</v>
      </c>
      <c r="AX464" s="3">
        <f t="shared" si="74"/>
        <v>-38</v>
      </c>
      <c r="AY464" s="9">
        <f t="shared" si="74"/>
        <v>-25</v>
      </c>
      <c r="AZ464" s="3">
        <f t="shared" si="77"/>
        <v>202500</v>
      </c>
      <c r="BA464" s="3">
        <f t="shared" si="77"/>
        <v>23716</v>
      </c>
      <c r="BB464" s="3">
        <f t="shared" si="77"/>
        <v>60025</v>
      </c>
      <c r="BC464" s="3">
        <f t="shared" si="75"/>
        <v>169</v>
      </c>
      <c r="BD464" s="3">
        <f t="shared" si="75"/>
        <v>1444</v>
      </c>
      <c r="BE464" s="3">
        <f t="shared" si="75"/>
        <v>625</v>
      </c>
    </row>
    <row r="465" spans="1:57" x14ac:dyDescent="0.25">
      <c r="A465">
        <v>463</v>
      </c>
      <c r="B465" t="s">
        <v>75</v>
      </c>
      <c r="C465" t="s">
        <v>214</v>
      </c>
      <c r="D465" t="str">
        <f t="shared" si="73"/>
        <v>GREENWICH ST between DIVISADERO and SCOTT</v>
      </c>
      <c r="E465" t="s">
        <v>294</v>
      </c>
      <c r="F465" t="s">
        <v>375</v>
      </c>
      <c r="G465" t="s">
        <v>441</v>
      </c>
      <c r="H465" t="s">
        <v>40</v>
      </c>
      <c r="I465" t="s">
        <v>621</v>
      </c>
      <c r="J465" s="11" t="s">
        <v>997</v>
      </c>
      <c r="K465">
        <v>26967</v>
      </c>
      <c r="L465" s="11">
        <v>26966</v>
      </c>
      <c r="M465">
        <f>IFERROR(ROUND(VLOOKUP($A465,est_vols!$A:$U,2,FALSE),0),"")</f>
        <v>2</v>
      </c>
      <c r="N465">
        <f>IFERROR(ROUND(VLOOKUP($A465,est_vols!$A:$U,3,FALSE),0),"")</f>
        <v>11</v>
      </c>
      <c r="O465" t="str">
        <f>VLOOKUP(M465,'AT FT Lookup'!$A$3:$D$8,4,FALSE)</f>
        <v>UrbBiz</v>
      </c>
      <c r="P465" s="11" t="str">
        <f>VLOOKUP(N465,'AT FT Lookup'!$A$12:$C$26,3,FALSE)</f>
        <v>Loc</v>
      </c>
      <c r="Q465">
        <f t="shared" si="78"/>
        <v>1</v>
      </c>
      <c r="R465">
        <f t="shared" si="79"/>
        <v>0</v>
      </c>
      <c r="S465">
        <f t="shared" si="80"/>
        <v>0</v>
      </c>
      <c r="T465">
        <f t="shared" si="81"/>
        <v>0</v>
      </c>
      <c r="U465" s="11" t="str">
        <f t="shared" si="82"/>
        <v>&lt;10k</v>
      </c>
      <c r="V465" s="3">
        <v>3143</v>
      </c>
      <c r="W465" s="3">
        <v>661</v>
      </c>
      <c r="X465" s="3">
        <v>1396</v>
      </c>
      <c r="Y465" s="3">
        <v>602</v>
      </c>
      <c r="Z465" s="3">
        <v>379</v>
      </c>
      <c r="AA465" s="9">
        <v>105</v>
      </c>
      <c r="AN465" s="3">
        <f>IFERROR(ROUND(VLOOKUP($A465,est_vols!$A:$U,4,FALSE),0),"")</f>
        <v>355</v>
      </c>
      <c r="AO465" s="3">
        <f>IFERROR(ROUND(VLOOKUP($A465,est_vols!$A:$U,5,FALSE),0),"")</f>
        <v>350</v>
      </c>
      <c r="AP465" s="3">
        <f>IFERROR(ROUND(VLOOKUP($A465,est_vols!$A:$U,6,FALSE),0),"")</f>
        <v>3</v>
      </c>
      <c r="AQ465" s="3">
        <f>IFERROR(ROUND(VLOOKUP($A465,est_vols!$A:$U,7,FALSE),0),"")</f>
        <v>2</v>
      </c>
      <c r="AR465" s="3">
        <f>IFERROR(ROUND(VLOOKUP($A465,est_vols!$A:$U,8,FALSE),0),"")</f>
        <v>0</v>
      </c>
      <c r="AS465" s="9">
        <f>IFERROR(ROUND(VLOOKUP($A465,est_vols!$A:$U,9,FALSE),0),"")</f>
        <v>0</v>
      </c>
      <c r="AT465" s="3">
        <f t="shared" si="76"/>
        <v>-2788</v>
      </c>
      <c r="AU465" s="3">
        <f t="shared" si="76"/>
        <v>-311</v>
      </c>
      <c r="AV465" s="3">
        <f t="shared" si="76"/>
        <v>-1393</v>
      </c>
      <c r="AW465" s="3">
        <f t="shared" si="74"/>
        <v>-600</v>
      </c>
      <c r="AX465" s="3">
        <f t="shared" si="74"/>
        <v>-379</v>
      </c>
      <c r="AY465" s="9">
        <f t="shared" si="74"/>
        <v>-105</v>
      </c>
      <c r="AZ465" s="3">
        <f t="shared" si="77"/>
        <v>7772944</v>
      </c>
      <c r="BA465" s="3">
        <f t="shared" si="77"/>
        <v>96721</v>
      </c>
      <c r="BB465" s="3">
        <f t="shared" si="77"/>
        <v>1940449</v>
      </c>
      <c r="BC465" s="3">
        <f t="shared" si="75"/>
        <v>360000</v>
      </c>
      <c r="BD465" s="3">
        <f t="shared" si="75"/>
        <v>143641</v>
      </c>
      <c r="BE465" s="3">
        <f t="shared" si="75"/>
        <v>11025</v>
      </c>
    </row>
    <row r="466" spans="1:57" x14ac:dyDescent="0.25">
      <c r="A466">
        <v>464</v>
      </c>
      <c r="B466" t="s">
        <v>75</v>
      </c>
      <c r="C466" t="s">
        <v>214</v>
      </c>
      <c r="D466" t="str">
        <f t="shared" si="73"/>
        <v>GREENWICH ST between DIVISADERO and SCOTT</v>
      </c>
      <c r="E466" t="s">
        <v>294</v>
      </c>
      <c r="F466" t="s">
        <v>375</v>
      </c>
      <c r="G466" t="s">
        <v>441</v>
      </c>
      <c r="H466" t="s">
        <v>42</v>
      </c>
      <c r="I466" t="s">
        <v>621</v>
      </c>
      <c r="J466" s="11" t="s">
        <v>998</v>
      </c>
      <c r="K466">
        <v>26966</v>
      </c>
      <c r="L466" s="11">
        <v>26967</v>
      </c>
      <c r="M466">
        <f>IFERROR(ROUND(VLOOKUP($A466,est_vols!$A:$U,2,FALSE),0),"")</f>
        <v>2</v>
      </c>
      <c r="N466">
        <f>IFERROR(ROUND(VLOOKUP($A466,est_vols!$A:$U,3,FALSE),0),"")</f>
        <v>11</v>
      </c>
      <c r="O466" t="str">
        <f>VLOOKUP(M466,'AT FT Lookup'!$A$3:$D$8,4,FALSE)</f>
        <v>UrbBiz</v>
      </c>
      <c r="P466" s="11" t="str">
        <f>VLOOKUP(N466,'AT FT Lookup'!$A$12:$C$26,3,FALSE)</f>
        <v>Loc</v>
      </c>
      <c r="Q466">
        <f t="shared" si="78"/>
        <v>1</v>
      </c>
      <c r="R466">
        <f t="shared" si="79"/>
        <v>0</v>
      </c>
      <c r="S466">
        <f t="shared" si="80"/>
        <v>0</v>
      </c>
      <c r="T466">
        <f t="shared" si="81"/>
        <v>0</v>
      </c>
      <c r="U466" s="11" t="str">
        <f t="shared" si="82"/>
        <v>&lt;10k</v>
      </c>
      <c r="V466" s="3">
        <v>2630</v>
      </c>
      <c r="W466" s="3">
        <v>440</v>
      </c>
      <c r="X466" s="3">
        <v>1147</v>
      </c>
      <c r="Y466" s="3">
        <v>607</v>
      </c>
      <c r="Z466" s="3">
        <v>406</v>
      </c>
      <c r="AA466" s="9">
        <v>30</v>
      </c>
      <c r="AN466" s="3">
        <f>IFERROR(ROUND(VLOOKUP($A466,est_vols!$A:$U,4,FALSE),0),"")</f>
        <v>677</v>
      </c>
      <c r="AO466" s="3">
        <f>IFERROR(ROUND(VLOOKUP($A466,est_vols!$A:$U,5,FALSE),0),"")</f>
        <v>0</v>
      </c>
      <c r="AP466" s="3">
        <f>IFERROR(ROUND(VLOOKUP($A466,est_vols!$A:$U,6,FALSE),0),"")</f>
        <v>51</v>
      </c>
      <c r="AQ466" s="3">
        <f>IFERROR(ROUND(VLOOKUP($A466,est_vols!$A:$U,7,FALSE),0),"")</f>
        <v>413</v>
      </c>
      <c r="AR466" s="3">
        <f>IFERROR(ROUND(VLOOKUP($A466,est_vols!$A:$U,8,FALSE),0),"")</f>
        <v>206</v>
      </c>
      <c r="AS466" s="9">
        <f>IFERROR(ROUND(VLOOKUP($A466,est_vols!$A:$U,9,FALSE),0),"")</f>
        <v>6</v>
      </c>
      <c r="AT466" s="3">
        <f t="shared" si="76"/>
        <v>-1953</v>
      </c>
      <c r="AU466" s="3">
        <f t="shared" si="76"/>
        <v>-440</v>
      </c>
      <c r="AV466" s="3">
        <f t="shared" si="76"/>
        <v>-1096</v>
      </c>
      <c r="AW466" s="3">
        <f t="shared" si="74"/>
        <v>-194</v>
      </c>
      <c r="AX466" s="3">
        <f t="shared" si="74"/>
        <v>-200</v>
      </c>
      <c r="AY466" s="9">
        <f t="shared" si="74"/>
        <v>-24</v>
      </c>
      <c r="AZ466" s="3">
        <f t="shared" si="77"/>
        <v>3814209</v>
      </c>
      <c r="BA466" s="3">
        <f t="shared" si="77"/>
        <v>193600</v>
      </c>
      <c r="BB466" s="3">
        <f t="shared" si="77"/>
        <v>1201216</v>
      </c>
      <c r="BC466" s="3">
        <f t="shared" si="75"/>
        <v>37636</v>
      </c>
      <c r="BD466" s="3">
        <f t="shared" si="75"/>
        <v>40000</v>
      </c>
      <c r="BE466" s="3">
        <f t="shared" si="75"/>
        <v>576</v>
      </c>
    </row>
    <row r="467" spans="1:57" x14ac:dyDescent="0.25">
      <c r="A467">
        <v>465</v>
      </c>
      <c r="B467" t="s">
        <v>75</v>
      </c>
      <c r="C467" t="s">
        <v>214</v>
      </c>
      <c r="D467" t="str">
        <f t="shared" si="73"/>
        <v>GREENWICH ST between LAGUNA and OCTAVIA</v>
      </c>
      <c r="E467" t="s">
        <v>294</v>
      </c>
      <c r="F467" t="s">
        <v>522</v>
      </c>
      <c r="G467" t="s">
        <v>523</v>
      </c>
      <c r="H467" t="s">
        <v>40</v>
      </c>
      <c r="I467" t="s">
        <v>621</v>
      </c>
      <c r="J467" s="11" t="s">
        <v>999</v>
      </c>
      <c r="K467">
        <v>26731</v>
      </c>
      <c r="L467" s="11">
        <v>26719</v>
      </c>
      <c r="M467">
        <f>IFERROR(ROUND(VLOOKUP($A467,est_vols!$A:$U,2,FALSE),0),"")</f>
        <v>2</v>
      </c>
      <c r="N467">
        <f>IFERROR(ROUND(VLOOKUP($A467,est_vols!$A:$U,3,FALSE),0),"")</f>
        <v>11</v>
      </c>
      <c r="O467" t="str">
        <f>VLOOKUP(M467,'AT FT Lookup'!$A$3:$D$8,4,FALSE)</f>
        <v>UrbBiz</v>
      </c>
      <c r="P467" s="11" t="str">
        <f>VLOOKUP(N467,'AT FT Lookup'!$A$12:$C$26,3,FALSE)</f>
        <v>Loc</v>
      </c>
      <c r="Q467">
        <f t="shared" si="78"/>
        <v>1</v>
      </c>
      <c r="R467">
        <f t="shared" si="79"/>
        <v>0</v>
      </c>
      <c r="S467">
        <f t="shared" si="80"/>
        <v>0</v>
      </c>
      <c r="T467">
        <f t="shared" si="81"/>
        <v>0</v>
      </c>
      <c r="U467" s="11" t="str">
        <f t="shared" si="82"/>
        <v>&lt;10k</v>
      </c>
      <c r="V467" s="3">
        <v>2861</v>
      </c>
      <c r="W467" s="3">
        <v>445</v>
      </c>
      <c r="X467" s="3">
        <v>1150</v>
      </c>
      <c r="Y467" s="3">
        <v>555</v>
      </c>
      <c r="Z467" s="3">
        <v>673</v>
      </c>
      <c r="AA467" s="9">
        <v>38</v>
      </c>
      <c r="AN467" s="3">
        <f>IFERROR(ROUND(VLOOKUP($A467,est_vols!$A:$U,4,FALSE),0),"")</f>
        <v>69</v>
      </c>
      <c r="AO467" s="3">
        <f>IFERROR(ROUND(VLOOKUP($A467,est_vols!$A:$U,5,FALSE),0),"")</f>
        <v>55</v>
      </c>
      <c r="AP467" s="3">
        <f>IFERROR(ROUND(VLOOKUP($A467,est_vols!$A:$U,6,FALSE),0),"")</f>
        <v>6</v>
      </c>
      <c r="AQ467" s="3">
        <f>IFERROR(ROUND(VLOOKUP($A467,est_vols!$A:$U,7,FALSE),0),"")</f>
        <v>6</v>
      </c>
      <c r="AR467" s="3">
        <f>IFERROR(ROUND(VLOOKUP($A467,est_vols!$A:$U,8,FALSE),0),"")</f>
        <v>2</v>
      </c>
      <c r="AS467" s="9">
        <f>IFERROR(ROUND(VLOOKUP($A467,est_vols!$A:$U,9,FALSE),0),"")</f>
        <v>1</v>
      </c>
      <c r="AT467" s="3">
        <f t="shared" si="76"/>
        <v>-2792</v>
      </c>
      <c r="AU467" s="3">
        <f t="shared" si="76"/>
        <v>-390</v>
      </c>
      <c r="AV467" s="3">
        <f t="shared" si="76"/>
        <v>-1144</v>
      </c>
      <c r="AW467" s="3">
        <f t="shared" si="74"/>
        <v>-549</v>
      </c>
      <c r="AX467" s="3">
        <f t="shared" si="74"/>
        <v>-671</v>
      </c>
      <c r="AY467" s="9">
        <f t="shared" si="74"/>
        <v>-37</v>
      </c>
      <c r="AZ467" s="3">
        <f t="shared" si="77"/>
        <v>7795264</v>
      </c>
      <c r="BA467" s="3">
        <f t="shared" si="77"/>
        <v>152100</v>
      </c>
      <c r="BB467" s="3">
        <f t="shared" si="77"/>
        <v>1308736</v>
      </c>
      <c r="BC467" s="3">
        <f t="shared" si="75"/>
        <v>301401</v>
      </c>
      <c r="BD467" s="3">
        <f t="shared" si="75"/>
        <v>450241</v>
      </c>
      <c r="BE467" s="3">
        <f t="shared" si="75"/>
        <v>1369</v>
      </c>
    </row>
    <row r="468" spans="1:57" x14ac:dyDescent="0.25">
      <c r="A468">
        <v>466</v>
      </c>
      <c r="B468" t="s">
        <v>75</v>
      </c>
      <c r="C468" t="s">
        <v>214</v>
      </c>
      <c r="D468" t="str">
        <f t="shared" si="73"/>
        <v>GREENWICH ST between LAGUNA and OCTAVIA</v>
      </c>
      <c r="E468" t="s">
        <v>294</v>
      </c>
      <c r="F468" t="s">
        <v>522</v>
      </c>
      <c r="G468" t="s">
        <v>523</v>
      </c>
      <c r="H468" t="s">
        <v>42</v>
      </c>
      <c r="I468" t="s">
        <v>621</v>
      </c>
      <c r="J468" s="11" t="s">
        <v>1000</v>
      </c>
      <c r="K468">
        <v>26719</v>
      </c>
      <c r="L468" s="11">
        <v>26731</v>
      </c>
      <c r="M468">
        <f>IFERROR(ROUND(VLOOKUP($A468,est_vols!$A:$U,2,FALSE),0),"")</f>
        <v>2</v>
      </c>
      <c r="N468">
        <f>IFERROR(ROUND(VLOOKUP($A468,est_vols!$A:$U,3,FALSE),0),"")</f>
        <v>11</v>
      </c>
      <c r="O468" t="str">
        <f>VLOOKUP(M468,'AT FT Lookup'!$A$3:$D$8,4,FALSE)</f>
        <v>UrbBiz</v>
      </c>
      <c r="P468" s="11" t="str">
        <f>VLOOKUP(N468,'AT FT Lookup'!$A$12:$C$26,3,FALSE)</f>
        <v>Loc</v>
      </c>
      <c r="Q468">
        <f t="shared" si="78"/>
        <v>1</v>
      </c>
      <c r="R468">
        <f t="shared" si="79"/>
        <v>0</v>
      </c>
      <c r="S468">
        <f t="shared" si="80"/>
        <v>0</v>
      </c>
      <c r="T468">
        <f t="shared" si="81"/>
        <v>0</v>
      </c>
      <c r="U468" s="11" t="str">
        <f t="shared" si="82"/>
        <v>&lt;10k</v>
      </c>
      <c r="V468" s="3">
        <v>1653</v>
      </c>
      <c r="W468" s="3">
        <v>226</v>
      </c>
      <c r="X468" s="3">
        <v>656</v>
      </c>
      <c r="Y468" s="3">
        <v>327</v>
      </c>
      <c r="Z468" s="3">
        <v>374</v>
      </c>
      <c r="AA468" s="9">
        <v>70</v>
      </c>
      <c r="AN468" s="3">
        <f>IFERROR(ROUND(VLOOKUP($A468,est_vols!$A:$U,4,FALSE),0),"")</f>
        <v>487</v>
      </c>
      <c r="AO468" s="3">
        <f>IFERROR(ROUND(VLOOKUP($A468,est_vols!$A:$U,5,FALSE),0),"")</f>
        <v>10</v>
      </c>
      <c r="AP468" s="3">
        <f>IFERROR(ROUND(VLOOKUP($A468,est_vols!$A:$U,6,FALSE),0),"")</f>
        <v>198</v>
      </c>
      <c r="AQ468" s="3">
        <f>IFERROR(ROUND(VLOOKUP($A468,est_vols!$A:$U,7,FALSE),0),"")</f>
        <v>196</v>
      </c>
      <c r="AR468" s="3">
        <f>IFERROR(ROUND(VLOOKUP($A468,est_vols!$A:$U,8,FALSE),0),"")</f>
        <v>83</v>
      </c>
      <c r="AS468" s="9">
        <f>IFERROR(ROUND(VLOOKUP($A468,est_vols!$A:$U,9,FALSE),0),"")</f>
        <v>1</v>
      </c>
      <c r="AT468" s="3">
        <f t="shared" si="76"/>
        <v>-1166</v>
      </c>
      <c r="AU468" s="3">
        <f t="shared" si="76"/>
        <v>-216</v>
      </c>
      <c r="AV468" s="3">
        <f t="shared" si="76"/>
        <v>-458</v>
      </c>
      <c r="AW468" s="3">
        <f t="shared" si="74"/>
        <v>-131</v>
      </c>
      <c r="AX468" s="3">
        <f t="shared" si="74"/>
        <v>-291</v>
      </c>
      <c r="AY468" s="9">
        <f t="shared" si="74"/>
        <v>-69</v>
      </c>
      <c r="AZ468" s="3">
        <f t="shared" si="77"/>
        <v>1359556</v>
      </c>
      <c r="BA468" s="3">
        <f t="shared" si="77"/>
        <v>46656</v>
      </c>
      <c r="BB468" s="3">
        <f t="shared" si="77"/>
        <v>209764</v>
      </c>
      <c r="BC468" s="3">
        <f t="shared" si="75"/>
        <v>17161</v>
      </c>
      <c r="BD468" s="3">
        <f t="shared" si="75"/>
        <v>84681</v>
      </c>
      <c r="BE468" s="3">
        <f t="shared" si="75"/>
        <v>4761</v>
      </c>
    </row>
    <row r="469" spans="1:57" x14ac:dyDescent="0.25">
      <c r="A469">
        <v>467</v>
      </c>
      <c r="B469" t="s">
        <v>75</v>
      </c>
      <c r="C469" t="s">
        <v>214</v>
      </c>
      <c r="D469" t="str">
        <f t="shared" si="73"/>
        <v>GROVE ST between DIVISADERO and SCOTT</v>
      </c>
      <c r="E469" t="s">
        <v>295</v>
      </c>
      <c r="F469" t="s">
        <v>375</v>
      </c>
      <c r="G469" t="s">
        <v>441</v>
      </c>
      <c r="H469" t="s">
        <v>40</v>
      </c>
      <c r="I469" t="s">
        <v>621</v>
      </c>
      <c r="J469" s="11" t="s">
        <v>1001</v>
      </c>
      <c r="K469">
        <v>26056</v>
      </c>
      <c r="L469" s="11">
        <v>26051</v>
      </c>
      <c r="M469">
        <f>IFERROR(ROUND(VLOOKUP($A469,est_vols!$A:$U,2,FALSE),0),"")</f>
        <v>1</v>
      </c>
      <c r="N469">
        <f>IFERROR(ROUND(VLOOKUP($A469,est_vols!$A:$U,3,FALSE),0),"")</f>
        <v>11</v>
      </c>
      <c r="O469" t="str">
        <f>VLOOKUP(M469,'AT FT Lookup'!$A$3:$D$8,4,FALSE)</f>
        <v>Core/CBD</v>
      </c>
      <c r="P469" s="11" t="str">
        <f>VLOOKUP(N469,'AT FT Lookup'!$A$12:$C$26,3,FALSE)</f>
        <v>Loc</v>
      </c>
      <c r="Q469">
        <f t="shared" si="78"/>
        <v>1</v>
      </c>
      <c r="R469">
        <f t="shared" si="79"/>
        <v>0</v>
      </c>
      <c r="S469">
        <f t="shared" si="80"/>
        <v>0</v>
      </c>
      <c r="T469">
        <f t="shared" si="81"/>
        <v>0</v>
      </c>
      <c r="U469" s="11" t="str">
        <f t="shared" si="82"/>
        <v>&lt;10k</v>
      </c>
      <c r="V469" s="3">
        <v>1142</v>
      </c>
      <c r="W469" s="3">
        <v>132</v>
      </c>
      <c r="X469" s="3">
        <v>367</v>
      </c>
      <c r="Y469" s="3">
        <v>259</v>
      </c>
      <c r="Z469" s="3">
        <v>373</v>
      </c>
      <c r="AA469" s="9">
        <v>11</v>
      </c>
      <c r="AN469" s="3">
        <f>IFERROR(ROUND(VLOOKUP($A469,est_vols!$A:$U,4,FALSE),0),"")</f>
        <v>255</v>
      </c>
      <c r="AO469" s="3">
        <f>IFERROR(ROUND(VLOOKUP($A469,est_vols!$A:$U,5,FALSE),0),"")</f>
        <v>207</v>
      </c>
      <c r="AP469" s="3">
        <f>IFERROR(ROUND(VLOOKUP($A469,est_vols!$A:$U,6,FALSE),0),"")</f>
        <v>19</v>
      </c>
      <c r="AQ469" s="3">
        <f>IFERROR(ROUND(VLOOKUP($A469,est_vols!$A:$U,7,FALSE),0),"")</f>
        <v>12</v>
      </c>
      <c r="AR469" s="3">
        <f>IFERROR(ROUND(VLOOKUP($A469,est_vols!$A:$U,8,FALSE),0),"")</f>
        <v>8</v>
      </c>
      <c r="AS469" s="9">
        <f>IFERROR(ROUND(VLOOKUP($A469,est_vols!$A:$U,9,FALSE),0),"")</f>
        <v>9</v>
      </c>
      <c r="AT469" s="3">
        <f t="shared" si="76"/>
        <v>-887</v>
      </c>
      <c r="AU469" s="3">
        <f t="shared" si="76"/>
        <v>75</v>
      </c>
      <c r="AV469" s="3">
        <f t="shared" si="76"/>
        <v>-348</v>
      </c>
      <c r="AW469" s="3">
        <f t="shared" si="74"/>
        <v>-247</v>
      </c>
      <c r="AX469" s="3">
        <f t="shared" si="74"/>
        <v>-365</v>
      </c>
      <c r="AY469" s="9">
        <f t="shared" si="74"/>
        <v>-2</v>
      </c>
      <c r="AZ469" s="3">
        <f t="shared" si="77"/>
        <v>786769</v>
      </c>
      <c r="BA469" s="3">
        <f t="shared" si="77"/>
        <v>5625</v>
      </c>
      <c r="BB469" s="3">
        <f t="shared" si="77"/>
        <v>121104</v>
      </c>
      <c r="BC469" s="3">
        <f t="shared" si="75"/>
        <v>61009</v>
      </c>
      <c r="BD469" s="3">
        <f t="shared" si="75"/>
        <v>133225</v>
      </c>
      <c r="BE469" s="3">
        <f t="shared" si="75"/>
        <v>4</v>
      </c>
    </row>
    <row r="470" spans="1:57" x14ac:dyDescent="0.25">
      <c r="A470">
        <v>468</v>
      </c>
      <c r="B470" t="s">
        <v>75</v>
      </c>
      <c r="C470" t="s">
        <v>214</v>
      </c>
      <c r="D470" t="str">
        <f t="shared" si="73"/>
        <v>GROVE ST between DIVISADERO and SCOTT</v>
      </c>
      <c r="E470" t="s">
        <v>295</v>
      </c>
      <c r="F470" t="s">
        <v>375</v>
      </c>
      <c r="G470" t="s">
        <v>441</v>
      </c>
      <c r="H470" t="s">
        <v>42</v>
      </c>
      <c r="I470" t="s">
        <v>621</v>
      </c>
      <c r="J470" s="11" t="s">
        <v>1002</v>
      </c>
      <c r="K470">
        <v>26051</v>
      </c>
      <c r="L470" s="11">
        <v>26056</v>
      </c>
      <c r="M470">
        <f>IFERROR(ROUND(VLOOKUP($A470,est_vols!$A:$U,2,FALSE),0),"")</f>
        <v>1</v>
      </c>
      <c r="N470">
        <f>IFERROR(ROUND(VLOOKUP($A470,est_vols!$A:$U,3,FALSE),0),"")</f>
        <v>11</v>
      </c>
      <c r="O470" t="str">
        <f>VLOOKUP(M470,'AT FT Lookup'!$A$3:$D$8,4,FALSE)</f>
        <v>Core/CBD</v>
      </c>
      <c r="P470" s="11" t="str">
        <f>VLOOKUP(N470,'AT FT Lookup'!$A$12:$C$26,3,FALSE)</f>
        <v>Loc</v>
      </c>
      <c r="Q470">
        <f t="shared" si="78"/>
        <v>1</v>
      </c>
      <c r="R470">
        <f t="shared" si="79"/>
        <v>0</v>
      </c>
      <c r="S470">
        <f t="shared" si="80"/>
        <v>0</v>
      </c>
      <c r="T470">
        <f t="shared" si="81"/>
        <v>0</v>
      </c>
      <c r="U470" s="11" t="str">
        <f t="shared" si="82"/>
        <v>&lt;10k</v>
      </c>
      <c r="V470" s="3">
        <v>746</v>
      </c>
      <c r="W470" s="3">
        <v>74</v>
      </c>
      <c r="X470" s="3">
        <v>231</v>
      </c>
      <c r="Y470" s="3">
        <v>191</v>
      </c>
      <c r="Z470" s="3">
        <v>236</v>
      </c>
      <c r="AA470" s="9">
        <v>14</v>
      </c>
      <c r="AN470" s="3">
        <f>IFERROR(ROUND(VLOOKUP($A470,est_vols!$A:$U,4,FALSE),0),"")</f>
        <v>84</v>
      </c>
      <c r="AO470" s="3">
        <f>IFERROR(ROUND(VLOOKUP($A470,est_vols!$A:$U,5,FALSE),0),"")</f>
        <v>0</v>
      </c>
      <c r="AP470" s="3">
        <f>IFERROR(ROUND(VLOOKUP($A470,est_vols!$A:$U,6,FALSE),0),"")</f>
        <v>5</v>
      </c>
      <c r="AQ470" s="3">
        <f>IFERROR(ROUND(VLOOKUP($A470,est_vols!$A:$U,7,FALSE),0),"")</f>
        <v>64</v>
      </c>
      <c r="AR470" s="3">
        <f>IFERROR(ROUND(VLOOKUP($A470,est_vols!$A:$U,8,FALSE),0),"")</f>
        <v>11</v>
      </c>
      <c r="AS470" s="9">
        <f>IFERROR(ROUND(VLOOKUP($A470,est_vols!$A:$U,9,FALSE),0),"")</f>
        <v>4</v>
      </c>
      <c r="AT470" s="3">
        <f t="shared" si="76"/>
        <v>-662</v>
      </c>
      <c r="AU470" s="3">
        <f t="shared" si="76"/>
        <v>-74</v>
      </c>
      <c r="AV470" s="3">
        <f t="shared" si="76"/>
        <v>-226</v>
      </c>
      <c r="AW470" s="3">
        <f t="shared" si="74"/>
        <v>-127</v>
      </c>
      <c r="AX470" s="3">
        <f t="shared" si="74"/>
        <v>-225</v>
      </c>
      <c r="AY470" s="9">
        <f t="shared" si="74"/>
        <v>-10</v>
      </c>
      <c r="AZ470" s="3">
        <f t="shared" si="77"/>
        <v>438244</v>
      </c>
      <c r="BA470" s="3">
        <f t="shared" si="77"/>
        <v>5476</v>
      </c>
      <c r="BB470" s="3">
        <f t="shared" si="77"/>
        <v>51076</v>
      </c>
      <c r="BC470" s="3">
        <f t="shared" si="75"/>
        <v>16129</v>
      </c>
      <c r="BD470" s="3">
        <f t="shared" si="75"/>
        <v>50625</v>
      </c>
      <c r="BE470" s="3">
        <f t="shared" si="75"/>
        <v>100</v>
      </c>
    </row>
    <row r="471" spans="1:57" x14ac:dyDescent="0.25">
      <c r="A471">
        <v>469</v>
      </c>
      <c r="B471" t="s">
        <v>75</v>
      </c>
      <c r="C471" t="s">
        <v>214</v>
      </c>
      <c r="D471" t="str">
        <f t="shared" si="73"/>
        <v>GROVE ST between FILLMORE and WEBSTER</v>
      </c>
      <c r="E471" t="s">
        <v>295</v>
      </c>
      <c r="F471" t="s">
        <v>497</v>
      </c>
      <c r="G471" t="s">
        <v>524</v>
      </c>
      <c r="H471" t="s">
        <v>40</v>
      </c>
      <c r="I471" t="s">
        <v>621</v>
      </c>
      <c r="J471" s="11" t="s">
        <v>1003</v>
      </c>
      <c r="K471">
        <v>25957</v>
      </c>
      <c r="L471" s="11">
        <v>25954</v>
      </c>
      <c r="M471">
        <f>IFERROR(ROUND(VLOOKUP($A471,est_vols!$A:$U,2,FALSE),0),"")</f>
        <v>1</v>
      </c>
      <c r="N471">
        <f>IFERROR(ROUND(VLOOKUP($A471,est_vols!$A:$U,3,FALSE),0),"")</f>
        <v>11</v>
      </c>
      <c r="O471" t="str">
        <f>VLOOKUP(M471,'AT FT Lookup'!$A$3:$D$8,4,FALSE)</f>
        <v>Core/CBD</v>
      </c>
      <c r="P471" s="11" t="str">
        <f>VLOOKUP(N471,'AT FT Lookup'!$A$12:$C$26,3,FALSE)</f>
        <v>Loc</v>
      </c>
      <c r="Q471">
        <f t="shared" si="78"/>
        <v>1</v>
      </c>
      <c r="R471">
        <f t="shared" si="79"/>
        <v>0</v>
      </c>
      <c r="S471">
        <f t="shared" si="80"/>
        <v>0</v>
      </c>
      <c r="T471">
        <f t="shared" si="81"/>
        <v>0</v>
      </c>
      <c r="U471" s="11" t="str">
        <f t="shared" si="82"/>
        <v>&lt;10k</v>
      </c>
      <c r="V471" s="3">
        <v>836.5</v>
      </c>
      <c r="W471" s="3">
        <v>243.5</v>
      </c>
      <c r="X471" s="3">
        <v>274</v>
      </c>
      <c r="Y471" s="3">
        <v>141</v>
      </c>
      <c r="Z471" s="3">
        <v>160</v>
      </c>
      <c r="AA471" s="9">
        <v>18</v>
      </c>
      <c r="AN471" s="3">
        <f>IFERROR(ROUND(VLOOKUP($A471,est_vols!$A:$U,4,FALSE),0),"")</f>
        <v>401</v>
      </c>
      <c r="AO471" s="3">
        <f>IFERROR(ROUND(VLOOKUP($A471,est_vols!$A:$U,5,FALSE),0),"")</f>
        <v>312</v>
      </c>
      <c r="AP471" s="3">
        <f>IFERROR(ROUND(VLOOKUP($A471,est_vols!$A:$U,6,FALSE),0),"")</f>
        <v>59</v>
      </c>
      <c r="AQ471" s="3">
        <f>IFERROR(ROUND(VLOOKUP($A471,est_vols!$A:$U,7,FALSE),0),"")</f>
        <v>23</v>
      </c>
      <c r="AR471" s="3">
        <f>IFERROR(ROUND(VLOOKUP($A471,est_vols!$A:$U,8,FALSE),0),"")</f>
        <v>7</v>
      </c>
      <c r="AS471" s="9">
        <f>IFERROR(ROUND(VLOOKUP($A471,est_vols!$A:$U,9,FALSE),0),"")</f>
        <v>0</v>
      </c>
      <c r="AT471" s="3">
        <f t="shared" si="76"/>
        <v>-435.5</v>
      </c>
      <c r="AU471" s="3">
        <f t="shared" si="76"/>
        <v>68.5</v>
      </c>
      <c r="AV471" s="3">
        <f t="shared" si="76"/>
        <v>-215</v>
      </c>
      <c r="AW471" s="3">
        <f t="shared" si="74"/>
        <v>-118</v>
      </c>
      <c r="AX471" s="3">
        <f t="shared" si="74"/>
        <v>-153</v>
      </c>
      <c r="AY471" s="9">
        <f t="shared" si="74"/>
        <v>-18</v>
      </c>
      <c r="AZ471" s="3">
        <f t="shared" si="77"/>
        <v>189660.25</v>
      </c>
      <c r="BA471" s="3">
        <f t="shared" si="77"/>
        <v>4692.25</v>
      </c>
      <c r="BB471" s="3">
        <f t="shared" si="77"/>
        <v>46225</v>
      </c>
      <c r="BC471" s="3">
        <f t="shared" si="75"/>
        <v>13924</v>
      </c>
      <c r="BD471" s="3">
        <f t="shared" si="75"/>
        <v>23409</v>
      </c>
      <c r="BE471" s="3">
        <f t="shared" si="75"/>
        <v>324</v>
      </c>
    </row>
    <row r="472" spans="1:57" x14ac:dyDescent="0.25">
      <c r="A472">
        <v>470</v>
      </c>
      <c r="B472" t="s">
        <v>75</v>
      </c>
      <c r="C472" t="s">
        <v>214</v>
      </c>
      <c r="D472" t="str">
        <f t="shared" si="73"/>
        <v>GROVE ST between FILLMORE and WEBSTER</v>
      </c>
      <c r="E472" t="s">
        <v>295</v>
      </c>
      <c r="F472" t="s">
        <v>497</v>
      </c>
      <c r="G472" t="s">
        <v>524</v>
      </c>
      <c r="H472" t="s">
        <v>42</v>
      </c>
      <c r="I472" t="s">
        <v>621</v>
      </c>
      <c r="J472" s="11" t="s">
        <v>1004</v>
      </c>
      <c r="K472">
        <v>25954</v>
      </c>
      <c r="L472" s="11">
        <v>25957</v>
      </c>
      <c r="M472">
        <f>IFERROR(ROUND(VLOOKUP($A472,est_vols!$A:$U,2,FALSE),0),"")</f>
        <v>1</v>
      </c>
      <c r="N472">
        <f>IFERROR(ROUND(VLOOKUP($A472,est_vols!$A:$U,3,FALSE),0),"")</f>
        <v>11</v>
      </c>
      <c r="O472" t="str">
        <f>VLOOKUP(M472,'AT FT Lookup'!$A$3:$D$8,4,FALSE)</f>
        <v>Core/CBD</v>
      </c>
      <c r="P472" s="11" t="str">
        <f>VLOOKUP(N472,'AT FT Lookup'!$A$12:$C$26,3,FALSE)</f>
        <v>Loc</v>
      </c>
      <c r="Q472">
        <f t="shared" si="78"/>
        <v>1</v>
      </c>
      <c r="R472">
        <f t="shared" si="79"/>
        <v>0</v>
      </c>
      <c r="S472">
        <f t="shared" si="80"/>
        <v>0</v>
      </c>
      <c r="T472">
        <f t="shared" si="81"/>
        <v>0</v>
      </c>
      <c r="U472" s="11" t="str">
        <f t="shared" si="82"/>
        <v>&lt;10k</v>
      </c>
      <c r="V472" s="3">
        <v>1014.5</v>
      </c>
      <c r="W472" s="3">
        <v>131</v>
      </c>
      <c r="X472" s="3">
        <v>363.5</v>
      </c>
      <c r="Y472" s="3">
        <v>251.5</v>
      </c>
      <c r="Z472" s="3">
        <v>256.5</v>
      </c>
      <c r="AA472" s="9">
        <v>12</v>
      </c>
      <c r="AN472" s="3">
        <f>IFERROR(ROUND(VLOOKUP($A472,est_vols!$A:$U,4,FALSE),0),"")</f>
        <v>801</v>
      </c>
      <c r="AO472" s="3">
        <f>IFERROR(ROUND(VLOOKUP($A472,est_vols!$A:$U,5,FALSE),0),"")</f>
        <v>87</v>
      </c>
      <c r="AP472" s="3">
        <f>IFERROR(ROUND(VLOOKUP($A472,est_vols!$A:$U,6,FALSE),0),"")</f>
        <v>272</v>
      </c>
      <c r="AQ472" s="3">
        <f>IFERROR(ROUND(VLOOKUP($A472,est_vols!$A:$U,7,FALSE),0),"")</f>
        <v>312</v>
      </c>
      <c r="AR472" s="3">
        <f>IFERROR(ROUND(VLOOKUP($A472,est_vols!$A:$U,8,FALSE),0),"")</f>
        <v>130</v>
      </c>
      <c r="AS472" s="9">
        <f>IFERROR(ROUND(VLOOKUP($A472,est_vols!$A:$U,9,FALSE),0),"")</f>
        <v>0</v>
      </c>
      <c r="AT472" s="3">
        <f t="shared" si="76"/>
        <v>-213.5</v>
      </c>
      <c r="AU472" s="3">
        <f t="shared" si="76"/>
        <v>-44</v>
      </c>
      <c r="AV472" s="3">
        <f t="shared" si="76"/>
        <v>-91.5</v>
      </c>
      <c r="AW472" s="3">
        <f t="shared" si="74"/>
        <v>60.5</v>
      </c>
      <c r="AX472" s="3">
        <f t="shared" si="74"/>
        <v>-126.5</v>
      </c>
      <c r="AY472" s="9">
        <f t="shared" si="74"/>
        <v>-12</v>
      </c>
      <c r="AZ472" s="3">
        <f t="shared" si="77"/>
        <v>45582.25</v>
      </c>
      <c r="BA472" s="3">
        <f t="shared" si="77"/>
        <v>1936</v>
      </c>
      <c r="BB472" s="3">
        <f t="shared" si="77"/>
        <v>8372.25</v>
      </c>
      <c r="BC472" s="3">
        <f t="shared" si="75"/>
        <v>3660.25</v>
      </c>
      <c r="BD472" s="3">
        <f t="shared" si="75"/>
        <v>16002.25</v>
      </c>
      <c r="BE472" s="3">
        <f t="shared" si="75"/>
        <v>144</v>
      </c>
    </row>
    <row r="473" spans="1:57" x14ac:dyDescent="0.25">
      <c r="A473">
        <v>471</v>
      </c>
      <c r="B473" t="s">
        <v>75</v>
      </c>
      <c r="C473" t="s">
        <v>214</v>
      </c>
      <c r="D473" t="str">
        <f t="shared" si="73"/>
        <v>GUTTENBERG ST between MISSION and MORSE</v>
      </c>
      <c r="E473" t="s">
        <v>296</v>
      </c>
      <c r="F473" t="s">
        <v>398</v>
      </c>
      <c r="G473" t="s">
        <v>525</v>
      </c>
      <c r="H473" t="s">
        <v>36</v>
      </c>
      <c r="I473" t="s">
        <v>621</v>
      </c>
      <c r="J473" s="11" t="s">
        <v>1005</v>
      </c>
      <c r="K473">
        <v>21495</v>
      </c>
      <c r="L473" s="11">
        <v>21505</v>
      </c>
      <c r="M473">
        <f>IFERROR(ROUND(VLOOKUP($A473,est_vols!$A:$U,2,FALSE),0),"")</f>
        <v>3</v>
      </c>
      <c r="N473">
        <f>IFERROR(ROUND(VLOOKUP($A473,est_vols!$A:$U,3,FALSE),0),"")</f>
        <v>4</v>
      </c>
      <c r="O473" t="str">
        <f>VLOOKUP(M473,'AT FT Lookup'!$A$3:$D$8,4,FALSE)</f>
        <v>Urb</v>
      </c>
      <c r="P473" s="11" t="str">
        <f>VLOOKUP(N473,'AT FT Lookup'!$A$12:$C$26,3,FALSE)</f>
        <v>Col</v>
      </c>
      <c r="Q473">
        <f t="shared" si="78"/>
        <v>1</v>
      </c>
      <c r="R473">
        <f t="shared" si="79"/>
        <v>0</v>
      </c>
      <c r="S473">
        <f t="shared" si="80"/>
        <v>0</v>
      </c>
      <c r="T473">
        <f t="shared" si="81"/>
        <v>0</v>
      </c>
      <c r="U473" s="11" t="str">
        <f t="shared" si="82"/>
        <v>&lt;10k</v>
      </c>
      <c r="V473" s="3">
        <v>1163.5</v>
      </c>
      <c r="W473" s="3">
        <v>284.5</v>
      </c>
      <c r="X473" s="3">
        <v>392.5</v>
      </c>
      <c r="Y473" s="3">
        <v>212</v>
      </c>
      <c r="Z473" s="3">
        <v>235.5</v>
      </c>
      <c r="AA473" s="9">
        <v>39</v>
      </c>
      <c r="AN473" s="3">
        <f>IFERROR(ROUND(VLOOKUP($A473,est_vols!$A:$U,4,FALSE),0),"")</f>
        <v>30</v>
      </c>
      <c r="AO473" s="3">
        <f>IFERROR(ROUND(VLOOKUP($A473,est_vols!$A:$U,5,FALSE),0),"")</f>
        <v>6</v>
      </c>
      <c r="AP473" s="3">
        <f>IFERROR(ROUND(VLOOKUP($A473,est_vols!$A:$U,6,FALSE),0),"")</f>
        <v>12</v>
      </c>
      <c r="AQ473" s="3">
        <f>IFERROR(ROUND(VLOOKUP($A473,est_vols!$A:$U,7,FALSE),0),"")</f>
        <v>8</v>
      </c>
      <c r="AR473" s="3">
        <f>IFERROR(ROUND(VLOOKUP($A473,est_vols!$A:$U,8,FALSE),0),"")</f>
        <v>3</v>
      </c>
      <c r="AS473" s="9">
        <f>IFERROR(ROUND(VLOOKUP($A473,est_vols!$A:$U,9,FALSE),0),"")</f>
        <v>1</v>
      </c>
      <c r="AT473" s="3">
        <f t="shared" si="76"/>
        <v>-1133.5</v>
      </c>
      <c r="AU473" s="3">
        <f t="shared" si="76"/>
        <v>-278.5</v>
      </c>
      <c r="AV473" s="3">
        <f t="shared" si="76"/>
        <v>-380.5</v>
      </c>
      <c r="AW473" s="3">
        <f t="shared" si="74"/>
        <v>-204</v>
      </c>
      <c r="AX473" s="3">
        <f t="shared" si="74"/>
        <v>-232.5</v>
      </c>
      <c r="AY473" s="9">
        <f t="shared" si="74"/>
        <v>-38</v>
      </c>
      <c r="AZ473" s="3">
        <f t="shared" si="77"/>
        <v>1284822.25</v>
      </c>
      <c r="BA473" s="3">
        <f t="shared" si="77"/>
        <v>77562.25</v>
      </c>
      <c r="BB473" s="3">
        <f t="shared" si="77"/>
        <v>144780.25</v>
      </c>
      <c r="BC473" s="3">
        <f t="shared" si="75"/>
        <v>41616</v>
      </c>
      <c r="BD473" s="3">
        <f t="shared" si="75"/>
        <v>54056.25</v>
      </c>
      <c r="BE473" s="3">
        <f t="shared" si="75"/>
        <v>1444</v>
      </c>
    </row>
    <row r="474" spans="1:57" x14ac:dyDescent="0.25">
      <c r="A474">
        <v>472</v>
      </c>
      <c r="B474" t="s">
        <v>75</v>
      </c>
      <c r="C474" t="s">
        <v>214</v>
      </c>
      <c r="D474" t="str">
        <f t="shared" si="73"/>
        <v>HAMPSHIRE ST between 19TH and 20TH</v>
      </c>
      <c r="E474" t="s">
        <v>297</v>
      </c>
      <c r="F474" t="s">
        <v>444</v>
      </c>
      <c r="G474" t="s">
        <v>456</v>
      </c>
      <c r="H474" t="s">
        <v>36</v>
      </c>
      <c r="I474" t="s">
        <v>621</v>
      </c>
      <c r="J474" s="11" t="s">
        <v>1006</v>
      </c>
      <c r="K474">
        <v>24002</v>
      </c>
      <c r="L474" s="11">
        <v>24005</v>
      </c>
      <c r="M474">
        <f>IFERROR(ROUND(VLOOKUP($A474,est_vols!$A:$U,2,FALSE),0),"")</f>
        <v>1</v>
      </c>
      <c r="N474">
        <f>IFERROR(ROUND(VLOOKUP($A474,est_vols!$A:$U,3,FALSE),0),"")</f>
        <v>11</v>
      </c>
      <c r="O474" t="str">
        <f>VLOOKUP(M474,'AT FT Lookup'!$A$3:$D$8,4,FALSE)</f>
        <v>Core/CBD</v>
      </c>
      <c r="P474" s="11" t="str">
        <f>VLOOKUP(N474,'AT FT Lookup'!$A$12:$C$26,3,FALSE)</f>
        <v>Loc</v>
      </c>
      <c r="Q474">
        <f t="shared" si="78"/>
        <v>1</v>
      </c>
      <c r="R474">
        <f t="shared" si="79"/>
        <v>0</v>
      </c>
      <c r="S474">
        <f t="shared" si="80"/>
        <v>0</v>
      </c>
      <c r="T474">
        <f t="shared" si="81"/>
        <v>0</v>
      </c>
      <c r="U474" s="11" t="str">
        <f t="shared" si="82"/>
        <v>&lt;10k</v>
      </c>
      <c r="V474" s="3">
        <v>1048</v>
      </c>
      <c r="W474" s="3">
        <v>242.5</v>
      </c>
      <c r="X474" s="3">
        <v>408.5</v>
      </c>
      <c r="Y474" s="3">
        <v>208.5</v>
      </c>
      <c r="Z474" s="3">
        <v>169</v>
      </c>
      <c r="AA474" s="9">
        <v>19.5</v>
      </c>
      <c r="AN474" s="3">
        <f>IFERROR(ROUND(VLOOKUP($A474,est_vols!$A:$U,4,FALSE),0),"")</f>
        <v>0</v>
      </c>
      <c r="AO474" s="3">
        <f>IFERROR(ROUND(VLOOKUP($A474,est_vols!$A:$U,5,FALSE),0),"")</f>
        <v>0</v>
      </c>
      <c r="AP474" s="3">
        <f>IFERROR(ROUND(VLOOKUP($A474,est_vols!$A:$U,6,FALSE),0),"")</f>
        <v>0</v>
      </c>
      <c r="AQ474" s="3">
        <f>IFERROR(ROUND(VLOOKUP($A474,est_vols!$A:$U,7,FALSE),0),"")</f>
        <v>0</v>
      </c>
      <c r="AR474" s="3">
        <f>IFERROR(ROUND(VLOOKUP($A474,est_vols!$A:$U,8,FALSE),0),"")</f>
        <v>0</v>
      </c>
      <c r="AS474" s="9">
        <f>IFERROR(ROUND(VLOOKUP($A474,est_vols!$A:$U,9,FALSE),0),"")</f>
        <v>0</v>
      </c>
      <c r="AT474" s="3">
        <f t="shared" si="76"/>
        <v>-1048</v>
      </c>
      <c r="AU474" s="3">
        <f t="shared" si="76"/>
        <v>-242.5</v>
      </c>
      <c r="AV474" s="3">
        <f t="shared" si="76"/>
        <v>-408.5</v>
      </c>
      <c r="AW474" s="3">
        <f t="shared" si="74"/>
        <v>-208.5</v>
      </c>
      <c r="AX474" s="3">
        <f t="shared" si="74"/>
        <v>-169</v>
      </c>
      <c r="AY474" s="9">
        <f t="shared" si="74"/>
        <v>-19.5</v>
      </c>
      <c r="AZ474" s="3">
        <f t="shared" si="77"/>
        <v>1098304</v>
      </c>
      <c r="BA474" s="3">
        <f t="shared" si="77"/>
        <v>58806.25</v>
      </c>
      <c r="BB474" s="3">
        <f t="shared" si="77"/>
        <v>166872.25</v>
      </c>
      <c r="BC474" s="3">
        <f t="shared" si="75"/>
        <v>43472.25</v>
      </c>
      <c r="BD474" s="3">
        <f t="shared" si="75"/>
        <v>28561</v>
      </c>
      <c r="BE474" s="3">
        <f t="shared" si="75"/>
        <v>380.25</v>
      </c>
    </row>
    <row r="475" spans="1:57" x14ac:dyDescent="0.25">
      <c r="A475">
        <v>473</v>
      </c>
      <c r="B475" t="s">
        <v>75</v>
      </c>
      <c r="C475" t="s">
        <v>214</v>
      </c>
      <c r="D475" t="str">
        <f t="shared" si="73"/>
        <v>HAMPSHIRE ST between 19TH and 20TH</v>
      </c>
      <c r="E475" t="s">
        <v>297</v>
      </c>
      <c r="F475" t="s">
        <v>444</v>
      </c>
      <c r="G475" t="s">
        <v>456</v>
      </c>
      <c r="H475" t="s">
        <v>38</v>
      </c>
      <c r="I475" t="s">
        <v>621</v>
      </c>
      <c r="J475" s="11" t="s">
        <v>1007</v>
      </c>
      <c r="K475">
        <v>24005</v>
      </c>
      <c r="L475" s="11">
        <v>24002</v>
      </c>
      <c r="M475">
        <f>IFERROR(ROUND(VLOOKUP($A475,est_vols!$A:$U,2,FALSE),0),"")</f>
        <v>1</v>
      </c>
      <c r="N475">
        <f>IFERROR(ROUND(VLOOKUP($A475,est_vols!$A:$U,3,FALSE),0),"")</f>
        <v>11</v>
      </c>
      <c r="O475" t="str">
        <f>VLOOKUP(M475,'AT FT Lookup'!$A$3:$D$8,4,FALSE)</f>
        <v>Core/CBD</v>
      </c>
      <c r="P475" s="11" t="str">
        <f>VLOOKUP(N475,'AT FT Lookup'!$A$12:$C$26,3,FALSE)</f>
        <v>Loc</v>
      </c>
      <c r="Q475">
        <f t="shared" si="78"/>
        <v>1</v>
      </c>
      <c r="R475">
        <f t="shared" si="79"/>
        <v>0</v>
      </c>
      <c r="S475">
        <f t="shared" si="80"/>
        <v>0</v>
      </c>
      <c r="T475">
        <f t="shared" si="81"/>
        <v>0</v>
      </c>
      <c r="U475" s="11" t="str">
        <f t="shared" si="82"/>
        <v>&lt;10k</v>
      </c>
      <c r="V475" s="3">
        <v>836</v>
      </c>
      <c r="W475" s="3">
        <v>80.5</v>
      </c>
      <c r="X475" s="3">
        <v>257.5</v>
      </c>
      <c r="Y475" s="3">
        <v>273.5</v>
      </c>
      <c r="Z475" s="3">
        <v>213.5</v>
      </c>
      <c r="AA475" s="9">
        <v>11</v>
      </c>
      <c r="AN475" s="3">
        <f>IFERROR(ROUND(VLOOKUP($A475,est_vols!$A:$U,4,FALSE),0),"")</f>
        <v>0</v>
      </c>
      <c r="AO475" s="3">
        <f>IFERROR(ROUND(VLOOKUP($A475,est_vols!$A:$U,5,FALSE),0),"")</f>
        <v>0</v>
      </c>
      <c r="AP475" s="3">
        <f>IFERROR(ROUND(VLOOKUP($A475,est_vols!$A:$U,6,FALSE),0),"")</f>
        <v>0</v>
      </c>
      <c r="AQ475" s="3">
        <f>IFERROR(ROUND(VLOOKUP($A475,est_vols!$A:$U,7,FALSE),0),"")</f>
        <v>0</v>
      </c>
      <c r="AR475" s="3">
        <f>IFERROR(ROUND(VLOOKUP($A475,est_vols!$A:$U,8,FALSE),0),"")</f>
        <v>0</v>
      </c>
      <c r="AS475" s="9">
        <f>IFERROR(ROUND(VLOOKUP($A475,est_vols!$A:$U,9,FALSE),0),"")</f>
        <v>0</v>
      </c>
      <c r="AT475" s="3">
        <f t="shared" si="76"/>
        <v>-836</v>
      </c>
      <c r="AU475" s="3">
        <f t="shared" si="76"/>
        <v>-80.5</v>
      </c>
      <c r="AV475" s="3">
        <f t="shared" si="76"/>
        <v>-257.5</v>
      </c>
      <c r="AW475" s="3">
        <f t="shared" si="74"/>
        <v>-273.5</v>
      </c>
      <c r="AX475" s="3">
        <f t="shared" si="74"/>
        <v>-213.5</v>
      </c>
      <c r="AY475" s="9">
        <f t="shared" si="74"/>
        <v>-11</v>
      </c>
      <c r="AZ475" s="3">
        <f t="shared" si="77"/>
        <v>698896</v>
      </c>
      <c r="BA475" s="3">
        <f t="shared" si="77"/>
        <v>6480.25</v>
      </c>
      <c r="BB475" s="3">
        <f t="shared" si="77"/>
        <v>66306.25</v>
      </c>
      <c r="BC475" s="3">
        <f t="shared" si="75"/>
        <v>74802.25</v>
      </c>
      <c r="BD475" s="3">
        <f t="shared" si="75"/>
        <v>45582.25</v>
      </c>
      <c r="BE475" s="3">
        <f t="shared" si="75"/>
        <v>121</v>
      </c>
    </row>
    <row r="476" spans="1:57" x14ac:dyDescent="0.25">
      <c r="A476">
        <v>474</v>
      </c>
      <c r="B476" t="s">
        <v>75</v>
      </c>
      <c r="C476" t="s">
        <v>214</v>
      </c>
      <c r="D476" t="str">
        <f t="shared" si="73"/>
        <v>HAYES ST between CENTRAL and LYON</v>
      </c>
      <c r="E476" t="s">
        <v>298</v>
      </c>
      <c r="F476" t="s">
        <v>526</v>
      </c>
      <c r="G476" t="s">
        <v>473</v>
      </c>
      <c r="H476" t="s">
        <v>40</v>
      </c>
      <c r="I476" t="s">
        <v>621</v>
      </c>
      <c r="J476" s="11" t="s">
        <v>1008</v>
      </c>
      <c r="K476">
        <v>26357</v>
      </c>
      <c r="L476" s="11">
        <v>26356</v>
      </c>
      <c r="M476">
        <f>IFERROR(ROUND(VLOOKUP($A476,est_vols!$A:$U,2,FALSE),0),"")</f>
        <v>2</v>
      </c>
      <c r="N476">
        <f>IFERROR(ROUND(VLOOKUP($A476,est_vols!$A:$U,3,FALSE),0),"")</f>
        <v>4</v>
      </c>
      <c r="O476" t="str">
        <f>VLOOKUP(M476,'AT FT Lookup'!$A$3:$D$8,4,FALSE)</f>
        <v>UrbBiz</v>
      </c>
      <c r="P476" s="11" t="str">
        <f>VLOOKUP(N476,'AT FT Lookup'!$A$12:$C$26,3,FALSE)</f>
        <v>Col</v>
      </c>
      <c r="Q476">
        <f t="shared" si="78"/>
        <v>1</v>
      </c>
      <c r="R476">
        <f t="shared" si="79"/>
        <v>0</v>
      </c>
      <c r="S476">
        <f t="shared" si="80"/>
        <v>0</v>
      </c>
      <c r="T476">
        <f t="shared" si="81"/>
        <v>0</v>
      </c>
      <c r="U476" s="11" t="str">
        <f t="shared" si="82"/>
        <v>&lt;10k</v>
      </c>
      <c r="V476" s="3">
        <v>1691</v>
      </c>
      <c r="W476" s="3">
        <v>327</v>
      </c>
      <c r="X476" s="3">
        <v>682</v>
      </c>
      <c r="Y476" s="3">
        <v>303</v>
      </c>
      <c r="Z476" s="3">
        <v>350</v>
      </c>
      <c r="AA476" s="9">
        <v>29</v>
      </c>
      <c r="AN476" s="3">
        <f>IFERROR(ROUND(VLOOKUP($A476,est_vols!$A:$U,4,FALSE),0),"")</f>
        <v>2532</v>
      </c>
      <c r="AO476" s="3">
        <f>IFERROR(ROUND(VLOOKUP($A476,est_vols!$A:$U,5,FALSE),0),"")</f>
        <v>1148</v>
      </c>
      <c r="AP476" s="3">
        <f>IFERROR(ROUND(VLOOKUP($A476,est_vols!$A:$U,6,FALSE),0),"")</f>
        <v>688</v>
      </c>
      <c r="AQ476" s="3">
        <f>IFERROR(ROUND(VLOOKUP($A476,est_vols!$A:$U,7,FALSE),0),"")</f>
        <v>320</v>
      </c>
      <c r="AR476" s="3">
        <f>IFERROR(ROUND(VLOOKUP($A476,est_vols!$A:$U,8,FALSE),0),"")</f>
        <v>317</v>
      </c>
      <c r="AS476" s="9">
        <f>IFERROR(ROUND(VLOOKUP($A476,est_vols!$A:$U,9,FALSE),0),"")</f>
        <v>59</v>
      </c>
      <c r="AT476" s="3">
        <f t="shared" si="76"/>
        <v>841</v>
      </c>
      <c r="AU476" s="3">
        <f t="shared" si="76"/>
        <v>821</v>
      </c>
      <c r="AV476" s="3">
        <f t="shared" si="76"/>
        <v>6</v>
      </c>
      <c r="AW476" s="3">
        <f t="shared" si="74"/>
        <v>17</v>
      </c>
      <c r="AX476" s="3">
        <f t="shared" si="74"/>
        <v>-33</v>
      </c>
      <c r="AY476" s="9">
        <f t="shared" si="74"/>
        <v>30</v>
      </c>
      <c r="AZ476" s="3">
        <f t="shared" si="77"/>
        <v>707281</v>
      </c>
      <c r="BA476" s="3">
        <f t="shared" si="77"/>
        <v>674041</v>
      </c>
      <c r="BB476" s="3">
        <f t="shared" si="77"/>
        <v>36</v>
      </c>
      <c r="BC476" s="3">
        <f t="shared" si="75"/>
        <v>289</v>
      </c>
      <c r="BD476" s="3">
        <f t="shared" si="75"/>
        <v>1089</v>
      </c>
      <c r="BE476" s="3">
        <f t="shared" si="75"/>
        <v>900</v>
      </c>
    </row>
    <row r="477" spans="1:57" x14ac:dyDescent="0.25">
      <c r="A477">
        <v>475</v>
      </c>
      <c r="B477" t="s">
        <v>75</v>
      </c>
      <c r="C477" t="s">
        <v>214</v>
      </c>
      <c r="D477" t="str">
        <f t="shared" si="73"/>
        <v>HAYES ST between CENTRAL and LYON</v>
      </c>
      <c r="E477" t="s">
        <v>298</v>
      </c>
      <c r="F477" t="s">
        <v>526</v>
      </c>
      <c r="G477" t="s">
        <v>473</v>
      </c>
      <c r="H477" t="s">
        <v>42</v>
      </c>
      <c r="I477" t="s">
        <v>621</v>
      </c>
      <c r="J477" s="11" t="s">
        <v>1009</v>
      </c>
      <c r="K477">
        <v>26356</v>
      </c>
      <c r="L477" s="11">
        <v>26357</v>
      </c>
      <c r="M477">
        <f>IFERROR(ROUND(VLOOKUP($A477,est_vols!$A:$U,2,FALSE),0),"")</f>
        <v>2</v>
      </c>
      <c r="N477">
        <f>IFERROR(ROUND(VLOOKUP($A477,est_vols!$A:$U,3,FALSE),0),"")</f>
        <v>4</v>
      </c>
      <c r="O477" t="str">
        <f>VLOOKUP(M477,'AT FT Lookup'!$A$3:$D$8,4,FALSE)</f>
        <v>UrbBiz</v>
      </c>
      <c r="P477" s="11" t="str">
        <f>VLOOKUP(N477,'AT FT Lookup'!$A$12:$C$26,3,FALSE)</f>
        <v>Col</v>
      </c>
      <c r="Q477">
        <f t="shared" si="78"/>
        <v>1</v>
      </c>
      <c r="R477">
        <f t="shared" si="79"/>
        <v>0</v>
      </c>
      <c r="S477">
        <f t="shared" si="80"/>
        <v>0</v>
      </c>
      <c r="T477">
        <f t="shared" si="81"/>
        <v>0</v>
      </c>
      <c r="U477" s="11" t="str">
        <f t="shared" si="82"/>
        <v>&lt;10k</v>
      </c>
      <c r="V477" s="3">
        <v>1091</v>
      </c>
      <c r="W477" s="3">
        <v>138</v>
      </c>
      <c r="X477" s="3">
        <v>455</v>
      </c>
      <c r="Y477" s="3">
        <v>247</v>
      </c>
      <c r="Z477" s="3">
        <v>228</v>
      </c>
      <c r="AA477" s="9">
        <v>23</v>
      </c>
      <c r="AN477" s="3">
        <f>IFERROR(ROUND(VLOOKUP($A477,est_vols!$A:$U,4,FALSE),0),"")</f>
        <v>2218</v>
      </c>
      <c r="AO477" s="3">
        <f>IFERROR(ROUND(VLOOKUP($A477,est_vols!$A:$U,5,FALSE),0),"")</f>
        <v>86</v>
      </c>
      <c r="AP477" s="3">
        <f>IFERROR(ROUND(VLOOKUP($A477,est_vols!$A:$U,6,FALSE),0),"")</f>
        <v>946</v>
      </c>
      <c r="AQ477" s="3">
        <f>IFERROR(ROUND(VLOOKUP($A477,est_vols!$A:$U,7,FALSE),0),"")</f>
        <v>912</v>
      </c>
      <c r="AR477" s="3">
        <f>IFERROR(ROUND(VLOOKUP($A477,est_vols!$A:$U,8,FALSE),0),"")</f>
        <v>243</v>
      </c>
      <c r="AS477" s="9">
        <f>IFERROR(ROUND(VLOOKUP($A477,est_vols!$A:$U,9,FALSE),0),"")</f>
        <v>30</v>
      </c>
      <c r="AT477" s="3">
        <f t="shared" si="76"/>
        <v>1127</v>
      </c>
      <c r="AU477" s="3">
        <f t="shared" si="76"/>
        <v>-52</v>
      </c>
      <c r="AV477" s="3">
        <f t="shared" si="76"/>
        <v>491</v>
      </c>
      <c r="AW477" s="3">
        <f t="shared" si="74"/>
        <v>665</v>
      </c>
      <c r="AX477" s="3">
        <f t="shared" si="74"/>
        <v>15</v>
      </c>
      <c r="AY477" s="9">
        <f t="shared" si="74"/>
        <v>7</v>
      </c>
      <c r="AZ477" s="3">
        <f t="shared" si="77"/>
        <v>1270129</v>
      </c>
      <c r="BA477" s="3">
        <f t="shared" si="77"/>
        <v>2704</v>
      </c>
      <c r="BB477" s="3">
        <f t="shared" si="77"/>
        <v>241081</v>
      </c>
      <c r="BC477" s="3">
        <f t="shared" si="75"/>
        <v>442225</v>
      </c>
      <c r="BD477" s="3">
        <f t="shared" si="75"/>
        <v>225</v>
      </c>
      <c r="BE477" s="3">
        <f t="shared" si="75"/>
        <v>49</v>
      </c>
    </row>
    <row r="478" spans="1:57" x14ac:dyDescent="0.25">
      <c r="A478">
        <v>476</v>
      </c>
      <c r="B478" t="s">
        <v>75</v>
      </c>
      <c r="C478" t="s">
        <v>214</v>
      </c>
      <c r="D478" t="str">
        <f t="shared" si="73"/>
        <v>HAYES ST between FILLMORE and STEINER</v>
      </c>
      <c r="E478" t="s">
        <v>298</v>
      </c>
      <c r="F478" t="s">
        <v>497</v>
      </c>
      <c r="G478" t="s">
        <v>475</v>
      </c>
      <c r="H478" t="s">
        <v>40</v>
      </c>
      <c r="I478" t="s">
        <v>621</v>
      </c>
      <c r="J478" s="11" t="s">
        <v>1010</v>
      </c>
      <c r="K478">
        <v>26041</v>
      </c>
      <c r="L478" s="11">
        <v>25953</v>
      </c>
      <c r="M478">
        <f>IFERROR(ROUND(VLOOKUP($A478,est_vols!$A:$U,2,FALSE),0),"")</f>
        <v>1</v>
      </c>
      <c r="N478">
        <f>IFERROR(ROUND(VLOOKUP($A478,est_vols!$A:$U,3,FALSE),0),"")</f>
        <v>4</v>
      </c>
      <c r="O478" t="str">
        <f>VLOOKUP(M478,'AT FT Lookup'!$A$3:$D$8,4,FALSE)</f>
        <v>Core/CBD</v>
      </c>
      <c r="P478" s="11" t="str">
        <f>VLOOKUP(N478,'AT FT Lookup'!$A$12:$C$26,3,FALSE)</f>
        <v>Col</v>
      </c>
      <c r="Q478">
        <f t="shared" si="78"/>
        <v>1</v>
      </c>
      <c r="R478">
        <f t="shared" si="79"/>
        <v>0</v>
      </c>
      <c r="S478">
        <f t="shared" si="80"/>
        <v>0</v>
      </c>
      <c r="T478">
        <f t="shared" si="81"/>
        <v>0</v>
      </c>
      <c r="U478" s="11" t="str">
        <f t="shared" si="82"/>
        <v>&lt;10k</v>
      </c>
      <c r="V478" s="3">
        <v>1732</v>
      </c>
      <c r="W478" s="3">
        <v>378</v>
      </c>
      <c r="X478" s="3">
        <v>667</v>
      </c>
      <c r="Y478" s="3">
        <v>287</v>
      </c>
      <c r="Z478" s="3">
        <v>381</v>
      </c>
      <c r="AA478" s="9">
        <v>19</v>
      </c>
      <c r="AN478" s="3">
        <f>IFERROR(ROUND(VLOOKUP($A478,est_vols!$A:$U,4,FALSE),0),"")</f>
        <v>1381</v>
      </c>
      <c r="AO478" s="3">
        <f>IFERROR(ROUND(VLOOKUP($A478,est_vols!$A:$U,5,FALSE),0),"")</f>
        <v>603</v>
      </c>
      <c r="AP478" s="3">
        <f>IFERROR(ROUND(VLOOKUP($A478,est_vols!$A:$U,6,FALSE),0),"")</f>
        <v>586</v>
      </c>
      <c r="AQ478" s="3">
        <f>IFERROR(ROUND(VLOOKUP($A478,est_vols!$A:$U,7,FALSE),0),"")</f>
        <v>125</v>
      </c>
      <c r="AR478" s="3">
        <f>IFERROR(ROUND(VLOOKUP($A478,est_vols!$A:$U,8,FALSE),0),"")</f>
        <v>52</v>
      </c>
      <c r="AS478" s="9">
        <f>IFERROR(ROUND(VLOOKUP($A478,est_vols!$A:$U,9,FALSE),0),"")</f>
        <v>15</v>
      </c>
      <c r="AT478" s="3">
        <f t="shared" si="76"/>
        <v>-351</v>
      </c>
      <c r="AU478" s="3">
        <f t="shared" si="76"/>
        <v>225</v>
      </c>
      <c r="AV478" s="3">
        <f t="shared" si="76"/>
        <v>-81</v>
      </c>
      <c r="AW478" s="3">
        <f t="shared" si="74"/>
        <v>-162</v>
      </c>
      <c r="AX478" s="3">
        <f t="shared" si="74"/>
        <v>-329</v>
      </c>
      <c r="AY478" s="9">
        <f t="shared" si="74"/>
        <v>-4</v>
      </c>
      <c r="AZ478" s="3">
        <f t="shared" si="77"/>
        <v>123201</v>
      </c>
      <c r="BA478" s="3">
        <f t="shared" si="77"/>
        <v>50625</v>
      </c>
      <c r="BB478" s="3">
        <f t="shared" si="77"/>
        <v>6561</v>
      </c>
      <c r="BC478" s="3">
        <f t="shared" si="75"/>
        <v>26244</v>
      </c>
      <c r="BD478" s="3">
        <f t="shared" si="75"/>
        <v>108241</v>
      </c>
      <c r="BE478" s="3">
        <f t="shared" si="75"/>
        <v>16</v>
      </c>
    </row>
    <row r="479" spans="1:57" x14ac:dyDescent="0.25">
      <c r="A479">
        <v>477</v>
      </c>
      <c r="B479" t="s">
        <v>75</v>
      </c>
      <c r="C479" t="s">
        <v>214</v>
      </c>
      <c r="D479" t="str">
        <f t="shared" si="73"/>
        <v>HAYES ST between FILLMORE and STEINER</v>
      </c>
      <c r="E479" t="s">
        <v>298</v>
      </c>
      <c r="F479" t="s">
        <v>497</v>
      </c>
      <c r="G479" t="s">
        <v>475</v>
      </c>
      <c r="H479" t="s">
        <v>42</v>
      </c>
      <c r="I479" t="s">
        <v>621</v>
      </c>
      <c r="J479" s="11" t="s">
        <v>1011</v>
      </c>
      <c r="K479">
        <v>25953</v>
      </c>
      <c r="L479" s="11">
        <v>26041</v>
      </c>
      <c r="M479">
        <f>IFERROR(ROUND(VLOOKUP($A479,est_vols!$A:$U,2,FALSE),0),"")</f>
        <v>1</v>
      </c>
      <c r="N479">
        <f>IFERROR(ROUND(VLOOKUP($A479,est_vols!$A:$U,3,FALSE),0),"")</f>
        <v>4</v>
      </c>
      <c r="O479" t="str">
        <f>VLOOKUP(M479,'AT FT Lookup'!$A$3:$D$8,4,FALSE)</f>
        <v>Core/CBD</v>
      </c>
      <c r="P479" s="11" t="str">
        <f>VLOOKUP(N479,'AT FT Lookup'!$A$12:$C$26,3,FALSE)</f>
        <v>Col</v>
      </c>
      <c r="Q479">
        <f t="shared" si="78"/>
        <v>1</v>
      </c>
      <c r="R479">
        <f t="shared" si="79"/>
        <v>0</v>
      </c>
      <c r="S479">
        <f t="shared" si="80"/>
        <v>0</v>
      </c>
      <c r="T479">
        <f t="shared" si="81"/>
        <v>0</v>
      </c>
      <c r="U479" s="11" t="str">
        <f t="shared" si="82"/>
        <v>&lt;10k</v>
      </c>
      <c r="V479" s="3">
        <v>1849</v>
      </c>
      <c r="W479" s="3">
        <v>231</v>
      </c>
      <c r="X479" s="3">
        <v>699</v>
      </c>
      <c r="Y479" s="3">
        <v>414</v>
      </c>
      <c r="Z479" s="3">
        <v>474</v>
      </c>
      <c r="AA479" s="9">
        <v>31</v>
      </c>
      <c r="AN479" s="3">
        <f>IFERROR(ROUND(VLOOKUP($A479,est_vols!$A:$U,4,FALSE),0),"")</f>
        <v>830</v>
      </c>
      <c r="AO479" s="3">
        <f>IFERROR(ROUND(VLOOKUP($A479,est_vols!$A:$U,5,FALSE),0),"")</f>
        <v>29</v>
      </c>
      <c r="AP479" s="3">
        <f>IFERROR(ROUND(VLOOKUP($A479,est_vols!$A:$U,6,FALSE),0),"")</f>
        <v>198</v>
      </c>
      <c r="AQ479" s="3">
        <f>IFERROR(ROUND(VLOOKUP($A479,est_vols!$A:$U,7,FALSE),0),"")</f>
        <v>532</v>
      </c>
      <c r="AR479" s="3">
        <f>IFERROR(ROUND(VLOOKUP($A479,est_vols!$A:$U,8,FALSE),0),"")</f>
        <v>57</v>
      </c>
      <c r="AS479" s="9">
        <f>IFERROR(ROUND(VLOOKUP($A479,est_vols!$A:$U,9,FALSE),0),"")</f>
        <v>15</v>
      </c>
      <c r="AT479" s="3">
        <f t="shared" si="76"/>
        <v>-1019</v>
      </c>
      <c r="AU479" s="3">
        <f t="shared" si="76"/>
        <v>-202</v>
      </c>
      <c r="AV479" s="3">
        <f t="shared" si="76"/>
        <v>-501</v>
      </c>
      <c r="AW479" s="3">
        <f t="shared" si="74"/>
        <v>118</v>
      </c>
      <c r="AX479" s="3">
        <f t="shared" si="74"/>
        <v>-417</v>
      </c>
      <c r="AY479" s="9">
        <f t="shared" si="74"/>
        <v>-16</v>
      </c>
      <c r="AZ479" s="3">
        <f t="shared" si="77"/>
        <v>1038361</v>
      </c>
      <c r="BA479" s="3">
        <f t="shared" si="77"/>
        <v>40804</v>
      </c>
      <c r="BB479" s="3">
        <f t="shared" si="77"/>
        <v>251001</v>
      </c>
      <c r="BC479" s="3">
        <f t="shared" si="75"/>
        <v>13924</v>
      </c>
      <c r="BD479" s="3">
        <f t="shared" si="75"/>
        <v>173889</v>
      </c>
      <c r="BE479" s="3">
        <f t="shared" si="75"/>
        <v>256</v>
      </c>
    </row>
    <row r="480" spans="1:57" x14ac:dyDescent="0.25">
      <c r="A480">
        <v>478</v>
      </c>
      <c r="B480" t="s">
        <v>75</v>
      </c>
      <c r="C480" t="s">
        <v>214</v>
      </c>
      <c r="D480" t="str">
        <f t="shared" si="73"/>
        <v>HAZELWOOD AVE between BRENTWOOD and LOSPALMOS</v>
      </c>
      <c r="E480" t="s">
        <v>299</v>
      </c>
      <c r="F480" t="s">
        <v>527</v>
      </c>
      <c r="G480" t="s">
        <v>528</v>
      </c>
      <c r="H480" t="s">
        <v>40</v>
      </c>
      <c r="I480" t="s">
        <v>621</v>
      </c>
      <c r="J480" s="11" t="s">
        <v>1012</v>
      </c>
      <c r="K480">
        <v>22803</v>
      </c>
      <c r="L480" s="11">
        <v>22799</v>
      </c>
      <c r="M480">
        <f>IFERROR(ROUND(VLOOKUP($A480,est_vols!$A:$U,2,FALSE),0),"")</f>
        <v>3</v>
      </c>
      <c r="N480">
        <f>IFERROR(ROUND(VLOOKUP($A480,est_vols!$A:$U,3,FALSE),0),"")</f>
        <v>11</v>
      </c>
      <c r="O480" t="str">
        <f>VLOOKUP(M480,'AT FT Lookup'!$A$3:$D$8,4,FALSE)</f>
        <v>Urb</v>
      </c>
      <c r="P480" s="11" t="str">
        <f>VLOOKUP(N480,'AT FT Lookup'!$A$12:$C$26,3,FALSE)</f>
        <v>Loc</v>
      </c>
      <c r="Q480">
        <f t="shared" si="78"/>
        <v>1</v>
      </c>
      <c r="R480">
        <f t="shared" si="79"/>
        <v>0</v>
      </c>
      <c r="S480">
        <f t="shared" si="80"/>
        <v>0</v>
      </c>
      <c r="T480">
        <f t="shared" si="81"/>
        <v>0</v>
      </c>
      <c r="U480" s="11" t="str">
        <f t="shared" si="82"/>
        <v>&lt;10k</v>
      </c>
      <c r="V480" s="3">
        <v>367</v>
      </c>
      <c r="W480" s="3">
        <v>74</v>
      </c>
      <c r="X480" s="3">
        <v>126</v>
      </c>
      <c r="Y480" s="3">
        <v>108</v>
      </c>
      <c r="Z480" s="3">
        <v>54.5</v>
      </c>
      <c r="AA480" s="9">
        <v>4.5</v>
      </c>
      <c r="AN480" s="3">
        <f>IFERROR(ROUND(VLOOKUP($A480,est_vols!$A:$U,4,FALSE),0),"")</f>
        <v>905</v>
      </c>
      <c r="AO480" s="3">
        <f>IFERROR(ROUND(VLOOKUP($A480,est_vols!$A:$U,5,FALSE),0),"")</f>
        <v>209</v>
      </c>
      <c r="AP480" s="3">
        <f>IFERROR(ROUND(VLOOKUP($A480,est_vols!$A:$U,6,FALSE),0),"")</f>
        <v>388</v>
      </c>
      <c r="AQ480" s="3">
        <f>IFERROR(ROUND(VLOOKUP($A480,est_vols!$A:$U,7,FALSE),0),"")</f>
        <v>291</v>
      </c>
      <c r="AR480" s="3">
        <f>IFERROR(ROUND(VLOOKUP($A480,est_vols!$A:$U,8,FALSE),0),"")</f>
        <v>17</v>
      </c>
      <c r="AS480" s="9">
        <f>IFERROR(ROUND(VLOOKUP($A480,est_vols!$A:$U,9,FALSE),0),"")</f>
        <v>1</v>
      </c>
      <c r="AT480" s="3">
        <f t="shared" si="76"/>
        <v>538</v>
      </c>
      <c r="AU480" s="3">
        <f t="shared" si="76"/>
        <v>135</v>
      </c>
      <c r="AV480" s="3">
        <f t="shared" si="76"/>
        <v>262</v>
      </c>
      <c r="AW480" s="3">
        <f t="shared" si="74"/>
        <v>183</v>
      </c>
      <c r="AX480" s="3">
        <f t="shared" si="74"/>
        <v>-37.5</v>
      </c>
      <c r="AY480" s="9">
        <f t="shared" si="74"/>
        <v>-3.5</v>
      </c>
      <c r="AZ480" s="3">
        <f t="shared" si="77"/>
        <v>289444</v>
      </c>
      <c r="BA480" s="3">
        <f t="shared" si="77"/>
        <v>18225</v>
      </c>
      <c r="BB480" s="3">
        <f t="shared" si="77"/>
        <v>68644</v>
      </c>
      <c r="BC480" s="3">
        <f t="shared" si="75"/>
        <v>33489</v>
      </c>
      <c r="BD480" s="3">
        <f t="shared" si="75"/>
        <v>1406.25</v>
      </c>
      <c r="BE480" s="3">
        <f t="shared" si="75"/>
        <v>12.25</v>
      </c>
    </row>
    <row r="481" spans="1:57" x14ac:dyDescent="0.25">
      <c r="A481">
        <v>479</v>
      </c>
      <c r="B481" t="s">
        <v>75</v>
      </c>
      <c r="C481" t="s">
        <v>214</v>
      </c>
      <c r="D481" t="str">
        <f t="shared" ref="D481:D544" si="83">CONCATENATE(E481," between ",F481," and ",G481)</f>
        <v>HAZELWOOD AVE between BRENTWOOD and LOSPALMOS</v>
      </c>
      <c r="E481" t="s">
        <v>299</v>
      </c>
      <c r="F481" t="s">
        <v>527</v>
      </c>
      <c r="G481" t="s">
        <v>528</v>
      </c>
      <c r="H481" t="s">
        <v>42</v>
      </c>
      <c r="I481" t="s">
        <v>621</v>
      </c>
      <c r="J481" s="11" t="s">
        <v>1013</v>
      </c>
      <c r="K481">
        <v>22799</v>
      </c>
      <c r="L481" s="11">
        <v>22803</v>
      </c>
      <c r="M481">
        <f>IFERROR(ROUND(VLOOKUP($A481,est_vols!$A:$U,2,FALSE),0),"")</f>
        <v>3</v>
      </c>
      <c r="N481">
        <f>IFERROR(ROUND(VLOOKUP($A481,est_vols!$A:$U,3,FALSE),0),"")</f>
        <v>11</v>
      </c>
      <c r="O481" t="str">
        <f>VLOOKUP(M481,'AT FT Lookup'!$A$3:$D$8,4,FALSE)</f>
        <v>Urb</v>
      </c>
      <c r="P481" s="11" t="str">
        <f>VLOOKUP(N481,'AT FT Lookup'!$A$12:$C$26,3,FALSE)</f>
        <v>Loc</v>
      </c>
      <c r="Q481">
        <f t="shared" si="78"/>
        <v>1</v>
      </c>
      <c r="R481">
        <f t="shared" si="79"/>
        <v>0</v>
      </c>
      <c r="S481">
        <f t="shared" si="80"/>
        <v>0</v>
      </c>
      <c r="T481">
        <f t="shared" si="81"/>
        <v>0</v>
      </c>
      <c r="U481" s="11" t="str">
        <f t="shared" si="82"/>
        <v>&lt;10k</v>
      </c>
      <c r="V481" s="3">
        <v>440</v>
      </c>
      <c r="W481" s="3">
        <v>111.5</v>
      </c>
      <c r="X481" s="3">
        <v>163</v>
      </c>
      <c r="Y481" s="3">
        <v>94</v>
      </c>
      <c r="Z481" s="3">
        <v>68.5</v>
      </c>
      <c r="AA481" s="9">
        <v>3</v>
      </c>
      <c r="AN481" s="3">
        <f>IFERROR(ROUND(VLOOKUP($A481,est_vols!$A:$U,4,FALSE),0),"")</f>
        <v>853</v>
      </c>
      <c r="AO481" s="3">
        <f>IFERROR(ROUND(VLOOKUP($A481,est_vols!$A:$U,5,FALSE),0),"")</f>
        <v>47</v>
      </c>
      <c r="AP481" s="3">
        <f>IFERROR(ROUND(VLOOKUP($A481,est_vols!$A:$U,6,FALSE),0),"")</f>
        <v>327</v>
      </c>
      <c r="AQ481" s="3">
        <f>IFERROR(ROUND(VLOOKUP($A481,est_vols!$A:$U,7,FALSE),0),"")</f>
        <v>431</v>
      </c>
      <c r="AR481" s="3">
        <f>IFERROR(ROUND(VLOOKUP($A481,est_vols!$A:$U,8,FALSE),0),"")</f>
        <v>48</v>
      </c>
      <c r="AS481" s="9">
        <f>IFERROR(ROUND(VLOOKUP($A481,est_vols!$A:$U,9,FALSE),0),"")</f>
        <v>1</v>
      </c>
      <c r="AT481" s="3">
        <f t="shared" si="76"/>
        <v>413</v>
      </c>
      <c r="AU481" s="3">
        <f t="shared" si="76"/>
        <v>-64.5</v>
      </c>
      <c r="AV481" s="3">
        <f t="shared" si="76"/>
        <v>164</v>
      </c>
      <c r="AW481" s="3">
        <f t="shared" si="74"/>
        <v>337</v>
      </c>
      <c r="AX481" s="3">
        <f t="shared" si="74"/>
        <v>-20.5</v>
      </c>
      <c r="AY481" s="9">
        <f t="shared" si="74"/>
        <v>-2</v>
      </c>
      <c r="AZ481" s="3">
        <f t="shared" si="77"/>
        <v>170569</v>
      </c>
      <c r="BA481" s="3">
        <f t="shared" si="77"/>
        <v>4160.25</v>
      </c>
      <c r="BB481" s="3">
        <f t="shared" si="77"/>
        <v>26896</v>
      </c>
      <c r="BC481" s="3">
        <f t="shared" si="75"/>
        <v>113569</v>
      </c>
      <c r="BD481" s="3">
        <f t="shared" si="75"/>
        <v>420.25</v>
      </c>
      <c r="BE481" s="3">
        <f t="shared" si="75"/>
        <v>4</v>
      </c>
    </row>
    <row r="482" spans="1:57" x14ac:dyDescent="0.25">
      <c r="A482">
        <v>480</v>
      </c>
      <c r="B482" t="s">
        <v>75</v>
      </c>
      <c r="C482" t="s">
        <v>214</v>
      </c>
      <c r="D482" t="str">
        <f t="shared" si="83"/>
        <v>HAZELWOOD AVE between CASITAS and LOSPALMOS</v>
      </c>
      <c r="E482" t="s">
        <v>299</v>
      </c>
      <c r="F482" t="s">
        <v>529</v>
      </c>
      <c r="G482" t="s">
        <v>528</v>
      </c>
      <c r="H482" t="s">
        <v>40</v>
      </c>
      <c r="I482" t="s">
        <v>621</v>
      </c>
      <c r="J482" s="11" t="s">
        <v>1014</v>
      </c>
      <c r="K482">
        <v>22810</v>
      </c>
      <c r="L482" s="11">
        <v>22803</v>
      </c>
      <c r="M482">
        <f>IFERROR(ROUND(VLOOKUP($A482,est_vols!$A:$U,2,FALSE),0),"")</f>
        <v>3</v>
      </c>
      <c r="N482">
        <f>IFERROR(ROUND(VLOOKUP($A482,est_vols!$A:$U,3,FALSE),0),"")</f>
        <v>11</v>
      </c>
      <c r="O482" t="str">
        <f>VLOOKUP(M482,'AT FT Lookup'!$A$3:$D$8,4,FALSE)</f>
        <v>Urb</v>
      </c>
      <c r="P482" s="11" t="str">
        <f>VLOOKUP(N482,'AT FT Lookup'!$A$12:$C$26,3,FALSE)</f>
        <v>Loc</v>
      </c>
      <c r="Q482">
        <f t="shared" si="78"/>
        <v>1</v>
      </c>
      <c r="R482">
        <f t="shared" si="79"/>
        <v>0</v>
      </c>
      <c r="S482">
        <f t="shared" si="80"/>
        <v>0</v>
      </c>
      <c r="T482">
        <f t="shared" si="81"/>
        <v>0</v>
      </c>
      <c r="U482" s="11" t="str">
        <f t="shared" si="82"/>
        <v>&lt;10k</v>
      </c>
      <c r="V482" s="3">
        <v>651</v>
      </c>
      <c r="W482" s="3">
        <v>98.5</v>
      </c>
      <c r="X482" s="3">
        <v>252.5</v>
      </c>
      <c r="Y482" s="3">
        <v>194.5</v>
      </c>
      <c r="Z482" s="3">
        <v>103.5</v>
      </c>
      <c r="AA482" s="9">
        <v>2</v>
      </c>
      <c r="AN482" s="3">
        <f>IFERROR(ROUND(VLOOKUP($A482,est_vols!$A:$U,4,FALSE),0),"")</f>
        <v>919</v>
      </c>
      <c r="AO482" s="3">
        <f>IFERROR(ROUND(VLOOKUP($A482,est_vols!$A:$U,5,FALSE),0),"")</f>
        <v>209</v>
      </c>
      <c r="AP482" s="3">
        <f>IFERROR(ROUND(VLOOKUP($A482,est_vols!$A:$U,6,FALSE),0),"")</f>
        <v>394</v>
      </c>
      <c r="AQ482" s="3">
        <f>IFERROR(ROUND(VLOOKUP($A482,est_vols!$A:$U,7,FALSE),0),"")</f>
        <v>296</v>
      </c>
      <c r="AR482" s="3">
        <f>IFERROR(ROUND(VLOOKUP($A482,est_vols!$A:$U,8,FALSE),0),"")</f>
        <v>19</v>
      </c>
      <c r="AS482" s="9">
        <f>IFERROR(ROUND(VLOOKUP($A482,est_vols!$A:$U,9,FALSE),0),"")</f>
        <v>1</v>
      </c>
      <c r="AT482" s="3">
        <f t="shared" si="76"/>
        <v>268</v>
      </c>
      <c r="AU482" s="3">
        <f t="shared" si="76"/>
        <v>110.5</v>
      </c>
      <c r="AV482" s="3">
        <f t="shared" si="76"/>
        <v>141.5</v>
      </c>
      <c r="AW482" s="3">
        <f t="shared" si="74"/>
        <v>101.5</v>
      </c>
      <c r="AX482" s="3">
        <f t="shared" si="74"/>
        <v>-84.5</v>
      </c>
      <c r="AY482" s="9">
        <f t="shared" si="74"/>
        <v>-1</v>
      </c>
      <c r="AZ482" s="3">
        <f t="shared" si="77"/>
        <v>71824</v>
      </c>
      <c r="BA482" s="3">
        <f t="shared" si="77"/>
        <v>12210.25</v>
      </c>
      <c r="BB482" s="3">
        <f t="shared" si="77"/>
        <v>20022.25</v>
      </c>
      <c r="BC482" s="3">
        <f t="shared" si="75"/>
        <v>10302.25</v>
      </c>
      <c r="BD482" s="3">
        <f t="shared" si="75"/>
        <v>7140.25</v>
      </c>
      <c r="BE482" s="3">
        <f t="shared" si="75"/>
        <v>1</v>
      </c>
    </row>
    <row r="483" spans="1:57" x14ac:dyDescent="0.25">
      <c r="A483">
        <v>481</v>
      </c>
      <c r="B483" t="s">
        <v>75</v>
      </c>
      <c r="C483" t="s">
        <v>214</v>
      </c>
      <c r="D483" t="str">
        <f t="shared" si="83"/>
        <v>HAZELWOOD AVE between CASITAS and LOSPALMOS</v>
      </c>
      <c r="E483" t="s">
        <v>299</v>
      </c>
      <c r="F483" t="s">
        <v>529</v>
      </c>
      <c r="G483" t="s">
        <v>528</v>
      </c>
      <c r="H483" t="s">
        <v>42</v>
      </c>
      <c r="I483" t="s">
        <v>621</v>
      </c>
      <c r="J483" s="11" t="s">
        <v>1015</v>
      </c>
      <c r="K483">
        <v>22803</v>
      </c>
      <c r="L483" s="11">
        <v>22810</v>
      </c>
      <c r="M483">
        <f>IFERROR(ROUND(VLOOKUP($A483,est_vols!$A:$U,2,FALSE),0),"")</f>
        <v>3</v>
      </c>
      <c r="N483">
        <f>IFERROR(ROUND(VLOOKUP($A483,est_vols!$A:$U,3,FALSE),0),"")</f>
        <v>11</v>
      </c>
      <c r="O483" t="str">
        <f>VLOOKUP(M483,'AT FT Lookup'!$A$3:$D$8,4,FALSE)</f>
        <v>Urb</v>
      </c>
      <c r="P483" s="11" t="str">
        <f>VLOOKUP(N483,'AT FT Lookup'!$A$12:$C$26,3,FALSE)</f>
        <v>Loc</v>
      </c>
      <c r="Q483">
        <f t="shared" si="78"/>
        <v>1</v>
      </c>
      <c r="R483">
        <f t="shared" si="79"/>
        <v>0</v>
      </c>
      <c r="S483">
        <f t="shared" si="80"/>
        <v>0</v>
      </c>
      <c r="T483">
        <f t="shared" si="81"/>
        <v>0</v>
      </c>
      <c r="U483" s="11" t="str">
        <f t="shared" si="82"/>
        <v>&lt;10k</v>
      </c>
      <c r="V483" s="3">
        <v>608</v>
      </c>
      <c r="W483" s="3">
        <v>153.5</v>
      </c>
      <c r="X483" s="3">
        <v>249.5</v>
      </c>
      <c r="Y483" s="3">
        <v>124.5</v>
      </c>
      <c r="Z483" s="3">
        <v>76</v>
      </c>
      <c r="AA483" s="9">
        <v>4.5</v>
      </c>
      <c r="AN483" s="3">
        <f>IFERROR(ROUND(VLOOKUP($A483,est_vols!$A:$U,4,FALSE),0),"")</f>
        <v>865</v>
      </c>
      <c r="AO483" s="3">
        <f>IFERROR(ROUND(VLOOKUP($A483,est_vols!$A:$U,5,FALSE),0),"")</f>
        <v>48</v>
      </c>
      <c r="AP483" s="3">
        <f>IFERROR(ROUND(VLOOKUP($A483,est_vols!$A:$U,6,FALSE),0),"")</f>
        <v>332</v>
      </c>
      <c r="AQ483" s="3">
        <f>IFERROR(ROUND(VLOOKUP($A483,est_vols!$A:$U,7,FALSE),0),"")</f>
        <v>435</v>
      </c>
      <c r="AR483" s="3">
        <f>IFERROR(ROUND(VLOOKUP($A483,est_vols!$A:$U,8,FALSE),0),"")</f>
        <v>50</v>
      </c>
      <c r="AS483" s="9">
        <f>IFERROR(ROUND(VLOOKUP($A483,est_vols!$A:$U,9,FALSE),0),"")</f>
        <v>1</v>
      </c>
      <c r="AT483" s="3">
        <f t="shared" si="76"/>
        <v>257</v>
      </c>
      <c r="AU483" s="3">
        <f t="shared" si="76"/>
        <v>-105.5</v>
      </c>
      <c r="AV483" s="3">
        <f t="shared" si="76"/>
        <v>82.5</v>
      </c>
      <c r="AW483" s="3">
        <f t="shared" si="74"/>
        <v>310.5</v>
      </c>
      <c r="AX483" s="3">
        <f t="shared" si="74"/>
        <v>-26</v>
      </c>
      <c r="AY483" s="9">
        <f t="shared" si="74"/>
        <v>-3.5</v>
      </c>
      <c r="AZ483" s="3">
        <f t="shared" si="77"/>
        <v>66049</v>
      </c>
      <c r="BA483" s="3">
        <f t="shared" si="77"/>
        <v>11130.25</v>
      </c>
      <c r="BB483" s="3">
        <f t="shared" si="77"/>
        <v>6806.25</v>
      </c>
      <c r="BC483" s="3">
        <f t="shared" si="75"/>
        <v>96410.25</v>
      </c>
      <c r="BD483" s="3">
        <f t="shared" si="75"/>
        <v>676</v>
      </c>
      <c r="BE483" s="3">
        <f t="shared" si="75"/>
        <v>12.25</v>
      </c>
    </row>
    <row r="484" spans="1:57" x14ac:dyDescent="0.25">
      <c r="A484">
        <v>482</v>
      </c>
      <c r="B484" t="s">
        <v>75</v>
      </c>
      <c r="C484" t="s">
        <v>214</v>
      </c>
      <c r="D484" t="str">
        <f t="shared" si="83"/>
        <v>HEARST AVE between BADEN and CIRCULAR</v>
      </c>
      <c r="E484" t="s">
        <v>300</v>
      </c>
      <c r="F484" t="s">
        <v>530</v>
      </c>
      <c r="G484" t="s">
        <v>531</v>
      </c>
      <c r="H484" t="s">
        <v>40</v>
      </c>
      <c r="I484" t="s">
        <v>621</v>
      </c>
      <c r="J484" s="11" t="s">
        <v>1016</v>
      </c>
      <c r="K484">
        <v>22132</v>
      </c>
      <c r="L484" s="11">
        <v>22133</v>
      </c>
      <c r="M484">
        <f>IFERROR(ROUND(VLOOKUP($A484,est_vols!$A:$U,2,FALSE),0),"")</f>
        <v>3</v>
      </c>
      <c r="N484">
        <f>IFERROR(ROUND(VLOOKUP($A484,est_vols!$A:$U,3,FALSE),0),"")</f>
        <v>11</v>
      </c>
      <c r="O484" t="str">
        <f>VLOOKUP(M484,'AT FT Lookup'!$A$3:$D$8,4,FALSE)</f>
        <v>Urb</v>
      </c>
      <c r="P484" s="11" t="str">
        <f>VLOOKUP(N484,'AT FT Lookup'!$A$12:$C$26,3,FALSE)</f>
        <v>Loc</v>
      </c>
      <c r="Q484">
        <f t="shared" si="78"/>
        <v>1</v>
      </c>
      <c r="R484">
        <f t="shared" si="79"/>
        <v>0</v>
      </c>
      <c r="S484">
        <f t="shared" si="80"/>
        <v>0</v>
      </c>
      <c r="T484">
        <f t="shared" si="81"/>
        <v>0</v>
      </c>
      <c r="U484" s="11" t="str">
        <f t="shared" si="82"/>
        <v>&lt;10k</v>
      </c>
      <c r="V484" s="3">
        <v>474</v>
      </c>
      <c r="W484" s="3">
        <v>200</v>
      </c>
      <c r="X484" s="3">
        <v>139</v>
      </c>
      <c r="Y484" s="3">
        <v>69</v>
      </c>
      <c r="Z484" s="3">
        <v>56</v>
      </c>
      <c r="AA484" s="9">
        <v>10</v>
      </c>
      <c r="AN484" s="3">
        <f>IFERROR(ROUND(VLOOKUP($A484,est_vols!$A:$U,4,FALSE),0),"")</f>
        <v>1029</v>
      </c>
      <c r="AO484" s="3">
        <f>IFERROR(ROUND(VLOOKUP($A484,est_vols!$A:$U,5,FALSE),0),"")</f>
        <v>177</v>
      </c>
      <c r="AP484" s="3">
        <f>IFERROR(ROUND(VLOOKUP($A484,est_vols!$A:$U,6,FALSE),0),"")</f>
        <v>503</v>
      </c>
      <c r="AQ484" s="3">
        <f>IFERROR(ROUND(VLOOKUP($A484,est_vols!$A:$U,7,FALSE),0),"")</f>
        <v>213</v>
      </c>
      <c r="AR484" s="3">
        <f>IFERROR(ROUND(VLOOKUP($A484,est_vols!$A:$U,8,FALSE),0),"")</f>
        <v>136</v>
      </c>
      <c r="AS484" s="9">
        <f>IFERROR(ROUND(VLOOKUP($A484,est_vols!$A:$U,9,FALSE),0),"")</f>
        <v>0</v>
      </c>
      <c r="AT484" s="3">
        <f t="shared" si="76"/>
        <v>555</v>
      </c>
      <c r="AU484" s="3">
        <f t="shared" si="76"/>
        <v>-23</v>
      </c>
      <c r="AV484" s="3">
        <f t="shared" si="76"/>
        <v>364</v>
      </c>
      <c r="AW484" s="3">
        <f t="shared" si="74"/>
        <v>144</v>
      </c>
      <c r="AX484" s="3">
        <f t="shared" si="74"/>
        <v>80</v>
      </c>
      <c r="AY484" s="9">
        <f t="shared" si="74"/>
        <v>-10</v>
      </c>
      <c r="AZ484" s="3">
        <f t="shared" si="77"/>
        <v>308025</v>
      </c>
      <c r="BA484" s="3">
        <f t="shared" si="77"/>
        <v>529</v>
      </c>
      <c r="BB484" s="3">
        <f t="shared" si="77"/>
        <v>132496</v>
      </c>
      <c r="BC484" s="3">
        <f t="shared" si="75"/>
        <v>20736</v>
      </c>
      <c r="BD484" s="3">
        <f t="shared" si="75"/>
        <v>6400</v>
      </c>
      <c r="BE484" s="3">
        <f t="shared" si="75"/>
        <v>100</v>
      </c>
    </row>
    <row r="485" spans="1:57" x14ac:dyDescent="0.25">
      <c r="A485">
        <v>483</v>
      </c>
      <c r="B485" t="s">
        <v>75</v>
      </c>
      <c r="C485" t="s">
        <v>214</v>
      </c>
      <c r="D485" t="str">
        <f t="shared" si="83"/>
        <v>HEARST AVE between BADEN and CIRCULAR</v>
      </c>
      <c r="E485" t="s">
        <v>300</v>
      </c>
      <c r="F485" t="s">
        <v>530</v>
      </c>
      <c r="G485" t="s">
        <v>531</v>
      </c>
      <c r="H485" t="s">
        <v>42</v>
      </c>
      <c r="I485" t="s">
        <v>621</v>
      </c>
      <c r="J485" s="11" t="s">
        <v>1017</v>
      </c>
      <c r="K485">
        <v>22133</v>
      </c>
      <c r="L485" s="11">
        <v>22132</v>
      </c>
      <c r="M485">
        <f>IFERROR(ROUND(VLOOKUP($A485,est_vols!$A:$U,2,FALSE),0),"")</f>
        <v>3</v>
      </c>
      <c r="N485">
        <f>IFERROR(ROUND(VLOOKUP($A485,est_vols!$A:$U,3,FALSE),0),"")</f>
        <v>11</v>
      </c>
      <c r="O485" t="str">
        <f>VLOOKUP(M485,'AT FT Lookup'!$A$3:$D$8,4,FALSE)</f>
        <v>Urb</v>
      </c>
      <c r="P485" s="11" t="str">
        <f>VLOOKUP(N485,'AT FT Lookup'!$A$12:$C$26,3,FALSE)</f>
        <v>Loc</v>
      </c>
      <c r="Q485">
        <f t="shared" si="78"/>
        <v>1</v>
      </c>
      <c r="R485">
        <f t="shared" si="79"/>
        <v>0</v>
      </c>
      <c r="S485">
        <f t="shared" si="80"/>
        <v>0</v>
      </c>
      <c r="T485">
        <f t="shared" si="81"/>
        <v>0</v>
      </c>
      <c r="U485" s="11" t="str">
        <f t="shared" si="82"/>
        <v>&lt;10k</v>
      </c>
      <c r="V485" s="3">
        <v>240</v>
      </c>
      <c r="W485" s="3">
        <v>24</v>
      </c>
      <c r="X485" s="3">
        <v>89</v>
      </c>
      <c r="Y485" s="3">
        <v>59</v>
      </c>
      <c r="Z485" s="3">
        <v>68</v>
      </c>
      <c r="AA485" s="9">
        <v>0</v>
      </c>
      <c r="AN485" s="3">
        <f>IFERROR(ROUND(VLOOKUP($A485,est_vols!$A:$U,4,FALSE),0),"")</f>
        <v>1049</v>
      </c>
      <c r="AO485" s="3">
        <f>IFERROR(ROUND(VLOOKUP($A485,est_vols!$A:$U,5,FALSE),0),"")</f>
        <v>230</v>
      </c>
      <c r="AP485" s="3">
        <f>IFERROR(ROUND(VLOOKUP($A485,est_vols!$A:$U,6,FALSE),0),"")</f>
        <v>391</v>
      </c>
      <c r="AQ485" s="3">
        <f>IFERROR(ROUND(VLOOKUP($A485,est_vols!$A:$U,7,FALSE),0),"")</f>
        <v>252</v>
      </c>
      <c r="AR485" s="3">
        <f>IFERROR(ROUND(VLOOKUP($A485,est_vols!$A:$U,8,FALSE),0),"")</f>
        <v>162</v>
      </c>
      <c r="AS485" s="9">
        <f>IFERROR(ROUND(VLOOKUP($A485,est_vols!$A:$U,9,FALSE),0),"")</f>
        <v>14</v>
      </c>
      <c r="AT485" s="3">
        <f t="shared" si="76"/>
        <v>809</v>
      </c>
      <c r="AU485" s="3">
        <f t="shared" si="76"/>
        <v>206</v>
      </c>
      <c r="AV485" s="3">
        <f t="shared" si="76"/>
        <v>302</v>
      </c>
      <c r="AW485" s="3">
        <f t="shared" si="74"/>
        <v>193</v>
      </c>
      <c r="AX485" s="3">
        <f t="shared" si="74"/>
        <v>94</v>
      </c>
      <c r="AY485" s="9" t="str">
        <f t="shared" si="74"/>
        <v/>
      </c>
      <c r="AZ485" s="3">
        <f t="shared" si="77"/>
        <v>654481</v>
      </c>
      <c r="BA485" s="3">
        <f t="shared" si="77"/>
        <v>42436</v>
      </c>
      <c r="BB485" s="3">
        <f t="shared" si="77"/>
        <v>91204</v>
      </c>
      <c r="BC485" s="3">
        <f t="shared" si="75"/>
        <v>37249</v>
      </c>
      <c r="BD485" s="3">
        <f t="shared" si="75"/>
        <v>8836</v>
      </c>
      <c r="BE485" s="3" t="str">
        <f t="shared" si="75"/>
        <v/>
      </c>
    </row>
    <row r="486" spans="1:57" x14ac:dyDescent="0.25">
      <c r="A486">
        <v>484</v>
      </c>
      <c r="B486" t="s">
        <v>75</v>
      </c>
      <c r="C486" t="s">
        <v>214</v>
      </c>
      <c r="D486" t="str">
        <f t="shared" si="83"/>
        <v>HEARST AVE between FOERSTER and GENNESSEE</v>
      </c>
      <c r="E486" t="s">
        <v>300</v>
      </c>
      <c r="F486" t="s">
        <v>504</v>
      </c>
      <c r="G486" t="s">
        <v>505</v>
      </c>
      <c r="H486" t="s">
        <v>40</v>
      </c>
      <c r="I486" t="s">
        <v>621</v>
      </c>
      <c r="J486" s="11" t="s">
        <v>1018</v>
      </c>
      <c r="K486">
        <v>22244</v>
      </c>
      <c r="L486" s="11">
        <v>22231</v>
      </c>
      <c r="M486">
        <f>IFERROR(ROUND(VLOOKUP($A486,est_vols!$A:$U,2,FALSE),0),"")</f>
        <v>3</v>
      </c>
      <c r="N486">
        <f>IFERROR(ROUND(VLOOKUP($A486,est_vols!$A:$U,3,FALSE),0),"")</f>
        <v>11</v>
      </c>
      <c r="O486" t="str">
        <f>VLOOKUP(M486,'AT FT Lookup'!$A$3:$D$8,4,FALSE)</f>
        <v>Urb</v>
      </c>
      <c r="P486" s="11" t="str">
        <f>VLOOKUP(N486,'AT FT Lookup'!$A$12:$C$26,3,FALSE)</f>
        <v>Loc</v>
      </c>
      <c r="Q486">
        <f t="shared" si="78"/>
        <v>1</v>
      </c>
      <c r="R486">
        <f t="shared" si="79"/>
        <v>0</v>
      </c>
      <c r="S486">
        <f t="shared" si="80"/>
        <v>0</v>
      </c>
      <c r="T486">
        <f t="shared" si="81"/>
        <v>0</v>
      </c>
      <c r="U486" s="11" t="str">
        <f t="shared" si="82"/>
        <v>&lt;10k</v>
      </c>
      <c r="V486" s="3">
        <v>365</v>
      </c>
      <c r="W486" s="3">
        <v>71</v>
      </c>
      <c r="X486" s="3">
        <v>143</v>
      </c>
      <c r="Y486" s="3">
        <v>86</v>
      </c>
      <c r="Z486" s="3">
        <v>61</v>
      </c>
      <c r="AA486" s="9">
        <v>4</v>
      </c>
      <c r="AN486" s="3">
        <f>IFERROR(ROUND(VLOOKUP($A486,est_vols!$A:$U,4,FALSE),0),"")</f>
        <v>14</v>
      </c>
      <c r="AO486" s="3">
        <f>IFERROR(ROUND(VLOOKUP($A486,est_vols!$A:$U,5,FALSE),0),"")</f>
        <v>0</v>
      </c>
      <c r="AP486" s="3">
        <f>IFERROR(ROUND(VLOOKUP($A486,est_vols!$A:$U,6,FALSE),0),"")</f>
        <v>14</v>
      </c>
      <c r="AQ486" s="3">
        <f>IFERROR(ROUND(VLOOKUP($A486,est_vols!$A:$U,7,FALSE),0),"")</f>
        <v>0</v>
      </c>
      <c r="AR486" s="3">
        <f>IFERROR(ROUND(VLOOKUP($A486,est_vols!$A:$U,8,FALSE),0),"")</f>
        <v>0</v>
      </c>
      <c r="AS486" s="9">
        <f>IFERROR(ROUND(VLOOKUP($A486,est_vols!$A:$U,9,FALSE),0),"")</f>
        <v>0</v>
      </c>
      <c r="AT486" s="3">
        <f t="shared" si="76"/>
        <v>-351</v>
      </c>
      <c r="AU486" s="3">
        <f t="shared" si="76"/>
        <v>-71</v>
      </c>
      <c r="AV486" s="3">
        <f t="shared" si="76"/>
        <v>-129</v>
      </c>
      <c r="AW486" s="3">
        <f t="shared" si="76"/>
        <v>-86</v>
      </c>
      <c r="AX486" s="3">
        <f t="shared" si="76"/>
        <v>-61</v>
      </c>
      <c r="AY486" s="9">
        <f t="shared" si="76"/>
        <v>-4</v>
      </c>
      <c r="AZ486" s="3">
        <f t="shared" si="77"/>
        <v>123201</v>
      </c>
      <c r="BA486" s="3">
        <f t="shared" si="77"/>
        <v>5041</v>
      </c>
      <c r="BB486" s="3">
        <f t="shared" si="77"/>
        <v>16641</v>
      </c>
      <c r="BC486" s="3">
        <f t="shared" si="77"/>
        <v>7396</v>
      </c>
      <c r="BD486" s="3">
        <f t="shared" si="77"/>
        <v>3721</v>
      </c>
      <c r="BE486" s="3">
        <f t="shared" si="77"/>
        <v>16</v>
      </c>
    </row>
    <row r="487" spans="1:57" x14ac:dyDescent="0.25">
      <c r="A487">
        <v>485</v>
      </c>
      <c r="B487" t="s">
        <v>75</v>
      </c>
      <c r="C487" t="s">
        <v>214</v>
      </c>
      <c r="D487" t="str">
        <f t="shared" si="83"/>
        <v>HEARST AVE between FOERSTER and GENNESSEE</v>
      </c>
      <c r="E487" t="s">
        <v>300</v>
      </c>
      <c r="F487" t="s">
        <v>504</v>
      </c>
      <c r="G487" t="s">
        <v>505</v>
      </c>
      <c r="H487" t="s">
        <v>42</v>
      </c>
      <c r="I487" t="s">
        <v>621</v>
      </c>
      <c r="J487" s="11" t="s">
        <v>1019</v>
      </c>
      <c r="K487">
        <v>22231</v>
      </c>
      <c r="L487" s="11">
        <v>22244</v>
      </c>
      <c r="M487">
        <f>IFERROR(ROUND(VLOOKUP($A487,est_vols!$A:$U,2,FALSE),0),"")</f>
        <v>3</v>
      </c>
      <c r="N487">
        <f>IFERROR(ROUND(VLOOKUP($A487,est_vols!$A:$U,3,FALSE),0),"")</f>
        <v>11</v>
      </c>
      <c r="O487" t="str">
        <f>VLOOKUP(M487,'AT FT Lookup'!$A$3:$D$8,4,FALSE)</f>
        <v>Urb</v>
      </c>
      <c r="P487" s="11" t="str">
        <f>VLOOKUP(N487,'AT FT Lookup'!$A$12:$C$26,3,FALSE)</f>
        <v>Loc</v>
      </c>
      <c r="Q487">
        <f t="shared" si="78"/>
        <v>1</v>
      </c>
      <c r="R487">
        <f t="shared" si="79"/>
        <v>0</v>
      </c>
      <c r="S487">
        <f t="shared" si="80"/>
        <v>0</v>
      </c>
      <c r="T487">
        <f t="shared" si="81"/>
        <v>0</v>
      </c>
      <c r="U487" s="11" t="str">
        <f t="shared" si="82"/>
        <v>&lt;10k</v>
      </c>
      <c r="V487" s="3">
        <v>422</v>
      </c>
      <c r="W487" s="3">
        <v>45</v>
      </c>
      <c r="X487" s="3">
        <v>171</v>
      </c>
      <c r="Y487" s="3">
        <v>117</v>
      </c>
      <c r="Z487" s="3">
        <v>83</v>
      </c>
      <c r="AA487" s="9">
        <v>6</v>
      </c>
      <c r="AN487" s="3">
        <f>IFERROR(ROUND(VLOOKUP($A487,est_vols!$A:$U,4,FALSE),0),"")</f>
        <v>0</v>
      </c>
      <c r="AO487" s="3">
        <f>IFERROR(ROUND(VLOOKUP($A487,est_vols!$A:$U,5,FALSE),0),"")</f>
        <v>0</v>
      </c>
      <c r="AP487" s="3">
        <f>IFERROR(ROUND(VLOOKUP($A487,est_vols!$A:$U,6,FALSE),0),"")</f>
        <v>0</v>
      </c>
      <c r="AQ487" s="3">
        <f>IFERROR(ROUND(VLOOKUP($A487,est_vols!$A:$U,7,FALSE),0),"")</f>
        <v>0</v>
      </c>
      <c r="AR487" s="3">
        <f>IFERROR(ROUND(VLOOKUP($A487,est_vols!$A:$U,8,FALSE),0),"")</f>
        <v>0</v>
      </c>
      <c r="AS487" s="9">
        <f>IFERROR(ROUND(VLOOKUP($A487,est_vols!$A:$U,9,FALSE),0),"")</f>
        <v>0</v>
      </c>
      <c r="AT487" s="3">
        <f t="shared" ref="AT487:AY529" si="84">IF(V487&gt;0,AN487-V487,"")</f>
        <v>-422</v>
      </c>
      <c r="AU487" s="3">
        <f t="shared" si="84"/>
        <v>-45</v>
      </c>
      <c r="AV487" s="3">
        <f t="shared" si="84"/>
        <v>-171</v>
      </c>
      <c r="AW487" s="3">
        <f t="shared" si="84"/>
        <v>-117</v>
      </c>
      <c r="AX487" s="3">
        <f t="shared" si="84"/>
        <v>-83</v>
      </c>
      <c r="AY487" s="9">
        <f t="shared" si="84"/>
        <v>-6</v>
      </c>
      <c r="AZ487" s="3">
        <f t="shared" ref="AZ487:BE529" si="85">IFERROR(AT487^2,"")</f>
        <v>178084</v>
      </c>
      <c r="BA487" s="3">
        <f t="shared" si="85"/>
        <v>2025</v>
      </c>
      <c r="BB487" s="3">
        <f t="shared" si="85"/>
        <v>29241</v>
      </c>
      <c r="BC487" s="3">
        <f t="shared" si="85"/>
        <v>13689</v>
      </c>
      <c r="BD487" s="3">
        <f t="shared" si="85"/>
        <v>6889</v>
      </c>
      <c r="BE487" s="3">
        <f t="shared" si="85"/>
        <v>36</v>
      </c>
    </row>
    <row r="488" spans="1:57" x14ac:dyDescent="0.25">
      <c r="A488">
        <v>486</v>
      </c>
      <c r="B488" t="s">
        <v>75</v>
      </c>
      <c r="C488" t="s">
        <v>214</v>
      </c>
      <c r="D488" t="str">
        <f t="shared" si="83"/>
        <v>HOFFMAN AVE between 23RD and ALVARADO</v>
      </c>
      <c r="E488" t="s">
        <v>301</v>
      </c>
      <c r="F488" t="s">
        <v>453</v>
      </c>
      <c r="G488" t="s">
        <v>532</v>
      </c>
      <c r="H488" t="s">
        <v>36</v>
      </c>
      <c r="I488" t="s">
        <v>621</v>
      </c>
      <c r="J488" s="11" t="s">
        <v>1020</v>
      </c>
      <c r="K488">
        <v>26085</v>
      </c>
      <c r="L488" s="11">
        <v>26098</v>
      </c>
      <c r="M488">
        <f>IFERROR(ROUND(VLOOKUP($A488,est_vols!$A:$U,2,FALSE),0),"")</f>
        <v>2</v>
      </c>
      <c r="N488">
        <f>IFERROR(ROUND(VLOOKUP($A488,est_vols!$A:$U,3,FALSE),0),"")</f>
        <v>11</v>
      </c>
      <c r="O488" t="str">
        <f>VLOOKUP(M488,'AT FT Lookup'!$A$3:$D$8,4,FALSE)</f>
        <v>UrbBiz</v>
      </c>
      <c r="P488" s="11" t="str">
        <f>VLOOKUP(N488,'AT FT Lookup'!$A$12:$C$26,3,FALSE)</f>
        <v>Loc</v>
      </c>
      <c r="Q488">
        <f t="shared" si="78"/>
        <v>1</v>
      </c>
      <c r="R488">
        <f t="shared" si="79"/>
        <v>0</v>
      </c>
      <c r="S488">
        <f t="shared" si="80"/>
        <v>0</v>
      </c>
      <c r="T488">
        <f t="shared" si="81"/>
        <v>0</v>
      </c>
      <c r="U488" s="11" t="str">
        <f t="shared" si="82"/>
        <v>&lt;10k</v>
      </c>
      <c r="V488" s="3">
        <v>563</v>
      </c>
      <c r="W488" s="3">
        <v>130</v>
      </c>
      <c r="X488" s="3">
        <v>208</v>
      </c>
      <c r="Y488" s="3">
        <v>101</v>
      </c>
      <c r="Z488" s="3">
        <v>117</v>
      </c>
      <c r="AA488" s="9">
        <v>7</v>
      </c>
      <c r="AN488" s="3">
        <f>IFERROR(ROUND(VLOOKUP($A488,est_vols!$A:$U,4,FALSE),0),"")</f>
        <v>99</v>
      </c>
      <c r="AO488" s="3">
        <f>IFERROR(ROUND(VLOOKUP($A488,est_vols!$A:$U,5,FALSE),0),"")</f>
        <v>19</v>
      </c>
      <c r="AP488" s="3">
        <f>IFERROR(ROUND(VLOOKUP($A488,est_vols!$A:$U,6,FALSE),0),"")</f>
        <v>27</v>
      </c>
      <c r="AQ488" s="3">
        <f>IFERROR(ROUND(VLOOKUP($A488,est_vols!$A:$U,7,FALSE),0),"")</f>
        <v>15</v>
      </c>
      <c r="AR488" s="3">
        <f>IFERROR(ROUND(VLOOKUP($A488,est_vols!$A:$U,8,FALSE),0),"")</f>
        <v>26</v>
      </c>
      <c r="AS488" s="9">
        <f>IFERROR(ROUND(VLOOKUP($A488,est_vols!$A:$U,9,FALSE),0),"")</f>
        <v>12</v>
      </c>
      <c r="AT488" s="3">
        <f t="shared" si="84"/>
        <v>-464</v>
      </c>
      <c r="AU488" s="3">
        <f t="shared" si="84"/>
        <v>-111</v>
      </c>
      <c r="AV488" s="3">
        <f t="shared" si="84"/>
        <v>-181</v>
      </c>
      <c r="AW488" s="3">
        <f t="shared" si="84"/>
        <v>-86</v>
      </c>
      <c r="AX488" s="3">
        <f t="shared" si="84"/>
        <v>-91</v>
      </c>
      <c r="AY488" s="9">
        <f t="shared" si="84"/>
        <v>5</v>
      </c>
      <c r="AZ488" s="3">
        <f t="shared" si="85"/>
        <v>215296</v>
      </c>
      <c r="BA488" s="3">
        <f t="shared" si="85"/>
        <v>12321</v>
      </c>
      <c r="BB488" s="3">
        <f t="shared" si="85"/>
        <v>32761</v>
      </c>
      <c r="BC488" s="3">
        <f t="shared" si="85"/>
        <v>7396</v>
      </c>
      <c r="BD488" s="3">
        <f t="shared" si="85"/>
        <v>8281</v>
      </c>
      <c r="BE488" s="3">
        <f t="shared" si="85"/>
        <v>25</v>
      </c>
    </row>
    <row r="489" spans="1:57" x14ac:dyDescent="0.25">
      <c r="A489">
        <v>487</v>
      </c>
      <c r="B489" t="s">
        <v>75</v>
      </c>
      <c r="C489" t="s">
        <v>214</v>
      </c>
      <c r="D489" t="str">
        <f t="shared" si="83"/>
        <v>HOFFMAN AVE between 23RD and ALVARADO</v>
      </c>
      <c r="E489" t="s">
        <v>301</v>
      </c>
      <c r="F489" t="s">
        <v>453</v>
      </c>
      <c r="G489" t="s">
        <v>532</v>
      </c>
      <c r="H489" t="s">
        <v>38</v>
      </c>
      <c r="I489" t="s">
        <v>621</v>
      </c>
      <c r="J489" s="11" t="s">
        <v>1021</v>
      </c>
      <c r="K489">
        <v>26098</v>
      </c>
      <c r="L489" s="11">
        <v>26085</v>
      </c>
      <c r="M489">
        <f>IFERROR(ROUND(VLOOKUP($A489,est_vols!$A:$U,2,FALSE),0),"")</f>
        <v>2</v>
      </c>
      <c r="N489">
        <f>IFERROR(ROUND(VLOOKUP($A489,est_vols!$A:$U,3,FALSE),0),"")</f>
        <v>11</v>
      </c>
      <c r="O489" t="str">
        <f>VLOOKUP(M489,'AT FT Lookup'!$A$3:$D$8,4,FALSE)</f>
        <v>UrbBiz</v>
      </c>
      <c r="P489" s="11" t="str">
        <f>VLOOKUP(N489,'AT FT Lookup'!$A$12:$C$26,3,FALSE)</f>
        <v>Loc</v>
      </c>
      <c r="Q489">
        <f t="shared" si="78"/>
        <v>1</v>
      </c>
      <c r="R489">
        <f t="shared" si="79"/>
        <v>0</v>
      </c>
      <c r="S489">
        <f t="shared" si="80"/>
        <v>0</v>
      </c>
      <c r="T489">
        <f t="shared" si="81"/>
        <v>0</v>
      </c>
      <c r="U489" s="11" t="str">
        <f t="shared" si="82"/>
        <v>&lt;10k</v>
      </c>
      <c r="V489" s="3">
        <v>281</v>
      </c>
      <c r="W489" s="3">
        <v>85</v>
      </c>
      <c r="X489" s="3">
        <v>106</v>
      </c>
      <c r="Y489" s="3">
        <v>52</v>
      </c>
      <c r="Z489" s="3">
        <v>34</v>
      </c>
      <c r="AA489" s="9">
        <v>4</v>
      </c>
      <c r="AN489" s="3">
        <f>IFERROR(ROUND(VLOOKUP($A489,est_vols!$A:$U,4,FALSE),0),"")</f>
        <v>2</v>
      </c>
      <c r="AO489" s="3">
        <f>IFERROR(ROUND(VLOOKUP($A489,est_vols!$A:$U,5,FALSE),0),"")</f>
        <v>0</v>
      </c>
      <c r="AP489" s="3">
        <f>IFERROR(ROUND(VLOOKUP($A489,est_vols!$A:$U,6,FALSE),0),"")</f>
        <v>0</v>
      </c>
      <c r="AQ489" s="3">
        <f>IFERROR(ROUND(VLOOKUP($A489,est_vols!$A:$U,7,FALSE),0),"")</f>
        <v>1</v>
      </c>
      <c r="AR489" s="3">
        <f>IFERROR(ROUND(VLOOKUP($A489,est_vols!$A:$U,8,FALSE),0),"")</f>
        <v>1</v>
      </c>
      <c r="AS489" s="9">
        <f>IFERROR(ROUND(VLOOKUP($A489,est_vols!$A:$U,9,FALSE),0),"")</f>
        <v>0</v>
      </c>
      <c r="AT489" s="3">
        <f t="shared" si="84"/>
        <v>-279</v>
      </c>
      <c r="AU489" s="3">
        <f t="shared" si="84"/>
        <v>-85</v>
      </c>
      <c r="AV489" s="3">
        <f t="shared" si="84"/>
        <v>-106</v>
      </c>
      <c r="AW489" s="3">
        <f t="shared" si="84"/>
        <v>-51</v>
      </c>
      <c r="AX489" s="3">
        <f t="shared" si="84"/>
        <v>-33</v>
      </c>
      <c r="AY489" s="9">
        <f t="shared" si="84"/>
        <v>-4</v>
      </c>
      <c r="AZ489" s="3">
        <f t="shared" si="85"/>
        <v>77841</v>
      </c>
      <c r="BA489" s="3">
        <f t="shared" si="85"/>
        <v>7225</v>
      </c>
      <c r="BB489" s="3">
        <f t="shared" si="85"/>
        <v>11236</v>
      </c>
      <c r="BC489" s="3">
        <f t="shared" si="85"/>
        <v>2601</v>
      </c>
      <c r="BD489" s="3">
        <f t="shared" si="85"/>
        <v>1089</v>
      </c>
      <c r="BE489" s="3">
        <f t="shared" si="85"/>
        <v>16</v>
      </c>
    </row>
    <row r="490" spans="1:57" x14ac:dyDescent="0.25">
      <c r="A490">
        <v>488</v>
      </c>
      <c r="B490" t="s">
        <v>75</v>
      </c>
      <c r="C490" t="s">
        <v>214</v>
      </c>
      <c r="D490" t="str">
        <f t="shared" si="83"/>
        <v>HUGO ST between 4TH and 5TH</v>
      </c>
      <c r="E490" t="s">
        <v>302</v>
      </c>
      <c r="F490" t="s">
        <v>511</v>
      </c>
      <c r="G490" t="s">
        <v>533</v>
      </c>
      <c r="H490" t="s">
        <v>40</v>
      </c>
      <c r="I490" t="s">
        <v>621</v>
      </c>
      <c r="J490" s="11" t="s">
        <v>1022</v>
      </c>
      <c r="K490">
        <v>27085</v>
      </c>
      <c r="L490" s="11">
        <v>27082</v>
      </c>
      <c r="M490">
        <f>IFERROR(ROUND(VLOOKUP($A490,est_vols!$A:$U,2,FALSE),0),"")</f>
        <v>2</v>
      </c>
      <c r="N490">
        <f>IFERROR(ROUND(VLOOKUP($A490,est_vols!$A:$U,3,FALSE),0),"")</f>
        <v>11</v>
      </c>
      <c r="O490" t="str">
        <f>VLOOKUP(M490,'AT FT Lookup'!$A$3:$D$8,4,FALSE)</f>
        <v>UrbBiz</v>
      </c>
      <c r="P490" s="11" t="str">
        <f>VLOOKUP(N490,'AT FT Lookup'!$A$12:$C$26,3,FALSE)</f>
        <v>Loc</v>
      </c>
      <c r="Q490">
        <f t="shared" si="78"/>
        <v>1</v>
      </c>
      <c r="R490">
        <f t="shared" si="79"/>
        <v>0</v>
      </c>
      <c r="S490">
        <f t="shared" si="80"/>
        <v>0</v>
      </c>
      <c r="T490">
        <f t="shared" si="81"/>
        <v>0</v>
      </c>
      <c r="U490" s="11" t="str">
        <f t="shared" si="82"/>
        <v>&lt;10k</v>
      </c>
      <c r="V490" s="3">
        <v>611</v>
      </c>
      <c r="W490" s="3">
        <v>158</v>
      </c>
      <c r="X490" s="3">
        <v>192</v>
      </c>
      <c r="Y490" s="3">
        <v>142</v>
      </c>
      <c r="Z490" s="3">
        <v>108</v>
      </c>
      <c r="AA490" s="9">
        <v>11</v>
      </c>
      <c r="AN490" s="3">
        <f>IFERROR(ROUND(VLOOKUP($A490,est_vols!$A:$U,4,FALSE),0),"")</f>
        <v>0</v>
      </c>
      <c r="AO490" s="3">
        <f>IFERROR(ROUND(VLOOKUP($A490,est_vols!$A:$U,5,FALSE),0),"")</f>
        <v>0</v>
      </c>
      <c r="AP490" s="3">
        <f>IFERROR(ROUND(VLOOKUP($A490,est_vols!$A:$U,6,FALSE),0),"")</f>
        <v>0</v>
      </c>
      <c r="AQ490" s="3">
        <f>IFERROR(ROUND(VLOOKUP($A490,est_vols!$A:$U,7,FALSE),0),"")</f>
        <v>0</v>
      </c>
      <c r="AR490" s="3">
        <f>IFERROR(ROUND(VLOOKUP($A490,est_vols!$A:$U,8,FALSE),0),"")</f>
        <v>0</v>
      </c>
      <c r="AS490" s="9">
        <f>IFERROR(ROUND(VLOOKUP($A490,est_vols!$A:$U,9,FALSE),0),"")</f>
        <v>0</v>
      </c>
      <c r="AT490" s="3">
        <f t="shared" si="84"/>
        <v>-611</v>
      </c>
      <c r="AU490" s="3">
        <f t="shared" si="84"/>
        <v>-158</v>
      </c>
      <c r="AV490" s="3">
        <f t="shared" si="84"/>
        <v>-192</v>
      </c>
      <c r="AW490" s="3">
        <f t="shared" si="84"/>
        <v>-142</v>
      </c>
      <c r="AX490" s="3">
        <f t="shared" si="84"/>
        <v>-108</v>
      </c>
      <c r="AY490" s="9">
        <f t="shared" si="84"/>
        <v>-11</v>
      </c>
      <c r="AZ490" s="3">
        <f t="shared" si="85"/>
        <v>373321</v>
      </c>
      <c r="BA490" s="3">
        <f t="shared" si="85"/>
        <v>24964</v>
      </c>
      <c r="BB490" s="3">
        <f t="shared" si="85"/>
        <v>36864</v>
      </c>
      <c r="BC490" s="3">
        <f t="shared" si="85"/>
        <v>20164</v>
      </c>
      <c r="BD490" s="3">
        <f t="shared" si="85"/>
        <v>11664</v>
      </c>
      <c r="BE490" s="3">
        <f t="shared" si="85"/>
        <v>121</v>
      </c>
    </row>
    <row r="491" spans="1:57" x14ac:dyDescent="0.25">
      <c r="A491">
        <v>489</v>
      </c>
      <c r="B491" t="s">
        <v>75</v>
      </c>
      <c r="C491" t="s">
        <v>214</v>
      </c>
      <c r="D491" t="str">
        <f t="shared" si="83"/>
        <v>HUGO ST between 4TH and 5TH</v>
      </c>
      <c r="E491" t="s">
        <v>302</v>
      </c>
      <c r="F491" t="s">
        <v>511</v>
      </c>
      <c r="G491" t="s">
        <v>533</v>
      </c>
      <c r="H491" t="s">
        <v>42</v>
      </c>
      <c r="I491" t="s">
        <v>621</v>
      </c>
      <c r="J491" s="11" t="s">
        <v>1023</v>
      </c>
      <c r="K491">
        <v>27082</v>
      </c>
      <c r="L491" s="11">
        <v>27085</v>
      </c>
      <c r="M491">
        <f>IFERROR(ROUND(VLOOKUP($A491,est_vols!$A:$U,2,FALSE),0),"")</f>
        <v>2</v>
      </c>
      <c r="N491">
        <f>IFERROR(ROUND(VLOOKUP($A491,est_vols!$A:$U,3,FALSE),0),"")</f>
        <v>11</v>
      </c>
      <c r="O491" t="str">
        <f>VLOOKUP(M491,'AT FT Lookup'!$A$3:$D$8,4,FALSE)</f>
        <v>UrbBiz</v>
      </c>
      <c r="P491" s="11" t="str">
        <f>VLOOKUP(N491,'AT FT Lookup'!$A$12:$C$26,3,FALSE)</f>
        <v>Loc</v>
      </c>
      <c r="Q491">
        <f t="shared" si="78"/>
        <v>1</v>
      </c>
      <c r="R491">
        <f t="shared" si="79"/>
        <v>0</v>
      </c>
      <c r="S491">
        <f t="shared" si="80"/>
        <v>0</v>
      </c>
      <c r="T491">
        <f t="shared" si="81"/>
        <v>0</v>
      </c>
      <c r="U491" s="11" t="str">
        <f t="shared" si="82"/>
        <v>&lt;10k</v>
      </c>
      <c r="V491" s="3">
        <v>1301</v>
      </c>
      <c r="W491" s="3">
        <v>204</v>
      </c>
      <c r="X491" s="3">
        <v>442</v>
      </c>
      <c r="Y491" s="3">
        <v>385</v>
      </c>
      <c r="Z491" s="3">
        <v>253</v>
      </c>
      <c r="AA491" s="9">
        <v>17</v>
      </c>
      <c r="AN491" s="3">
        <f>IFERROR(ROUND(VLOOKUP($A491,est_vols!$A:$U,4,FALSE),0),"")</f>
        <v>23</v>
      </c>
      <c r="AO491" s="3">
        <f>IFERROR(ROUND(VLOOKUP($A491,est_vols!$A:$U,5,FALSE),0),"")</f>
        <v>0</v>
      </c>
      <c r="AP491" s="3">
        <f>IFERROR(ROUND(VLOOKUP($A491,est_vols!$A:$U,6,FALSE),0),"")</f>
        <v>0</v>
      </c>
      <c r="AQ491" s="3">
        <f>IFERROR(ROUND(VLOOKUP($A491,est_vols!$A:$U,7,FALSE),0),"")</f>
        <v>23</v>
      </c>
      <c r="AR491" s="3">
        <f>IFERROR(ROUND(VLOOKUP($A491,est_vols!$A:$U,8,FALSE),0),"")</f>
        <v>0</v>
      </c>
      <c r="AS491" s="9">
        <f>IFERROR(ROUND(VLOOKUP($A491,est_vols!$A:$U,9,FALSE),0),"")</f>
        <v>0</v>
      </c>
      <c r="AT491" s="3">
        <f t="shared" si="84"/>
        <v>-1278</v>
      </c>
      <c r="AU491" s="3">
        <f t="shared" si="84"/>
        <v>-204</v>
      </c>
      <c r="AV491" s="3">
        <f t="shared" si="84"/>
        <v>-442</v>
      </c>
      <c r="AW491" s="3">
        <f t="shared" si="84"/>
        <v>-362</v>
      </c>
      <c r="AX491" s="3">
        <f t="shared" si="84"/>
        <v>-253</v>
      </c>
      <c r="AY491" s="9">
        <f t="shared" si="84"/>
        <v>-17</v>
      </c>
      <c r="AZ491" s="3">
        <f t="shared" si="85"/>
        <v>1633284</v>
      </c>
      <c r="BA491" s="3">
        <f t="shared" si="85"/>
        <v>41616</v>
      </c>
      <c r="BB491" s="3">
        <f t="shared" si="85"/>
        <v>195364</v>
      </c>
      <c r="BC491" s="3">
        <f t="shared" si="85"/>
        <v>131044</v>
      </c>
      <c r="BD491" s="3">
        <f t="shared" si="85"/>
        <v>64009</v>
      </c>
      <c r="BE491" s="3">
        <f t="shared" si="85"/>
        <v>289</v>
      </c>
    </row>
    <row r="492" spans="1:57" x14ac:dyDescent="0.25">
      <c r="A492">
        <v>490</v>
      </c>
      <c r="B492" t="s">
        <v>75</v>
      </c>
      <c r="C492" t="s">
        <v>214</v>
      </c>
      <c r="D492" t="str">
        <f t="shared" si="83"/>
        <v>IDORA AVE between GARCIA and LAGUNA HONDA</v>
      </c>
      <c r="E492" t="s">
        <v>303</v>
      </c>
      <c r="F492" t="s">
        <v>534</v>
      </c>
      <c r="G492" t="s">
        <v>535</v>
      </c>
      <c r="H492" t="s">
        <v>42</v>
      </c>
      <c r="I492" t="s">
        <v>621</v>
      </c>
      <c r="J492" s="11" t="s">
        <v>1024</v>
      </c>
      <c r="K492">
        <v>22841</v>
      </c>
      <c r="L492" s="11">
        <v>22852</v>
      </c>
      <c r="M492">
        <f>IFERROR(ROUND(VLOOKUP($A492,est_vols!$A:$U,2,FALSE),0),"")</f>
        <v>3</v>
      </c>
      <c r="N492">
        <f>IFERROR(ROUND(VLOOKUP($A492,est_vols!$A:$U,3,FALSE),0),"")</f>
        <v>11</v>
      </c>
      <c r="O492" t="str">
        <f>VLOOKUP(M492,'AT FT Lookup'!$A$3:$D$8,4,FALSE)</f>
        <v>Urb</v>
      </c>
      <c r="P492" s="11" t="str">
        <f>VLOOKUP(N492,'AT FT Lookup'!$A$12:$C$26,3,FALSE)</f>
        <v>Loc</v>
      </c>
      <c r="Q492">
        <f t="shared" si="78"/>
        <v>1</v>
      </c>
      <c r="R492">
        <f t="shared" si="79"/>
        <v>0</v>
      </c>
      <c r="S492">
        <f t="shared" si="80"/>
        <v>0</v>
      </c>
      <c r="T492">
        <f t="shared" si="81"/>
        <v>0</v>
      </c>
      <c r="U492" s="11" t="str">
        <f t="shared" si="82"/>
        <v>&lt;10k</v>
      </c>
      <c r="V492" s="3">
        <v>348.5</v>
      </c>
      <c r="W492" s="3">
        <v>84.5</v>
      </c>
      <c r="X492" s="3">
        <v>129</v>
      </c>
      <c r="Y492" s="3">
        <v>92</v>
      </c>
      <c r="Z492" s="3">
        <v>42</v>
      </c>
      <c r="AA492" s="9">
        <v>1</v>
      </c>
      <c r="AN492" s="3">
        <f>IFERROR(ROUND(VLOOKUP($A492,est_vols!$A:$U,4,FALSE),0),"")</f>
        <v>119</v>
      </c>
      <c r="AO492" s="3">
        <f>IFERROR(ROUND(VLOOKUP($A492,est_vols!$A:$U,5,FALSE),0),"")</f>
        <v>0</v>
      </c>
      <c r="AP492" s="3">
        <f>IFERROR(ROUND(VLOOKUP($A492,est_vols!$A:$U,6,FALSE),0),"")</f>
        <v>0</v>
      </c>
      <c r="AQ492" s="3">
        <f>IFERROR(ROUND(VLOOKUP($A492,est_vols!$A:$U,7,FALSE),0),"")</f>
        <v>119</v>
      </c>
      <c r="AR492" s="3">
        <f>IFERROR(ROUND(VLOOKUP($A492,est_vols!$A:$U,8,FALSE),0),"")</f>
        <v>0</v>
      </c>
      <c r="AS492" s="9">
        <f>IFERROR(ROUND(VLOOKUP($A492,est_vols!$A:$U,9,FALSE),0),"")</f>
        <v>0</v>
      </c>
      <c r="AT492" s="3">
        <f t="shared" si="84"/>
        <v>-229.5</v>
      </c>
      <c r="AU492" s="3">
        <f t="shared" si="84"/>
        <v>-84.5</v>
      </c>
      <c r="AV492" s="3">
        <f t="shared" si="84"/>
        <v>-129</v>
      </c>
      <c r="AW492" s="3">
        <f t="shared" si="84"/>
        <v>27</v>
      </c>
      <c r="AX492" s="3">
        <f t="shared" si="84"/>
        <v>-42</v>
      </c>
      <c r="AY492" s="9">
        <f t="shared" si="84"/>
        <v>-1</v>
      </c>
      <c r="AZ492" s="3">
        <f t="shared" si="85"/>
        <v>52670.25</v>
      </c>
      <c r="BA492" s="3">
        <f t="shared" si="85"/>
        <v>7140.25</v>
      </c>
      <c r="BB492" s="3">
        <f t="shared" si="85"/>
        <v>16641</v>
      </c>
      <c r="BC492" s="3">
        <f t="shared" si="85"/>
        <v>729</v>
      </c>
      <c r="BD492" s="3">
        <f t="shared" si="85"/>
        <v>1764</v>
      </c>
      <c r="BE492" s="3">
        <f t="shared" si="85"/>
        <v>1</v>
      </c>
    </row>
    <row r="493" spans="1:57" x14ac:dyDescent="0.25">
      <c r="A493">
        <v>491</v>
      </c>
      <c r="B493" t="s">
        <v>75</v>
      </c>
      <c r="C493" t="s">
        <v>214</v>
      </c>
      <c r="D493" t="str">
        <f t="shared" si="83"/>
        <v>INDIANA ST between 23RD and 25TH</v>
      </c>
      <c r="E493" t="s">
        <v>304</v>
      </c>
      <c r="F493" t="s">
        <v>453</v>
      </c>
      <c r="G493" t="s">
        <v>455</v>
      </c>
      <c r="H493" t="s">
        <v>36</v>
      </c>
      <c r="I493" t="s">
        <v>621</v>
      </c>
      <c r="J493" s="11" t="s">
        <v>1025</v>
      </c>
      <c r="K493">
        <v>23609</v>
      </c>
      <c r="L493" s="11">
        <v>23617</v>
      </c>
      <c r="M493">
        <f>IFERROR(ROUND(VLOOKUP($A493,est_vols!$A:$U,2,FALSE),0),"")</f>
        <v>2</v>
      </c>
      <c r="N493">
        <f>IFERROR(ROUND(VLOOKUP($A493,est_vols!$A:$U,3,FALSE),0),"")</f>
        <v>11</v>
      </c>
      <c r="O493" t="str">
        <f>VLOOKUP(M493,'AT FT Lookup'!$A$3:$D$8,4,FALSE)</f>
        <v>UrbBiz</v>
      </c>
      <c r="P493" s="11" t="str">
        <f>VLOOKUP(N493,'AT FT Lookup'!$A$12:$C$26,3,FALSE)</f>
        <v>Loc</v>
      </c>
      <c r="Q493">
        <f t="shared" si="78"/>
        <v>1</v>
      </c>
      <c r="R493">
        <f t="shared" si="79"/>
        <v>0</v>
      </c>
      <c r="S493">
        <f t="shared" si="80"/>
        <v>0</v>
      </c>
      <c r="T493">
        <f t="shared" si="81"/>
        <v>0</v>
      </c>
      <c r="U493" s="11" t="str">
        <f t="shared" si="82"/>
        <v>&lt;10k</v>
      </c>
      <c r="V493" s="3">
        <v>2651</v>
      </c>
      <c r="W493" s="3">
        <v>398.5</v>
      </c>
      <c r="X493" s="3">
        <v>910.5</v>
      </c>
      <c r="Y493" s="3">
        <v>569</v>
      </c>
      <c r="Z493" s="3">
        <v>650</v>
      </c>
      <c r="AA493" s="9">
        <v>123</v>
      </c>
      <c r="AN493" s="3">
        <f>IFERROR(ROUND(VLOOKUP($A493,est_vols!$A:$U,4,FALSE),0),"")</f>
        <v>0</v>
      </c>
      <c r="AO493" s="3">
        <f>IFERROR(ROUND(VLOOKUP($A493,est_vols!$A:$U,5,FALSE),0),"")</f>
        <v>0</v>
      </c>
      <c r="AP493" s="3">
        <f>IFERROR(ROUND(VLOOKUP($A493,est_vols!$A:$U,6,FALSE),0),"")</f>
        <v>0</v>
      </c>
      <c r="AQ493" s="3">
        <f>IFERROR(ROUND(VLOOKUP($A493,est_vols!$A:$U,7,FALSE),0),"")</f>
        <v>0</v>
      </c>
      <c r="AR493" s="3">
        <f>IFERROR(ROUND(VLOOKUP($A493,est_vols!$A:$U,8,FALSE),0),"")</f>
        <v>0</v>
      </c>
      <c r="AS493" s="9">
        <f>IFERROR(ROUND(VLOOKUP($A493,est_vols!$A:$U,9,FALSE),0),"")</f>
        <v>0</v>
      </c>
      <c r="AT493" s="3">
        <f t="shared" si="84"/>
        <v>-2651</v>
      </c>
      <c r="AU493" s="3">
        <f t="shared" si="84"/>
        <v>-398.5</v>
      </c>
      <c r="AV493" s="3">
        <f t="shared" si="84"/>
        <v>-910.5</v>
      </c>
      <c r="AW493" s="3">
        <f t="shared" si="84"/>
        <v>-569</v>
      </c>
      <c r="AX493" s="3">
        <f t="shared" si="84"/>
        <v>-650</v>
      </c>
      <c r="AY493" s="9">
        <f t="shared" si="84"/>
        <v>-123</v>
      </c>
      <c r="AZ493" s="3">
        <f t="shared" si="85"/>
        <v>7027801</v>
      </c>
      <c r="BA493" s="3">
        <f t="shared" si="85"/>
        <v>158802.25</v>
      </c>
      <c r="BB493" s="3">
        <f t="shared" si="85"/>
        <v>829010.25</v>
      </c>
      <c r="BC493" s="3">
        <f t="shared" si="85"/>
        <v>323761</v>
      </c>
      <c r="BD493" s="3">
        <f t="shared" si="85"/>
        <v>422500</v>
      </c>
      <c r="BE493" s="3">
        <f t="shared" si="85"/>
        <v>15129</v>
      </c>
    </row>
    <row r="494" spans="1:57" x14ac:dyDescent="0.25">
      <c r="A494">
        <v>492</v>
      </c>
      <c r="B494" t="s">
        <v>75</v>
      </c>
      <c r="C494" t="s">
        <v>214</v>
      </c>
      <c r="D494" t="str">
        <f t="shared" si="83"/>
        <v>JACKSON ST between LAUREL and WALNUT</v>
      </c>
      <c r="E494" t="s">
        <v>305</v>
      </c>
      <c r="F494" t="s">
        <v>536</v>
      </c>
      <c r="G494" t="s">
        <v>537</v>
      </c>
      <c r="H494" t="s">
        <v>40</v>
      </c>
      <c r="I494" t="s">
        <v>621</v>
      </c>
      <c r="J494" s="11" t="s">
        <v>1026</v>
      </c>
      <c r="K494">
        <v>26923</v>
      </c>
      <c r="L494" s="11">
        <v>26955</v>
      </c>
      <c r="M494">
        <f>IFERROR(ROUND(VLOOKUP($A494,est_vols!$A:$U,2,FALSE),0),"")</f>
        <v>2</v>
      </c>
      <c r="N494">
        <f>IFERROR(ROUND(VLOOKUP($A494,est_vols!$A:$U,3,FALSE),0),"")</f>
        <v>11</v>
      </c>
      <c r="O494" t="str">
        <f>VLOOKUP(M494,'AT FT Lookup'!$A$3:$D$8,4,FALSE)</f>
        <v>UrbBiz</v>
      </c>
      <c r="P494" s="11" t="str">
        <f>VLOOKUP(N494,'AT FT Lookup'!$A$12:$C$26,3,FALSE)</f>
        <v>Loc</v>
      </c>
      <c r="Q494">
        <f t="shared" si="78"/>
        <v>1</v>
      </c>
      <c r="R494">
        <f t="shared" si="79"/>
        <v>0</v>
      </c>
      <c r="S494">
        <f t="shared" si="80"/>
        <v>0</v>
      </c>
      <c r="T494">
        <f t="shared" si="81"/>
        <v>0</v>
      </c>
      <c r="U494" s="11" t="str">
        <f t="shared" si="82"/>
        <v>&lt;10k</v>
      </c>
      <c r="V494" s="3">
        <v>1772</v>
      </c>
      <c r="W494" s="3">
        <v>327.5</v>
      </c>
      <c r="X494" s="3">
        <v>791</v>
      </c>
      <c r="Y494" s="3">
        <v>402</v>
      </c>
      <c r="Z494" s="3">
        <v>236.5</v>
      </c>
      <c r="AA494" s="9">
        <v>15</v>
      </c>
      <c r="AN494" s="3">
        <f>IFERROR(ROUND(VLOOKUP($A494,est_vols!$A:$U,4,FALSE),0),"")</f>
        <v>187</v>
      </c>
      <c r="AO494" s="3">
        <f>IFERROR(ROUND(VLOOKUP($A494,est_vols!$A:$U,5,FALSE),0),"")</f>
        <v>60</v>
      </c>
      <c r="AP494" s="3">
        <f>IFERROR(ROUND(VLOOKUP($A494,est_vols!$A:$U,6,FALSE),0),"")</f>
        <v>70</v>
      </c>
      <c r="AQ494" s="3">
        <f>IFERROR(ROUND(VLOOKUP($A494,est_vols!$A:$U,7,FALSE),0),"")</f>
        <v>41</v>
      </c>
      <c r="AR494" s="3">
        <f>IFERROR(ROUND(VLOOKUP($A494,est_vols!$A:$U,8,FALSE),0),"")</f>
        <v>14</v>
      </c>
      <c r="AS494" s="9">
        <f>IFERROR(ROUND(VLOOKUP($A494,est_vols!$A:$U,9,FALSE),0),"")</f>
        <v>2</v>
      </c>
      <c r="AT494" s="3">
        <f t="shared" si="84"/>
        <v>-1585</v>
      </c>
      <c r="AU494" s="3">
        <f t="shared" si="84"/>
        <v>-267.5</v>
      </c>
      <c r="AV494" s="3">
        <f t="shared" si="84"/>
        <v>-721</v>
      </c>
      <c r="AW494" s="3">
        <f t="shared" si="84"/>
        <v>-361</v>
      </c>
      <c r="AX494" s="3">
        <f t="shared" si="84"/>
        <v>-222.5</v>
      </c>
      <c r="AY494" s="9">
        <f t="shared" si="84"/>
        <v>-13</v>
      </c>
      <c r="AZ494" s="3">
        <f t="shared" si="85"/>
        <v>2512225</v>
      </c>
      <c r="BA494" s="3">
        <f t="shared" si="85"/>
        <v>71556.25</v>
      </c>
      <c r="BB494" s="3">
        <f t="shared" si="85"/>
        <v>519841</v>
      </c>
      <c r="BC494" s="3">
        <f t="shared" si="85"/>
        <v>130321</v>
      </c>
      <c r="BD494" s="3">
        <f t="shared" si="85"/>
        <v>49506.25</v>
      </c>
      <c r="BE494" s="3">
        <f t="shared" si="85"/>
        <v>169</v>
      </c>
    </row>
    <row r="495" spans="1:57" x14ac:dyDescent="0.25">
      <c r="A495">
        <v>493</v>
      </c>
      <c r="B495" t="s">
        <v>75</v>
      </c>
      <c r="C495" t="s">
        <v>214</v>
      </c>
      <c r="D495" t="str">
        <f t="shared" si="83"/>
        <v>JACKSON ST between LAUREL and WALNUT</v>
      </c>
      <c r="E495" t="s">
        <v>305</v>
      </c>
      <c r="F495" t="s">
        <v>536</v>
      </c>
      <c r="G495" t="s">
        <v>537</v>
      </c>
      <c r="H495" t="s">
        <v>42</v>
      </c>
      <c r="I495" t="s">
        <v>621</v>
      </c>
      <c r="J495" s="11" t="s">
        <v>1027</v>
      </c>
      <c r="K495">
        <v>26955</v>
      </c>
      <c r="L495" s="11">
        <v>26923</v>
      </c>
      <c r="M495">
        <f>IFERROR(ROUND(VLOOKUP($A495,est_vols!$A:$U,2,FALSE),0),"")</f>
        <v>2</v>
      </c>
      <c r="N495">
        <f>IFERROR(ROUND(VLOOKUP($A495,est_vols!$A:$U,3,FALSE),0),"")</f>
        <v>11</v>
      </c>
      <c r="O495" t="str">
        <f>VLOOKUP(M495,'AT FT Lookup'!$A$3:$D$8,4,FALSE)</f>
        <v>UrbBiz</v>
      </c>
      <c r="P495" s="11" t="str">
        <f>VLOOKUP(N495,'AT FT Lookup'!$A$12:$C$26,3,FALSE)</f>
        <v>Loc</v>
      </c>
      <c r="Q495">
        <f t="shared" si="78"/>
        <v>1</v>
      </c>
      <c r="R495">
        <f t="shared" si="79"/>
        <v>0</v>
      </c>
      <c r="S495">
        <f t="shared" si="80"/>
        <v>0</v>
      </c>
      <c r="T495">
        <f t="shared" si="81"/>
        <v>0</v>
      </c>
      <c r="U495" s="11" t="str">
        <f t="shared" si="82"/>
        <v>&lt;10k</v>
      </c>
      <c r="V495" s="3">
        <v>1827</v>
      </c>
      <c r="W495" s="3">
        <v>276.5</v>
      </c>
      <c r="X495" s="3">
        <v>767</v>
      </c>
      <c r="Y495" s="3">
        <v>466.5</v>
      </c>
      <c r="Z495" s="3">
        <v>306.5</v>
      </c>
      <c r="AA495" s="9">
        <v>10.5</v>
      </c>
      <c r="AN495" s="3">
        <f>IFERROR(ROUND(VLOOKUP($A495,est_vols!$A:$U,4,FALSE),0),"")</f>
        <v>69</v>
      </c>
      <c r="AO495" s="3">
        <f>IFERROR(ROUND(VLOOKUP($A495,est_vols!$A:$U,5,FALSE),0),"")</f>
        <v>3</v>
      </c>
      <c r="AP495" s="3">
        <f>IFERROR(ROUND(VLOOKUP($A495,est_vols!$A:$U,6,FALSE),0),"")</f>
        <v>32</v>
      </c>
      <c r="AQ495" s="3">
        <f>IFERROR(ROUND(VLOOKUP($A495,est_vols!$A:$U,7,FALSE),0),"")</f>
        <v>29</v>
      </c>
      <c r="AR495" s="3">
        <f>IFERROR(ROUND(VLOOKUP($A495,est_vols!$A:$U,8,FALSE),0),"")</f>
        <v>5</v>
      </c>
      <c r="AS495" s="9">
        <f>IFERROR(ROUND(VLOOKUP($A495,est_vols!$A:$U,9,FALSE),0),"")</f>
        <v>1</v>
      </c>
      <c r="AT495" s="3">
        <f t="shared" si="84"/>
        <v>-1758</v>
      </c>
      <c r="AU495" s="3">
        <f t="shared" si="84"/>
        <v>-273.5</v>
      </c>
      <c r="AV495" s="3">
        <f t="shared" si="84"/>
        <v>-735</v>
      </c>
      <c r="AW495" s="3">
        <f t="shared" si="84"/>
        <v>-437.5</v>
      </c>
      <c r="AX495" s="3">
        <f t="shared" si="84"/>
        <v>-301.5</v>
      </c>
      <c r="AY495" s="9">
        <f t="shared" si="84"/>
        <v>-9.5</v>
      </c>
      <c r="AZ495" s="3">
        <f t="shared" si="85"/>
        <v>3090564</v>
      </c>
      <c r="BA495" s="3">
        <f t="shared" si="85"/>
        <v>74802.25</v>
      </c>
      <c r="BB495" s="3">
        <f t="shared" si="85"/>
        <v>540225</v>
      </c>
      <c r="BC495" s="3">
        <f t="shared" si="85"/>
        <v>191406.25</v>
      </c>
      <c r="BD495" s="3">
        <f t="shared" si="85"/>
        <v>90902.25</v>
      </c>
      <c r="BE495" s="3">
        <f t="shared" si="85"/>
        <v>90.25</v>
      </c>
    </row>
    <row r="496" spans="1:57" x14ac:dyDescent="0.25">
      <c r="A496">
        <v>494</v>
      </c>
      <c r="B496" t="s">
        <v>75</v>
      </c>
      <c r="C496" t="s">
        <v>214</v>
      </c>
      <c r="D496" t="str">
        <f t="shared" si="83"/>
        <v>JEFFERSON ST between BAKER and BRODERICK</v>
      </c>
      <c r="E496" t="s">
        <v>306</v>
      </c>
      <c r="F496" t="s">
        <v>506</v>
      </c>
      <c r="G496" t="s">
        <v>496</v>
      </c>
      <c r="H496" t="s">
        <v>40</v>
      </c>
      <c r="I496" t="s">
        <v>621</v>
      </c>
      <c r="J496" s="11" t="s">
        <v>1028</v>
      </c>
      <c r="K496">
        <v>27019</v>
      </c>
      <c r="L496" s="11">
        <v>27013</v>
      </c>
      <c r="M496">
        <f>IFERROR(ROUND(VLOOKUP($A496,est_vols!$A:$U,2,FALSE),0),"")</f>
        <v>2</v>
      </c>
      <c r="N496">
        <f>IFERROR(ROUND(VLOOKUP($A496,est_vols!$A:$U,3,FALSE),0),"")</f>
        <v>11</v>
      </c>
      <c r="O496" t="str">
        <f>VLOOKUP(M496,'AT FT Lookup'!$A$3:$D$8,4,FALSE)</f>
        <v>UrbBiz</v>
      </c>
      <c r="P496" s="11" t="str">
        <f>VLOOKUP(N496,'AT FT Lookup'!$A$12:$C$26,3,FALSE)</f>
        <v>Loc</v>
      </c>
      <c r="Q496">
        <f t="shared" si="78"/>
        <v>1</v>
      </c>
      <c r="R496">
        <f t="shared" si="79"/>
        <v>0</v>
      </c>
      <c r="S496">
        <f t="shared" si="80"/>
        <v>0</v>
      </c>
      <c r="T496">
        <f t="shared" si="81"/>
        <v>0</v>
      </c>
      <c r="U496" s="11" t="str">
        <f t="shared" si="82"/>
        <v>&lt;10k</v>
      </c>
      <c r="V496" s="3">
        <v>510.5</v>
      </c>
      <c r="W496" s="3">
        <v>64</v>
      </c>
      <c r="X496" s="3">
        <v>194.5</v>
      </c>
      <c r="Y496" s="3">
        <v>189</v>
      </c>
      <c r="Z496" s="3">
        <v>60</v>
      </c>
      <c r="AA496" s="9">
        <v>3</v>
      </c>
      <c r="AN496" s="3">
        <f>IFERROR(ROUND(VLOOKUP($A496,est_vols!$A:$U,4,FALSE),0),"")</f>
        <v>2</v>
      </c>
      <c r="AO496" s="3">
        <f>IFERROR(ROUND(VLOOKUP($A496,est_vols!$A:$U,5,FALSE),0),"")</f>
        <v>2</v>
      </c>
      <c r="AP496" s="3">
        <f>IFERROR(ROUND(VLOOKUP($A496,est_vols!$A:$U,6,FALSE),0),"")</f>
        <v>0</v>
      </c>
      <c r="AQ496" s="3">
        <f>IFERROR(ROUND(VLOOKUP($A496,est_vols!$A:$U,7,FALSE),0),"")</f>
        <v>0</v>
      </c>
      <c r="AR496" s="3">
        <f>IFERROR(ROUND(VLOOKUP($A496,est_vols!$A:$U,8,FALSE),0),"")</f>
        <v>0</v>
      </c>
      <c r="AS496" s="9">
        <f>IFERROR(ROUND(VLOOKUP($A496,est_vols!$A:$U,9,FALSE),0),"")</f>
        <v>0</v>
      </c>
      <c r="AT496" s="3">
        <f t="shared" si="84"/>
        <v>-508.5</v>
      </c>
      <c r="AU496" s="3">
        <f t="shared" si="84"/>
        <v>-62</v>
      </c>
      <c r="AV496" s="3">
        <f t="shared" si="84"/>
        <v>-194.5</v>
      </c>
      <c r="AW496" s="3">
        <f t="shared" si="84"/>
        <v>-189</v>
      </c>
      <c r="AX496" s="3">
        <f t="shared" si="84"/>
        <v>-60</v>
      </c>
      <c r="AY496" s="9">
        <f t="shared" si="84"/>
        <v>-3</v>
      </c>
      <c r="AZ496" s="3">
        <f t="shared" si="85"/>
        <v>258572.25</v>
      </c>
      <c r="BA496" s="3">
        <f t="shared" si="85"/>
        <v>3844</v>
      </c>
      <c r="BB496" s="3">
        <f t="shared" si="85"/>
        <v>37830.25</v>
      </c>
      <c r="BC496" s="3">
        <f t="shared" si="85"/>
        <v>35721</v>
      </c>
      <c r="BD496" s="3">
        <f t="shared" si="85"/>
        <v>3600</v>
      </c>
      <c r="BE496" s="3">
        <f t="shared" si="85"/>
        <v>9</v>
      </c>
    </row>
    <row r="497" spans="1:57" x14ac:dyDescent="0.25">
      <c r="A497">
        <v>495</v>
      </c>
      <c r="B497" t="s">
        <v>75</v>
      </c>
      <c r="C497" t="s">
        <v>214</v>
      </c>
      <c r="D497" t="str">
        <f t="shared" si="83"/>
        <v>JEFFERSON ST between BAKER and BRODERICK</v>
      </c>
      <c r="E497" t="s">
        <v>306</v>
      </c>
      <c r="F497" t="s">
        <v>506</v>
      </c>
      <c r="G497" t="s">
        <v>496</v>
      </c>
      <c r="H497" t="s">
        <v>42</v>
      </c>
      <c r="I497" t="s">
        <v>621</v>
      </c>
      <c r="J497" s="11" t="s">
        <v>1029</v>
      </c>
      <c r="K497">
        <v>27013</v>
      </c>
      <c r="L497" s="11">
        <v>27019</v>
      </c>
      <c r="M497">
        <f>IFERROR(ROUND(VLOOKUP($A497,est_vols!$A:$U,2,FALSE),0),"")</f>
        <v>2</v>
      </c>
      <c r="N497">
        <f>IFERROR(ROUND(VLOOKUP($A497,est_vols!$A:$U,3,FALSE),0),"")</f>
        <v>11</v>
      </c>
      <c r="O497" t="str">
        <f>VLOOKUP(M497,'AT FT Lookup'!$A$3:$D$8,4,FALSE)</f>
        <v>UrbBiz</v>
      </c>
      <c r="P497" s="11" t="str">
        <f>VLOOKUP(N497,'AT FT Lookup'!$A$12:$C$26,3,FALSE)</f>
        <v>Loc</v>
      </c>
      <c r="Q497">
        <f t="shared" si="78"/>
        <v>1</v>
      </c>
      <c r="R497">
        <f t="shared" si="79"/>
        <v>0</v>
      </c>
      <c r="S497">
        <f t="shared" si="80"/>
        <v>0</v>
      </c>
      <c r="T497">
        <f t="shared" si="81"/>
        <v>0</v>
      </c>
      <c r="U497" s="11" t="str">
        <f t="shared" si="82"/>
        <v>&lt;10k</v>
      </c>
      <c r="V497" s="3">
        <v>434.5</v>
      </c>
      <c r="W497" s="3">
        <v>54.5</v>
      </c>
      <c r="X497" s="3">
        <v>205.5</v>
      </c>
      <c r="Y497" s="3">
        <v>95</v>
      </c>
      <c r="Z497" s="3">
        <v>74</v>
      </c>
      <c r="AA497" s="9">
        <v>5.5</v>
      </c>
      <c r="AN497" s="3">
        <f>IFERROR(ROUND(VLOOKUP($A497,est_vols!$A:$U,4,FALSE),0),"")</f>
        <v>0</v>
      </c>
      <c r="AO497" s="3">
        <f>IFERROR(ROUND(VLOOKUP($A497,est_vols!$A:$U,5,FALSE),0),"")</f>
        <v>0</v>
      </c>
      <c r="AP497" s="3">
        <f>IFERROR(ROUND(VLOOKUP($A497,est_vols!$A:$U,6,FALSE),0),"")</f>
        <v>0</v>
      </c>
      <c r="AQ497" s="3">
        <f>IFERROR(ROUND(VLOOKUP($A497,est_vols!$A:$U,7,FALSE),0),"")</f>
        <v>0</v>
      </c>
      <c r="AR497" s="3">
        <f>IFERROR(ROUND(VLOOKUP($A497,est_vols!$A:$U,8,FALSE),0),"")</f>
        <v>0</v>
      </c>
      <c r="AS497" s="9">
        <f>IFERROR(ROUND(VLOOKUP($A497,est_vols!$A:$U,9,FALSE),0),"")</f>
        <v>0</v>
      </c>
      <c r="AT497" s="3">
        <f t="shared" si="84"/>
        <v>-434.5</v>
      </c>
      <c r="AU497" s="3">
        <f t="shared" si="84"/>
        <v>-54.5</v>
      </c>
      <c r="AV497" s="3">
        <f t="shared" si="84"/>
        <v>-205.5</v>
      </c>
      <c r="AW497" s="3">
        <f t="shared" si="84"/>
        <v>-95</v>
      </c>
      <c r="AX497" s="3">
        <f t="shared" si="84"/>
        <v>-74</v>
      </c>
      <c r="AY497" s="9">
        <f t="shared" si="84"/>
        <v>-5.5</v>
      </c>
      <c r="AZ497" s="3">
        <f t="shared" si="85"/>
        <v>188790.25</v>
      </c>
      <c r="BA497" s="3">
        <f t="shared" si="85"/>
        <v>2970.25</v>
      </c>
      <c r="BB497" s="3">
        <f t="shared" si="85"/>
        <v>42230.25</v>
      </c>
      <c r="BC497" s="3">
        <f t="shared" si="85"/>
        <v>9025</v>
      </c>
      <c r="BD497" s="3">
        <f t="shared" si="85"/>
        <v>5476</v>
      </c>
      <c r="BE497" s="3">
        <f t="shared" si="85"/>
        <v>30.25</v>
      </c>
    </row>
    <row r="498" spans="1:57" x14ac:dyDescent="0.25">
      <c r="A498">
        <v>496</v>
      </c>
      <c r="B498" t="s">
        <v>75</v>
      </c>
      <c r="C498" t="s">
        <v>214</v>
      </c>
      <c r="D498" t="str">
        <f t="shared" si="83"/>
        <v>JERSEY ST between CASTRO and DIAMOND</v>
      </c>
      <c r="E498" t="s">
        <v>307</v>
      </c>
      <c r="F498" t="s">
        <v>374</v>
      </c>
      <c r="G498" t="s">
        <v>382</v>
      </c>
      <c r="H498" t="s">
        <v>40</v>
      </c>
      <c r="I498" t="s">
        <v>621</v>
      </c>
      <c r="J498" s="11" t="s">
        <v>1030</v>
      </c>
      <c r="K498">
        <v>25759</v>
      </c>
      <c r="L498" s="11">
        <v>25739</v>
      </c>
      <c r="M498">
        <f>IFERROR(ROUND(VLOOKUP($A498,est_vols!$A:$U,2,FALSE),0),"")</f>
        <v>2</v>
      </c>
      <c r="N498">
        <f>IFERROR(ROUND(VLOOKUP($A498,est_vols!$A:$U,3,FALSE),0),"")</f>
        <v>11</v>
      </c>
      <c r="O498" t="str">
        <f>VLOOKUP(M498,'AT FT Lookup'!$A$3:$D$8,4,FALSE)</f>
        <v>UrbBiz</v>
      </c>
      <c r="P498" s="11" t="str">
        <f>VLOOKUP(N498,'AT FT Lookup'!$A$12:$C$26,3,FALSE)</f>
        <v>Loc</v>
      </c>
      <c r="Q498">
        <f t="shared" si="78"/>
        <v>1</v>
      </c>
      <c r="R498">
        <f t="shared" si="79"/>
        <v>0</v>
      </c>
      <c r="S498">
        <f t="shared" si="80"/>
        <v>0</v>
      </c>
      <c r="T498">
        <f t="shared" si="81"/>
        <v>0</v>
      </c>
      <c r="U498" s="11" t="str">
        <f t="shared" si="82"/>
        <v>&lt;10k</v>
      </c>
      <c r="V498" s="3">
        <v>924</v>
      </c>
      <c r="W498" s="3">
        <v>195</v>
      </c>
      <c r="X498" s="3">
        <v>371</v>
      </c>
      <c r="Y498" s="3">
        <v>216</v>
      </c>
      <c r="Z498" s="3">
        <v>132</v>
      </c>
      <c r="AA498" s="9">
        <v>10</v>
      </c>
      <c r="AN498" s="3">
        <f>IFERROR(ROUND(VLOOKUP($A498,est_vols!$A:$U,4,FALSE),0),"")</f>
        <v>0</v>
      </c>
      <c r="AO498" s="3">
        <f>IFERROR(ROUND(VLOOKUP($A498,est_vols!$A:$U,5,FALSE),0),"")</f>
        <v>0</v>
      </c>
      <c r="AP498" s="3">
        <f>IFERROR(ROUND(VLOOKUP($A498,est_vols!$A:$U,6,FALSE),0),"")</f>
        <v>0</v>
      </c>
      <c r="AQ498" s="3">
        <f>IFERROR(ROUND(VLOOKUP($A498,est_vols!$A:$U,7,FALSE),0),"")</f>
        <v>0</v>
      </c>
      <c r="AR498" s="3">
        <f>IFERROR(ROUND(VLOOKUP($A498,est_vols!$A:$U,8,FALSE),0),"")</f>
        <v>0</v>
      </c>
      <c r="AS498" s="9">
        <f>IFERROR(ROUND(VLOOKUP($A498,est_vols!$A:$U,9,FALSE),0),"")</f>
        <v>0</v>
      </c>
      <c r="AT498" s="3">
        <f t="shared" si="84"/>
        <v>-924</v>
      </c>
      <c r="AU498" s="3">
        <f t="shared" si="84"/>
        <v>-195</v>
      </c>
      <c r="AV498" s="3">
        <f t="shared" si="84"/>
        <v>-371</v>
      </c>
      <c r="AW498" s="3">
        <f t="shared" si="84"/>
        <v>-216</v>
      </c>
      <c r="AX498" s="3">
        <f t="shared" si="84"/>
        <v>-132</v>
      </c>
      <c r="AY498" s="9">
        <f t="shared" si="84"/>
        <v>-10</v>
      </c>
      <c r="AZ498" s="3">
        <f t="shared" si="85"/>
        <v>853776</v>
      </c>
      <c r="BA498" s="3">
        <f t="shared" si="85"/>
        <v>38025</v>
      </c>
      <c r="BB498" s="3">
        <f t="shared" si="85"/>
        <v>137641</v>
      </c>
      <c r="BC498" s="3">
        <f t="shared" si="85"/>
        <v>46656</v>
      </c>
      <c r="BD498" s="3">
        <f t="shared" si="85"/>
        <v>17424</v>
      </c>
      <c r="BE498" s="3">
        <f t="shared" si="85"/>
        <v>100</v>
      </c>
    </row>
    <row r="499" spans="1:57" x14ac:dyDescent="0.25">
      <c r="A499">
        <v>497</v>
      </c>
      <c r="B499" t="s">
        <v>75</v>
      </c>
      <c r="C499" t="s">
        <v>214</v>
      </c>
      <c r="D499" t="str">
        <f t="shared" si="83"/>
        <v>JERSEY ST between CASTRO and DIAMOND</v>
      </c>
      <c r="E499" t="s">
        <v>307</v>
      </c>
      <c r="F499" t="s">
        <v>374</v>
      </c>
      <c r="G499" t="s">
        <v>382</v>
      </c>
      <c r="H499" t="s">
        <v>42</v>
      </c>
      <c r="I499" t="s">
        <v>621</v>
      </c>
      <c r="J499" s="11" t="s">
        <v>1031</v>
      </c>
      <c r="K499">
        <v>25739</v>
      </c>
      <c r="L499" s="11">
        <v>25759</v>
      </c>
      <c r="M499">
        <f>IFERROR(ROUND(VLOOKUP($A499,est_vols!$A:$U,2,FALSE),0),"")</f>
        <v>2</v>
      </c>
      <c r="N499">
        <f>IFERROR(ROUND(VLOOKUP($A499,est_vols!$A:$U,3,FALSE),0),"")</f>
        <v>11</v>
      </c>
      <c r="O499" t="str">
        <f>VLOOKUP(M499,'AT FT Lookup'!$A$3:$D$8,4,FALSE)</f>
        <v>UrbBiz</v>
      </c>
      <c r="P499" s="11" t="str">
        <f>VLOOKUP(N499,'AT FT Lookup'!$A$12:$C$26,3,FALSE)</f>
        <v>Loc</v>
      </c>
      <c r="Q499">
        <f t="shared" si="78"/>
        <v>1</v>
      </c>
      <c r="R499">
        <f t="shared" si="79"/>
        <v>0</v>
      </c>
      <c r="S499">
        <f t="shared" si="80"/>
        <v>0</v>
      </c>
      <c r="T499">
        <f t="shared" si="81"/>
        <v>0</v>
      </c>
      <c r="U499" s="11" t="str">
        <f t="shared" si="82"/>
        <v>&lt;10k</v>
      </c>
      <c r="V499" s="3">
        <v>1117</v>
      </c>
      <c r="W499" s="3">
        <v>205</v>
      </c>
      <c r="X499" s="3">
        <v>416</v>
      </c>
      <c r="Y499" s="3">
        <v>311</v>
      </c>
      <c r="Z499" s="3">
        <v>176</v>
      </c>
      <c r="AA499" s="9">
        <v>9</v>
      </c>
      <c r="AN499" s="3">
        <f>IFERROR(ROUND(VLOOKUP($A499,est_vols!$A:$U,4,FALSE),0),"")</f>
        <v>0</v>
      </c>
      <c r="AO499" s="3">
        <f>IFERROR(ROUND(VLOOKUP($A499,est_vols!$A:$U,5,FALSE),0),"")</f>
        <v>0</v>
      </c>
      <c r="AP499" s="3">
        <f>IFERROR(ROUND(VLOOKUP($A499,est_vols!$A:$U,6,FALSE),0),"")</f>
        <v>0</v>
      </c>
      <c r="AQ499" s="3">
        <f>IFERROR(ROUND(VLOOKUP($A499,est_vols!$A:$U,7,FALSE),0),"")</f>
        <v>0</v>
      </c>
      <c r="AR499" s="3">
        <f>IFERROR(ROUND(VLOOKUP($A499,est_vols!$A:$U,8,FALSE),0),"")</f>
        <v>0</v>
      </c>
      <c r="AS499" s="9">
        <f>IFERROR(ROUND(VLOOKUP($A499,est_vols!$A:$U,9,FALSE),0),"")</f>
        <v>0</v>
      </c>
      <c r="AT499" s="3">
        <f t="shared" si="84"/>
        <v>-1117</v>
      </c>
      <c r="AU499" s="3">
        <f t="shared" si="84"/>
        <v>-205</v>
      </c>
      <c r="AV499" s="3">
        <f t="shared" si="84"/>
        <v>-416</v>
      </c>
      <c r="AW499" s="3">
        <f t="shared" si="84"/>
        <v>-311</v>
      </c>
      <c r="AX499" s="3">
        <f t="shared" si="84"/>
        <v>-176</v>
      </c>
      <c r="AY499" s="9">
        <f t="shared" si="84"/>
        <v>-9</v>
      </c>
      <c r="AZ499" s="3">
        <f t="shared" si="85"/>
        <v>1247689</v>
      </c>
      <c r="BA499" s="3">
        <f t="shared" si="85"/>
        <v>42025</v>
      </c>
      <c r="BB499" s="3">
        <f t="shared" si="85"/>
        <v>173056</v>
      </c>
      <c r="BC499" s="3">
        <f t="shared" si="85"/>
        <v>96721</v>
      </c>
      <c r="BD499" s="3">
        <f t="shared" si="85"/>
        <v>30976</v>
      </c>
      <c r="BE499" s="3">
        <f t="shared" si="85"/>
        <v>81</v>
      </c>
    </row>
    <row r="500" spans="1:57" x14ac:dyDescent="0.25">
      <c r="A500">
        <v>498</v>
      </c>
      <c r="B500" t="s">
        <v>75</v>
      </c>
      <c r="C500" t="s">
        <v>214</v>
      </c>
      <c r="D500" t="str">
        <f t="shared" si="83"/>
        <v>JERSEY ST between DIAMOND and DOUGLASS</v>
      </c>
      <c r="E500" t="s">
        <v>307</v>
      </c>
      <c r="F500" t="s">
        <v>382</v>
      </c>
      <c r="G500" t="s">
        <v>385</v>
      </c>
      <c r="H500" t="s">
        <v>40</v>
      </c>
      <c r="I500" t="s">
        <v>621</v>
      </c>
      <c r="J500" s="11" t="s">
        <v>1032</v>
      </c>
      <c r="K500">
        <v>25764</v>
      </c>
      <c r="L500" s="11">
        <v>25759</v>
      </c>
      <c r="M500">
        <f>IFERROR(ROUND(VLOOKUP($A500,est_vols!$A:$U,2,FALSE),0),"")</f>
        <v>2</v>
      </c>
      <c r="N500">
        <f>IFERROR(ROUND(VLOOKUP($A500,est_vols!$A:$U,3,FALSE),0),"")</f>
        <v>11</v>
      </c>
      <c r="O500" t="str">
        <f>VLOOKUP(M500,'AT FT Lookup'!$A$3:$D$8,4,FALSE)</f>
        <v>UrbBiz</v>
      </c>
      <c r="P500" s="11" t="str">
        <f>VLOOKUP(N500,'AT FT Lookup'!$A$12:$C$26,3,FALSE)</f>
        <v>Loc</v>
      </c>
      <c r="Q500">
        <f t="shared" si="78"/>
        <v>1</v>
      </c>
      <c r="R500">
        <f t="shared" si="79"/>
        <v>0</v>
      </c>
      <c r="S500">
        <f t="shared" si="80"/>
        <v>0</v>
      </c>
      <c r="T500">
        <f t="shared" si="81"/>
        <v>0</v>
      </c>
      <c r="U500" s="11" t="str">
        <f t="shared" si="82"/>
        <v>&lt;10k</v>
      </c>
      <c r="V500" s="3">
        <v>383.5</v>
      </c>
      <c r="W500" s="3">
        <v>86</v>
      </c>
      <c r="X500" s="3">
        <v>150</v>
      </c>
      <c r="Y500" s="3">
        <v>78.5</v>
      </c>
      <c r="Z500" s="3">
        <v>66.5</v>
      </c>
      <c r="AA500" s="9">
        <v>2.5</v>
      </c>
      <c r="AN500" s="3">
        <f>IFERROR(ROUND(VLOOKUP($A500,est_vols!$A:$U,4,FALSE),0),"")</f>
        <v>0</v>
      </c>
      <c r="AO500" s="3">
        <f>IFERROR(ROUND(VLOOKUP($A500,est_vols!$A:$U,5,FALSE),0),"")</f>
        <v>0</v>
      </c>
      <c r="AP500" s="3">
        <f>IFERROR(ROUND(VLOOKUP($A500,est_vols!$A:$U,6,FALSE),0),"")</f>
        <v>0</v>
      </c>
      <c r="AQ500" s="3">
        <f>IFERROR(ROUND(VLOOKUP($A500,est_vols!$A:$U,7,FALSE),0),"")</f>
        <v>0</v>
      </c>
      <c r="AR500" s="3">
        <f>IFERROR(ROUND(VLOOKUP($A500,est_vols!$A:$U,8,FALSE),0),"")</f>
        <v>0</v>
      </c>
      <c r="AS500" s="9">
        <f>IFERROR(ROUND(VLOOKUP($A500,est_vols!$A:$U,9,FALSE),0),"")</f>
        <v>0</v>
      </c>
      <c r="AT500" s="3">
        <f t="shared" si="84"/>
        <v>-383.5</v>
      </c>
      <c r="AU500" s="3">
        <f t="shared" si="84"/>
        <v>-86</v>
      </c>
      <c r="AV500" s="3">
        <f t="shared" si="84"/>
        <v>-150</v>
      </c>
      <c r="AW500" s="3">
        <f t="shared" si="84"/>
        <v>-78.5</v>
      </c>
      <c r="AX500" s="3">
        <f t="shared" si="84"/>
        <v>-66.5</v>
      </c>
      <c r="AY500" s="9">
        <f t="shared" si="84"/>
        <v>-2.5</v>
      </c>
      <c r="AZ500" s="3">
        <f t="shared" si="85"/>
        <v>147072.25</v>
      </c>
      <c r="BA500" s="3">
        <f t="shared" si="85"/>
        <v>7396</v>
      </c>
      <c r="BB500" s="3">
        <f t="shared" si="85"/>
        <v>22500</v>
      </c>
      <c r="BC500" s="3">
        <f t="shared" si="85"/>
        <v>6162.25</v>
      </c>
      <c r="BD500" s="3">
        <f t="shared" si="85"/>
        <v>4422.25</v>
      </c>
      <c r="BE500" s="3">
        <f t="shared" si="85"/>
        <v>6.25</v>
      </c>
    </row>
    <row r="501" spans="1:57" x14ac:dyDescent="0.25">
      <c r="A501">
        <v>499</v>
      </c>
      <c r="B501" t="s">
        <v>75</v>
      </c>
      <c r="C501" t="s">
        <v>214</v>
      </c>
      <c r="D501" t="str">
        <f t="shared" si="83"/>
        <v>JERSEY ST between DIAMOND and DOUGLASS</v>
      </c>
      <c r="E501" t="s">
        <v>307</v>
      </c>
      <c r="F501" t="s">
        <v>382</v>
      </c>
      <c r="G501" t="s">
        <v>385</v>
      </c>
      <c r="H501" t="s">
        <v>42</v>
      </c>
      <c r="I501" t="s">
        <v>621</v>
      </c>
      <c r="J501" s="11" t="s">
        <v>1033</v>
      </c>
      <c r="K501">
        <v>25759</v>
      </c>
      <c r="L501" s="11">
        <v>25764</v>
      </c>
      <c r="M501">
        <f>IFERROR(ROUND(VLOOKUP($A501,est_vols!$A:$U,2,FALSE),0),"")</f>
        <v>2</v>
      </c>
      <c r="N501">
        <f>IFERROR(ROUND(VLOOKUP($A501,est_vols!$A:$U,3,FALSE),0),"")</f>
        <v>11</v>
      </c>
      <c r="O501" t="str">
        <f>VLOOKUP(M501,'AT FT Lookup'!$A$3:$D$8,4,FALSE)</f>
        <v>UrbBiz</v>
      </c>
      <c r="P501" s="11" t="str">
        <f>VLOOKUP(N501,'AT FT Lookup'!$A$12:$C$26,3,FALSE)</f>
        <v>Loc</v>
      </c>
      <c r="Q501">
        <f t="shared" si="78"/>
        <v>1</v>
      </c>
      <c r="R501">
        <f t="shared" si="79"/>
        <v>0</v>
      </c>
      <c r="S501">
        <f t="shared" si="80"/>
        <v>0</v>
      </c>
      <c r="T501">
        <f t="shared" si="81"/>
        <v>0</v>
      </c>
      <c r="U501" s="11" t="str">
        <f t="shared" si="82"/>
        <v>&lt;10k</v>
      </c>
      <c r="V501" s="3">
        <v>470</v>
      </c>
      <c r="W501" s="3">
        <v>90.5</v>
      </c>
      <c r="X501" s="3">
        <v>171.5</v>
      </c>
      <c r="Y501" s="3">
        <v>121.5</v>
      </c>
      <c r="Z501" s="3">
        <v>82.5</v>
      </c>
      <c r="AA501" s="9">
        <v>4</v>
      </c>
      <c r="AN501" s="3">
        <f>IFERROR(ROUND(VLOOKUP($A501,est_vols!$A:$U,4,FALSE),0),"")</f>
        <v>0</v>
      </c>
      <c r="AO501" s="3">
        <f>IFERROR(ROUND(VLOOKUP($A501,est_vols!$A:$U,5,FALSE),0),"")</f>
        <v>0</v>
      </c>
      <c r="AP501" s="3">
        <f>IFERROR(ROUND(VLOOKUP($A501,est_vols!$A:$U,6,FALSE),0),"")</f>
        <v>0</v>
      </c>
      <c r="AQ501" s="3">
        <f>IFERROR(ROUND(VLOOKUP($A501,est_vols!$A:$U,7,FALSE),0),"")</f>
        <v>0</v>
      </c>
      <c r="AR501" s="3">
        <f>IFERROR(ROUND(VLOOKUP($A501,est_vols!$A:$U,8,FALSE),0),"")</f>
        <v>0</v>
      </c>
      <c r="AS501" s="9">
        <f>IFERROR(ROUND(VLOOKUP($A501,est_vols!$A:$U,9,FALSE),0),"")</f>
        <v>0</v>
      </c>
      <c r="AT501" s="3">
        <f t="shared" si="84"/>
        <v>-470</v>
      </c>
      <c r="AU501" s="3">
        <f t="shared" si="84"/>
        <v>-90.5</v>
      </c>
      <c r="AV501" s="3">
        <f t="shared" si="84"/>
        <v>-171.5</v>
      </c>
      <c r="AW501" s="3">
        <f t="shared" si="84"/>
        <v>-121.5</v>
      </c>
      <c r="AX501" s="3">
        <f t="shared" si="84"/>
        <v>-82.5</v>
      </c>
      <c r="AY501" s="9">
        <f t="shared" si="84"/>
        <v>-4</v>
      </c>
      <c r="AZ501" s="3">
        <f t="shared" si="85"/>
        <v>220900</v>
      </c>
      <c r="BA501" s="3">
        <f t="shared" si="85"/>
        <v>8190.25</v>
      </c>
      <c r="BB501" s="3">
        <f t="shared" si="85"/>
        <v>29412.25</v>
      </c>
      <c r="BC501" s="3">
        <f t="shared" si="85"/>
        <v>14762.25</v>
      </c>
      <c r="BD501" s="3">
        <f t="shared" si="85"/>
        <v>6806.25</v>
      </c>
      <c r="BE501" s="3">
        <f t="shared" si="85"/>
        <v>16</v>
      </c>
    </row>
    <row r="502" spans="1:57" x14ac:dyDescent="0.25">
      <c r="A502">
        <v>500</v>
      </c>
      <c r="B502" t="s">
        <v>75</v>
      </c>
      <c r="C502" t="s">
        <v>214</v>
      </c>
      <c r="D502" t="str">
        <f t="shared" si="83"/>
        <v>JOICE ST between CLAY and SACRAMENTO</v>
      </c>
      <c r="E502" t="s">
        <v>308</v>
      </c>
      <c r="F502" t="s">
        <v>469</v>
      </c>
      <c r="G502" t="s">
        <v>538</v>
      </c>
      <c r="H502" t="s">
        <v>36</v>
      </c>
      <c r="I502" t="s">
        <v>621</v>
      </c>
      <c r="J502" s="11" t="s">
        <v>1034</v>
      </c>
      <c r="K502">
        <v>24997</v>
      </c>
      <c r="L502" s="11">
        <v>25009</v>
      </c>
      <c r="M502">
        <f>IFERROR(ROUND(VLOOKUP($A502,est_vols!$A:$U,2,FALSE),0),"")</f>
        <v>0</v>
      </c>
      <c r="N502">
        <f>IFERROR(ROUND(VLOOKUP($A502,est_vols!$A:$U,3,FALSE),0),"")</f>
        <v>9</v>
      </c>
      <c r="O502" t="str">
        <f>VLOOKUP(M502,'AT FT Lookup'!$A$3:$D$8,4,FALSE)</f>
        <v>Core/CBD</v>
      </c>
      <c r="P502" s="11" t="str">
        <f>VLOOKUP(N502,'AT FT Lookup'!$A$12:$C$26,3,FALSE)</f>
        <v>Loc</v>
      </c>
      <c r="Q502">
        <f t="shared" si="78"/>
        <v>1</v>
      </c>
      <c r="R502">
        <f t="shared" si="79"/>
        <v>0</v>
      </c>
      <c r="S502">
        <f t="shared" si="80"/>
        <v>0</v>
      </c>
      <c r="T502">
        <f t="shared" si="81"/>
        <v>0</v>
      </c>
      <c r="U502" s="11" t="str">
        <f t="shared" si="82"/>
        <v>&lt;10k</v>
      </c>
      <c r="V502" s="3">
        <v>332.5</v>
      </c>
      <c r="W502" s="3">
        <v>56.5</v>
      </c>
      <c r="X502" s="3">
        <v>124.5</v>
      </c>
      <c r="Y502" s="3">
        <v>97</v>
      </c>
      <c r="Z502" s="3">
        <v>52.5</v>
      </c>
      <c r="AA502" s="9">
        <v>2</v>
      </c>
      <c r="AN502" s="3">
        <f>IFERROR(ROUND(VLOOKUP($A502,est_vols!$A:$U,4,FALSE),0),"")</f>
        <v>2236</v>
      </c>
      <c r="AO502" s="3">
        <f>IFERROR(ROUND(VLOOKUP($A502,est_vols!$A:$U,5,FALSE),0),"")</f>
        <v>328</v>
      </c>
      <c r="AP502" s="3">
        <f>IFERROR(ROUND(VLOOKUP($A502,est_vols!$A:$U,6,FALSE),0),"")</f>
        <v>1088</v>
      </c>
      <c r="AQ502" s="3">
        <f>IFERROR(ROUND(VLOOKUP($A502,est_vols!$A:$U,7,FALSE),0),"")</f>
        <v>389</v>
      </c>
      <c r="AR502" s="3">
        <f>IFERROR(ROUND(VLOOKUP($A502,est_vols!$A:$U,8,FALSE),0),"")</f>
        <v>356</v>
      </c>
      <c r="AS502" s="9">
        <f>IFERROR(ROUND(VLOOKUP($A502,est_vols!$A:$U,9,FALSE),0),"")</f>
        <v>74</v>
      </c>
      <c r="AT502" s="3">
        <f t="shared" si="84"/>
        <v>1903.5</v>
      </c>
      <c r="AU502" s="3">
        <f t="shared" si="84"/>
        <v>271.5</v>
      </c>
      <c r="AV502" s="3">
        <f t="shared" si="84"/>
        <v>963.5</v>
      </c>
      <c r="AW502" s="3">
        <f t="shared" si="84"/>
        <v>292</v>
      </c>
      <c r="AX502" s="3">
        <f t="shared" si="84"/>
        <v>303.5</v>
      </c>
      <c r="AY502" s="9">
        <f t="shared" si="84"/>
        <v>72</v>
      </c>
      <c r="AZ502" s="3">
        <f t="shared" si="85"/>
        <v>3623312.25</v>
      </c>
      <c r="BA502" s="3">
        <f t="shared" si="85"/>
        <v>73712.25</v>
      </c>
      <c r="BB502" s="3">
        <f t="shared" si="85"/>
        <v>928332.25</v>
      </c>
      <c r="BC502" s="3">
        <f t="shared" si="85"/>
        <v>85264</v>
      </c>
      <c r="BD502" s="3">
        <f t="shared" si="85"/>
        <v>92112.25</v>
      </c>
      <c r="BE502" s="3">
        <f t="shared" si="85"/>
        <v>5184</v>
      </c>
    </row>
    <row r="503" spans="1:57" x14ac:dyDescent="0.25">
      <c r="A503">
        <v>501</v>
      </c>
      <c r="B503" t="s">
        <v>75</v>
      </c>
      <c r="C503" t="s">
        <v>214</v>
      </c>
      <c r="D503" t="str">
        <f t="shared" si="83"/>
        <v>JOOST AVE between GENNESSEE and RIDGEWOOD</v>
      </c>
      <c r="E503" t="s">
        <v>309</v>
      </c>
      <c r="F503" t="s">
        <v>505</v>
      </c>
      <c r="G503" t="s">
        <v>539</v>
      </c>
      <c r="H503" t="s">
        <v>40</v>
      </c>
      <c r="I503" t="s">
        <v>621</v>
      </c>
      <c r="J503" s="11" t="s">
        <v>1035</v>
      </c>
      <c r="K503">
        <v>22255</v>
      </c>
      <c r="L503" s="11">
        <v>22260</v>
      </c>
      <c r="M503">
        <f>IFERROR(ROUND(VLOOKUP($A503,est_vols!$A:$U,2,FALSE),0),"")</f>
        <v>3</v>
      </c>
      <c r="N503">
        <f>IFERROR(ROUND(VLOOKUP($A503,est_vols!$A:$U,3,FALSE),0),"")</f>
        <v>11</v>
      </c>
      <c r="O503" t="str">
        <f>VLOOKUP(M503,'AT FT Lookup'!$A$3:$D$8,4,FALSE)</f>
        <v>Urb</v>
      </c>
      <c r="P503" s="11" t="str">
        <f>VLOOKUP(N503,'AT FT Lookup'!$A$12:$C$26,3,FALSE)</f>
        <v>Loc</v>
      </c>
      <c r="Q503">
        <f t="shared" si="78"/>
        <v>1</v>
      </c>
      <c r="R503">
        <f t="shared" si="79"/>
        <v>0</v>
      </c>
      <c r="S503">
        <f t="shared" si="80"/>
        <v>0</v>
      </c>
      <c r="T503">
        <f t="shared" si="81"/>
        <v>0</v>
      </c>
      <c r="U503" s="11" t="str">
        <f t="shared" si="82"/>
        <v>&lt;10k</v>
      </c>
      <c r="V503" s="3">
        <v>220.5</v>
      </c>
      <c r="W503" s="3">
        <v>37</v>
      </c>
      <c r="X503" s="3">
        <v>74</v>
      </c>
      <c r="Y503" s="3">
        <v>52.5</v>
      </c>
      <c r="Z503" s="3">
        <v>55</v>
      </c>
      <c r="AA503" s="9">
        <v>2</v>
      </c>
      <c r="AN503" s="3">
        <f>IFERROR(ROUND(VLOOKUP($A503,est_vols!$A:$U,4,FALSE),0),"")</f>
        <v>386</v>
      </c>
      <c r="AO503" s="3">
        <f>IFERROR(ROUND(VLOOKUP($A503,est_vols!$A:$U,5,FALSE),0),"")</f>
        <v>113</v>
      </c>
      <c r="AP503" s="3">
        <f>IFERROR(ROUND(VLOOKUP($A503,est_vols!$A:$U,6,FALSE),0),"")</f>
        <v>131</v>
      </c>
      <c r="AQ503" s="3">
        <f>IFERROR(ROUND(VLOOKUP($A503,est_vols!$A:$U,7,FALSE),0),"")</f>
        <v>124</v>
      </c>
      <c r="AR503" s="3">
        <f>IFERROR(ROUND(VLOOKUP($A503,est_vols!$A:$U,8,FALSE),0),"")</f>
        <v>18</v>
      </c>
      <c r="AS503" s="9">
        <f>IFERROR(ROUND(VLOOKUP($A503,est_vols!$A:$U,9,FALSE),0),"")</f>
        <v>1</v>
      </c>
      <c r="AT503" s="3">
        <f t="shared" si="84"/>
        <v>165.5</v>
      </c>
      <c r="AU503" s="3">
        <f t="shared" si="84"/>
        <v>76</v>
      </c>
      <c r="AV503" s="3">
        <f t="shared" si="84"/>
        <v>57</v>
      </c>
      <c r="AW503" s="3">
        <f t="shared" si="84"/>
        <v>71.5</v>
      </c>
      <c r="AX503" s="3">
        <f t="shared" si="84"/>
        <v>-37</v>
      </c>
      <c r="AY503" s="9">
        <f t="shared" si="84"/>
        <v>-1</v>
      </c>
      <c r="AZ503" s="3">
        <f t="shared" si="85"/>
        <v>27390.25</v>
      </c>
      <c r="BA503" s="3">
        <f t="shared" si="85"/>
        <v>5776</v>
      </c>
      <c r="BB503" s="3">
        <f t="shared" si="85"/>
        <v>3249</v>
      </c>
      <c r="BC503" s="3">
        <f t="shared" si="85"/>
        <v>5112.25</v>
      </c>
      <c r="BD503" s="3">
        <f t="shared" si="85"/>
        <v>1369</v>
      </c>
      <c r="BE503" s="3">
        <f t="shared" si="85"/>
        <v>1</v>
      </c>
    </row>
    <row r="504" spans="1:57" x14ac:dyDescent="0.25">
      <c r="A504">
        <v>502</v>
      </c>
      <c r="B504" t="s">
        <v>75</v>
      </c>
      <c r="C504" t="s">
        <v>214</v>
      </c>
      <c r="D504" t="str">
        <f t="shared" si="83"/>
        <v>JOOST AVE between GENNESSEE and RIDGEWOOD</v>
      </c>
      <c r="E504" t="s">
        <v>309</v>
      </c>
      <c r="F504" t="s">
        <v>505</v>
      </c>
      <c r="G504" t="s">
        <v>539</v>
      </c>
      <c r="H504" t="s">
        <v>42</v>
      </c>
      <c r="I504" t="s">
        <v>621</v>
      </c>
      <c r="J504" s="11" t="s">
        <v>1036</v>
      </c>
      <c r="K504">
        <v>22260</v>
      </c>
      <c r="L504" s="11">
        <v>22255</v>
      </c>
      <c r="M504">
        <f>IFERROR(ROUND(VLOOKUP($A504,est_vols!$A:$U,2,FALSE),0),"")</f>
        <v>3</v>
      </c>
      <c r="N504">
        <f>IFERROR(ROUND(VLOOKUP($A504,est_vols!$A:$U,3,FALSE),0),"")</f>
        <v>11</v>
      </c>
      <c r="O504" t="str">
        <f>VLOOKUP(M504,'AT FT Lookup'!$A$3:$D$8,4,FALSE)</f>
        <v>Urb</v>
      </c>
      <c r="P504" s="11" t="str">
        <f>VLOOKUP(N504,'AT FT Lookup'!$A$12:$C$26,3,FALSE)</f>
        <v>Loc</v>
      </c>
      <c r="Q504">
        <f t="shared" si="78"/>
        <v>1</v>
      </c>
      <c r="R504">
        <f t="shared" si="79"/>
        <v>0</v>
      </c>
      <c r="S504">
        <f t="shared" si="80"/>
        <v>0</v>
      </c>
      <c r="T504">
        <f t="shared" si="81"/>
        <v>0</v>
      </c>
      <c r="U504" s="11" t="str">
        <f t="shared" si="82"/>
        <v>&lt;10k</v>
      </c>
      <c r="V504" s="3">
        <v>124.5</v>
      </c>
      <c r="W504" s="3">
        <v>13.5</v>
      </c>
      <c r="X504" s="3">
        <v>55</v>
      </c>
      <c r="Y504" s="3">
        <v>22.5</v>
      </c>
      <c r="Z504" s="3">
        <v>28</v>
      </c>
      <c r="AA504" s="9">
        <v>5.5</v>
      </c>
      <c r="AN504" s="3">
        <f>IFERROR(ROUND(VLOOKUP($A504,est_vols!$A:$U,4,FALSE),0),"")</f>
        <v>345</v>
      </c>
      <c r="AO504" s="3">
        <f>IFERROR(ROUND(VLOOKUP($A504,est_vols!$A:$U,5,FALSE),0),"")</f>
        <v>22</v>
      </c>
      <c r="AP504" s="3">
        <f>IFERROR(ROUND(VLOOKUP($A504,est_vols!$A:$U,6,FALSE),0),"")</f>
        <v>57</v>
      </c>
      <c r="AQ504" s="3">
        <f>IFERROR(ROUND(VLOOKUP($A504,est_vols!$A:$U,7,FALSE),0),"")</f>
        <v>236</v>
      </c>
      <c r="AR504" s="3">
        <f>IFERROR(ROUND(VLOOKUP($A504,est_vols!$A:$U,8,FALSE),0),"")</f>
        <v>27</v>
      </c>
      <c r="AS504" s="9">
        <f>IFERROR(ROUND(VLOOKUP($A504,est_vols!$A:$U,9,FALSE),0),"")</f>
        <v>2</v>
      </c>
      <c r="AT504" s="3">
        <f t="shared" si="84"/>
        <v>220.5</v>
      </c>
      <c r="AU504" s="3">
        <f t="shared" si="84"/>
        <v>8.5</v>
      </c>
      <c r="AV504" s="3">
        <f t="shared" si="84"/>
        <v>2</v>
      </c>
      <c r="AW504" s="3">
        <f t="shared" si="84"/>
        <v>213.5</v>
      </c>
      <c r="AX504" s="3">
        <f t="shared" si="84"/>
        <v>-1</v>
      </c>
      <c r="AY504" s="9">
        <f t="shared" si="84"/>
        <v>-3.5</v>
      </c>
      <c r="AZ504" s="3">
        <f t="shared" si="85"/>
        <v>48620.25</v>
      </c>
      <c r="BA504" s="3">
        <f t="shared" si="85"/>
        <v>72.25</v>
      </c>
      <c r="BB504" s="3">
        <f t="shared" si="85"/>
        <v>4</v>
      </c>
      <c r="BC504" s="3">
        <f t="shared" si="85"/>
        <v>45582.25</v>
      </c>
      <c r="BD504" s="3">
        <f t="shared" si="85"/>
        <v>1</v>
      </c>
      <c r="BE504" s="3">
        <f t="shared" si="85"/>
        <v>12.25</v>
      </c>
    </row>
    <row r="505" spans="1:57" x14ac:dyDescent="0.25">
      <c r="A505">
        <v>503</v>
      </c>
      <c r="B505" t="s">
        <v>75</v>
      </c>
      <c r="C505" t="s">
        <v>214</v>
      </c>
      <c r="D505" t="str">
        <f t="shared" si="83"/>
        <v>JUANITA WAY between DELSUR and REX</v>
      </c>
      <c r="E505" t="s">
        <v>310</v>
      </c>
      <c r="F505" t="s">
        <v>540</v>
      </c>
      <c r="G505" t="s">
        <v>541</v>
      </c>
      <c r="H505" t="s">
        <v>36</v>
      </c>
      <c r="I505" t="s">
        <v>621</v>
      </c>
      <c r="J505" s="11" t="s">
        <v>1037</v>
      </c>
      <c r="K505">
        <v>22808</v>
      </c>
      <c r="L505" s="11">
        <v>33591</v>
      </c>
      <c r="M505">
        <f>IFERROR(ROUND(VLOOKUP($A505,est_vols!$A:$U,2,FALSE),0),"")</f>
        <v>3</v>
      </c>
      <c r="N505">
        <f>IFERROR(ROUND(VLOOKUP($A505,est_vols!$A:$U,3,FALSE),0),"")</f>
        <v>11</v>
      </c>
      <c r="O505" t="str">
        <f>VLOOKUP(M505,'AT FT Lookup'!$A$3:$D$8,4,FALSE)</f>
        <v>Urb</v>
      </c>
      <c r="P505" s="11" t="str">
        <f>VLOOKUP(N505,'AT FT Lookup'!$A$12:$C$26,3,FALSE)</f>
        <v>Loc</v>
      </c>
      <c r="Q505">
        <f t="shared" si="78"/>
        <v>1</v>
      </c>
      <c r="R505">
        <f t="shared" si="79"/>
        <v>0</v>
      </c>
      <c r="S505">
        <f t="shared" si="80"/>
        <v>0</v>
      </c>
      <c r="T505">
        <f t="shared" si="81"/>
        <v>0</v>
      </c>
      <c r="U505" s="11" t="str">
        <f t="shared" si="82"/>
        <v>&lt;10k</v>
      </c>
      <c r="V505" s="3">
        <v>98.5</v>
      </c>
      <c r="W505" s="3">
        <v>29</v>
      </c>
      <c r="X505" s="3">
        <v>32</v>
      </c>
      <c r="Y505" s="3">
        <v>20</v>
      </c>
      <c r="Z505" s="3">
        <v>16.5</v>
      </c>
      <c r="AA505" s="9">
        <v>1</v>
      </c>
      <c r="AN505" s="3">
        <f>IFERROR(ROUND(VLOOKUP($A505,est_vols!$A:$U,4,FALSE),0),"")</f>
        <v>0</v>
      </c>
      <c r="AO505" s="3">
        <f>IFERROR(ROUND(VLOOKUP($A505,est_vols!$A:$U,5,FALSE),0),"")</f>
        <v>0</v>
      </c>
      <c r="AP505" s="3">
        <f>IFERROR(ROUND(VLOOKUP($A505,est_vols!$A:$U,6,FALSE),0),"")</f>
        <v>0</v>
      </c>
      <c r="AQ505" s="3">
        <f>IFERROR(ROUND(VLOOKUP($A505,est_vols!$A:$U,7,FALSE),0),"")</f>
        <v>0</v>
      </c>
      <c r="AR505" s="3">
        <f>IFERROR(ROUND(VLOOKUP($A505,est_vols!$A:$U,8,FALSE),0),"")</f>
        <v>0</v>
      </c>
      <c r="AS505" s="9">
        <f>IFERROR(ROUND(VLOOKUP($A505,est_vols!$A:$U,9,FALSE),0),"")</f>
        <v>0</v>
      </c>
      <c r="AT505" s="3">
        <f t="shared" si="84"/>
        <v>-98.5</v>
      </c>
      <c r="AU505" s="3">
        <f t="shared" si="84"/>
        <v>-29</v>
      </c>
      <c r="AV505" s="3">
        <f t="shared" si="84"/>
        <v>-32</v>
      </c>
      <c r="AW505" s="3">
        <f t="shared" si="84"/>
        <v>-20</v>
      </c>
      <c r="AX505" s="3">
        <f t="shared" si="84"/>
        <v>-16.5</v>
      </c>
      <c r="AY505" s="9">
        <f t="shared" si="84"/>
        <v>-1</v>
      </c>
      <c r="AZ505" s="3">
        <f t="shared" si="85"/>
        <v>9702.25</v>
      </c>
      <c r="BA505" s="3">
        <f t="shared" si="85"/>
        <v>841</v>
      </c>
      <c r="BB505" s="3">
        <f t="shared" si="85"/>
        <v>1024</v>
      </c>
      <c r="BC505" s="3">
        <f t="shared" si="85"/>
        <v>400</v>
      </c>
      <c r="BD505" s="3">
        <f t="shared" si="85"/>
        <v>272.25</v>
      </c>
      <c r="BE505" s="3">
        <f t="shared" si="85"/>
        <v>1</v>
      </c>
    </row>
    <row r="506" spans="1:57" x14ac:dyDescent="0.25">
      <c r="A506">
        <v>504</v>
      </c>
      <c r="B506" t="s">
        <v>75</v>
      </c>
      <c r="C506" t="s">
        <v>214</v>
      </c>
      <c r="D506" t="str">
        <f t="shared" si="83"/>
        <v>JUANITA WAY between DELSUR and REX</v>
      </c>
      <c r="E506" t="s">
        <v>310</v>
      </c>
      <c r="F506" t="s">
        <v>540</v>
      </c>
      <c r="G506" t="s">
        <v>541</v>
      </c>
      <c r="H506" t="s">
        <v>36</v>
      </c>
      <c r="I506" t="s">
        <v>621</v>
      </c>
      <c r="J506" s="11" t="s">
        <v>1038</v>
      </c>
      <c r="K506">
        <v>33591</v>
      </c>
      <c r="L506" s="11">
        <v>22431</v>
      </c>
      <c r="M506">
        <f>IFERROR(ROUND(VLOOKUP($A506,est_vols!$A:$U,2,FALSE),0),"")</f>
        <v>3</v>
      </c>
      <c r="N506">
        <f>IFERROR(ROUND(VLOOKUP($A506,est_vols!$A:$U,3,FALSE),0),"")</f>
        <v>11</v>
      </c>
      <c r="O506" t="str">
        <f>VLOOKUP(M506,'AT FT Lookup'!$A$3:$D$8,4,FALSE)</f>
        <v>Urb</v>
      </c>
      <c r="P506" s="11" t="str">
        <f>VLOOKUP(N506,'AT FT Lookup'!$A$12:$C$26,3,FALSE)</f>
        <v>Loc</v>
      </c>
      <c r="Q506">
        <f t="shared" si="78"/>
        <v>1</v>
      </c>
      <c r="R506">
        <f t="shared" si="79"/>
        <v>0</v>
      </c>
      <c r="S506">
        <f t="shared" si="80"/>
        <v>0</v>
      </c>
      <c r="T506">
        <f t="shared" si="81"/>
        <v>0</v>
      </c>
      <c r="U506" s="11" t="str">
        <f t="shared" si="82"/>
        <v>&lt;10k</v>
      </c>
      <c r="V506" s="3">
        <v>98.5</v>
      </c>
      <c r="W506" s="3">
        <v>29</v>
      </c>
      <c r="X506" s="3">
        <v>32</v>
      </c>
      <c r="Y506" s="3">
        <v>20</v>
      </c>
      <c r="Z506" s="3">
        <v>16.5</v>
      </c>
      <c r="AA506" s="9">
        <v>1</v>
      </c>
      <c r="AN506" s="3">
        <f>IFERROR(ROUND(VLOOKUP($A506,est_vols!$A:$U,4,FALSE),0),"")</f>
        <v>0</v>
      </c>
      <c r="AO506" s="3">
        <f>IFERROR(ROUND(VLOOKUP($A506,est_vols!$A:$U,5,FALSE),0),"")</f>
        <v>0</v>
      </c>
      <c r="AP506" s="3">
        <f>IFERROR(ROUND(VLOOKUP($A506,est_vols!$A:$U,6,FALSE),0),"")</f>
        <v>0</v>
      </c>
      <c r="AQ506" s="3">
        <f>IFERROR(ROUND(VLOOKUP($A506,est_vols!$A:$U,7,FALSE),0),"")</f>
        <v>0</v>
      </c>
      <c r="AR506" s="3">
        <f>IFERROR(ROUND(VLOOKUP($A506,est_vols!$A:$U,8,FALSE),0),"")</f>
        <v>0</v>
      </c>
      <c r="AS506" s="9">
        <f>IFERROR(ROUND(VLOOKUP($A506,est_vols!$A:$U,9,FALSE),0),"")</f>
        <v>0</v>
      </c>
      <c r="AT506" s="3">
        <f t="shared" si="84"/>
        <v>-98.5</v>
      </c>
      <c r="AU506" s="3">
        <f t="shared" si="84"/>
        <v>-29</v>
      </c>
      <c r="AV506" s="3">
        <f t="shared" si="84"/>
        <v>-32</v>
      </c>
      <c r="AW506" s="3">
        <f t="shared" si="84"/>
        <v>-20</v>
      </c>
      <c r="AX506" s="3">
        <f t="shared" si="84"/>
        <v>-16.5</v>
      </c>
      <c r="AY506" s="9">
        <f t="shared" si="84"/>
        <v>-1</v>
      </c>
      <c r="AZ506" s="3">
        <f t="shared" si="85"/>
        <v>9702.25</v>
      </c>
      <c r="BA506" s="3">
        <f t="shared" si="85"/>
        <v>841</v>
      </c>
      <c r="BB506" s="3">
        <f t="shared" si="85"/>
        <v>1024</v>
      </c>
      <c r="BC506" s="3">
        <f t="shared" si="85"/>
        <v>400</v>
      </c>
      <c r="BD506" s="3">
        <f t="shared" si="85"/>
        <v>272.25</v>
      </c>
      <c r="BE506" s="3">
        <f t="shared" si="85"/>
        <v>1</v>
      </c>
    </row>
    <row r="507" spans="1:57" x14ac:dyDescent="0.25">
      <c r="A507">
        <v>505</v>
      </c>
      <c r="B507" t="s">
        <v>75</v>
      </c>
      <c r="C507" t="s">
        <v>214</v>
      </c>
      <c r="D507" t="str">
        <f t="shared" si="83"/>
        <v>JUANITA WAY between DELSUR and REX</v>
      </c>
      <c r="E507" t="s">
        <v>310</v>
      </c>
      <c r="F507" t="s">
        <v>540</v>
      </c>
      <c r="G507" t="s">
        <v>541</v>
      </c>
      <c r="H507" t="s">
        <v>38</v>
      </c>
      <c r="I507" t="s">
        <v>621</v>
      </c>
      <c r="J507" s="11" t="s">
        <v>1039</v>
      </c>
      <c r="K507">
        <v>22431</v>
      </c>
      <c r="L507" s="11">
        <v>33591</v>
      </c>
      <c r="M507">
        <f>IFERROR(ROUND(VLOOKUP($A507,est_vols!$A:$U,2,FALSE),0),"")</f>
        <v>3</v>
      </c>
      <c r="N507">
        <f>IFERROR(ROUND(VLOOKUP($A507,est_vols!$A:$U,3,FALSE),0),"")</f>
        <v>11</v>
      </c>
      <c r="O507" t="str">
        <f>VLOOKUP(M507,'AT FT Lookup'!$A$3:$D$8,4,FALSE)</f>
        <v>Urb</v>
      </c>
      <c r="P507" s="11" t="str">
        <f>VLOOKUP(N507,'AT FT Lookup'!$A$12:$C$26,3,FALSE)</f>
        <v>Loc</v>
      </c>
      <c r="Q507">
        <f t="shared" si="78"/>
        <v>1</v>
      </c>
      <c r="R507">
        <f t="shared" si="79"/>
        <v>0</v>
      </c>
      <c r="S507">
        <f t="shared" si="80"/>
        <v>0</v>
      </c>
      <c r="T507">
        <f t="shared" si="81"/>
        <v>0</v>
      </c>
      <c r="U507" s="11" t="str">
        <f t="shared" si="82"/>
        <v>&lt;10k</v>
      </c>
      <c r="V507" s="3">
        <v>371</v>
      </c>
      <c r="W507" s="3">
        <v>91.5</v>
      </c>
      <c r="X507" s="3">
        <v>125.5</v>
      </c>
      <c r="Y507" s="3">
        <v>105</v>
      </c>
      <c r="Z507" s="3">
        <v>44.5</v>
      </c>
      <c r="AA507" s="9">
        <v>4.5</v>
      </c>
      <c r="AN507" s="3">
        <f>IFERROR(ROUND(VLOOKUP($A507,est_vols!$A:$U,4,FALSE),0),"")</f>
        <v>19</v>
      </c>
      <c r="AO507" s="3">
        <f>IFERROR(ROUND(VLOOKUP($A507,est_vols!$A:$U,5,FALSE),0),"")</f>
        <v>1</v>
      </c>
      <c r="AP507" s="3">
        <f>IFERROR(ROUND(VLOOKUP($A507,est_vols!$A:$U,6,FALSE),0),"")</f>
        <v>5</v>
      </c>
      <c r="AQ507" s="3">
        <f>IFERROR(ROUND(VLOOKUP($A507,est_vols!$A:$U,7,FALSE),0),"")</f>
        <v>13</v>
      </c>
      <c r="AR507" s="3">
        <f>IFERROR(ROUND(VLOOKUP($A507,est_vols!$A:$U,8,FALSE),0),"")</f>
        <v>0</v>
      </c>
      <c r="AS507" s="9">
        <f>IFERROR(ROUND(VLOOKUP($A507,est_vols!$A:$U,9,FALSE),0),"")</f>
        <v>0</v>
      </c>
      <c r="AT507" s="3">
        <f t="shared" si="84"/>
        <v>-352</v>
      </c>
      <c r="AU507" s="3">
        <f t="shared" si="84"/>
        <v>-90.5</v>
      </c>
      <c r="AV507" s="3">
        <f t="shared" si="84"/>
        <v>-120.5</v>
      </c>
      <c r="AW507" s="3">
        <f t="shared" si="84"/>
        <v>-92</v>
      </c>
      <c r="AX507" s="3">
        <f t="shared" si="84"/>
        <v>-44.5</v>
      </c>
      <c r="AY507" s="9">
        <f t="shared" si="84"/>
        <v>-4.5</v>
      </c>
      <c r="AZ507" s="3">
        <f t="shared" si="85"/>
        <v>123904</v>
      </c>
      <c r="BA507" s="3">
        <f t="shared" si="85"/>
        <v>8190.25</v>
      </c>
      <c r="BB507" s="3">
        <f t="shared" si="85"/>
        <v>14520.25</v>
      </c>
      <c r="BC507" s="3">
        <f t="shared" si="85"/>
        <v>8464</v>
      </c>
      <c r="BD507" s="3">
        <f t="shared" si="85"/>
        <v>1980.25</v>
      </c>
      <c r="BE507" s="3">
        <f t="shared" si="85"/>
        <v>20.25</v>
      </c>
    </row>
    <row r="508" spans="1:57" x14ac:dyDescent="0.25">
      <c r="A508">
        <v>506</v>
      </c>
      <c r="B508" t="s">
        <v>75</v>
      </c>
      <c r="C508" t="s">
        <v>214</v>
      </c>
      <c r="D508" t="str">
        <f t="shared" si="83"/>
        <v>JUANITA WAY between DELSUR and REX</v>
      </c>
      <c r="E508" t="s">
        <v>310</v>
      </c>
      <c r="F508" t="s">
        <v>540</v>
      </c>
      <c r="G508" t="s">
        <v>541</v>
      </c>
      <c r="H508" t="s">
        <v>38</v>
      </c>
      <c r="I508" t="s">
        <v>621</v>
      </c>
      <c r="J508" s="11" t="s">
        <v>1040</v>
      </c>
      <c r="K508">
        <v>33591</v>
      </c>
      <c r="L508" s="11">
        <v>22808</v>
      </c>
      <c r="M508">
        <f>IFERROR(ROUND(VLOOKUP($A508,est_vols!$A:$U,2,FALSE),0),"")</f>
        <v>3</v>
      </c>
      <c r="N508">
        <f>IFERROR(ROUND(VLOOKUP($A508,est_vols!$A:$U,3,FALSE),0),"")</f>
        <v>11</v>
      </c>
      <c r="O508" t="str">
        <f>VLOOKUP(M508,'AT FT Lookup'!$A$3:$D$8,4,FALSE)</f>
        <v>Urb</v>
      </c>
      <c r="P508" s="11" t="str">
        <f>VLOOKUP(N508,'AT FT Lookup'!$A$12:$C$26,3,FALSE)</f>
        <v>Loc</v>
      </c>
      <c r="Q508">
        <f t="shared" si="78"/>
        <v>1</v>
      </c>
      <c r="R508">
        <f t="shared" si="79"/>
        <v>0</v>
      </c>
      <c r="S508">
        <f t="shared" si="80"/>
        <v>0</v>
      </c>
      <c r="T508">
        <f t="shared" si="81"/>
        <v>0</v>
      </c>
      <c r="U508" s="11" t="str">
        <f t="shared" si="82"/>
        <v>&lt;10k</v>
      </c>
      <c r="V508" s="3">
        <v>371</v>
      </c>
      <c r="W508" s="3">
        <v>91.5</v>
      </c>
      <c r="X508" s="3">
        <v>125.5</v>
      </c>
      <c r="Y508" s="3">
        <v>105</v>
      </c>
      <c r="Z508" s="3">
        <v>44.5</v>
      </c>
      <c r="AA508" s="9">
        <v>4.5</v>
      </c>
      <c r="AN508" s="3">
        <f>IFERROR(ROUND(VLOOKUP($A508,est_vols!$A:$U,4,FALSE),0),"")</f>
        <v>19</v>
      </c>
      <c r="AO508" s="3">
        <f>IFERROR(ROUND(VLOOKUP($A508,est_vols!$A:$U,5,FALSE),0),"")</f>
        <v>1</v>
      </c>
      <c r="AP508" s="3">
        <f>IFERROR(ROUND(VLOOKUP($A508,est_vols!$A:$U,6,FALSE),0),"")</f>
        <v>5</v>
      </c>
      <c r="AQ508" s="3">
        <f>IFERROR(ROUND(VLOOKUP($A508,est_vols!$A:$U,7,FALSE),0),"")</f>
        <v>13</v>
      </c>
      <c r="AR508" s="3">
        <f>IFERROR(ROUND(VLOOKUP($A508,est_vols!$A:$U,8,FALSE),0),"")</f>
        <v>0</v>
      </c>
      <c r="AS508" s="9">
        <f>IFERROR(ROUND(VLOOKUP($A508,est_vols!$A:$U,9,FALSE),0),"")</f>
        <v>0</v>
      </c>
      <c r="AT508" s="3">
        <f t="shared" si="84"/>
        <v>-352</v>
      </c>
      <c r="AU508" s="3">
        <f t="shared" si="84"/>
        <v>-90.5</v>
      </c>
      <c r="AV508" s="3">
        <f t="shared" si="84"/>
        <v>-120.5</v>
      </c>
      <c r="AW508" s="3">
        <f t="shared" si="84"/>
        <v>-92</v>
      </c>
      <c r="AX508" s="3">
        <f t="shared" si="84"/>
        <v>-44.5</v>
      </c>
      <c r="AY508" s="9">
        <f t="shared" si="84"/>
        <v>-4.5</v>
      </c>
      <c r="AZ508" s="3">
        <f t="shared" si="85"/>
        <v>123904</v>
      </c>
      <c r="BA508" s="3">
        <f t="shared" si="85"/>
        <v>8190.25</v>
      </c>
      <c r="BB508" s="3">
        <f t="shared" si="85"/>
        <v>14520.25</v>
      </c>
      <c r="BC508" s="3">
        <f t="shared" si="85"/>
        <v>8464</v>
      </c>
      <c r="BD508" s="3">
        <f t="shared" si="85"/>
        <v>1980.25</v>
      </c>
      <c r="BE508" s="3">
        <f t="shared" si="85"/>
        <v>20.25</v>
      </c>
    </row>
    <row r="509" spans="1:57" x14ac:dyDescent="0.25">
      <c r="A509">
        <v>507</v>
      </c>
      <c r="B509" t="s">
        <v>75</v>
      </c>
      <c r="C509" t="s">
        <v>214</v>
      </c>
      <c r="D509" t="str">
        <f t="shared" si="83"/>
        <v>KEITH ST between BANCROFT and CARROLL</v>
      </c>
      <c r="E509" t="s">
        <v>311</v>
      </c>
      <c r="F509" t="s">
        <v>542</v>
      </c>
      <c r="G509" t="s">
        <v>543</v>
      </c>
      <c r="H509" t="s">
        <v>36</v>
      </c>
      <c r="I509" t="s">
        <v>621</v>
      </c>
      <c r="J509" s="11" t="s">
        <v>1041</v>
      </c>
      <c r="K509">
        <v>20488</v>
      </c>
      <c r="L509" s="11">
        <v>20487</v>
      </c>
      <c r="M509">
        <f>IFERROR(ROUND(VLOOKUP($A509,est_vols!$A:$U,2,FALSE),0),"")</f>
        <v>3</v>
      </c>
      <c r="N509">
        <f>IFERROR(ROUND(VLOOKUP($A509,est_vols!$A:$U,3,FALSE),0),"")</f>
        <v>11</v>
      </c>
      <c r="O509" t="str">
        <f>VLOOKUP(M509,'AT FT Lookup'!$A$3:$D$8,4,FALSE)</f>
        <v>Urb</v>
      </c>
      <c r="P509" s="11" t="str">
        <f>VLOOKUP(N509,'AT FT Lookup'!$A$12:$C$26,3,FALSE)</f>
        <v>Loc</v>
      </c>
      <c r="Q509">
        <f t="shared" si="78"/>
        <v>1</v>
      </c>
      <c r="R509">
        <f t="shared" si="79"/>
        <v>0</v>
      </c>
      <c r="S509">
        <f t="shared" si="80"/>
        <v>0</v>
      </c>
      <c r="T509">
        <f t="shared" si="81"/>
        <v>0</v>
      </c>
      <c r="U509" s="11" t="str">
        <f t="shared" si="82"/>
        <v>&lt;10k</v>
      </c>
      <c r="V509" s="3">
        <v>775</v>
      </c>
      <c r="W509" s="3">
        <v>34</v>
      </c>
      <c r="X509" s="3">
        <v>348</v>
      </c>
      <c r="Y509" s="3">
        <v>178</v>
      </c>
      <c r="Z509" s="3">
        <v>211</v>
      </c>
      <c r="AA509" s="9">
        <v>4</v>
      </c>
      <c r="AN509" s="3">
        <f>IFERROR(ROUND(VLOOKUP($A509,est_vols!$A:$U,4,FALSE),0),"")</f>
        <v>1104</v>
      </c>
      <c r="AO509" s="3">
        <f>IFERROR(ROUND(VLOOKUP($A509,est_vols!$A:$U,5,FALSE),0),"")</f>
        <v>238</v>
      </c>
      <c r="AP509" s="3">
        <f>IFERROR(ROUND(VLOOKUP($A509,est_vols!$A:$U,6,FALSE),0),"")</f>
        <v>465</v>
      </c>
      <c r="AQ509" s="3">
        <f>IFERROR(ROUND(VLOOKUP($A509,est_vols!$A:$U,7,FALSE),0),"")</f>
        <v>184</v>
      </c>
      <c r="AR509" s="3">
        <f>IFERROR(ROUND(VLOOKUP($A509,est_vols!$A:$U,8,FALSE),0),"")</f>
        <v>155</v>
      </c>
      <c r="AS509" s="9">
        <f>IFERROR(ROUND(VLOOKUP($A509,est_vols!$A:$U,9,FALSE),0),"")</f>
        <v>63</v>
      </c>
      <c r="AT509" s="3">
        <f t="shared" si="84"/>
        <v>329</v>
      </c>
      <c r="AU509" s="3">
        <f t="shared" si="84"/>
        <v>204</v>
      </c>
      <c r="AV509" s="3">
        <f t="shared" si="84"/>
        <v>117</v>
      </c>
      <c r="AW509" s="3">
        <f t="shared" si="84"/>
        <v>6</v>
      </c>
      <c r="AX509" s="3">
        <f t="shared" si="84"/>
        <v>-56</v>
      </c>
      <c r="AY509" s="9">
        <f t="shared" si="84"/>
        <v>59</v>
      </c>
      <c r="AZ509" s="3">
        <f t="shared" si="85"/>
        <v>108241</v>
      </c>
      <c r="BA509" s="3">
        <f t="shared" si="85"/>
        <v>41616</v>
      </c>
      <c r="BB509" s="3">
        <f t="shared" si="85"/>
        <v>13689</v>
      </c>
      <c r="BC509" s="3">
        <f t="shared" si="85"/>
        <v>36</v>
      </c>
      <c r="BD509" s="3">
        <f t="shared" si="85"/>
        <v>3136</v>
      </c>
      <c r="BE509" s="3">
        <f t="shared" si="85"/>
        <v>3481</v>
      </c>
    </row>
    <row r="510" spans="1:57" x14ac:dyDescent="0.25">
      <c r="A510">
        <v>508</v>
      </c>
      <c r="B510" t="s">
        <v>75</v>
      </c>
      <c r="C510" t="s">
        <v>214</v>
      </c>
      <c r="D510" t="str">
        <f t="shared" si="83"/>
        <v>KEITH ST between BANCROFT and CARROLL</v>
      </c>
      <c r="E510" t="s">
        <v>311</v>
      </c>
      <c r="F510" t="s">
        <v>542</v>
      </c>
      <c r="G510" t="s">
        <v>543</v>
      </c>
      <c r="H510" t="s">
        <v>38</v>
      </c>
      <c r="I510" t="s">
        <v>621</v>
      </c>
      <c r="J510" s="11" t="s">
        <v>1042</v>
      </c>
      <c r="K510">
        <v>20487</v>
      </c>
      <c r="L510" s="11">
        <v>20488</v>
      </c>
      <c r="M510">
        <f>IFERROR(ROUND(VLOOKUP($A510,est_vols!$A:$U,2,FALSE),0),"")</f>
        <v>3</v>
      </c>
      <c r="N510">
        <f>IFERROR(ROUND(VLOOKUP($A510,est_vols!$A:$U,3,FALSE),0),"")</f>
        <v>11</v>
      </c>
      <c r="O510" t="str">
        <f>VLOOKUP(M510,'AT FT Lookup'!$A$3:$D$8,4,FALSE)</f>
        <v>Urb</v>
      </c>
      <c r="P510" s="11" t="str">
        <f>VLOOKUP(N510,'AT FT Lookup'!$A$12:$C$26,3,FALSE)</f>
        <v>Loc</v>
      </c>
      <c r="Q510">
        <f t="shared" si="78"/>
        <v>1</v>
      </c>
      <c r="R510">
        <f t="shared" si="79"/>
        <v>0</v>
      </c>
      <c r="S510">
        <f t="shared" si="80"/>
        <v>0</v>
      </c>
      <c r="T510">
        <f t="shared" si="81"/>
        <v>0</v>
      </c>
      <c r="U510" s="11" t="str">
        <f t="shared" si="82"/>
        <v>&lt;10k</v>
      </c>
      <c r="V510" s="3">
        <v>808</v>
      </c>
      <c r="W510" s="3">
        <v>31</v>
      </c>
      <c r="X510" s="3">
        <v>307</v>
      </c>
      <c r="Y510" s="3">
        <v>157</v>
      </c>
      <c r="Z510" s="3">
        <v>294</v>
      </c>
      <c r="AA510" s="9">
        <v>19</v>
      </c>
      <c r="AN510" s="3">
        <f>IFERROR(ROUND(VLOOKUP($A510,est_vols!$A:$U,4,FALSE),0),"")</f>
        <v>1094</v>
      </c>
      <c r="AO510" s="3">
        <f>IFERROR(ROUND(VLOOKUP($A510,est_vols!$A:$U,5,FALSE),0),"")</f>
        <v>101</v>
      </c>
      <c r="AP510" s="3">
        <f>IFERROR(ROUND(VLOOKUP($A510,est_vols!$A:$U,6,FALSE),0),"")</f>
        <v>430</v>
      </c>
      <c r="AQ510" s="3">
        <f>IFERROR(ROUND(VLOOKUP($A510,est_vols!$A:$U,7,FALSE),0),"")</f>
        <v>349</v>
      </c>
      <c r="AR510" s="3">
        <f>IFERROR(ROUND(VLOOKUP($A510,est_vols!$A:$U,8,FALSE),0),"")</f>
        <v>199</v>
      </c>
      <c r="AS510" s="9">
        <f>IFERROR(ROUND(VLOOKUP($A510,est_vols!$A:$U,9,FALSE),0),"")</f>
        <v>15</v>
      </c>
      <c r="AT510" s="3">
        <f t="shared" si="84"/>
        <v>286</v>
      </c>
      <c r="AU510" s="3">
        <f t="shared" si="84"/>
        <v>70</v>
      </c>
      <c r="AV510" s="3">
        <f t="shared" si="84"/>
        <v>123</v>
      </c>
      <c r="AW510" s="3">
        <f t="shared" si="84"/>
        <v>192</v>
      </c>
      <c r="AX510" s="3">
        <f t="shared" si="84"/>
        <v>-95</v>
      </c>
      <c r="AY510" s="9">
        <f t="shared" si="84"/>
        <v>-4</v>
      </c>
      <c r="AZ510" s="3">
        <f t="shared" si="85"/>
        <v>81796</v>
      </c>
      <c r="BA510" s="3">
        <f t="shared" si="85"/>
        <v>4900</v>
      </c>
      <c r="BB510" s="3">
        <f t="shared" si="85"/>
        <v>15129</v>
      </c>
      <c r="BC510" s="3">
        <f t="shared" si="85"/>
        <v>36864</v>
      </c>
      <c r="BD510" s="3">
        <f t="shared" si="85"/>
        <v>9025</v>
      </c>
      <c r="BE510" s="3">
        <f t="shared" si="85"/>
        <v>16</v>
      </c>
    </row>
    <row r="511" spans="1:57" x14ac:dyDescent="0.25">
      <c r="A511">
        <v>509</v>
      </c>
      <c r="B511" t="s">
        <v>75</v>
      </c>
      <c r="C511" t="s">
        <v>214</v>
      </c>
      <c r="D511" t="str">
        <f t="shared" si="83"/>
        <v>KEITH ST between PALOU and QUESADA</v>
      </c>
      <c r="E511" t="s">
        <v>311</v>
      </c>
      <c r="F511" t="s">
        <v>544</v>
      </c>
      <c r="G511" t="s">
        <v>545</v>
      </c>
      <c r="H511" t="s">
        <v>36</v>
      </c>
      <c r="I511" t="s">
        <v>621</v>
      </c>
      <c r="J511" s="11" t="s">
        <v>1043</v>
      </c>
      <c r="K511">
        <v>20161</v>
      </c>
      <c r="L511" s="11">
        <v>20157</v>
      </c>
      <c r="M511">
        <f>IFERROR(ROUND(VLOOKUP($A511,est_vols!$A:$U,2,FALSE),0),"")</f>
        <v>3</v>
      </c>
      <c r="N511">
        <f>IFERROR(ROUND(VLOOKUP($A511,est_vols!$A:$U,3,FALSE),0),"")</f>
        <v>11</v>
      </c>
      <c r="O511" t="str">
        <f>VLOOKUP(M511,'AT FT Lookup'!$A$3:$D$8,4,FALSE)</f>
        <v>Urb</v>
      </c>
      <c r="P511" s="11" t="str">
        <f>VLOOKUP(N511,'AT FT Lookup'!$A$12:$C$26,3,FALSE)</f>
        <v>Loc</v>
      </c>
      <c r="Q511">
        <f t="shared" si="78"/>
        <v>1</v>
      </c>
      <c r="R511">
        <f t="shared" si="79"/>
        <v>0</v>
      </c>
      <c r="S511">
        <f t="shared" si="80"/>
        <v>0</v>
      </c>
      <c r="T511">
        <f t="shared" si="81"/>
        <v>0</v>
      </c>
      <c r="U511" s="11" t="str">
        <f t="shared" si="82"/>
        <v>&lt;10k</v>
      </c>
      <c r="V511" s="3">
        <v>1232</v>
      </c>
      <c r="W511" s="3">
        <v>194</v>
      </c>
      <c r="X511" s="3">
        <v>421</v>
      </c>
      <c r="Y511" s="3">
        <v>325</v>
      </c>
      <c r="Z511" s="3">
        <v>256</v>
      </c>
      <c r="AA511" s="9">
        <v>36</v>
      </c>
      <c r="AN511" s="3">
        <f>IFERROR(ROUND(VLOOKUP($A511,est_vols!$A:$U,4,FALSE),0),"")</f>
        <v>818</v>
      </c>
      <c r="AO511" s="3">
        <f>IFERROR(ROUND(VLOOKUP($A511,est_vols!$A:$U,5,FALSE),0),"")</f>
        <v>183</v>
      </c>
      <c r="AP511" s="3">
        <f>IFERROR(ROUND(VLOOKUP($A511,est_vols!$A:$U,6,FALSE),0),"")</f>
        <v>340</v>
      </c>
      <c r="AQ511" s="3">
        <f>IFERROR(ROUND(VLOOKUP($A511,est_vols!$A:$U,7,FALSE),0),"")</f>
        <v>137</v>
      </c>
      <c r="AR511" s="3">
        <f>IFERROR(ROUND(VLOOKUP($A511,est_vols!$A:$U,8,FALSE),0),"")</f>
        <v>142</v>
      </c>
      <c r="AS511" s="9">
        <f>IFERROR(ROUND(VLOOKUP($A511,est_vols!$A:$U,9,FALSE),0),"")</f>
        <v>17</v>
      </c>
      <c r="AT511" s="3">
        <f t="shared" si="84"/>
        <v>-414</v>
      </c>
      <c r="AU511" s="3">
        <f t="shared" si="84"/>
        <v>-11</v>
      </c>
      <c r="AV511" s="3">
        <f t="shared" si="84"/>
        <v>-81</v>
      </c>
      <c r="AW511" s="3">
        <f t="shared" si="84"/>
        <v>-188</v>
      </c>
      <c r="AX511" s="3">
        <f t="shared" si="84"/>
        <v>-114</v>
      </c>
      <c r="AY511" s="9">
        <f t="shared" si="84"/>
        <v>-19</v>
      </c>
      <c r="AZ511" s="3">
        <f t="shared" si="85"/>
        <v>171396</v>
      </c>
      <c r="BA511" s="3">
        <f t="shared" si="85"/>
        <v>121</v>
      </c>
      <c r="BB511" s="3">
        <f t="shared" si="85"/>
        <v>6561</v>
      </c>
      <c r="BC511" s="3">
        <f t="shared" si="85"/>
        <v>35344</v>
      </c>
      <c r="BD511" s="3">
        <f t="shared" si="85"/>
        <v>12996</v>
      </c>
      <c r="BE511" s="3">
        <f t="shared" si="85"/>
        <v>361</v>
      </c>
    </row>
    <row r="512" spans="1:57" x14ac:dyDescent="0.25">
      <c r="A512">
        <v>510</v>
      </c>
      <c r="B512" t="s">
        <v>75</v>
      </c>
      <c r="C512" t="s">
        <v>214</v>
      </c>
      <c r="D512" t="str">
        <f t="shared" si="83"/>
        <v>KEITH ST between PALOU and QUESADA</v>
      </c>
      <c r="E512" t="s">
        <v>311</v>
      </c>
      <c r="F512" t="s">
        <v>544</v>
      </c>
      <c r="G512" t="s">
        <v>545</v>
      </c>
      <c r="H512" t="s">
        <v>38</v>
      </c>
      <c r="I512" t="s">
        <v>621</v>
      </c>
      <c r="J512" s="11" t="s">
        <v>1044</v>
      </c>
      <c r="K512">
        <v>20157</v>
      </c>
      <c r="L512" s="11">
        <v>20161</v>
      </c>
      <c r="M512">
        <f>IFERROR(ROUND(VLOOKUP($A512,est_vols!$A:$U,2,FALSE),0),"")</f>
        <v>3</v>
      </c>
      <c r="N512">
        <f>IFERROR(ROUND(VLOOKUP($A512,est_vols!$A:$U,3,FALSE),0),"")</f>
        <v>11</v>
      </c>
      <c r="O512" t="str">
        <f>VLOOKUP(M512,'AT FT Lookup'!$A$3:$D$8,4,FALSE)</f>
        <v>Urb</v>
      </c>
      <c r="P512" s="11" t="str">
        <f>VLOOKUP(N512,'AT FT Lookup'!$A$12:$C$26,3,FALSE)</f>
        <v>Loc</v>
      </c>
      <c r="Q512">
        <f t="shared" si="78"/>
        <v>1</v>
      </c>
      <c r="R512">
        <f t="shared" si="79"/>
        <v>0</v>
      </c>
      <c r="S512">
        <f t="shared" si="80"/>
        <v>0</v>
      </c>
      <c r="T512">
        <f t="shared" si="81"/>
        <v>0</v>
      </c>
      <c r="U512" s="11" t="str">
        <f t="shared" si="82"/>
        <v>&lt;10k</v>
      </c>
      <c r="V512" s="3">
        <v>1320</v>
      </c>
      <c r="W512" s="3">
        <v>237</v>
      </c>
      <c r="X512" s="3">
        <v>491</v>
      </c>
      <c r="Y512" s="3">
        <v>334</v>
      </c>
      <c r="Z512" s="3">
        <v>230</v>
      </c>
      <c r="AA512" s="9">
        <v>28</v>
      </c>
      <c r="AN512" s="3">
        <f>IFERROR(ROUND(VLOOKUP($A512,est_vols!$A:$U,4,FALSE),0),"")</f>
        <v>694</v>
      </c>
      <c r="AO512" s="3">
        <f>IFERROR(ROUND(VLOOKUP($A512,est_vols!$A:$U,5,FALSE),0),"")</f>
        <v>81</v>
      </c>
      <c r="AP512" s="3">
        <f>IFERROR(ROUND(VLOOKUP($A512,est_vols!$A:$U,6,FALSE),0),"")</f>
        <v>271</v>
      </c>
      <c r="AQ512" s="3">
        <f>IFERROR(ROUND(VLOOKUP($A512,est_vols!$A:$U,7,FALSE),0),"")</f>
        <v>167</v>
      </c>
      <c r="AR512" s="3">
        <f>IFERROR(ROUND(VLOOKUP($A512,est_vols!$A:$U,8,FALSE),0),"")</f>
        <v>155</v>
      </c>
      <c r="AS512" s="9">
        <f>IFERROR(ROUND(VLOOKUP($A512,est_vols!$A:$U,9,FALSE),0),"")</f>
        <v>20</v>
      </c>
      <c r="AT512" s="3">
        <f t="shared" si="84"/>
        <v>-626</v>
      </c>
      <c r="AU512" s="3">
        <f t="shared" si="84"/>
        <v>-156</v>
      </c>
      <c r="AV512" s="3">
        <f t="shared" si="84"/>
        <v>-220</v>
      </c>
      <c r="AW512" s="3">
        <f t="shared" si="84"/>
        <v>-167</v>
      </c>
      <c r="AX512" s="3">
        <f t="shared" si="84"/>
        <v>-75</v>
      </c>
      <c r="AY512" s="9">
        <f t="shared" si="84"/>
        <v>-8</v>
      </c>
      <c r="AZ512" s="3">
        <f t="shared" si="85"/>
        <v>391876</v>
      </c>
      <c r="BA512" s="3">
        <f t="shared" si="85"/>
        <v>24336</v>
      </c>
      <c r="BB512" s="3">
        <f t="shared" si="85"/>
        <v>48400</v>
      </c>
      <c r="BC512" s="3">
        <f t="shared" si="85"/>
        <v>27889</v>
      </c>
      <c r="BD512" s="3">
        <f t="shared" si="85"/>
        <v>5625</v>
      </c>
      <c r="BE512" s="3">
        <f t="shared" si="85"/>
        <v>64</v>
      </c>
    </row>
    <row r="513" spans="1:57" x14ac:dyDescent="0.25">
      <c r="A513">
        <v>511</v>
      </c>
      <c r="B513" t="s">
        <v>75</v>
      </c>
      <c r="C513" t="s">
        <v>214</v>
      </c>
      <c r="D513" t="str">
        <f t="shared" si="83"/>
        <v>KIRKHAM ST between 37TH and 38TH</v>
      </c>
      <c r="E513" t="s">
        <v>312</v>
      </c>
      <c r="F513" t="s">
        <v>546</v>
      </c>
      <c r="G513" t="s">
        <v>547</v>
      </c>
      <c r="H513" t="s">
        <v>40</v>
      </c>
      <c r="I513" t="s">
        <v>621</v>
      </c>
      <c r="J513" s="11" t="s">
        <v>1045</v>
      </c>
      <c r="K513">
        <v>27781</v>
      </c>
      <c r="L513" s="11">
        <v>27730</v>
      </c>
      <c r="M513">
        <f>IFERROR(ROUND(VLOOKUP($A513,est_vols!$A:$U,2,FALSE),0),"")</f>
        <v>3</v>
      </c>
      <c r="N513">
        <f>IFERROR(ROUND(VLOOKUP($A513,est_vols!$A:$U,3,FALSE),0),"")</f>
        <v>11</v>
      </c>
      <c r="O513" t="str">
        <f>VLOOKUP(M513,'AT FT Lookup'!$A$3:$D$8,4,FALSE)</f>
        <v>Urb</v>
      </c>
      <c r="P513" s="11" t="str">
        <f>VLOOKUP(N513,'AT FT Lookup'!$A$12:$C$26,3,FALSE)</f>
        <v>Loc</v>
      </c>
      <c r="Q513">
        <f t="shared" si="78"/>
        <v>1</v>
      </c>
      <c r="R513">
        <f t="shared" si="79"/>
        <v>0</v>
      </c>
      <c r="S513">
        <f t="shared" si="80"/>
        <v>0</v>
      </c>
      <c r="T513">
        <f t="shared" si="81"/>
        <v>0</v>
      </c>
      <c r="U513" s="11" t="str">
        <f t="shared" si="82"/>
        <v>&lt;10k</v>
      </c>
      <c r="V513" s="3">
        <v>1671</v>
      </c>
      <c r="W513" s="3">
        <v>395</v>
      </c>
      <c r="X513" s="3">
        <v>586.5</v>
      </c>
      <c r="Y513" s="3">
        <v>356</v>
      </c>
      <c r="Z513" s="3">
        <v>305.5</v>
      </c>
      <c r="AA513" s="9">
        <v>28</v>
      </c>
      <c r="AN513" s="3">
        <f>IFERROR(ROUND(VLOOKUP($A513,est_vols!$A:$U,4,FALSE),0),"")</f>
        <v>944</v>
      </c>
      <c r="AO513" s="3">
        <f>IFERROR(ROUND(VLOOKUP($A513,est_vols!$A:$U,5,FALSE),0),"")</f>
        <v>206</v>
      </c>
      <c r="AP513" s="3">
        <f>IFERROR(ROUND(VLOOKUP($A513,est_vols!$A:$U,6,FALSE),0),"")</f>
        <v>364</v>
      </c>
      <c r="AQ513" s="3">
        <f>IFERROR(ROUND(VLOOKUP($A513,est_vols!$A:$U,7,FALSE),0),"")</f>
        <v>153</v>
      </c>
      <c r="AR513" s="3">
        <f>IFERROR(ROUND(VLOOKUP($A513,est_vols!$A:$U,8,FALSE),0),"")</f>
        <v>189</v>
      </c>
      <c r="AS513" s="9">
        <f>IFERROR(ROUND(VLOOKUP($A513,est_vols!$A:$U,9,FALSE),0),"")</f>
        <v>32</v>
      </c>
      <c r="AT513" s="3">
        <f t="shared" si="84"/>
        <v>-727</v>
      </c>
      <c r="AU513" s="3">
        <f t="shared" si="84"/>
        <v>-189</v>
      </c>
      <c r="AV513" s="3">
        <f t="shared" si="84"/>
        <v>-222.5</v>
      </c>
      <c r="AW513" s="3">
        <f t="shared" si="84"/>
        <v>-203</v>
      </c>
      <c r="AX513" s="3">
        <f t="shared" si="84"/>
        <v>-116.5</v>
      </c>
      <c r="AY513" s="9">
        <f t="shared" si="84"/>
        <v>4</v>
      </c>
      <c r="AZ513" s="3">
        <f t="shared" si="85"/>
        <v>528529</v>
      </c>
      <c r="BA513" s="3">
        <f t="shared" si="85"/>
        <v>35721</v>
      </c>
      <c r="BB513" s="3">
        <f t="shared" si="85"/>
        <v>49506.25</v>
      </c>
      <c r="BC513" s="3">
        <f t="shared" si="85"/>
        <v>41209</v>
      </c>
      <c r="BD513" s="3">
        <f t="shared" si="85"/>
        <v>13572.25</v>
      </c>
      <c r="BE513" s="3">
        <f t="shared" si="85"/>
        <v>16</v>
      </c>
    </row>
    <row r="514" spans="1:57" x14ac:dyDescent="0.25">
      <c r="A514">
        <v>512</v>
      </c>
      <c r="B514" t="s">
        <v>75</v>
      </c>
      <c r="C514" t="s">
        <v>214</v>
      </c>
      <c r="D514" t="str">
        <f t="shared" si="83"/>
        <v>KIRKHAM ST between 37TH and 38TH</v>
      </c>
      <c r="E514" t="s">
        <v>312</v>
      </c>
      <c r="F514" t="s">
        <v>546</v>
      </c>
      <c r="G514" t="s">
        <v>547</v>
      </c>
      <c r="H514" t="s">
        <v>42</v>
      </c>
      <c r="I514" t="s">
        <v>621</v>
      </c>
      <c r="J514" s="11" t="s">
        <v>1046</v>
      </c>
      <c r="K514">
        <v>27730</v>
      </c>
      <c r="L514" s="11">
        <v>27781</v>
      </c>
      <c r="M514">
        <f>IFERROR(ROUND(VLOOKUP($A514,est_vols!$A:$U,2,FALSE),0),"")</f>
        <v>3</v>
      </c>
      <c r="N514">
        <f>IFERROR(ROUND(VLOOKUP($A514,est_vols!$A:$U,3,FALSE),0),"")</f>
        <v>11</v>
      </c>
      <c r="O514" t="str">
        <f>VLOOKUP(M514,'AT FT Lookup'!$A$3:$D$8,4,FALSE)</f>
        <v>Urb</v>
      </c>
      <c r="P514" s="11" t="str">
        <f>VLOOKUP(N514,'AT FT Lookup'!$A$12:$C$26,3,FALSE)</f>
        <v>Loc</v>
      </c>
      <c r="Q514">
        <f t="shared" si="78"/>
        <v>1</v>
      </c>
      <c r="R514">
        <f t="shared" si="79"/>
        <v>0</v>
      </c>
      <c r="S514">
        <f t="shared" si="80"/>
        <v>0</v>
      </c>
      <c r="T514">
        <f t="shared" si="81"/>
        <v>0</v>
      </c>
      <c r="U514" s="11" t="str">
        <f t="shared" si="82"/>
        <v>&lt;10k</v>
      </c>
      <c r="V514" s="3">
        <v>1386</v>
      </c>
      <c r="W514" s="3">
        <v>210</v>
      </c>
      <c r="X514" s="3">
        <v>451</v>
      </c>
      <c r="Y514" s="3">
        <v>371</v>
      </c>
      <c r="Z514" s="3">
        <v>345.5</v>
      </c>
      <c r="AA514" s="9">
        <v>8.5</v>
      </c>
      <c r="AN514" s="3">
        <f>IFERROR(ROUND(VLOOKUP($A514,est_vols!$A:$U,4,FALSE),0),"")</f>
        <v>961</v>
      </c>
      <c r="AO514" s="3">
        <f>IFERROR(ROUND(VLOOKUP($A514,est_vols!$A:$U,5,FALSE),0),"")</f>
        <v>122</v>
      </c>
      <c r="AP514" s="3">
        <f>IFERROR(ROUND(VLOOKUP($A514,est_vols!$A:$U,6,FALSE),0),"")</f>
        <v>363</v>
      </c>
      <c r="AQ514" s="3">
        <f>IFERROR(ROUND(VLOOKUP($A514,est_vols!$A:$U,7,FALSE),0),"")</f>
        <v>221</v>
      </c>
      <c r="AR514" s="3">
        <f>IFERROR(ROUND(VLOOKUP($A514,est_vols!$A:$U,8,FALSE),0),"")</f>
        <v>231</v>
      </c>
      <c r="AS514" s="9">
        <f>IFERROR(ROUND(VLOOKUP($A514,est_vols!$A:$U,9,FALSE),0),"")</f>
        <v>24</v>
      </c>
      <c r="AT514" s="3">
        <f t="shared" si="84"/>
        <v>-425</v>
      </c>
      <c r="AU514" s="3">
        <f t="shared" si="84"/>
        <v>-88</v>
      </c>
      <c r="AV514" s="3">
        <f t="shared" si="84"/>
        <v>-88</v>
      </c>
      <c r="AW514" s="3">
        <f t="shared" si="84"/>
        <v>-150</v>
      </c>
      <c r="AX514" s="3">
        <f t="shared" si="84"/>
        <v>-114.5</v>
      </c>
      <c r="AY514" s="9">
        <f t="shared" si="84"/>
        <v>15.5</v>
      </c>
      <c r="AZ514" s="3">
        <f t="shared" si="85"/>
        <v>180625</v>
      </c>
      <c r="BA514" s="3">
        <f t="shared" si="85"/>
        <v>7744</v>
      </c>
      <c r="BB514" s="3">
        <f t="shared" si="85"/>
        <v>7744</v>
      </c>
      <c r="BC514" s="3">
        <f t="shared" si="85"/>
        <v>22500</v>
      </c>
      <c r="BD514" s="3">
        <f t="shared" si="85"/>
        <v>13110.25</v>
      </c>
      <c r="BE514" s="3">
        <f t="shared" si="85"/>
        <v>240.25</v>
      </c>
    </row>
    <row r="515" spans="1:57" x14ac:dyDescent="0.25">
      <c r="A515">
        <v>513</v>
      </c>
      <c r="B515" t="s">
        <v>75</v>
      </c>
      <c r="C515" t="s">
        <v>214</v>
      </c>
      <c r="D515" t="str">
        <f t="shared" si="83"/>
        <v>KIRKWOOD AVE between NEWHALL and PHELPS</v>
      </c>
      <c r="E515" t="s">
        <v>313</v>
      </c>
      <c r="F515" t="s">
        <v>548</v>
      </c>
      <c r="G515" t="s">
        <v>549</v>
      </c>
      <c r="H515" t="s">
        <v>36</v>
      </c>
      <c r="I515" t="s">
        <v>621</v>
      </c>
      <c r="J515" s="11" t="s">
        <v>1047</v>
      </c>
      <c r="K515">
        <v>20668</v>
      </c>
      <c r="L515" s="11">
        <v>20676</v>
      </c>
      <c r="M515">
        <f>IFERROR(ROUND(VLOOKUP($A515,est_vols!$A:$U,2,FALSE),0),"")</f>
        <v>3</v>
      </c>
      <c r="N515">
        <f>IFERROR(ROUND(VLOOKUP($A515,est_vols!$A:$U,3,FALSE),0),"")</f>
        <v>11</v>
      </c>
      <c r="O515" t="str">
        <f>VLOOKUP(M515,'AT FT Lookup'!$A$3:$D$8,4,FALSE)</f>
        <v>Urb</v>
      </c>
      <c r="P515" s="11" t="str">
        <f>VLOOKUP(N515,'AT FT Lookup'!$A$12:$C$26,3,FALSE)</f>
        <v>Loc</v>
      </c>
      <c r="Q515">
        <f t="shared" si="78"/>
        <v>1</v>
      </c>
      <c r="R515">
        <f t="shared" si="79"/>
        <v>0</v>
      </c>
      <c r="S515">
        <f t="shared" si="80"/>
        <v>0</v>
      </c>
      <c r="T515">
        <f t="shared" si="81"/>
        <v>0</v>
      </c>
      <c r="U515" s="11" t="str">
        <f t="shared" si="82"/>
        <v>&lt;10k</v>
      </c>
      <c r="V515" s="3">
        <v>483.5</v>
      </c>
      <c r="W515" s="3">
        <v>67</v>
      </c>
      <c r="X515" s="3">
        <v>201</v>
      </c>
      <c r="Y515" s="3">
        <v>95.5</v>
      </c>
      <c r="Z515" s="3">
        <v>107.5</v>
      </c>
      <c r="AA515" s="9">
        <v>12.5</v>
      </c>
      <c r="AN515" s="3">
        <f>IFERROR(ROUND(VLOOKUP($A515,est_vols!$A:$U,4,FALSE),0),"")</f>
        <v>0</v>
      </c>
      <c r="AO515" s="3">
        <f>IFERROR(ROUND(VLOOKUP($A515,est_vols!$A:$U,5,FALSE),0),"")</f>
        <v>0</v>
      </c>
      <c r="AP515" s="3">
        <f>IFERROR(ROUND(VLOOKUP($A515,est_vols!$A:$U,6,FALSE),0),"")</f>
        <v>0</v>
      </c>
      <c r="AQ515" s="3">
        <f>IFERROR(ROUND(VLOOKUP($A515,est_vols!$A:$U,7,FALSE),0),"")</f>
        <v>0</v>
      </c>
      <c r="AR515" s="3">
        <f>IFERROR(ROUND(VLOOKUP($A515,est_vols!$A:$U,8,FALSE),0),"")</f>
        <v>0</v>
      </c>
      <c r="AS515" s="9">
        <f>IFERROR(ROUND(VLOOKUP($A515,est_vols!$A:$U,9,FALSE),0),"")</f>
        <v>0</v>
      </c>
      <c r="AT515" s="3">
        <f t="shared" si="84"/>
        <v>-483.5</v>
      </c>
      <c r="AU515" s="3">
        <f t="shared" si="84"/>
        <v>-67</v>
      </c>
      <c r="AV515" s="3">
        <f t="shared" si="84"/>
        <v>-201</v>
      </c>
      <c r="AW515" s="3">
        <f t="shared" si="84"/>
        <v>-95.5</v>
      </c>
      <c r="AX515" s="3">
        <f t="shared" si="84"/>
        <v>-107.5</v>
      </c>
      <c r="AY515" s="9">
        <f t="shared" si="84"/>
        <v>-12.5</v>
      </c>
      <c r="AZ515" s="3">
        <f t="shared" si="85"/>
        <v>233772.25</v>
      </c>
      <c r="BA515" s="3">
        <f t="shared" si="85"/>
        <v>4489</v>
      </c>
      <c r="BB515" s="3">
        <f t="shared" si="85"/>
        <v>40401</v>
      </c>
      <c r="BC515" s="3">
        <f t="shared" si="85"/>
        <v>9120.25</v>
      </c>
      <c r="BD515" s="3">
        <f t="shared" si="85"/>
        <v>11556.25</v>
      </c>
      <c r="BE515" s="3">
        <f t="shared" si="85"/>
        <v>156.25</v>
      </c>
    </row>
    <row r="516" spans="1:57" x14ac:dyDescent="0.25">
      <c r="A516">
        <v>514</v>
      </c>
      <c r="B516" t="s">
        <v>75</v>
      </c>
      <c r="C516" t="s">
        <v>214</v>
      </c>
      <c r="D516" t="str">
        <f t="shared" si="83"/>
        <v>KIRKWOOD AVE between NEWHALL and PHELPS</v>
      </c>
      <c r="E516" t="s">
        <v>313</v>
      </c>
      <c r="F516" t="s">
        <v>548</v>
      </c>
      <c r="G516" t="s">
        <v>549</v>
      </c>
      <c r="H516" t="s">
        <v>38</v>
      </c>
      <c r="I516" t="s">
        <v>621</v>
      </c>
      <c r="J516" s="11" t="s">
        <v>1048</v>
      </c>
      <c r="K516">
        <v>20676</v>
      </c>
      <c r="L516" s="11">
        <v>20668</v>
      </c>
      <c r="M516">
        <f>IFERROR(ROUND(VLOOKUP($A516,est_vols!$A:$U,2,FALSE),0),"")</f>
        <v>3</v>
      </c>
      <c r="N516">
        <f>IFERROR(ROUND(VLOOKUP($A516,est_vols!$A:$U,3,FALSE),0),"")</f>
        <v>11</v>
      </c>
      <c r="O516" t="str">
        <f>VLOOKUP(M516,'AT FT Lookup'!$A$3:$D$8,4,FALSE)</f>
        <v>Urb</v>
      </c>
      <c r="P516" s="11" t="str">
        <f>VLOOKUP(N516,'AT FT Lookup'!$A$12:$C$26,3,FALSE)</f>
        <v>Loc</v>
      </c>
      <c r="Q516">
        <f t="shared" ref="Q516:Q579" si="86">IF(V516&lt;10000,IF(V516&lt;1,0,1),0)</f>
        <v>1</v>
      </c>
      <c r="R516">
        <f t="shared" ref="R516:R579" si="87">IF(V516&lt;20000,IF(V516&lt;10000,0,1),0)</f>
        <v>0</v>
      </c>
      <c r="S516">
        <f t="shared" ref="S516:S579" si="88">IF(V516&lt;50000,IF(V516&lt;20000,0,1),0)</f>
        <v>0</v>
      </c>
      <c r="T516">
        <f t="shared" ref="T516:T579" si="89">IF(V516&gt;=50000,1,0)</f>
        <v>0</v>
      </c>
      <c r="U516" s="11" t="str">
        <f t="shared" ref="U516:U579" si="90">IF(Q516=1,"&lt;10k",IF(R516=1,"10-20k",IF(S516=1,"20-50k",IF(T516=1,"&gt;=50k","NA"))))</f>
        <v>&lt;10k</v>
      </c>
      <c r="V516" s="3">
        <v>366</v>
      </c>
      <c r="W516" s="3">
        <v>36.5</v>
      </c>
      <c r="X516" s="3">
        <v>118.5</v>
      </c>
      <c r="Y516" s="3">
        <v>96</v>
      </c>
      <c r="Z516" s="3">
        <v>108</v>
      </c>
      <c r="AA516" s="9">
        <v>7</v>
      </c>
      <c r="AN516" s="3">
        <f>IFERROR(ROUND(VLOOKUP($A516,est_vols!$A:$U,4,FALSE),0),"")</f>
        <v>0</v>
      </c>
      <c r="AO516" s="3">
        <f>IFERROR(ROUND(VLOOKUP($A516,est_vols!$A:$U,5,FALSE),0),"")</f>
        <v>0</v>
      </c>
      <c r="AP516" s="3">
        <f>IFERROR(ROUND(VLOOKUP($A516,est_vols!$A:$U,6,FALSE),0),"")</f>
        <v>0</v>
      </c>
      <c r="AQ516" s="3">
        <f>IFERROR(ROUND(VLOOKUP($A516,est_vols!$A:$U,7,FALSE),0),"")</f>
        <v>0</v>
      </c>
      <c r="AR516" s="3">
        <f>IFERROR(ROUND(VLOOKUP($A516,est_vols!$A:$U,8,FALSE),0),"")</f>
        <v>0</v>
      </c>
      <c r="AS516" s="9">
        <f>IFERROR(ROUND(VLOOKUP($A516,est_vols!$A:$U,9,FALSE),0),"")</f>
        <v>0</v>
      </c>
      <c r="AT516" s="3">
        <f t="shared" si="84"/>
        <v>-366</v>
      </c>
      <c r="AU516" s="3">
        <f t="shared" si="84"/>
        <v>-36.5</v>
      </c>
      <c r="AV516" s="3">
        <f t="shared" si="84"/>
        <v>-118.5</v>
      </c>
      <c r="AW516" s="3">
        <f t="shared" si="84"/>
        <v>-96</v>
      </c>
      <c r="AX516" s="3">
        <f t="shared" si="84"/>
        <v>-108</v>
      </c>
      <c r="AY516" s="9">
        <f t="shared" si="84"/>
        <v>-7</v>
      </c>
      <c r="AZ516" s="3">
        <f t="shared" si="85"/>
        <v>133956</v>
      </c>
      <c r="BA516" s="3">
        <f t="shared" si="85"/>
        <v>1332.25</v>
      </c>
      <c r="BB516" s="3">
        <f t="shared" si="85"/>
        <v>14042.25</v>
      </c>
      <c r="BC516" s="3">
        <f t="shared" si="85"/>
        <v>9216</v>
      </c>
      <c r="BD516" s="3">
        <f t="shared" si="85"/>
        <v>11664</v>
      </c>
      <c r="BE516" s="3">
        <f t="shared" si="85"/>
        <v>49</v>
      </c>
    </row>
    <row r="517" spans="1:57" x14ac:dyDescent="0.25">
      <c r="A517">
        <v>515</v>
      </c>
      <c r="B517" t="s">
        <v>75</v>
      </c>
      <c r="C517" t="s">
        <v>214</v>
      </c>
      <c r="D517" t="str">
        <f t="shared" si="83"/>
        <v>KISKA RD between INGALLS and REARDON</v>
      </c>
      <c r="E517" t="s">
        <v>314</v>
      </c>
      <c r="F517" t="s">
        <v>550</v>
      </c>
      <c r="G517" t="s">
        <v>551</v>
      </c>
      <c r="H517" t="s">
        <v>40</v>
      </c>
      <c r="I517" t="s">
        <v>621</v>
      </c>
      <c r="J517" s="11" t="s">
        <v>1049</v>
      </c>
      <c r="K517">
        <v>20077</v>
      </c>
      <c r="L517" s="11">
        <v>20058</v>
      </c>
      <c r="M517">
        <f>IFERROR(ROUND(VLOOKUP($A517,est_vols!$A:$U,2,FALSE),0),"")</f>
        <v>3</v>
      </c>
      <c r="N517">
        <f>IFERROR(ROUND(VLOOKUP($A517,est_vols!$A:$U,3,FALSE),0),"")</f>
        <v>11</v>
      </c>
      <c r="O517" t="str">
        <f>VLOOKUP(M517,'AT FT Lookup'!$A$3:$D$8,4,FALSE)</f>
        <v>Urb</v>
      </c>
      <c r="P517" s="11" t="str">
        <f>VLOOKUP(N517,'AT FT Lookup'!$A$12:$C$26,3,FALSE)</f>
        <v>Loc</v>
      </c>
      <c r="Q517">
        <f t="shared" si="86"/>
        <v>1</v>
      </c>
      <c r="R517">
        <f t="shared" si="87"/>
        <v>0</v>
      </c>
      <c r="S517">
        <f t="shared" si="88"/>
        <v>0</v>
      </c>
      <c r="T517">
        <f t="shared" si="89"/>
        <v>0</v>
      </c>
      <c r="U517" s="11" t="str">
        <f t="shared" si="90"/>
        <v>&lt;10k</v>
      </c>
      <c r="V517" s="3">
        <v>1336</v>
      </c>
      <c r="W517" s="3">
        <v>169.5</v>
      </c>
      <c r="X517" s="3">
        <v>465.5</v>
      </c>
      <c r="Y517" s="3">
        <v>305</v>
      </c>
      <c r="Z517" s="3">
        <v>375.5</v>
      </c>
      <c r="AA517" s="9">
        <v>20.5</v>
      </c>
      <c r="AN517" s="3">
        <f>IFERROR(ROUND(VLOOKUP($A517,est_vols!$A:$U,4,FALSE),0),"")</f>
        <v>833</v>
      </c>
      <c r="AO517" s="3">
        <f>IFERROR(ROUND(VLOOKUP($A517,est_vols!$A:$U,5,FALSE),0),"")</f>
        <v>105</v>
      </c>
      <c r="AP517" s="3">
        <f>IFERROR(ROUND(VLOOKUP($A517,est_vols!$A:$U,6,FALSE),0),"")</f>
        <v>335</v>
      </c>
      <c r="AQ517" s="3">
        <f>IFERROR(ROUND(VLOOKUP($A517,est_vols!$A:$U,7,FALSE),0),"")</f>
        <v>190</v>
      </c>
      <c r="AR517" s="3">
        <f>IFERROR(ROUND(VLOOKUP($A517,est_vols!$A:$U,8,FALSE),0),"")</f>
        <v>189</v>
      </c>
      <c r="AS517" s="9">
        <f>IFERROR(ROUND(VLOOKUP($A517,est_vols!$A:$U,9,FALSE),0),"")</f>
        <v>13</v>
      </c>
      <c r="AT517" s="3">
        <f t="shared" si="84"/>
        <v>-503</v>
      </c>
      <c r="AU517" s="3">
        <f t="shared" si="84"/>
        <v>-64.5</v>
      </c>
      <c r="AV517" s="3">
        <f t="shared" si="84"/>
        <v>-130.5</v>
      </c>
      <c r="AW517" s="3">
        <f t="shared" si="84"/>
        <v>-115</v>
      </c>
      <c r="AX517" s="3">
        <f t="shared" si="84"/>
        <v>-186.5</v>
      </c>
      <c r="AY517" s="9">
        <f t="shared" si="84"/>
        <v>-7.5</v>
      </c>
      <c r="AZ517" s="3">
        <f t="shared" si="85"/>
        <v>253009</v>
      </c>
      <c r="BA517" s="3">
        <f t="shared" si="85"/>
        <v>4160.25</v>
      </c>
      <c r="BB517" s="3">
        <f t="shared" si="85"/>
        <v>17030.25</v>
      </c>
      <c r="BC517" s="3">
        <f t="shared" si="85"/>
        <v>13225</v>
      </c>
      <c r="BD517" s="3">
        <f t="shared" si="85"/>
        <v>34782.25</v>
      </c>
      <c r="BE517" s="3">
        <f t="shared" si="85"/>
        <v>56.25</v>
      </c>
    </row>
    <row r="518" spans="1:57" x14ac:dyDescent="0.25">
      <c r="A518">
        <v>516</v>
      </c>
      <c r="B518" t="s">
        <v>75</v>
      </c>
      <c r="C518" t="s">
        <v>214</v>
      </c>
      <c r="D518" t="str">
        <f t="shared" si="83"/>
        <v>KISKA RD between INGALLS and REARDON</v>
      </c>
      <c r="E518" t="s">
        <v>314</v>
      </c>
      <c r="F518" t="s">
        <v>550</v>
      </c>
      <c r="G518" t="s">
        <v>551</v>
      </c>
      <c r="H518" t="s">
        <v>42</v>
      </c>
      <c r="I518" t="s">
        <v>621</v>
      </c>
      <c r="J518" s="11" t="s">
        <v>1050</v>
      </c>
      <c r="K518">
        <v>20058</v>
      </c>
      <c r="L518" s="11">
        <v>20077</v>
      </c>
      <c r="M518">
        <f>IFERROR(ROUND(VLOOKUP($A518,est_vols!$A:$U,2,FALSE),0),"")</f>
        <v>3</v>
      </c>
      <c r="N518">
        <f>IFERROR(ROUND(VLOOKUP($A518,est_vols!$A:$U,3,FALSE),0),"")</f>
        <v>11</v>
      </c>
      <c r="O518" t="str">
        <f>VLOOKUP(M518,'AT FT Lookup'!$A$3:$D$8,4,FALSE)</f>
        <v>Urb</v>
      </c>
      <c r="P518" s="11" t="str">
        <f>VLOOKUP(N518,'AT FT Lookup'!$A$12:$C$26,3,FALSE)</f>
        <v>Loc</v>
      </c>
      <c r="Q518">
        <f t="shared" si="86"/>
        <v>1</v>
      </c>
      <c r="R518">
        <f t="shared" si="87"/>
        <v>0</v>
      </c>
      <c r="S518">
        <f t="shared" si="88"/>
        <v>0</v>
      </c>
      <c r="T518">
        <f t="shared" si="89"/>
        <v>0</v>
      </c>
      <c r="U518" s="11" t="str">
        <f t="shared" si="90"/>
        <v>&lt;10k</v>
      </c>
      <c r="V518" s="3">
        <v>1371</v>
      </c>
      <c r="W518" s="3">
        <v>224</v>
      </c>
      <c r="X518" s="3">
        <v>487.5</v>
      </c>
      <c r="Y518" s="3">
        <v>289</v>
      </c>
      <c r="Z518" s="3">
        <v>330</v>
      </c>
      <c r="AA518" s="9">
        <v>40.5</v>
      </c>
      <c r="AN518" s="3">
        <f>IFERROR(ROUND(VLOOKUP($A518,est_vols!$A:$U,4,FALSE),0),"")</f>
        <v>908</v>
      </c>
      <c r="AO518" s="3">
        <f>IFERROR(ROUND(VLOOKUP($A518,est_vols!$A:$U,5,FALSE),0),"")</f>
        <v>210</v>
      </c>
      <c r="AP518" s="3">
        <f>IFERROR(ROUND(VLOOKUP($A518,est_vols!$A:$U,6,FALSE),0),"")</f>
        <v>359</v>
      </c>
      <c r="AQ518" s="3">
        <f>IFERROR(ROUND(VLOOKUP($A518,est_vols!$A:$U,7,FALSE),0),"")</f>
        <v>176</v>
      </c>
      <c r="AR518" s="3">
        <f>IFERROR(ROUND(VLOOKUP($A518,est_vols!$A:$U,8,FALSE),0),"")</f>
        <v>138</v>
      </c>
      <c r="AS518" s="9">
        <f>IFERROR(ROUND(VLOOKUP($A518,est_vols!$A:$U,9,FALSE),0),"")</f>
        <v>25</v>
      </c>
      <c r="AT518" s="3">
        <f t="shared" si="84"/>
        <v>-463</v>
      </c>
      <c r="AU518" s="3">
        <f t="shared" si="84"/>
        <v>-14</v>
      </c>
      <c r="AV518" s="3">
        <f t="shared" si="84"/>
        <v>-128.5</v>
      </c>
      <c r="AW518" s="3">
        <f t="shared" si="84"/>
        <v>-113</v>
      </c>
      <c r="AX518" s="3">
        <f t="shared" si="84"/>
        <v>-192</v>
      </c>
      <c r="AY518" s="9">
        <f t="shared" si="84"/>
        <v>-15.5</v>
      </c>
      <c r="AZ518" s="3">
        <f t="shared" si="85"/>
        <v>214369</v>
      </c>
      <c r="BA518" s="3">
        <f t="shared" si="85"/>
        <v>196</v>
      </c>
      <c r="BB518" s="3">
        <f t="shared" si="85"/>
        <v>16512.25</v>
      </c>
      <c r="BC518" s="3">
        <f t="shared" si="85"/>
        <v>12769</v>
      </c>
      <c r="BD518" s="3">
        <f t="shared" si="85"/>
        <v>36864</v>
      </c>
      <c r="BE518" s="3">
        <f t="shared" si="85"/>
        <v>240.25</v>
      </c>
    </row>
    <row r="519" spans="1:57" x14ac:dyDescent="0.25">
      <c r="A519">
        <v>517</v>
      </c>
      <c r="B519" t="s">
        <v>75</v>
      </c>
      <c r="C519" t="s">
        <v>214</v>
      </c>
      <c r="D519" t="str">
        <f t="shared" si="83"/>
        <v>LAGUNA HONDA BLVD between IDORA and ULLOA</v>
      </c>
      <c r="E519" t="s">
        <v>315</v>
      </c>
      <c r="F519" t="s">
        <v>552</v>
      </c>
      <c r="G519" t="s">
        <v>417</v>
      </c>
      <c r="H519" t="s">
        <v>40</v>
      </c>
      <c r="I519" t="s">
        <v>621</v>
      </c>
      <c r="J519" s="11" t="s">
        <v>1051</v>
      </c>
      <c r="K519">
        <v>22841</v>
      </c>
      <c r="L519" s="11">
        <v>22445</v>
      </c>
      <c r="M519">
        <f>IFERROR(ROUND(VLOOKUP($A519,est_vols!$A:$U,2,FALSE),0),"")</f>
        <v>3</v>
      </c>
      <c r="N519">
        <f>IFERROR(ROUND(VLOOKUP($A519,est_vols!$A:$U,3,FALSE),0),"")</f>
        <v>4</v>
      </c>
      <c r="O519" t="str">
        <f>VLOOKUP(M519,'AT FT Lookup'!$A$3:$D$8,4,FALSE)</f>
        <v>Urb</v>
      </c>
      <c r="P519" s="11" t="str">
        <f>VLOOKUP(N519,'AT FT Lookup'!$A$12:$C$26,3,FALSE)</f>
        <v>Col</v>
      </c>
      <c r="Q519">
        <f t="shared" si="86"/>
        <v>1</v>
      </c>
      <c r="R519">
        <f t="shared" si="87"/>
        <v>0</v>
      </c>
      <c r="S519">
        <f t="shared" si="88"/>
        <v>0</v>
      </c>
      <c r="T519">
        <f t="shared" si="89"/>
        <v>0</v>
      </c>
      <c r="U519" s="11" t="str">
        <f t="shared" si="90"/>
        <v>&lt;10k</v>
      </c>
      <c r="V519" s="3">
        <v>4418</v>
      </c>
      <c r="W519" s="3">
        <v>691</v>
      </c>
      <c r="X519" s="3">
        <v>1505</v>
      </c>
      <c r="Y519" s="3">
        <v>1516</v>
      </c>
      <c r="Z519" s="3">
        <v>670</v>
      </c>
      <c r="AA519" s="9">
        <v>36</v>
      </c>
      <c r="AN519" s="3">
        <f>IFERROR(ROUND(VLOOKUP($A519,est_vols!$A:$U,4,FALSE),0),"")</f>
        <v>1938</v>
      </c>
      <c r="AO519" s="3">
        <f>IFERROR(ROUND(VLOOKUP($A519,est_vols!$A:$U,5,FALSE),0),"")</f>
        <v>338</v>
      </c>
      <c r="AP519" s="3">
        <f>IFERROR(ROUND(VLOOKUP($A519,est_vols!$A:$U,6,FALSE),0),"")</f>
        <v>771</v>
      </c>
      <c r="AQ519" s="3">
        <f>IFERROR(ROUND(VLOOKUP($A519,est_vols!$A:$U,7,FALSE),0),"")</f>
        <v>429</v>
      </c>
      <c r="AR519" s="3">
        <f>IFERROR(ROUND(VLOOKUP($A519,est_vols!$A:$U,8,FALSE),0),"")</f>
        <v>350</v>
      </c>
      <c r="AS519" s="9">
        <f>IFERROR(ROUND(VLOOKUP($A519,est_vols!$A:$U,9,FALSE),0),"")</f>
        <v>49</v>
      </c>
      <c r="AT519" s="3">
        <f t="shared" si="84"/>
        <v>-2480</v>
      </c>
      <c r="AU519" s="3">
        <f t="shared" si="84"/>
        <v>-353</v>
      </c>
      <c r="AV519" s="3">
        <f t="shared" si="84"/>
        <v>-734</v>
      </c>
      <c r="AW519" s="3">
        <f t="shared" si="84"/>
        <v>-1087</v>
      </c>
      <c r="AX519" s="3">
        <f t="shared" si="84"/>
        <v>-320</v>
      </c>
      <c r="AY519" s="9">
        <f t="shared" si="84"/>
        <v>13</v>
      </c>
      <c r="AZ519" s="3">
        <f t="shared" si="85"/>
        <v>6150400</v>
      </c>
      <c r="BA519" s="3">
        <f t="shared" si="85"/>
        <v>124609</v>
      </c>
      <c r="BB519" s="3">
        <f t="shared" si="85"/>
        <v>538756</v>
      </c>
      <c r="BC519" s="3">
        <f t="shared" si="85"/>
        <v>1181569</v>
      </c>
      <c r="BD519" s="3">
        <f t="shared" si="85"/>
        <v>102400</v>
      </c>
      <c r="BE519" s="3">
        <f t="shared" si="85"/>
        <v>169</v>
      </c>
    </row>
    <row r="520" spans="1:57" x14ac:dyDescent="0.25">
      <c r="A520">
        <v>518</v>
      </c>
      <c r="B520" t="s">
        <v>75</v>
      </c>
      <c r="C520" t="s">
        <v>214</v>
      </c>
      <c r="D520" t="str">
        <f t="shared" si="83"/>
        <v>LAGUNA HONDA BLVD between IDORA and ULLOA</v>
      </c>
      <c r="E520" t="s">
        <v>315</v>
      </c>
      <c r="F520" t="s">
        <v>552</v>
      </c>
      <c r="G520" t="s">
        <v>417</v>
      </c>
      <c r="H520" t="s">
        <v>42</v>
      </c>
      <c r="I520" t="s">
        <v>621</v>
      </c>
      <c r="J520" s="11" t="s">
        <v>1052</v>
      </c>
      <c r="K520">
        <v>22445</v>
      </c>
      <c r="L520" s="11">
        <v>22841</v>
      </c>
      <c r="M520">
        <f>IFERROR(ROUND(VLOOKUP($A520,est_vols!$A:$U,2,FALSE),0),"")</f>
        <v>3</v>
      </c>
      <c r="N520">
        <f>IFERROR(ROUND(VLOOKUP($A520,est_vols!$A:$U,3,FALSE),0),"")</f>
        <v>4</v>
      </c>
      <c r="O520" t="str">
        <f>VLOOKUP(M520,'AT FT Lookup'!$A$3:$D$8,4,FALSE)</f>
        <v>Urb</v>
      </c>
      <c r="P520" s="11" t="str">
        <f>VLOOKUP(N520,'AT FT Lookup'!$A$12:$C$26,3,FALSE)</f>
        <v>Col</v>
      </c>
      <c r="Q520">
        <f t="shared" si="86"/>
        <v>1</v>
      </c>
      <c r="R520">
        <f t="shared" si="87"/>
        <v>0</v>
      </c>
      <c r="S520">
        <f t="shared" si="88"/>
        <v>0</v>
      </c>
      <c r="T520">
        <f t="shared" si="89"/>
        <v>0</v>
      </c>
      <c r="U520" s="11" t="str">
        <f t="shared" si="90"/>
        <v>&lt;10k</v>
      </c>
      <c r="V520" s="3">
        <v>3321</v>
      </c>
      <c r="W520" s="3">
        <v>816</v>
      </c>
      <c r="X520" s="3">
        <v>1318</v>
      </c>
      <c r="Y520" s="3">
        <v>678</v>
      </c>
      <c r="Z520" s="3">
        <v>469</v>
      </c>
      <c r="AA520" s="9">
        <v>40</v>
      </c>
      <c r="AN520" s="3">
        <f>IFERROR(ROUND(VLOOKUP($A520,est_vols!$A:$U,4,FALSE),0),"")</f>
        <v>4442</v>
      </c>
      <c r="AO520" s="3">
        <f>IFERROR(ROUND(VLOOKUP($A520,est_vols!$A:$U,5,FALSE),0),"")</f>
        <v>849</v>
      </c>
      <c r="AP520" s="3">
        <f>IFERROR(ROUND(VLOOKUP($A520,est_vols!$A:$U,6,FALSE),0),"")</f>
        <v>1803</v>
      </c>
      <c r="AQ520" s="3">
        <f>IFERROR(ROUND(VLOOKUP($A520,est_vols!$A:$U,7,FALSE),0),"")</f>
        <v>986</v>
      </c>
      <c r="AR520" s="3">
        <f>IFERROR(ROUND(VLOOKUP($A520,est_vols!$A:$U,8,FALSE),0),"")</f>
        <v>677</v>
      </c>
      <c r="AS520" s="9">
        <f>IFERROR(ROUND(VLOOKUP($A520,est_vols!$A:$U,9,FALSE),0),"")</f>
        <v>127</v>
      </c>
      <c r="AT520" s="3">
        <f t="shared" si="84"/>
        <v>1121</v>
      </c>
      <c r="AU520" s="3">
        <f t="shared" si="84"/>
        <v>33</v>
      </c>
      <c r="AV520" s="3">
        <f t="shared" si="84"/>
        <v>485</v>
      </c>
      <c r="AW520" s="3">
        <f t="shared" si="84"/>
        <v>308</v>
      </c>
      <c r="AX520" s="3">
        <f t="shared" si="84"/>
        <v>208</v>
      </c>
      <c r="AY520" s="9">
        <f t="shared" si="84"/>
        <v>87</v>
      </c>
      <c r="AZ520" s="3">
        <f t="shared" si="85"/>
        <v>1256641</v>
      </c>
      <c r="BA520" s="3">
        <f t="shared" si="85"/>
        <v>1089</v>
      </c>
      <c r="BB520" s="3">
        <f t="shared" si="85"/>
        <v>235225</v>
      </c>
      <c r="BC520" s="3">
        <f t="shared" si="85"/>
        <v>94864</v>
      </c>
      <c r="BD520" s="3">
        <f t="shared" si="85"/>
        <v>43264</v>
      </c>
      <c r="BE520" s="3">
        <f t="shared" si="85"/>
        <v>7569</v>
      </c>
    </row>
    <row r="521" spans="1:57" x14ac:dyDescent="0.25">
      <c r="A521">
        <v>519</v>
      </c>
      <c r="B521" t="s">
        <v>75</v>
      </c>
      <c r="C521" t="s">
        <v>214</v>
      </c>
      <c r="D521" t="str">
        <f t="shared" si="83"/>
        <v>LAGUNA ST between BAY and FRANCISCO</v>
      </c>
      <c r="E521" t="s">
        <v>316</v>
      </c>
      <c r="F521" t="s">
        <v>553</v>
      </c>
      <c r="G521" t="s">
        <v>554</v>
      </c>
      <c r="H521" t="s">
        <v>36</v>
      </c>
      <c r="I521" t="s">
        <v>621</v>
      </c>
      <c r="J521" s="11" t="s">
        <v>1053</v>
      </c>
      <c r="K521">
        <v>26755</v>
      </c>
      <c r="L521" s="11">
        <v>26754</v>
      </c>
      <c r="M521">
        <f>IFERROR(ROUND(VLOOKUP($A521,est_vols!$A:$U,2,FALSE),0),"")</f>
        <v>2</v>
      </c>
      <c r="N521">
        <f>IFERROR(ROUND(VLOOKUP($A521,est_vols!$A:$U,3,FALSE),0),"")</f>
        <v>4</v>
      </c>
      <c r="O521" t="str">
        <f>VLOOKUP(M521,'AT FT Lookup'!$A$3:$D$8,4,FALSE)</f>
        <v>UrbBiz</v>
      </c>
      <c r="P521" s="11" t="str">
        <f>VLOOKUP(N521,'AT FT Lookup'!$A$12:$C$26,3,FALSE)</f>
        <v>Col</v>
      </c>
      <c r="Q521">
        <f t="shared" si="86"/>
        <v>1</v>
      </c>
      <c r="R521">
        <f t="shared" si="87"/>
        <v>0</v>
      </c>
      <c r="S521">
        <f t="shared" si="88"/>
        <v>0</v>
      </c>
      <c r="T521">
        <f t="shared" si="89"/>
        <v>0</v>
      </c>
      <c r="U521" s="11" t="str">
        <f t="shared" si="90"/>
        <v>&lt;10k</v>
      </c>
      <c r="V521" s="3">
        <v>2073</v>
      </c>
      <c r="W521" s="3">
        <v>328</v>
      </c>
      <c r="X521" s="3">
        <v>855</v>
      </c>
      <c r="Y521" s="3">
        <v>488</v>
      </c>
      <c r="Z521" s="3">
        <v>370</v>
      </c>
      <c r="AA521" s="9">
        <v>32</v>
      </c>
      <c r="AN521" s="3">
        <f>IFERROR(ROUND(VLOOKUP($A521,est_vols!$A:$U,4,FALSE),0),"")</f>
        <v>3053</v>
      </c>
      <c r="AO521" s="3">
        <f>IFERROR(ROUND(VLOOKUP($A521,est_vols!$A:$U,5,FALSE),0),"")</f>
        <v>370</v>
      </c>
      <c r="AP521" s="3">
        <f>IFERROR(ROUND(VLOOKUP($A521,est_vols!$A:$U,6,FALSE),0),"")</f>
        <v>1205</v>
      </c>
      <c r="AQ521" s="3">
        <f>IFERROR(ROUND(VLOOKUP($A521,est_vols!$A:$U,7,FALSE),0),"")</f>
        <v>645</v>
      </c>
      <c r="AR521" s="3">
        <f>IFERROR(ROUND(VLOOKUP($A521,est_vols!$A:$U,8,FALSE),0),"")</f>
        <v>763</v>
      </c>
      <c r="AS521" s="9">
        <f>IFERROR(ROUND(VLOOKUP($A521,est_vols!$A:$U,9,FALSE),0),"")</f>
        <v>70</v>
      </c>
      <c r="AT521" s="3">
        <f t="shared" si="84"/>
        <v>980</v>
      </c>
      <c r="AU521" s="3">
        <f t="shared" si="84"/>
        <v>42</v>
      </c>
      <c r="AV521" s="3">
        <f t="shared" si="84"/>
        <v>350</v>
      </c>
      <c r="AW521" s="3">
        <f t="shared" si="84"/>
        <v>157</v>
      </c>
      <c r="AX521" s="3">
        <f t="shared" si="84"/>
        <v>393</v>
      </c>
      <c r="AY521" s="9">
        <f t="shared" si="84"/>
        <v>38</v>
      </c>
      <c r="AZ521" s="3">
        <f t="shared" si="85"/>
        <v>960400</v>
      </c>
      <c r="BA521" s="3">
        <f t="shared" si="85"/>
        <v>1764</v>
      </c>
      <c r="BB521" s="3">
        <f t="shared" si="85"/>
        <v>122500</v>
      </c>
      <c r="BC521" s="3">
        <f t="shared" si="85"/>
        <v>24649</v>
      </c>
      <c r="BD521" s="3">
        <f t="shared" si="85"/>
        <v>154449</v>
      </c>
      <c r="BE521" s="3">
        <f t="shared" si="85"/>
        <v>1444</v>
      </c>
    </row>
    <row r="522" spans="1:57" x14ac:dyDescent="0.25">
      <c r="A522">
        <v>520</v>
      </c>
      <c r="B522" t="s">
        <v>75</v>
      </c>
      <c r="C522" t="s">
        <v>214</v>
      </c>
      <c r="D522" t="str">
        <f t="shared" si="83"/>
        <v>LAGUNA ST between BAY and FRANCISCO</v>
      </c>
      <c r="E522" t="s">
        <v>316</v>
      </c>
      <c r="F522" t="s">
        <v>553</v>
      </c>
      <c r="G522" t="s">
        <v>554</v>
      </c>
      <c r="H522" t="s">
        <v>38</v>
      </c>
      <c r="I522" t="s">
        <v>621</v>
      </c>
      <c r="J522" s="11" t="s">
        <v>1054</v>
      </c>
      <c r="K522">
        <v>26754</v>
      </c>
      <c r="L522" s="11">
        <v>26755</v>
      </c>
      <c r="M522">
        <f>IFERROR(ROUND(VLOOKUP($A522,est_vols!$A:$U,2,FALSE),0),"")</f>
        <v>2</v>
      </c>
      <c r="N522">
        <f>IFERROR(ROUND(VLOOKUP($A522,est_vols!$A:$U,3,FALSE),0),"")</f>
        <v>4</v>
      </c>
      <c r="O522" t="str">
        <f>VLOOKUP(M522,'AT FT Lookup'!$A$3:$D$8,4,FALSE)</f>
        <v>UrbBiz</v>
      </c>
      <c r="P522" s="11" t="str">
        <f>VLOOKUP(N522,'AT FT Lookup'!$A$12:$C$26,3,FALSE)</f>
        <v>Col</v>
      </c>
      <c r="Q522">
        <f t="shared" si="86"/>
        <v>1</v>
      </c>
      <c r="R522">
        <f t="shared" si="87"/>
        <v>0</v>
      </c>
      <c r="S522">
        <f t="shared" si="88"/>
        <v>0</v>
      </c>
      <c r="T522">
        <f t="shared" si="89"/>
        <v>0</v>
      </c>
      <c r="U522" s="11" t="str">
        <f t="shared" si="90"/>
        <v>&lt;10k</v>
      </c>
      <c r="V522" s="3">
        <v>3376</v>
      </c>
      <c r="W522" s="3">
        <v>463</v>
      </c>
      <c r="X522" s="3">
        <v>1367</v>
      </c>
      <c r="Y522" s="3">
        <v>769</v>
      </c>
      <c r="Z522" s="3">
        <v>711</v>
      </c>
      <c r="AA522" s="9">
        <v>66</v>
      </c>
      <c r="AN522" s="3">
        <f>IFERROR(ROUND(VLOOKUP($A522,est_vols!$A:$U,4,FALSE),0),"")</f>
        <v>3210</v>
      </c>
      <c r="AO522" s="3">
        <f>IFERROR(ROUND(VLOOKUP($A522,est_vols!$A:$U,5,FALSE),0),"")</f>
        <v>633</v>
      </c>
      <c r="AP522" s="3">
        <f>IFERROR(ROUND(VLOOKUP($A522,est_vols!$A:$U,6,FALSE),0),"")</f>
        <v>1247</v>
      </c>
      <c r="AQ522" s="3">
        <f>IFERROR(ROUND(VLOOKUP($A522,est_vols!$A:$U,7,FALSE),0),"")</f>
        <v>579</v>
      </c>
      <c r="AR522" s="3">
        <f>IFERROR(ROUND(VLOOKUP($A522,est_vols!$A:$U,8,FALSE),0),"")</f>
        <v>639</v>
      </c>
      <c r="AS522" s="9">
        <f>IFERROR(ROUND(VLOOKUP($A522,est_vols!$A:$U,9,FALSE),0),"")</f>
        <v>112</v>
      </c>
      <c r="AT522" s="3">
        <f t="shared" si="84"/>
        <v>-166</v>
      </c>
      <c r="AU522" s="3">
        <f t="shared" si="84"/>
        <v>170</v>
      </c>
      <c r="AV522" s="3">
        <f t="shared" si="84"/>
        <v>-120</v>
      </c>
      <c r="AW522" s="3">
        <f t="shared" si="84"/>
        <v>-190</v>
      </c>
      <c r="AX522" s="3">
        <f t="shared" si="84"/>
        <v>-72</v>
      </c>
      <c r="AY522" s="9">
        <f t="shared" si="84"/>
        <v>46</v>
      </c>
      <c r="AZ522" s="3">
        <f t="shared" si="85"/>
        <v>27556</v>
      </c>
      <c r="BA522" s="3">
        <f t="shared" si="85"/>
        <v>28900</v>
      </c>
      <c r="BB522" s="3">
        <f t="shared" si="85"/>
        <v>14400</v>
      </c>
      <c r="BC522" s="3">
        <f t="shared" si="85"/>
        <v>36100</v>
      </c>
      <c r="BD522" s="3">
        <f t="shared" si="85"/>
        <v>5184</v>
      </c>
      <c r="BE522" s="3">
        <f t="shared" si="85"/>
        <v>2116</v>
      </c>
    </row>
    <row r="523" spans="1:57" x14ac:dyDescent="0.25">
      <c r="A523">
        <v>521</v>
      </c>
      <c r="B523" t="s">
        <v>75</v>
      </c>
      <c r="C523" t="s">
        <v>214</v>
      </c>
      <c r="D523" t="str">
        <f t="shared" si="83"/>
        <v>LAGUNA ST between HAYES and LINDEN</v>
      </c>
      <c r="E523" t="s">
        <v>316</v>
      </c>
      <c r="F523" t="s">
        <v>439</v>
      </c>
      <c r="G523" t="s">
        <v>555</v>
      </c>
      <c r="H523" t="s">
        <v>36</v>
      </c>
      <c r="I523" t="s">
        <v>621</v>
      </c>
      <c r="J523" s="11" t="s">
        <v>1055</v>
      </c>
      <c r="K523">
        <v>25927</v>
      </c>
      <c r="L523" s="11">
        <v>25932</v>
      </c>
      <c r="M523">
        <f>IFERROR(ROUND(VLOOKUP($A523,est_vols!$A:$U,2,FALSE),0),"")</f>
        <v>1</v>
      </c>
      <c r="N523">
        <f>IFERROR(ROUND(VLOOKUP($A523,est_vols!$A:$U,3,FALSE),0),"")</f>
        <v>4</v>
      </c>
      <c r="O523" t="str">
        <f>VLOOKUP(M523,'AT FT Lookup'!$A$3:$D$8,4,FALSE)</f>
        <v>Core/CBD</v>
      </c>
      <c r="P523" s="11" t="str">
        <f>VLOOKUP(N523,'AT FT Lookup'!$A$12:$C$26,3,FALSE)</f>
        <v>Col</v>
      </c>
      <c r="Q523">
        <f t="shared" si="86"/>
        <v>1</v>
      </c>
      <c r="R523">
        <f t="shared" si="87"/>
        <v>0</v>
      </c>
      <c r="S523">
        <f t="shared" si="88"/>
        <v>0</v>
      </c>
      <c r="T523">
        <f t="shared" si="89"/>
        <v>0</v>
      </c>
      <c r="U523" s="11" t="str">
        <f t="shared" si="90"/>
        <v>&lt;10k</v>
      </c>
      <c r="V523" s="3">
        <v>4951</v>
      </c>
      <c r="W523" s="3">
        <v>647</v>
      </c>
      <c r="X523" s="3">
        <v>2163</v>
      </c>
      <c r="Y523" s="3">
        <v>796</v>
      </c>
      <c r="Z523" s="3">
        <v>1199.5</v>
      </c>
      <c r="AA523" s="9">
        <v>145.5</v>
      </c>
      <c r="AN523" s="3">
        <f>IFERROR(ROUND(VLOOKUP($A523,est_vols!$A:$U,4,FALSE),0),"")</f>
        <v>6723</v>
      </c>
      <c r="AO523" s="3">
        <f>IFERROR(ROUND(VLOOKUP($A523,est_vols!$A:$U,5,FALSE),0),"")</f>
        <v>1126</v>
      </c>
      <c r="AP523" s="3">
        <f>IFERROR(ROUND(VLOOKUP($A523,est_vols!$A:$U,6,FALSE),0),"")</f>
        <v>2524</v>
      </c>
      <c r="AQ523" s="3">
        <f>IFERROR(ROUND(VLOOKUP($A523,est_vols!$A:$U,7,FALSE),0),"")</f>
        <v>1174</v>
      </c>
      <c r="AR523" s="3">
        <f>IFERROR(ROUND(VLOOKUP($A523,est_vols!$A:$U,8,FALSE),0),"")</f>
        <v>1672</v>
      </c>
      <c r="AS523" s="9">
        <f>IFERROR(ROUND(VLOOKUP($A523,est_vols!$A:$U,9,FALSE),0),"")</f>
        <v>227</v>
      </c>
      <c r="AT523" s="3">
        <f t="shared" si="84"/>
        <v>1772</v>
      </c>
      <c r="AU523" s="3">
        <f t="shared" si="84"/>
        <v>479</v>
      </c>
      <c r="AV523" s="3">
        <f t="shared" si="84"/>
        <v>361</v>
      </c>
      <c r="AW523" s="3">
        <f t="shared" si="84"/>
        <v>378</v>
      </c>
      <c r="AX523" s="3">
        <f t="shared" si="84"/>
        <v>472.5</v>
      </c>
      <c r="AY523" s="9">
        <f t="shared" si="84"/>
        <v>81.5</v>
      </c>
      <c r="AZ523" s="3">
        <f t="shared" si="85"/>
        <v>3139984</v>
      </c>
      <c r="BA523" s="3">
        <f t="shared" si="85"/>
        <v>229441</v>
      </c>
      <c r="BB523" s="3">
        <f t="shared" si="85"/>
        <v>130321</v>
      </c>
      <c r="BC523" s="3">
        <f t="shared" si="85"/>
        <v>142884</v>
      </c>
      <c r="BD523" s="3">
        <f t="shared" si="85"/>
        <v>223256.25</v>
      </c>
      <c r="BE523" s="3">
        <f t="shared" si="85"/>
        <v>6642.25</v>
      </c>
    </row>
    <row r="524" spans="1:57" x14ac:dyDescent="0.25">
      <c r="A524">
        <v>522</v>
      </c>
      <c r="B524" t="s">
        <v>75</v>
      </c>
      <c r="C524" t="s">
        <v>214</v>
      </c>
      <c r="D524" t="str">
        <f t="shared" si="83"/>
        <v>LAGUNA ST between HAYES and LINDEN</v>
      </c>
      <c r="E524" t="s">
        <v>316</v>
      </c>
      <c r="F524" t="s">
        <v>439</v>
      </c>
      <c r="G524" t="s">
        <v>555</v>
      </c>
      <c r="H524" t="s">
        <v>38</v>
      </c>
      <c r="I524" t="s">
        <v>621</v>
      </c>
      <c r="J524" s="11" t="s">
        <v>1056</v>
      </c>
      <c r="K524">
        <v>25932</v>
      </c>
      <c r="L524" s="11">
        <v>25927</v>
      </c>
      <c r="M524">
        <f>IFERROR(ROUND(VLOOKUP($A524,est_vols!$A:$U,2,FALSE),0),"")</f>
        <v>1</v>
      </c>
      <c r="N524">
        <f>IFERROR(ROUND(VLOOKUP($A524,est_vols!$A:$U,3,FALSE),0),"")</f>
        <v>4</v>
      </c>
      <c r="O524" t="str">
        <f>VLOOKUP(M524,'AT FT Lookup'!$A$3:$D$8,4,FALSE)</f>
        <v>Core/CBD</v>
      </c>
      <c r="P524" s="11" t="str">
        <f>VLOOKUP(N524,'AT FT Lookup'!$A$12:$C$26,3,FALSE)</f>
        <v>Col</v>
      </c>
      <c r="Q524">
        <f t="shared" si="86"/>
        <v>1</v>
      </c>
      <c r="R524">
        <f t="shared" si="87"/>
        <v>0</v>
      </c>
      <c r="S524">
        <f t="shared" si="88"/>
        <v>0</v>
      </c>
      <c r="T524">
        <f t="shared" si="89"/>
        <v>0</v>
      </c>
      <c r="U524" s="11" t="str">
        <f t="shared" si="90"/>
        <v>&lt;10k</v>
      </c>
      <c r="V524" s="3">
        <v>3830</v>
      </c>
      <c r="W524" s="3">
        <v>495.5</v>
      </c>
      <c r="X524" s="3">
        <v>1447</v>
      </c>
      <c r="Y524" s="3">
        <v>717</v>
      </c>
      <c r="Z524" s="3">
        <v>1066</v>
      </c>
      <c r="AA524" s="9">
        <v>104.5</v>
      </c>
      <c r="AN524" s="3">
        <f>IFERROR(ROUND(VLOOKUP($A524,est_vols!$A:$U,4,FALSE),0),"")</f>
        <v>6907</v>
      </c>
      <c r="AO524" s="3">
        <f>IFERROR(ROUND(VLOOKUP($A524,est_vols!$A:$U,5,FALSE),0),"")</f>
        <v>1080</v>
      </c>
      <c r="AP524" s="3">
        <f>IFERROR(ROUND(VLOOKUP($A524,est_vols!$A:$U,6,FALSE),0),"")</f>
        <v>2459</v>
      </c>
      <c r="AQ524" s="3">
        <f>IFERROR(ROUND(VLOOKUP($A524,est_vols!$A:$U,7,FALSE),0),"")</f>
        <v>1274</v>
      </c>
      <c r="AR524" s="3">
        <f>IFERROR(ROUND(VLOOKUP($A524,est_vols!$A:$U,8,FALSE),0),"")</f>
        <v>1986</v>
      </c>
      <c r="AS524" s="9">
        <f>IFERROR(ROUND(VLOOKUP($A524,est_vols!$A:$U,9,FALSE),0),"")</f>
        <v>108</v>
      </c>
      <c r="AT524" s="3">
        <f t="shared" si="84"/>
        <v>3077</v>
      </c>
      <c r="AU524" s="3">
        <f t="shared" si="84"/>
        <v>584.5</v>
      </c>
      <c r="AV524" s="3">
        <f t="shared" si="84"/>
        <v>1012</v>
      </c>
      <c r="AW524" s="3">
        <f t="shared" si="84"/>
        <v>557</v>
      </c>
      <c r="AX524" s="3">
        <f t="shared" si="84"/>
        <v>920</v>
      </c>
      <c r="AY524" s="9">
        <f t="shared" si="84"/>
        <v>3.5</v>
      </c>
      <c r="AZ524" s="3">
        <f t="shared" si="85"/>
        <v>9467929</v>
      </c>
      <c r="BA524" s="3">
        <f t="shared" si="85"/>
        <v>341640.25</v>
      </c>
      <c r="BB524" s="3">
        <f t="shared" si="85"/>
        <v>1024144</v>
      </c>
      <c r="BC524" s="3">
        <f t="shared" si="85"/>
        <v>310249</v>
      </c>
      <c r="BD524" s="3">
        <f t="shared" si="85"/>
        <v>846400</v>
      </c>
      <c r="BE524" s="3">
        <f t="shared" si="85"/>
        <v>12.25</v>
      </c>
    </row>
    <row r="525" spans="1:57" x14ac:dyDescent="0.25">
      <c r="A525">
        <v>523</v>
      </c>
      <c r="B525" t="s">
        <v>75</v>
      </c>
      <c r="C525" t="s">
        <v>214</v>
      </c>
      <c r="D525" t="str">
        <f t="shared" si="83"/>
        <v>LAGUNA ST between HEMLOCK and POST</v>
      </c>
      <c r="E525" t="s">
        <v>316</v>
      </c>
      <c r="F525" t="s">
        <v>556</v>
      </c>
      <c r="G525" t="s">
        <v>557</v>
      </c>
      <c r="H525" t="s">
        <v>36</v>
      </c>
      <c r="I525" t="s">
        <v>621</v>
      </c>
      <c r="J525" s="11" t="s">
        <v>1057</v>
      </c>
      <c r="K525">
        <v>26505</v>
      </c>
      <c r="L525" s="11">
        <v>26523</v>
      </c>
      <c r="M525">
        <f>IFERROR(ROUND(VLOOKUP($A525,est_vols!$A:$U,2,FALSE),0),"")</f>
        <v>1</v>
      </c>
      <c r="N525">
        <f>IFERROR(ROUND(VLOOKUP($A525,est_vols!$A:$U,3,FALSE),0),"")</f>
        <v>4</v>
      </c>
      <c r="O525" t="str">
        <f>VLOOKUP(M525,'AT FT Lookup'!$A$3:$D$8,4,FALSE)</f>
        <v>Core/CBD</v>
      </c>
      <c r="P525" s="11" t="str">
        <f>VLOOKUP(N525,'AT FT Lookup'!$A$12:$C$26,3,FALSE)</f>
        <v>Col</v>
      </c>
      <c r="Q525">
        <f t="shared" si="86"/>
        <v>1</v>
      </c>
      <c r="R525">
        <f t="shared" si="87"/>
        <v>0</v>
      </c>
      <c r="S525">
        <f t="shared" si="88"/>
        <v>0</v>
      </c>
      <c r="T525">
        <f t="shared" si="89"/>
        <v>0</v>
      </c>
      <c r="U525" s="11" t="str">
        <f t="shared" si="90"/>
        <v>&lt;10k</v>
      </c>
      <c r="V525" s="3">
        <v>2365</v>
      </c>
      <c r="W525" s="3">
        <v>303</v>
      </c>
      <c r="X525" s="3">
        <v>1073</v>
      </c>
      <c r="Y525" s="3">
        <v>476</v>
      </c>
      <c r="Z525" s="3">
        <v>477</v>
      </c>
      <c r="AA525" s="9">
        <v>36</v>
      </c>
      <c r="AN525" s="3">
        <f>IFERROR(ROUND(VLOOKUP($A525,est_vols!$A:$U,4,FALSE),0),"")</f>
        <v>5146</v>
      </c>
      <c r="AO525" s="3">
        <f>IFERROR(ROUND(VLOOKUP($A525,est_vols!$A:$U,5,FALSE),0),"")</f>
        <v>875</v>
      </c>
      <c r="AP525" s="3">
        <f>IFERROR(ROUND(VLOOKUP($A525,est_vols!$A:$U,6,FALSE),0),"")</f>
        <v>2024</v>
      </c>
      <c r="AQ525" s="3">
        <f>IFERROR(ROUND(VLOOKUP($A525,est_vols!$A:$U,7,FALSE),0),"")</f>
        <v>1048</v>
      </c>
      <c r="AR525" s="3">
        <f>IFERROR(ROUND(VLOOKUP($A525,est_vols!$A:$U,8,FALSE),0),"")</f>
        <v>1112</v>
      </c>
      <c r="AS525" s="9">
        <f>IFERROR(ROUND(VLOOKUP($A525,est_vols!$A:$U,9,FALSE),0),"")</f>
        <v>86</v>
      </c>
      <c r="AT525" s="3">
        <f t="shared" si="84"/>
        <v>2781</v>
      </c>
      <c r="AU525" s="3">
        <f t="shared" si="84"/>
        <v>572</v>
      </c>
      <c r="AV525" s="3">
        <f t="shared" si="84"/>
        <v>951</v>
      </c>
      <c r="AW525" s="3">
        <f t="shared" si="84"/>
        <v>572</v>
      </c>
      <c r="AX525" s="3">
        <f t="shared" si="84"/>
        <v>635</v>
      </c>
      <c r="AY525" s="9">
        <f t="shared" si="84"/>
        <v>50</v>
      </c>
      <c r="AZ525" s="3">
        <f t="shared" si="85"/>
        <v>7733961</v>
      </c>
      <c r="BA525" s="3">
        <f t="shared" si="85"/>
        <v>327184</v>
      </c>
      <c r="BB525" s="3">
        <f t="shared" si="85"/>
        <v>904401</v>
      </c>
      <c r="BC525" s="3">
        <f t="shared" si="85"/>
        <v>327184</v>
      </c>
      <c r="BD525" s="3">
        <f t="shared" si="85"/>
        <v>403225</v>
      </c>
      <c r="BE525" s="3">
        <f t="shared" si="85"/>
        <v>2500</v>
      </c>
    </row>
    <row r="526" spans="1:57" x14ac:dyDescent="0.25">
      <c r="A526">
        <v>524</v>
      </c>
      <c r="B526" t="s">
        <v>75</v>
      </c>
      <c r="C526" t="s">
        <v>214</v>
      </c>
      <c r="D526" t="str">
        <f t="shared" si="83"/>
        <v>LAGUNA ST between HEMLOCK and POST</v>
      </c>
      <c r="E526" t="s">
        <v>316</v>
      </c>
      <c r="F526" t="s">
        <v>556</v>
      </c>
      <c r="G526" t="s">
        <v>557</v>
      </c>
      <c r="H526" t="s">
        <v>38</v>
      </c>
      <c r="I526" t="s">
        <v>621</v>
      </c>
      <c r="J526" s="11" t="s">
        <v>1058</v>
      </c>
      <c r="K526">
        <v>26523</v>
      </c>
      <c r="L526" s="11">
        <v>26505</v>
      </c>
      <c r="M526">
        <f>IFERROR(ROUND(VLOOKUP($A526,est_vols!$A:$U,2,FALSE),0),"")</f>
        <v>1</v>
      </c>
      <c r="N526">
        <f>IFERROR(ROUND(VLOOKUP($A526,est_vols!$A:$U,3,FALSE),0),"")</f>
        <v>4</v>
      </c>
      <c r="O526" t="str">
        <f>VLOOKUP(M526,'AT FT Lookup'!$A$3:$D$8,4,FALSE)</f>
        <v>Core/CBD</v>
      </c>
      <c r="P526" s="11" t="str">
        <f>VLOOKUP(N526,'AT FT Lookup'!$A$12:$C$26,3,FALSE)</f>
        <v>Col</v>
      </c>
      <c r="Q526">
        <f t="shared" si="86"/>
        <v>1</v>
      </c>
      <c r="R526">
        <f t="shared" si="87"/>
        <v>0</v>
      </c>
      <c r="S526">
        <f t="shared" si="88"/>
        <v>0</v>
      </c>
      <c r="T526">
        <f t="shared" si="89"/>
        <v>0</v>
      </c>
      <c r="U526" s="11" t="str">
        <f t="shared" si="90"/>
        <v>&lt;10k</v>
      </c>
      <c r="V526" s="3">
        <v>3216</v>
      </c>
      <c r="W526" s="3">
        <v>460</v>
      </c>
      <c r="X526" s="3">
        <v>1314</v>
      </c>
      <c r="Y526" s="3">
        <v>804</v>
      </c>
      <c r="Z526" s="3">
        <v>593</v>
      </c>
      <c r="AA526" s="9">
        <v>45</v>
      </c>
      <c r="AN526" s="3">
        <f>IFERROR(ROUND(VLOOKUP($A526,est_vols!$A:$U,4,FALSE),0),"")</f>
        <v>4189</v>
      </c>
      <c r="AO526" s="3">
        <f>IFERROR(ROUND(VLOOKUP($A526,est_vols!$A:$U,5,FALSE),0),"")</f>
        <v>874</v>
      </c>
      <c r="AP526" s="3">
        <f>IFERROR(ROUND(VLOOKUP($A526,est_vols!$A:$U,6,FALSE),0),"")</f>
        <v>1659</v>
      </c>
      <c r="AQ526" s="3">
        <f>IFERROR(ROUND(VLOOKUP($A526,est_vols!$A:$U,7,FALSE),0),"")</f>
        <v>856</v>
      </c>
      <c r="AR526" s="3">
        <f>IFERROR(ROUND(VLOOKUP($A526,est_vols!$A:$U,8,FALSE),0),"")</f>
        <v>756</v>
      </c>
      <c r="AS526" s="9">
        <f>IFERROR(ROUND(VLOOKUP($A526,est_vols!$A:$U,9,FALSE),0),"")</f>
        <v>44</v>
      </c>
      <c r="AT526" s="3">
        <f t="shared" si="84"/>
        <v>973</v>
      </c>
      <c r="AU526" s="3">
        <f t="shared" si="84"/>
        <v>414</v>
      </c>
      <c r="AV526" s="3">
        <f t="shared" si="84"/>
        <v>345</v>
      </c>
      <c r="AW526" s="3">
        <f t="shared" si="84"/>
        <v>52</v>
      </c>
      <c r="AX526" s="3">
        <f t="shared" si="84"/>
        <v>163</v>
      </c>
      <c r="AY526" s="9">
        <f t="shared" si="84"/>
        <v>-1</v>
      </c>
      <c r="AZ526" s="3">
        <f t="shared" si="85"/>
        <v>946729</v>
      </c>
      <c r="BA526" s="3">
        <f t="shared" si="85"/>
        <v>171396</v>
      </c>
      <c r="BB526" s="3">
        <f t="shared" si="85"/>
        <v>119025</v>
      </c>
      <c r="BC526" s="3">
        <f t="shared" si="85"/>
        <v>2704</v>
      </c>
      <c r="BD526" s="3">
        <f t="shared" si="85"/>
        <v>26569</v>
      </c>
      <c r="BE526" s="3">
        <f t="shared" si="85"/>
        <v>1</v>
      </c>
    </row>
    <row r="527" spans="1:57" x14ac:dyDescent="0.25">
      <c r="A527">
        <v>525</v>
      </c>
      <c r="B527" t="s">
        <v>75</v>
      </c>
      <c r="C527" t="s">
        <v>214</v>
      </c>
      <c r="D527" t="str">
        <f t="shared" si="83"/>
        <v>LEAVENWORTH ST between FILBERT and LOMBARD</v>
      </c>
      <c r="E527" t="s">
        <v>317</v>
      </c>
      <c r="F527" t="s">
        <v>450</v>
      </c>
      <c r="G527" t="s">
        <v>558</v>
      </c>
      <c r="H527" t="s">
        <v>36</v>
      </c>
      <c r="I527" t="s">
        <v>621</v>
      </c>
      <c r="J527" s="11" t="s">
        <v>1059</v>
      </c>
      <c r="K527">
        <v>25517</v>
      </c>
      <c r="L527" s="11">
        <v>25518</v>
      </c>
      <c r="M527">
        <f>IFERROR(ROUND(VLOOKUP($A527,est_vols!$A:$U,2,FALSE),0),"")</f>
        <v>1</v>
      </c>
      <c r="N527">
        <f>IFERROR(ROUND(VLOOKUP($A527,est_vols!$A:$U,3,FALSE),0),"")</f>
        <v>11</v>
      </c>
      <c r="O527" t="str">
        <f>VLOOKUP(M527,'AT FT Lookup'!$A$3:$D$8,4,FALSE)</f>
        <v>Core/CBD</v>
      </c>
      <c r="P527" s="11" t="str">
        <f>VLOOKUP(N527,'AT FT Lookup'!$A$12:$C$26,3,FALSE)</f>
        <v>Loc</v>
      </c>
      <c r="Q527">
        <f t="shared" si="86"/>
        <v>1</v>
      </c>
      <c r="R527">
        <f t="shared" si="87"/>
        <v>0</v>
      </c>
      <c r="S527">
        <f t="shared" si="88"/>
        <v>0</v>
      </c>
      <c r="T527">
        <f t="shared" si="89"/>
        <v>0</v>
      </c>
      <c r="U527" s="11" t="str">
        <f t="shared" si="90"/>
        <v>&lt;10k</v>
      </c>
      <c r="V527" s="3">
        <v>1724</v>
      </c>
      <c r="W527" s="3">
        <v>231.5</v>
      </c>
      <c r="X527" s="3">
        <v>646</v>
      </c>
      <c r="Y527" s="3">
        <v>345.5</v>
      </c>
      <c r="Z527" s="3">
        <v>469</v>
      </c>
      <c r="AA527" s="9">
        <v>32</v>
      </c>
      <c r="AN527" s="3">
        <f>IFERROR(ROUND(VLOOKUP($A527,est_vols!$A:$U,4,FALSE),0),"")</f>
        <v>2454</v>
      </c>
      <c r="AO527" s="3">
        <f>IFERROR(ROUND(VLOOKUP($A527,est_vols!$A:$U,5,FALSE),0),"")</f>
        <v>351</v>
      </c>
      <c r="AP527" s="3">
        <f>IFERROR(ROUND(VLOOKUP($A527,est_vols!$A:$U,6,FALSE),0),"")</f>
        <v>1097</v>
      </c>
      <c r="AQ527" s="3">
        <f>IFERROR(ROUND(VLOOKUP($A527,est_vols!$A:$U,7,FALSE),0),"")</f>
        <v>582</v>
      </c>
      <c r="AR527" s="3">
        <f>IFERROR(ROUND(VLOOKUP($A527,est_vols!$A:$U,8,FALSE),0),"")</f>
        <v>406</v>
      </c>
      <c r="AS527" s="9">
        <f>IFERROR(ROUND(VLOOKUP($A527,est_vols!$A:$U,9,FALSE),0),"")</f>
        <v>18</v>
      </c>
      <c r="AT527" s="3">
        <f t="shared" si="84"/>
        <v>730</v>
      </c>
      <c r="AU527" s="3">
        <f t="shared" si="84"/>
        <v>119.5</v>
      </c>
      <c r="AV527" s="3">
        <f t="shared" si="84"/>
        <v>451</v>
      </c>
      <c r="AW527" s="3">
        <f t="shared" si="84"/>
        <v>236.5</v>
      </c>
      <c r="AX527" s="3">
        <f t="shared" si="84"/>
        <v>-63</v>
      </c>
      <c r="AY527" s="9">
        <f t="shared" si="84"/>
        <v>-14</v>
      </c>
      <c r="AZ527" s="3">
        <f t="shared" si="85"/>
        <v>532900</v>
      </c>
      <c r="BA527" s="3">
        <f t="shared" si="85"/>
        <v>14280.25</v>
      </c>
      <c r="BB527" s="3">
        <f t="shared" si="85"/>
        <v>203401</v>
      </c>
      <c r="BC527" s="3">
        <f t="shared" si="85"/>
        <v>55932.25</v>
      </c>
      <c r="BD527" s="3">
        <f t="shared" si="85"/>
        <v>3969</v>
      </c>
      <c r="BE527" s="3">
        <f t="shared" si="85"/>
        <v>196</v>
      </c>
    </row>
    <row r="528" spans="1:57" x14ac:dyDescent="0.25">
      <c r="A528">
        <v>526</v>
      </c>
      <c r="B528" t="s">
        <v>75</v>
      </c>
      <c r="C528" t="s">
        <v>214</v>
      </c>
      <c r="D528" t="str">
        <f t="shared" si="83"/>
        <v>LEAVENWORTH ST between FILBERT and LOMBARD</v>
      </c>
      <c r="E528" t="s">
        <v>317</v>
      </c>
      <c r="F528" t="s">
        <v>450</v>
      </c>
      <c r="G528" t="s">
        <v>558</v>
      </c>
      <c r="H528" t="s">
        <v>36</v>
      </c>
      <c r="I528" t="s">
        <v>621</v>
      </c>
      <c r="J528" s="11" t="s">
        <v>1060</v>
      </c>
      <c r="K528">
        <v>25518</v>
      </c>
      <c r="L528" s="11">
        <v>25519</v>
      </c>
      <c r="M528">
        <f>IFERROR(ROUND(VLOOKUP($A528,est_vols!$A:$U,2,FALSE),0),"")</f>
        <v>1</v>
      </c>
      <c r="N528">
        <f>IFERROR(ROUND(VLOOKUP($A528,est_vols!$A:$U,3,FALSE),0),"")</f>
        <v>11</v>
      </c>
      <c r="O528" t="str">
        <f>VLOOKUP(M528,'AT FT Lookup'!$A$3:$D$8,4,FALSE)</f>
        <v>Core/CBD</v>
      </c>
      <c r="P528" s="11" t="str">
        <f>VLOOKUP(N528,'AT FT Lookup'!$A$12:$C$26,3,FALSE)</f>
        <v>Loc</v>
      </c>
      <c r="Q528">
        <f t="shared" si="86"/>
        <v>1</v>
      </c>
      <c r="R528">
        <f t="shared" si="87"/>
        <v>0</v>
      </c>
      <c r="S528">
        <f t="shared" si="88"/>
        <v>0</v>
      </c>
      <c r="T528">
        <f t="shared" si="89"/>
        <v>0</v>
      </c>
      <c r="U528" s="11" t="str">
        <f t="shared" si="90"/>
        <v>&lt;10k</v>
      </c>
      <c r="V528" s="3">
        <v>1724</v>
      </c>
      <c r="W528" s="3">
        <v>231.5</v>
      </c>
      <c r="X528" s="3">
        <v>646</v>
      </c>
      <c r="Y528" s="3">
        <v>345.5</v>
      </c>
      <c r="Z528" s="3">
        <v>469</v>
      </c>
      <c r="AA528" s="9">
        <v>32</v>
      </c>
      <c r="AN528" s="3">
        <f>IFERROR(ROUND(VLOOKUP($A528,est_vols!$A:$U,4,FALSE),0),"")</f>
        <v>2230</v>
      </c>
      <c r="AO528" s="3">
        <f>IFERROR(ROUND(VLOOKUP($A528,est_vols!$A:$U,5,FALSE),0),"")</f>
        <v>370</v>
      </c>
      <c r="AP528" s="3">
        <f>IFERROR(ROUND(VLOOKUP($A528,est_vols!$A:$U,6,FALSE),0),"")</f>
        <v>1064</v>
      </c>
      <c r="AQ528" s="3">
        <f>IFERROR(ROUND(VLOOKUP($A528,est_vols!$A:$U,7,FALSE),0),"")</f>
        <v>460</v>
      </c>
      <c r="AR528" s="3">
        <f>IFERROR(ROUND(VLOOKUP($A528,est_vols!$A:$U,8,FALSE),0),"")</f>
        <v>318</v>
      </c>
      <c r="AS528" s="9">
        <f>IFERROR(ROUND(VLOOKUP($A528,est_vols!$A:$U,9,FALSE),0),"")</f>
        <v>18</v>
      </c>
      <c r="AT528" s="3">
        <f t="shared" si="84"/>
        <v>506</v>
      </c>
      <c r="AU528" s="3">
        <f t="shared" si="84"/>
        <v>138.5</v>
      </c>
      <c r="AV528" s="3">
        <f t="shared" si="84"/>
        <v>418</v>
      </c>
      <c r="AW528" s="3">
        <f t="shared" si="84"/>
        <v>114.5</v>
      </c>
      <c r="AX528" s="3">
        <f t="shared" si="84"/>
        <v>-151</v>
      </c>
      <c r="AY528" s="9">
        <f t="shared" si="84"/>
        <v>-14</v>
      </c>
      <c r="AZ528" s="3">
        <f t="shared" si="85"/>
        <v>256036</v>
      </c>
      <c r="BA528" s="3">
        <f t="shared" si="85"/>
        <v>19182.25</v>
      </c>
      <c r="BB528" s="3">
        <f t="shared" si="85"/>
        <v>174724</v>
      </c>
      <c r="BC528" s="3">
        <f t="shared" si="85"/>
        <v>13110.25</v>
      </c>
      <c r="BD528" s="3">
        <f t="shared" si="85"/>
        <v>22801</v>
      </c>
      <c r="BE528" s="3">
        <f t="shared" si="85"/>
        <v>196</v>
      </c>
    </row>
    <row r="529" spans="1:57" x14ac:dyDescent="0.25">
      <c r="A529">
        <v>527</v>
      </c>
      <c r="B529" t="s">
        <v>75</v>
      </c>
      <c r="C529" t="s">
        <v>214</v>
      </c>
      <c r="D529" t="str">
        <f t="shared" si="83"/>
        <v>LEAVENWORTH ST between FILBERT and LOMBARD</v>
      </c>
      <c r="E529" t="s">
        <v>317</v>
      </c>
      <c r="F529" t="s">
        <v>450</v>
      </c>
      <c r="G529" t="s">
        <v>558</v>
      </c>
      <c r="H529" t="s">
        <v>36</v>
      </c>
      <c r="I529" t="s">
        <v>621</v>
      </c>
      <c r="J529" s="11" t="s">
        <v>1061</v>
      </c>
      <c r="K529">
        <v>25519</v>
      </c>
      <c r="L529" s="11">
        <v>25530</v>
      </c>
      <c r="M529">
        <f>IFERROR(ROUND(VLOOKUP($A529,est_vols!$A:$U,2,FALSE),0),"")</f>
        <v>1</v>
      </c>
      <c r="N529">
        <f>IFERROR(ROUND(VLOOKUP($A529,est_vols!$A:$U,3,FALSE),0),"")</f>
        <v>11</v>
      </c>
      <c r="O529" t="str">
        <f>VLOOKUP(M529,'AT FT Lookup'!$A$3:$D$8,4,FALSE)</f>
        <v>Core/CBD</v>
      </c>
      <c r="P529" s="11" t="str">
        <f>VLOOKUP(N529,'AT FT Lookup'!$A$12:$C$26,3,FALSE)</f>
        <v>Loc</v>
      </c>
      <c r="Q529">
        <f t="shared" si="86"/>
        <v>1</v>
      </c>
      <c r="R529">
        <f t="shared" si="87"/>
        <v>0</v>
      </c>
      <c r="S529">
        <f t="shared" si="88"/>
        <v>0</v>
      </c>
      <c r="T529">
        <f t="shared" si="89"/>
        <v>0</v>
      </c>
      <c r="U529" s="11" t="str">
        <f t="shared" si="90"/>
        <v>&lt;10k</v>
      </c>
      <c r="V529" s="3">
        <v>1724</v>
      </c>
      <c r="W529" s="3">
        <v>231.5</v>
      </c>
      <c r="X529" s="3">
        <v>646</v>
      </c>
      <c r="Y529" s="3">
        <v>345.5</v>
      </c>
      <c r="Z529" s="3">
        <v>469</v>
      </c>
      <c r="AA529" s="9">
        <v>32</v>
      </c>
      <c r="AN529" s="3">
        <f>IFERROR(ROUND(VLOOKUP($A529,est_vols!$A:$U,4,FALSE),0),"")</f>
        <v>2230</v>
      </c>
      <c r="AO529" s="3">
        <f>IFERROR(ROUND(VLOOKUP($A529,est_vols!$A:$U,5,FALSE),0),"")</f>
        <v>370</v>
      </c>
      <c r="AP529" s="3">
        <f>IFERROR(ROUND(VLOOKUP($A529,est_vols!$A:$U,6,FALSE),0),"")</f>
        <v>1064</v>
      </c>
      <c r="AQ529" s="3">
        <f>IFERROR(ROUND(VLOOKUP($A529,est_vols!$A:$U,7,FALSE),0),"")</f>
        <v>460</v>
      </c>
      <c r="AR529" s="3">
        <f>IFERROR(ROUND(VLOOKUP($A529,est_vols!$A:$U,8,FALSE),0),"")</f>
        <v>318</v>
      </c>
      <c r="AS529" s="9">
        <f>IFERROR(ROUND(VLOOKUP($A529,est_vols!$A:$U,9,FALSE),0),"")</f>
        <v>18</v>
      </c>
      <c r="AT529" s="3">
        <f t="shared" si="84"/>
        <v>506</v>
      </c>
      <c r="AU529" s="3">
        <f t="shared" si="84"/>
        <v>138.5</v>
      </c>
      <c r="AV529" s="3">
        <f t="shared" si="84"/>
        <v>418</v>
      </c>
      <c r="AW529" s="3">
        <f t="shared" ref="AW529:AY592" si="91">IF(Y529&gt;0,AQ529-Y529,"")</f>
        <v>114.5</v>
      </c>
      <c r="AX529" s="3">
        <f t="shared" si="91"/>
        <v>-151</v>
      </c>
      <c r="AY529" s="9">
        <f t="shared" si="91"/>
        <v>-14</v>
      </c>
      <c r="AZ529" s="3">
        <f t="shared" si="85"/>
        <v>256036</v>
      </c>
      <c r="BA529" s="3">
        <f t="shared" si="85"/>
        <v>19182.25</v>
      </c>
      <c r="BB529" s="3">
        <f t="shared" si="85"/>
        <v>174724</v>
      </c>
      <c r="BC529" s="3">
        <f t="shared" ref="BC529:BE592" si="92">IFERROR(AW529^2,"")</f>
        <v>13110.25</v>
      </c>
      <c r="BD529" s="3">
        <f t="shared" si="92"/>
        <v>22801</v>
      </c>
      <c r="BE529" s="3">
        <f t="shared" si="92"/>
        <v>196</v>
      </c>
    </row>
    <row r="530" spans="1:57" x14ac:dyDescent="0.25">
      <c r="A530">
        <v>528</v>
      </c>
      <c r="B530" t="s">
        <v>75</v>
      </c>
      <c r="C530" t="s">
        <v>214</v>
      </c>
      <c r="D530" t="str">
        <f t="shared" si="83"/>
        <v>LEAVENWORTH ST between FILBERT and LOMBARD</v>
      </c>
      <c r="E530" t="s">
        <v>317</v>
      </c>
      <c r="F530" t="s">
        <v>450</v>
      </c>
      <c r="G530" t="s">
        <v>558</v>
      </c>
      <c r="H530" t="s">
        <v>38</v>
      </c>
      <c r="I530" t="s">
        <v>621</v>
      </c>
      <c r="J530" s="11" t="s">
        <v>1062</v>
      </c>
      <c r="K530">
        <v>25530</v>
      </c>
      <c r="L530" s="11">
        <v>25519</v>
      </c>
      <c r="M530">
        <f>IFERROR(ROUND(VLOOKUP($A530,est_vols!$A:$U,2,FALSE),0),"")</f>
        <v>1</v>
      </c>
      <c r="N530">
        <f>IFERROR(ROUND(VLOOKUP($A530,est_vols!$A:$U,3,FALSE),0),"")</f>
        <v>11</v>
      </c>
      <c r="O530" t="str">
        <f>VLOOKUP(M530,'AT FT Lookup'!$A$3:$D$8,4,FALSE)</f>
        <v>Core/CBD</v>
      </c>
      <c r="P530" s="11" t="str">
        <f>VLOOKUP(N530,'AT FT Lookup'!$A$12:$C$26,3,FALSE)</f>
        <v>Loc</v>
      </c>
      <c r="Q530">
        <f t="shared" si="86"/>
        <v>1</v>
      </c>
      <c r="R530">
        <f t="shared" si="87"/>
        <v>0</v>
      </c>
      <c r="S530">
        <f t="shared" si="88"/>
        <v>0</v>
      </c>
      <c r="T530">
        <f t="shared" si="89"/>
        <v>0</v>
      </c>
      <c r="U530" s="11" t="str">
        <f t="shared" si="90"/>
        <v>&lt;10k</v>
      </c>
      <c r="V530" s="3">
        <v>1109.5</v>
      </c>
      <c r="W530" s="3">
        <v>154.5</v>
      </c>
      <c r="X530" s="3">
        <v>461.5</v>
      </c>
      <c r="Y530" s="3">
        <v>254</v>
      </c>
      <c r="Z530" s="3">
        <v>224.5</v>
      </c>
      <c r="AA530" s="9">
        <v>15</v>
      </c>
      <c r="AN530" s="3">
        <f>IFERROR(ROUND(VLOOKUP($A530,est_vols!$A:$U,4,FALSE),0),"")</f>
        <v>1853</v>
      </c>
      <c r="AO530" s="3">
        <f>IFERROR(ROUND(VLOOKUP($A530,est_vols!$A:$U,5,FALSE),0),"")</f>
        <v>162</v>
      </c>
      <c r="AP530" s="3">
        <f>IFERROR(ROUND(VLOOKUP($A530,est_vols!$A:$U,6,FALSE),0),"")</f>
        <v>976</v>
      </c>
      <c r="AQ530" s="3">
        <f>IFERROR(ROUND(VLOOKUP($A530,est_vols!$A:$U,7,FALSE),0),"")</f>
        <v>495</v>
      </c>
      <c r="AR530" s="3">
        <f>IFERROR(ROUND(VLOOKUP($A530,est_vols!$A:$U,8,FALSE),0),"")</f>
        <v>211</v>
      </c>
      <c r="AS530" s="9">
        <f>IFERROR(ROUND(VLOOKUP($A530,est_vols!$A:$U,9,FALSE),0),"")</f>
        <v>9</v>
      </c>
      <c r="AT530" s="3">
        <f t="shared" ref="AT530:AY593" si="93">IF(V530&gt;0,AN530-V530,"")</f>
        <v>743.5</v>
      </c>
      <c r="AU530" s="3">
        <f t="shared" si="93"/>
        <v>7.5</v>
      </c>
      <c r="AV530" s="3">
        <f t="shared" si="93"/>
        <v>514.5</v>
      </c>
      <c r="AW530" s="3">
        <f t="shared" si="91"/>
        <v>241</v>
      </c>
      <c r="AX530" s="3">
        <f t="shared" si="91"/>
        <v>-13.5</v>
      </c>
      <c r="AY530" s="9">
        <f t="shared" si="91"/>
        <v>-6</v>
      </c>
      <c r="AZ530" s="3">
        <f t="shared" ref="AZ530:BE593" si="94">IFERROR(AT530^2,"")</f>
        <v>552792.25</v>
      </c>
      <c r="BA530" s="3">
        <f t="shared" si="94"/>
        <v>56.25</v>
      </c>
      <c r="BB530" s="3">
        <f t="shared" si="94"/>
        <v>264710.25</v>
      </c>
      <c r="BC530" s="3">
        <f t="shared" si="92"/>
        <v>58081</v>
      </c>
      <c r="BD530" s="3">
        <f t="shared" si="92"/>
        <v>182.25</v>
      </c>
      <c r="BE530" s="3">
        <f t="shared" si="92"/>
        <v>36</v>
      </c>
    </row>
    <row r="531" spans="1:57" x14ac:dyDescent="0.25">
      <c r="A531">
        <v>529</v>
      </c>
      <c r="B531" t="s">
        <v>75</v>
      </c>
      <c r="C531" t="s">
        <v>214</v>
      </c>
      <c r="D531" t="str">
        <f t="shared" si="83"/>
        <v>LEAVENWORTH ST between FILBERT and LOMBARD</v>
      </c>
      <c r="E531" t="s">
        <v>317</v>
      </c>
      <c r="F531" t="s">
        <v>450</v>
      </c>
      <c r="G531" t="s">
        <v>558</v>
      </c>
      <c r="H531" t="s">
        <v>38</v>
      </c>
      <c r="I531" t="s">
        <v>621</v>
      </c>
      <c r="J531" s="11" t="s">
        <v>1063</v>
      </c>
      <c r="K531">
        <v>25519</v>
      </c>
      <c r="L531" s="11">
        <v>25518</v>
      </c>
      <c r="M531">
        <f>IFERROR(ROUND(VLOOKUP($A531,est_vols!$A:$U,2,FALSE),0),"")</f>
        <v>1</v>
      </c>
      <c r="N531">
        <f>IFERROR(ROUND(VLOOKUP($A531,est_vols!$A:$U,3,FALSE),0),"")</f>
        <v>11</v>
      </c>
      <c r="O531" t="str">
        <f>VLOOKUP(M531,'AT FT Lookup'!$A$3:$D$8,4,FALSE)</f>
        <v>Core/CBD</v>
      </c>
      <c r="P531" s="11" t="str">
        <f>VLOOKUP(N531,'AT FT Lookup'!$A$12:$C$26,3,FALSE)</f>
        <v>Loc</v>
      </c>
      <c r="Q531">
        <f t="shared" si="86"/>
        <v>1</v>
      </c>
      <c r="R531">
        <f t="shared" si="87"/>
        <v>0</v>
      </c>
      <c r="S531">
        <f t="shared" si="88"/>
        <v>0</v>
      </c>
      <c r="T531">
        <f t="shared" si="89"/>
        <v>0</v>
      </c>
      <c r="U531" s="11" t="str">
        <f t="shared" si="90"/>
        <v>&lt;10k</v>
      </c>
      <c r="V531" s="3">
        <v>1109.5</v>
      </c>
      <c r="W531" s="3">
        <v>154.5</v>
      </c>
      <c r="X531" s="3">
        <v>461.5</v>
      </c>
      <c r="Y531" s="3">
        <v>254</v>
      </c>
      <c r="Z531" s="3">
        <v>224.5</v>
      </c>
      <c r="AA531" s="9">
        <v>15</v>
      </c>
      <c r="AN531" s="3">
        <f>IFERROR(ROUND(VLOOKUP($A531,est_vols!$A:$U,4,FALSE),0),"")</f>
        <v>1853</v>
      </c>
      <c r="AO531" s="3">
        <f>IFERROR(ROUND(VLOOKUP($A531,est_vols!$A:$U,5,FALSE),0),"")</f>
        <v>162</v>
      </c>
      <c r="AP531" s="3">
        <f>IFERROR(ROUND(VLOOKUP($A531,est_vols!$A:$U,6,FALSE),0),"")</f>
        <v>976</v>
      </c>
      <c r="AQ531" s="3">
        <f>IFERROR(ROUND(VLOOKUP($A531,est_vols!$A:$U,7,FALSE),0),"")</f>
        <v>495</v>
      </c>
      <c r="AR531" s="3">
        <f>IFERROR(ROUND(VLOOKUP($A531,est_vols!$A:$U,8,FALSE),0),"")</f>
        <v>211</v>
      </c>
      <c r="AS531" s="9">
        <f>IFERROR(ROUND(VLOOKUP($A531,est_vols!$A:$U,9,FALSE),0),"")</f>
        <v>9</v>
      </c>
      <c r="AT531" s="3">
        <f t="shared" si="93"/>
        <v>743.5</v>
      </c>
      <c r="AU531" s="3">
        <f t="shared" si="93"/>
        <v>7.5</v>
      </c>
      <c r="AV531" s="3">
        <f t="shared" si="93"/>
        <v>514.5</v>
      </c>
      <c r="AW531" s="3">
        <f t="shared" si="91"/>
        <v>241</v>
      </c>
      <c r="AX531" s="3">
        <f t="shared" si="91"/>
        <v>-13.5</v>
      </c>
      <c r="AY531" s="9">
        <f t="shared" si="91"/>
        <v>-6</v>
      </c>
      <c r="AZ531" s="3">
        <f t="shared" si="94"/>
        <v>552792.25</v>
      </c>
      <c r="BA531" s="3">
        <f t="shared" si="94"/>
        <v>56.25</v>
      </c>
      <c r="BB531" s="3">
        <f t="shared" si="94"/>
        <v>264710.25</v>
      </c>
      <c r="BC531" s="3">
        <f t="shared" si="92"/>
        <v>58081</v>
      </c>
      <c r="BD531" s="3">
        <f t="shared" si="92"/>
        <v>182.25</v>
      </c>
      <c r="BE531" s="3">
        <f t="shared" si="92"/>
        <v>36</v>
      </c>
    </row>
    <row r="532" spans="1:57" x14ac:dyDescent="0.25">
      <c r="A532">
        <v>530</v>
      </c>
      <c r="B532" t="s">
        <v>75</v>
      </c>
      <c r="C532" t="s">
        <v>214</v>
      </c>
      <c r="D532" t="str">
        <f t="shared" si="83"/>
        <v>LEAVENWORTH ST between FILBERT and LOMBARD</v>
      </c>
      <c r="E532" t="s">
        <v>317</v>
      </c>
      <c r="F532" t="s">
        <v>450</v>
      </c>
      <c r="G532" t="s">
        <v>558</v>
      </c>
      <c r="H532" t="s">
        <v>38</v>
      </c>
      <c r="I532" t="s">
        <v>621</v>
      </c>
      <c r="J532" s="11" t="s">
        <v>1064</v>
      </c>
      <c r="K532">
        <v>25518</v>
      </c>
      <c r="L532" s="11">
        <v>25517</v>
      </c>
      <c r="M532">
        <f>IFERROR(ROUND(VLOOKUP($A532,est_vols!$A:$U,2,FALSE),0),"")</f>
        <v>1</v>
      </c>
      <c r="N532">
        <f>IFERROR(ROUND(VLOOKUP($A532,est_vols!$A:$U,3,FALSE),0),"")</f>
        <v>11</v>
      </c>
      <c r="O532" t="str">
        <f>VLOOKUP(M532,'AT FT Lookup'!$A$3:$D$8,4,FALSE)</f>
        <v>Core/CBD</v>
      </c>
      <c r="P532" s="11" t="str">
        <f>VLOOKUP(N532,'AT FT Lookup'!$A$12:$C$26,3,FALSE)</f>
        <v>Loc</v>
      </c>
      <c r="Q532">
        <f t="shared" si="86"/>
        <v>1</v>
      </c>
      <c r="R532">
        <f t="shared" si="87"/>
        <v>0</v>
      </c>
      <c r="S532">
        <f t="shared" si="88"/>
        <v>0</v>
      </c>
      <c r="T532">
        <f t="shared" si="89"/>
        <v>0</v>
      </c>
      <c r="U532" s="11" t="str">
        <f t="shared" si="90"/>
        <v>&lt;10k</v>
      </c>
      <c r="V532" s="3">
        <v>1109.5</v>
      </c>
      <c r="W532" s="3">
        <v>154.5</v>
      </c>
      <c r="X532" s="3">
        <v>461.5</v>
      </c>
      <c r="Y532" s="3">
        <v>254</v>
      </c>
      <c r="Z532" s="3">
        <v>224.5</v>
      </c>
      <c r="AA532" s="9">
        <v>15</v>
      </c>
      <c r="AN532" s="3">
        <f>IFERROR(ROUND(VLOOKUP($A532,est_vols!$A:$U,4,FALSE),0),"")</f>
        <v>1493</v>
      </c>
      <c r="AO532" s="3">
        <f>IFERROR(ROUND(VLOOKUP($A532,est_vols!$A:$U,5,FALSE),0),"")</f>
        <v>138</v>
      </c>
      <c r="AP532" s="3">
        <f>IFERROR(ROUND(VLOOKUP($A532,est_vols!$A:$U,6,FALSE),0),"")</f>
        <v>777</v>
      </c>
      <c r="AQ532" s="3">
        <f>IFERROR(ROUND(VLOOKUP($A532,est_vols!$A:$U,7,FALSE),0),"")</f>
        <v>424</v>
      </c>
      <c r="AR532" s="3">
        <f>IFERROR(ROUND(VLOOKUP($A532,est_vols!$A:$U,8,FALSE),0),"")</f>
        <v>150</v>
      </c>
      <c r="AS532" s="9">
        <f>IFERROR(ROUND(VLOOKUP($A532,est_vols!$A:$U,9,FALSE),0),"")</f>
        <v>5</v>
      </c>
      <c r="AT532" s="3">
        <f t="shared" si="93"/>
        <v>383.5</v>
      </c>
      <c r="AU532" s="3">
        <f t="shared" si="93"/>
        <v>-16.5</v>
      </c>
      <c r="AV532" s="3">
        <f t="shared" si="93"/>
        <v>315.5</v>
      </c>
      <c r="AW532" s="3">
        <f t="shared" si="91"/>
        <v>170</v>
      </c>
      <c r="AX532" s="3">
        <f t="shared" si="91"/>
        <v>-74.5</v>
      </c>
      <c r="AY532" s="9">
        <f t="shared" si="91"/>
        <v>-10</v>
      </c>
      <c r="AZ532" s="3">
        <f t="shared" si="94"/>
        <v>147072.25</v>
      </c>
      <c r="BA532" s="3">
        <f t="shared" si="94"/>
        <v>272.25</v>
      </c>
      <c r="BB532" s="3">
        <f t="shared" si="94"/>
        <v>99540.25</v>
      </c>
      <c r="BC532" s="3">
        <f t="shared" si="92"/>
        <v>28900</v>
      </c>
      <c r="BD532" s="3">
        <f t="shared" si="92"/>
        <v>5550.25</v>
      </c>
      <c r="BE532" s="3">
        <f t="shared" si="92"/>
        <v>100</v>
      </c>
    </row>
    <row r="533" spans="1:57" x14ac:dyDescent="0.25">
      <c r="A533">
        <v>531</v>
      </c>
      <c r="B533" t="s">
        <v>75</v>
      </c>
      <c r="C533" t="s">
        <v>214</v>
      </c>
      <c r="D533" t="str">
        <f t="shared" si="83"/>
        <v>LILAC ST between 24TH and 25TH</v>
      </c>
      <c r="E533" t="s">
        <v>318</v>
      </c>
      <c r="F533" t="s">
        <v>454</v>
      </c>
      <c r="G533" t="s">
        <v>455</v>
      </c>
      <c r="H533" t="s">
        <v>40</v>
      </c>
      <c r="I533" t="s">
        <v>621</v>
      </c>
      <c r="J533" s="11" t="s">
        <v>1065</v>
      </c>
      <c r="K533">
        <v>24074</v>
      </c>
      <c r="L533" s="11">
        <v>24071</v>
      </c>
      <c r="M533">
        <f>IFERROR(ROUND(VLOOKUP($A533,est_vols!$A:$U,2,FALSE),0),"")</f>
        <v>1</v>
      </c>
      <c r="N533">
        <f>IFERROR(ROUND(VLOOKUP($A533,est_vols!$A:$U,3,FALSE),0),"")</f>
        <v>11</v>
      </c>
      <c r="O533" t="str">
        <f>VLOOKUP(M533,'AT FT Lookup'!$A$3:$D$8,4,FALSE)</f>
        <v>Core/CBD</v>
      </c>
      <c r="P533" s="11" t="str">
        <f>VLOOKUP(N533,'AT FT Lookup'!$A$12:$C$26,3,FALSE)</f>
        <v>Loc</v>
      </c>
      <c r="Q533">
        <f t="shared" si="86"/>
        <v>1</v>
      </c>
      <c r="R533">
        <f t="shared" si="87"/>
        <v>0</v>
      </c>
      <c r="S533">
        <f t="shared" si="88"/>
        <v>0</v>
      </c>
      <c r="T533">
        <f t="shared" si="89"/>
        <v>0</v>
      </c>
      <c r="U533" s="11" t="str">
        <f t="shared" si="90"/>
        <v>&lt;10k</v>
      </c>
      <c r="V533" s="3">
        <v>43.5</v>
      </c>
      <c r="W533" s="3">
        <v>2.5</v>
      </c>
      <c r="X533" s="3">
        <v>16.5</v>
      </c>
      <c r="Y533" s="3">
        <v>11.5</v>
      </c>
      <c r="Z533" s="3">
        <v>11</v>
      </c>
      <c r="AA533" s="9">
        <v>2</v>
      </c>
      <c r="AN533" s="3">
        <f>IFERROR(ROUND(VLOOKUP($A533,est_vols!$A:$U,4,FALSE),0),"")</f>
        <v>546</v>
      </c>
      <c r="AO533" s="3">
        <f>IFERROR(ROUND(VLOOKUP($A533,est_vols!$A:$U,5,FALSE),0),"")</f>
        <v>69</v>
      </c>
      <c r="AP533" s="3">
        <f>IFERROR(ROUND(VLOOKUP($A533,est_vols!$A:$U,6,FALSE),0),"")</f>
        <v>205</v>
      </c>
      <c r="AQ533" s="3">
        <f>IFERROR(ROUND(VLOOKUP($A533,est_vols!$A:$U,7,FALSE),0),"")</f>
        <v>127</v>
      </c>
      <c r="AR533" s="3">
        <f>IFERROR(ROUND(VLOOKUP($A533,est_vols!$A:$U,8,FALSE),0),"")</f>
        <v>145</v>
      </c>
      <c r="AS533" s="9">
        <f>IFERROR(ROUND(VLOOKUP($A533,est_vols!$A:$U,9,FALSE),0),"")</f>
        <v>0</v>
      </c>
      <c r="AT533" s="3">
        <f t="shared" si="93"/>
        <v>502.5</v>
      </c>
      <c r="AU533" s="3">
        <f t="shared" si="93"/>
        <v>66.5</v>
      </c>
      <c r="AV533" s="3">
        <f t="shared" si="93"/>
        <v>188.5</v>
      </c>
      <c r="AW533" s="3">
        <f t="shared" si="91"/>
        <v>115.5</v>
      </c>
      <c r="AX533" s="3">
        <f t="shared" si="91"/>
        <v>134</v>
      </c>
      <c r="AY533" s="9">
        <f t="shared" si="91"/>
        <v>-2</v>
      </c>
      <c r="AZ533" s="3">
        <f t="shared" si="94"/>
        <v>252506.25</v>
      </c>
      <c r="BA533" s="3">
        <f t="shared" si="94"/>
        <v>4422.25</v>
      </c>
      <c r="BB533" s="3">
        <f t="shared" si="94"/>
        <v>35532.25</v>
      </c>
      <c r="BC533" s="3">
        <f t="shared" si="92"/>
        <v>13340.25</v>
      </c>
      <c r="BD533" s="3">
        <f t="shared" si="92"/>
        <v>17956</v>
      </c>
      <c r="BE533" s="3">
        <f t="shared" si="92"/>
        <v>4</v>
      </c>
    </row>
    <row r="534" spans="1:57" x14ac:dyDescent="0.25">
      <c r="A534">
        <v>532</v>
      </c>
      <c r="B534" t="s">
        <v>75</v>
      </c>
      <c r="C534" t="s">
        <v>214</v>
      </c>
      <c r="D534" t="str">
        <f t="shared" si="83"/>
        <v>LINDEN ST between OCTAVIA and GOUGH</v>
      </c>
      <c r="E534" t="s">
        <v>319</v>
      </c>
      <c r="F534" t="s">
        <v>523</v>
      </c>
      <c r="G534" t="s">
        <v>559</v>
      </c>
      <c r="H534" t="s">
        <v>40</v>
      </c>
      <c r="I534" t="s">
        <v>621</v>
      </c>
      <c r="J534" s="11" t="s">
        <v>1066</v>
      </c>
      <c r="K534">
        <v>25970</v>
      </c>
      <c r="L534" s="11">
        <v>25917</v>
      </c>
      <c r="M534">
        <f>IFERROR(ROUND(VLOOKUP($A534,est_vols!$A:$U,2,FALSE),0),"")</f>
        <v>1</v>
      </c>
      <c r="N534">
        <f>IFERROR(ROUND(VLOOKUP($A534,est_vols!$A:$U,3,FALSE),0),"")</f>
        <v>9</v>
      </c>
      <c r="O534" t="str">
        <f>VLOOKUP(M534,'AT FT Lookup'!$A$3:$D$8,4,FALSE)</f>
        <v>Core/CBD</v>
      </c>
      <c r="P534" s="11" t="str">
        <f>VLOOKUP(N534,'AT FT Lookup'!$A$12:$C$26,3,FALSE)</f>
        <v>Loc</v>
      </c>
      <c r="Q534">
        <f t="shared" si="86"/>
        <v>1</v>
      </c>
      <c r="R534">
        <f t="shared" si="87"/>
        <v>0</v>
      </c>
      <c r="S534">
        <f t="shared" si="88"/>
        <v>0</v>
      </c>
      <c r="T534">
        <f t="shared" si="89"/>
        <v>0</v>
      </c>
      <c r="U534" s="11" t="str">
        <f t="shared" si="90"/>
        <v>&lt;10k</v>
      </c>
      <c r="V534" s="3">
        <v>630</v>
      </c>
      <c r="W534" s="3">
        <v>95.5</v>
      </c>
      <c r="X534" s="3">
        <v>334</v>
      </c>
      <c r="Y534" s="3">
        <v>112</v>
      </c>
      <c r="Z534" s="3">
        <v>80</v>
      </c>
      <c r="AA534" s="9">
        <v>8.5</v>
      </c>
      <c r="AN534" s="3">
        <f>IFERROR(ROUND(VLOOKUP($A534,est_vols!$A:$U,4,FALSE),0),"")</f>
        <v>2343</v>
      </c>
      <c r="AO534" s="3">
        <f>IFERROR(ROUND(VLOOKUP($A534,est_vols!$A:$U,5,FALSE),0),"")</f>
        <v>447</v>
      </c>
      <c r="AP534" s="3">
        <f>IFERROR(ROUND(VLOOKUP($A534,est_vols!$A:$U,6,FALSE),0),"")</f>
        <v>895</v>
      </c>
      <c r="AQ534" s="3">
        <f>IFERROR(ROUND(VLOOKUP($A534,est_vols!$A:$U,7,FALSE),0),"")</f>
        <v>169</v>
      </c>
      <c r="AR534" s="3">
        <f>IFERROR(ROUND(VLOOKUP($A534,est_vols!$A:$U,8,FALSE),0),"")</f>
        <v>730</v>
      </c>
      <c r="AS534" s="9">
        <f>IFERROR(ROUND(VLOOKUP($A534,est_vols!$A:$U,9,FALSE),0),"")</f>
        <v>102</v>
      </c>
      <c r="AT534" s="3">
        <f t="shared" si="93"/>
        <v>1713</v>
      </c>
      <c r="AU534" s="3">
        <f t="shared" si="93"/>
        <v>351.5</v>
      </c>
      <c r="AV534" s="3">
        <f t="shared" si="93"/>
        <v>561</v>
      </c>
      <c r="AW534" s="3">
        <f t="shared" si="91"/>
        <v>57</v>
      </c>
      <c r="AX534" s="3">
        <f t="shared" si="91"/>
        <v>650</v>
      </c>
      <c r="AY534" s="9">
        <f t="shared" si="91"/>
        <v>93.5</v>
      </c>
      <c r="AZ534" s="3">
        <f t="shared" si="94"/>
        <v>2934369</v>
      </c>
      <c r="BA534" s="3">
        <f t="shared" si="94"/>
        <v>123552.25</v>
      </c>
      <c r="BB534" s="3">
        <f t="shared" si="94"/>
        <v>314721</v>
      </c>
      <c r="BC534" s="3">
        <f t="shared" si="92"/>
        <v>3249</v>
      </c>
      <c r="BD534" s="3">
        <f t="shared" si="92"/>
        <v>422500</v>
      </c>
      <c r="BE534" s="3">
        <f t="shared" si="92"/>
        <v>8742.25</v>
      </c>
    </row>
    <row r="535" spans="1:57" x14ac:dyDescent="0.25">
      <c r="A535">
        <v>533</v>
      </c>
      <c r="B535" t="s">
        <v>75</v>
      </c>
      <c r="C535" t="s">
        <v>214</v>
      </c>
      <c r="D535" t="str">
        <f t="shared" si="83"/>
        <v>LINDEN ST between LAGUNA and OCTAVIA</v>
      </c>
      <c r="E535" t="s">
        <v>319</v>
      </c>
      <c r="F535" t="s">
        <v>522</v>
      </c>
      <c r="G535" t="s">
        <v>523</v>
      </c>
      <c r="H535" t="s">
        <v>42</v>
      </c>
      <c r="I535" t="s">
        <v>621</v>
      </c>
      <c r="J535" s="11" t="s">
        <v>1067</v>
      </c>
      <c r="K535">
        <v>25969</v>
      </c>
      <c r="L535" s="11">
        <v>25927</v>
      </c>
      <c r="M535">
        <f>IFERROR(ROUND(VLOOKUP($A535,est_vols!$A:$U,2,FALSE),0),"")</f>
        <v>1</v>
      </c>
      <c r="N535">
        <f>IFERROR(ROUND(VLOOKUP($A535,est_vols!$A:$U,3,FALSE),0),"")</f>
        <v>9</v>
      </c>
      <c r="O535" t="str">
        <f>VLOOKUP(M535,'AT FT Lookup'!$A$3:$D$8,4,FALSE)</f>
        <v>Core/CBD</v>
      </c>
      <c r="P535" s="11" t="str">
        <f>VLOOKUP(N535,'AT FT Lookup'!$A$12:$C$26,3,FALSE)</f>
        <v>Loc</v>
      </c>
      <c r="Q535">
        <f t="shared" si="86"/>
        <v>1</v>
      </c>
      <c r="R535">
        <f t="shared" si="87"/>
        <v>0</v>
      </c>
      <c r="S535">
        <f t="shared" si="88"/>
        <v>0</v>
      </c>
      <c r="T535">
        <f t="shared" si="89"/>
        <v>0</v>
      </c>
      <c r="U535" s="11" t="str">
        <f t="shared" si="90"/>
        <v>&lt;10k</v>
      </c>
      <c r="V535" s="3">
        <v>318</v>
      </c>
      <c r="W535" s="3">
        <v>27</v>
      </c>
      <c r="X535" s="3">
        <v>149.5</v>
      </c>
      <c r="Y535" s="3">
        <v>54.5</v>
      </c>
      <c r="Z535" s="3">
        <v>79.5</v>
      </c>
      <c r="AA535" s="9">
        <v>7.5</v>
      </c>
      <c r="AN535" s="3">
        <f>IFERROR(ROUND(VLOOKUP($A535,est_vols!$A:$U,4,FALSE),0),"")</f>
        <v>1597</v>
      </c>
      <c r="AO535" s="3">
        <f>IFERROR(ROUND(VLOOKUP($A535,est_vols!$A:$U,5,FALSE),0),"")</f>
        <v>184</v>
      </c>
      <c r="AP535" s="3">
        <f>IFERROR(ROUND(VLOOKUP($A535,est_vols!$A:$U,6,FALSE),0),"")</f>
        <v>628</v>
      </c>
      <c r="AQ535" s="3">
        <f>IFERROR(ROUND(VLOOKUP($A535,est_vols!$A:$U,7,FALSE),0),"")</f>
        <v>562</v>
      </c>
      <c r="AR535" s="3">
        <f>IFERROR(ROUND(VLOOKUP($A535,est_vols!$A:$U,8,FALSE),0),"")</f>
        <v>222</v>
      </c>
      <c r="AS535" s="9">
        <f>IFERROR(ROUND(VLOOKUP($A535,est_vols!$A:$U,9,FALSE),0),"")</f>
        <v>0</v>
      </c>
      <c r="AT535" s="3">
        <f t="shared" si="93"/>
        <v>1279</v>
      </c>
      <c r="AU535" s="3">
        <f t="shared" si="93"/>
        <v>157</v>
      </c>
      <c r="AV535" s="3">
        <f t="shared" si="93"/>
        <v>478.5</v>
      </c>
      <c r="AW535" s="3">
        <f t="shared" si="91"/>
        <v>507.5</v>
      </c>
      <c r="AX535" s="3">
        <f t="shared" si="91"/>
        <v>142.5</v>
      </c>
      <c r="AY535" s="9">
        <f t="shared" si="91"/>
        <v>-7.5</v>
      </c>
      <c r="AZ535" s="3">
        <f t="shared" si="94"/>
        <v>1635841</v>
      </c>
      <c r="BA535" s="3">
        <f t="shared" si="94"/>
        <v>24649</v>
      </c>
      <c r="BB535" s="3">
        <f t="shared" si="94"/>
        <v>228962.25</v>
      </c>
      <c r="BC535" s="3">
        <f t="shared" si="92"/>
        <v>257556.25</v>
      </c>
      <c r="BD535" s="3">
        <f t="shared" si="92"/>
        <v>20306.25</v>
      </c>
      <c r="BE535" s="3">
        <f t="shared" si="92"/>
        <v>56.25</v>
      </c>
    </row>
    <row r="536" spans="1:57" x14ac:dyDescent="0.25">
      <c r="A536">
        <v>534</v>
      </c>
      <c r="B536" t="s">
        <v>75</v>
      </c>
      <c r="C536" t="s">
        <v>214</v>
      </c>
      <c r="D536" t="str">
        <f t="shared" si="83"/>
        <v>LOMBARD ST between POLK and VAN NESS</v>
      </c>
      <c r="E536" t="s">
        <v>320</v>
      </c>
      <c r="F536" t="s">
        <v>560</v>
      </c>
      <c r="G536" t="s">
        <v>413</v>
      </c>
      <c r="H536" t="s">
        <v>40</v>
      </c>
      <c r="I536" t="s">
        <v>621</v>
      </c>
      <c r="J536" s="11" t="s">
        <v>1068</v>
      </c>
      <c r="K536">
        <v>26696</v>
      </c>
      <c r="L536" s="11">
        <v>26691</v>
      </c>
      <c r="M536">
        <f>IFERROR(ROUND(VLOOKUP($A536,est_vols!$A:$U,2,FALSE),0),"")</f>
        <v>1</v>
      </c>
      <c r="N536">
        <f>IFERROR(ROUND(VLOOKUP($A536,est_vols!$A:$U,3,FALSE),0),"")</f>
        <v>11</v>
      </c>
      <c r="O536" t="str">
        <f>VLOOKUP(M536,'AT FT Lookup'!$A$3:$D$8,4,FALSE)</f>
        <v>Core/CBD</v>
      </c>
      <c r="P536" s="11" t="str">
        <f>VLOOKUP(N536,'AT FT Lookup'!$A$12:$C$26,3,FALSE)</f>
        <v>Loc</v>
      </c>
      <c r="Q536">
        <f t="shared" si="86"/>
        <v>1</v>
      </c>
      <c r="R536">
        <f t="shared" si="87"/>
        <v>0</v>
      </c>
      <c r="S536">
        <f t="shared" si="88"/>
        <v>0</v>
      </c>
      <c r="T536">
        <f t="shared" si="89"/>
        <v>0</v>
      </c>
      <c r="U536" s="11" t="str">
        <f t="shared" si="90"/>
        <v>&lt;10k</v>
      </c>
      <c r="V536" s="3">
        <v>1317</v>
      </c>
      <c r="W536" s="3">
        <v>156</v>
      </c>
      <c r="X536" s="3">
        <v>501</v>
      </c>
      <c r="Y536" s="3">
        <v>273</v>
      </c>
      <c r="Z536" s="3">
        <v>355</v>
      </c>
      <c r="AA536" s="9">
        <v>32</v>
      </c>
      <c r="AN536" s="3">
        <f>IFERROR(ROUND(VLOOKUP($A536,est_vols!$A:$U,4,FALSE),0),"")</f>
        <v>3118</v>
      </c>
      <c r="AO536" s="3">
        <f>IFERROR(ROUND(VLOOKUP($A536,est_vols!$A:$U,5,FALSE),0),"")</f>
        <v>922</v>
      </c>
      <c r="AP536" s="3">
        <f>IFERROR(ROUND(VLOOKUP($A536,est_vols!$A:$U,6,FALSE),0),"")</f>
        <v>1161</v>
      </c>
      <c r="AQ536" s="3">
        <f>IFERROR(ROUND(VLOOKUP($A536,est_vols!$A:$U,7,FALSE),0),"")</f>
        <v>458</v>
      </c>
      <c r="AR536" s="3">
        <f>IFERROR(ROUND(VLOOKUP($A536,est_vols!$A:$U,8,FALSE),0),"")</f>
        <v>467</v>
      </c>
      <c r="AS536" s="9">
        <f>IFERROR(ROUND(VLOOKUP($A536,est_vols!$A:$U,9,FALSE),0),"")</f>
        <v>110</v>
      </c>
      <c r="AT536" s="3">
        <f t="shared" si="93"/>
        <v>1801</v>
      </c>
      <c r="AU536" s="3">
        <f t="shared" si="93"/>
        <v>766</v>
      </c>
      <c r="AV536" s="3">
        <f t="shared" si="93"/>
        <v>660</v>
      </c>
      <c r="AW536" s="3">
        <f t="shared" si="91"/>
        <v>185</v>
      </c>
      <c r="AX536" s="3">
        <f t="shared" si="91"/>
        <v>112</v>
      </c>
      <c r="AY536" s="9">
        <f t="shared" si="91"/>
        <v>78</v>
      </c>
      <c r="AZ536" s="3">
        <f t="shared" si="94"/>
        <v>3243601</v>
      </c>
      <c r="BA536" s="3">
        <f t="shared" si="94"/>
        <v>586756</v>
      </c>
      <c r="BB536" s="3">
        <f t="shared" si="94"/>
        <v>435600</v>
      </c>
      <c r="BC536" s="3">
        <f t="shared" si="92"/>
        <v>34225</v>
      </c>
      <c r="BD536" s="3">
        <f t="shared" si="92"/>
        <v>12544</v>
      </c>
      <c r="BE536" s="3">
        <f t="shared" si="92"/>
        <v>6084</v>
      </c>
    </row>
    <row r="537" spans="1:57" x14ac:dyDescent="0.25">
      <c r="A537">
        <v>535</v>
      </c>
      <c r="B537" t="s">
        <v>75</v>
      </c>
      <c r="C537" t="s">
        <v>214</v>
      </c>
      <c r="D537" t="str">
        <f t="shared" si="83"/>
        <v>LOMBARD ST between POLK and VAN NESS</v>
      </c>
      <c r="E537" t="s">
        <v>320</v>
      </c>
      <c r="F537" t="s">
        <v>560</v>
      </c>
      <c r="G537" t="s">
        <v>413</v>
      </c>
      <c r="H537" t="s">
        <v>42</v>
      </c>
      <c r="I537" t="s">
        <v>621</v>
      </c>
      <c r="J537" s="11" t="s">
        <v>1069</v>
      </c>
      <c r="K537">
        <v>26691</v>
      </c>
      <c r="L537" s="11">
        <v>26696</v>
      </c>
      <c r="M537">
        <f>IFERROR(ROUND(VLOOKUP($A537,est_vols!$A:$U,2,FALSE),0),"")</f>
        <v>1</v>
      </c>
      <c r="N537">
        <f>IFERROR(ROUND(VLOOKUP($A537,est_vols!$A:$U,3,FALSE),0),"")</f>
        <v>11</v>
      </c>
      <c r="O537" t="str">
        <f>VLOOKUP(M537,'AT FT Lookup'!$A$3:$D$8,4,FALSE)</f>
        <v>Core/CBD</v>
      </c>
      <c r="P537" s="11" t="str">
        <f>VLOOKUP(N537,'AT FT Lookup'!$A$12:$C$26,3,FALSE)</f>
        <v>Loc</v>
      </c>
      <c r="Q537">
        <f t="shared" si="86"/>
        <v>1</v>
      </c>
      <c r="R537">
        <f t="shared" si="87"/>
        <v>0</v>
      </c>
      <c r="S537">
        <f t="shared" si="88"/>
        <v>0</v>
      </c>
      <c r="T537">
        <f t="shared" si="89"/>
        <v>0</v>
      </c>
      <c r="U537" s="11" t="str">
        <f t="shared" si="90"/>
        <v>&lt;10k</v>
      </c>
      <c r="V537" s="3">
        <v>3062</v>
      </c>
      <c r="W537" s="3">
        <v>898</v>
      </c>
      <c r="X537" s="3">
        <v>1070</v>
      </c>
      <c r="Y537" s="3">
        <v>408</v>
      </c>
      <c r="Z537" s="3">
        <v>597</v>
      </c>
      <c r="AA537" s="9">
        <v>89</v>
      </c>
      <c r="AN537" s="3">
        <f>IFERROR(ROUND(VLOOKUP($A537,est_vols!$A:$U,4,FALSE),0),"")</f>
        <v>1691</v>
      </c>
      <c r="AO537" s="3">
        <f>IFERROR(ROUND(VLOOKUP($A537,est_vols!$A:$U,5,FALSE),0),"")</f>
        <v>129</v>
      </c>
      <c r="AP537" s="3">
        <f>IFERROR(ROUND(VLOOKUP($A537,est_vols!$A:$U,6,FALSE),0),"")</f>
        <v>731</v>
      </c>
      <c r="AQ537" s="3">
        <f>IFERROR(ROUND(VLOOKUP($A537,est_vols!$A:$U,7,FALSE),0),"")</f>
        <v>389</v>
      </c>
      <c r="AR537" s="3">
        <f>IFERROR(ROUND(VLOOKUP($A537,est_vols!$A:$U,8,FALSE),0),"")</f>
        <v>416</v>
      </c>
      <c r="AS537" s="9">
        <f>IFERROR(ROUND(VLOOKUP($A537,est_vols!$A:$U,9,FALSE),0),"")</f>
        <v>26</v>
      </c>
      <c r="AT537" s="3">
        <f t="shared" si="93"/>
        <v>-1371</v>
      </c>
      <c r="AU537" s="3">
        <f t="shared" si="93"/>
        <v>-769</v>
      </c>
      <c r="AV537" s="3">
        <f t="shared" si="93"/>
        <v>-339</v>
      </c>
      <c r="AW537" s="3">
        <f t="shared" si="91"/>
        <v>-19</v>
      </c>
      <c r="AX537" s="3">
        <f t="shared" si="91"/>
        <v>-181</v>
      </c>
      <c r="AY537" s="9">
        <f t="shared" si="91"/>
        <v>-63</v>
      </c>
      <c r="AZ537" s="3">
        <f t="shared" si="94"/>
        <v>1879641</v>
      </c>
      <c r="BA537" s="3">
        <f t="shared" si="94"/>
        <v>591361</v>
      </c>
      <c r="BB537" s="3">
        <f t="shared" si="94"/>
        <v>114921</v>
      </c>
      <c r="BC537" s="3">
        <f t="shared" si="92"/>
        <v>361</v>
      </c>
      <c r="BD537" s="3">
        <f t="shared" si="92"/>
        <v>32761</v>
      </c>
      <c r="BE537" s="3">
        <f t="shared" si="92"/>
        <v>3969</v>
      </c>
    </row>
    <row r="538" spans="1:57" x14ac:dyDescent="0.25">
      <c r="A538">
        <v>536</v>
      </c>
      <c r="B538" t="s">
        <v>75</v>
      </c>
      <c r="C538" t="s">
        <v>214</v>
      </c>
      <c r="D538" t="str">
        <f t="shared" si="83"/>
        <v>LOMITA AVE between ALOHA and LAWTON</v>
      </c>
      <c r="E538" t="s">
        <v>321</v>
      </c>
      <c r="F538" t="s">
        <v>561</v>
      </c>
      <c r="G538" t="s">
        <v>366</v>
      </c>
      <c r="H538" t="s">
        <v>36</v>
      </c>
      <c r="I538" t="s">
        <v>621</v>
      </c>
      <c r="J538" s="11" t="s">
        <v>1070</v>
      </c>
      <c r="K538">
        <v>27348</v>
      </c>
      <c r="L538" s="11">
        <v>27349</v>
      </c>
      <c r="M538">
        <f>IFERROR(ROUND(VLOOKUP($A538,est_vols!$A:$U,2,FALSE),0),"")</f>
        <v>3</v>
      </c>
      <c r="N538">
        <f>IFERROR(ROUND(VLOOKUP($A538,est_vols!$A:$U,3,FALSE),0),"")</f>
        <v>11</v>
      </c>
      <c r="O538" t="str">
        <f>VLOOKUP(M538,'AT FT Lookup'!$A$3:$D$8,4,FALSE)</f>
        <v>Urb</v>
      </c>
      <c r="P538" s="11" t="str">
        <f>VLOOKUP(N538,'AT FT Lookup'!$A$12:$C$26,3,FALSE)</f>
        <v>Loc</v>
      </c>
      <c r="Q538">
        <f t="shared" si="86"/>
        <v>1</v>
      </c>
      <c r="R538">
        <f t="shared" si="87"/>
        <v>0</v>
      </c>
      <c r="S538">
        <f t="shared" si="88"/>
        <v>0</v>
      </c>
      <c r="T538">
        <f t="shared" si="89"/>
        <v>0</v>
      </c>
      <c r="U538" s="11" t="str">
        <f t="shared" si="90"/>
        <v>&lt;10k</v>
      </c>
      <c r="V538" s="3">
        <v>859</v>
      </c>
      <c r="W538" s="3">
        <v>289</v>
      </c>
      <c r="X538" s="3">
        <v>270</v>
      </c>
      <c r="Y538" s="3">
        <v>171.5</v>
      </c>
      <c r="Z538" s="3">
        <v>120</v>
      </c>
      <c r="AA538" s="9">
        <v>8.5</v>
      </c>
      <c r="AN538" s="3">
        <f>IFERROR(ROUND(VLOOKUP($A538,est_vols!$A:$U,4,FALSE),0),"")</f>
        <v>433</v>
      </c>
      <c r="AO538" s="3">
        <f>IFERROR(ROUND(VLOOKUP($A538,est_vols!$A:$U,5,FALSE),0),"")</f>
        <v>80</v>
      </c>
      <c r="AP538" s="3">
        <f>IFERROR(ROUND(VLOOKUP($A538,est_vols!$A:$U,6,FALSE),0),"")</f>
        <v>171</v>
      </c>
      <c r="AQ538" s="3">
        <f>IFERROR(ROUND(VLOOKUP($A538,est_vols!$A:$U,7,FALSE),0),"")</f>
        <v>66</v>
      </c>
      <c r="AR538" s="3">
        <f>IFERROR(ROUND(VLOOKUP($A538,est_vols!$A:$U,8,FALSE),0),"")</f>
        <v>109</v>
      </c>
      <c r="AS538" s="9">
        <f>IFERROR(ROUND(VLOOKUP($A538,est_vols!$A:$U,9,FALSE),0),"")</f>
        <v>7</v>
      </c>
      <c r="AT538" s="3">
        <f t="shared" si="93"/>
        <v>-426</v>
      </c>
      <c r="AU538" s="3">
        <f t="shared" si="93"/>
        <v>-209</v>
      </c>
      <c r="AV538" s="3">
        <f t="shared" si="93"/>
        <v>-99</v>
      </c>
      <c r="AW538" s="3">
        <f t="shared" si="91"/>
        <v>-105.5</v>
      </c>
      <c r="AX538" s="3">
        <f t="shared" si="91"/>
        <v>-11</v>
      </c>
      <c r="AY538" s="9">
        <f t="shared" si="91"/>
        <v>-1.5</v>
      </c>
      <c r="AZ538" s="3">
        <f t="shared" si="94"/>
        <v>181476</v>
      </c>
      <c r="BA538" s="3">
        <f t="shared" si="94"/>
        <v>43681</v>
      </c>
      <c r="BB538" s="3">
        <f t="shared" si="94"/>
        <v>9801</v>
      </c>
      <c r="BC538" s="3">
        <f t="shared" si="92"/>
        <v>11130.25</v>
      </c>
      <c r="BD538" s="3">
        <f t="shared" si="92"/>
        <v>121</v>
      </c>
      <c r="BE538" s="3">
        <f t="shared" si="92"/>
        <v>2.25</v>
      </c>
    </row>
    <row r="539" spans="1:57" x14ac:dyDescent="0.25">
      <c r="A539">
        <v>537</v>
      </c>
      <c r="B539" t="s">
        <v>75</v>
      </c>
      <c r="C539" t="s">
        <v>214</v>
      </c>
      <c r="D539" t="str">
        <f t="shared" si="83"/>
        <v>LOMITA AVE between ALOHA and LAWTON</v>
      </c>
      <c r="E539" t="s">
        <v>321</v>
      </c>
      <c r="F539" t="s">
        <v>561</v>
      </c>
      <c r="G539" t="s">
        <v>366</v>
      </c>
      <c r="H539" t="s">
        <v>38</v>
      </c>
      <c r="I539" t="s">
        <v>621</v>
      </c>
      <c r="J539" s="11" t="s">
        <v>1071</v>
      </c>
      <c r="K539">
        <v>27349</v>
      </c>
      <c r="L539" s="11">
        <v>27348</v>
      </c>
      <c r="M539">
        <f>IFERROR(ROUND(VLOOKUP($A539,est_vols!$A:$U,2,FALSE),0),"")</f>
        <v>3</v>
      </c>
      <c r="N539">
        <f>IFERROR(ROUND(VLOOKUP($A539,est_vols!$A:$U,3,FALSE),0),"")</f>
        <v>11</v>
      </c>
      <c r="O539" t="str">
        <f>VLOOKUP(M539,'AT FT Lookup'!$A$3:$D$8,4,FALSE)</f>
        <v>Urb</v>
      </c>
      <c r="P539" s="11" t="str">
        <f>VLOOKUP(N539,'AT FT Lookup'!$A$12:$C$26,3,FALSE)</f>
        <v>Loc</v>
      </c>
      <c r="Q539">
        <f t="shared" si="86"/>
        <v>1</v>
      </c>
      <c r="R539">
        <f t="shared" si="87"/>
        <v>0</v>
      </c>
      <c r="S539">
        <f t="shared" si="88"/>
        <v>0</v>
      </c>
      <c r="T539">
        <f t="shared" si="89"/>
        <v>0</v>
      </c>
      <c r="U539" s="11" t="str">
        <f t="shared" si="90"/>
        <v>&lt;10k</v>
      </c>
      <c r="V539" s="3">
        <v>415.5</v>
      </c>
      <c r="W539" s="3">
        <v>47.5</v>
      </c>
      <c r="X539" s="3">
        <v>134</v>
      </c>
      <c r="Y539" s="3">
        <v>140</v>
      </c>
      <c r="Z539" s="3">
        <v>91</v>
      </c>
      <c r="AA539" s="9">
        <v>3</v>
      </c>
      <c r="AN539" s="3">
        <f>IFERROR(ROUND(VLOOKUP($A539,est_vols!$A:$U,4,FALSE),0),"")</f>
        <v>426</v>
      </c>
      <c r="AO539" s="3">
        <f>IFERROR(ROUND(VLOOKUP($A539,est_vols!$A:$U,5,FALSE),0),"")</f>
        <v>35</v>
      </c>
      <c r="AP539" s="3">
        <f>IFERROR(ROUND(VLOOKUP($A539,est_vols!$A:$U,6,FALSE),0),"")</f>
        <v>185</v>
      </c>
      <c r="AQ539" s="3">
        <f>IFERROR(ROUND(VLOOKUP($A539,est_vols!$A:$U,7,FALSE),0),"")</f>
        <v>120</v>
      </c>
      <c r="AR539" s="3">
        <f>IFERROR(ROUND(VLOOKUP($A539,est_vols!$A:$U,8,FALSE),0),"")</f>
        <v>81</v>
      </c>
      <c r="AS539" s="9">
        <f>IFERROR(ROUND(VLOOKUP($A539,est_vols!$A:$U,9,FALSE),0),"")</f>
        <v>4</v>
      </c>
      <c r="AT539" s="3">
        <f t="shared" si="93"/>
        <v>10.5</v>
      </c>
      <c r="AU539" s="3">
        <f t="shared" si="93"/>
        <v>-12.5</v>
      </c>
      <c r="AV539" s="3">
        <f t="shared" si="93"/>
        <v>51</v>
      </c>
      <c r="AW539" s="3">
        <f t="shared" si="91"/>
        <v>-20</v>
      </c>
      <c r="AX539" s="3">
        <f t="shared" si="91"/>
        <v>-10</v>
      </c>
      <c r="AY539" s="9">
        <f t="shared" si="91"/>
        <v>1</v>
      </c>
      <c r="AZ539" s="3">
        <f t="shared" si="94"/>
        <v>110.25</v>
      </c>
      <c r="BA539" s="3">
        <f t="shared" si="94"/>
        <v>156.25</v>
      </c>
      <c r="BB539" s="3">
        <f t="shared" si="94"/>
        <v>2601</v>
      </c>
      <c r="BC539" s="3">
        <f t="shared" si="92"/>
        <v>400</v>
      </c>
      <c r="BD539" s="3">
        <f t="shared" si="92"/>
        <v>100</v>
      </c>
      <c r="BE539" s="3">
        <f t="shared" si="92"/>
        <v>1</v>
      </c>
    </row>
    <row r="540" spans="1:57" x14ac:dyDescent="0.25">
      <c r="A540">
        <v>538</v>
      </c>
      <c r="B540" t="s">
        <v>75</v>
      </c>
      <c r="C540" t="s">
        <v>214</v>
      </c>
      <c r="D540" t="str">
        <f t="shared" si="83"/>
        <v>LUNADO WY between ESTERO and HOLLOWAY</v>
      </c>
      <c r="E540" t="s">
        <v>322</v>
      </c>
      <c r="F540" t="s">
        <v>562</v>
      </c>
      <c r="G540" t="s">
        <v>563</v>
      </c>
      <c r="H540" t="s">
        <v>36</v>
      </c>
      <c r="I540" t="s">
        <v>621</v>
      </c>
      <c r="J540" s="11" t="s">
        <v>1072</v>
      </c>
      <c r="K540">
        <v>23022</v>
      </c>
      <c r="L540" s="11">
        <v>22741</v>
      </c>
      <c r="M540">
        <f>IFERROR(ROUND(VLOOKUP($A540,est_vols!$A:$U,2,FALSE),0),"")</f>
        <v>3</v>
      </c>
      <c r="N540">
        <f>IFERROR(ROUND(VLOOKUP($A540,est_vols!$A:$U,3,FALSE),0),"")</f>
        <v>11</v>
      </c>
      <c r="O540" t="str">
        <f>VLOOKUP(M540,'AT FT Lookup'!$A$3:$D$8,4,FALSE)</f>
        <v>Urb</v>
      </c>
      <c r="P540" s="11" t="str">
        <f>VLOOKUP(N540,'AT FT Lookup'!$A$12:$C$26,3,FALSE)</f>
        <v>Loc</v>
      </c>
      <c r="Q540">
        <f t="shared" si="86"/>
        <v>1</v>
      </c>
      <c r="R540">
        <f t="shared" si="87"/>
        <v>0</v>
      </c>
      <c r="S540">
        <f t="shared" si="88"/>
        <v>0</v>
      </c>
      <c r="T540">
        <f t="shared" si="89"/>
        <v>0</v>
      </c>
      <c r="U540" s="11" t="str">
        <f t="shared" si="90"/>
        <v>&lt;10k</v>
      </c>
      <c r="V540" s="3">
        <v>134</v>
      </c>
      <c r="W540" s="3">
        <v>40</v>
      </c>
      <c r="X540" s="3">
        <v>44</v>
      </c>
      <c r="Y540" s="3">
        <v>27</v>
      </c>
      <c r="Z540" s="3">
        <v>20</v>
      </c>
      <c r="AA540" s="9">
        <v>3</v>
      </c>
      <c r="AN540" s="3">
        <f>IFERROR(ROUND(VLOOKUP($A540,est_vols!$A:$U,4,FALSE),0),"")</f>
        <v>0</v>
      </c>
      <c r="AO540" s="3">
        <f>IFERROR(ROUND(VLOOKUP($A540,est_vols!$A:$U,5,FALSE),0),"")</f>
        <v>0</v>
      </c>
      <c r="AP540" s="3">
        <f>IFERROR(ROUND(VLOOKUP($A540,est_vols!$A:$U,6,FALSE),0),"")</f>
        <v>0</v>
      </c>
      <c r="AQ540" s="3">
        <f>IFERROR(ROUND(VLOOKUP($A540,est_vols!$A:$U,7,FALSE),0),"")</f>
        <v>0</v>
      </c>
      <c r="AR540" s="3">
        <f>IFERROR(ROUND(VLOOKUP($A540,est_vols!$A:$U,8,FALSE),0),"")</f>
        <v>0</v>
      </c>
      <c r="AS540" s="9">
        <f>IFERROR(ROUND(VLOOKUP($A540,est_vols!$A:$U,9,FALSE),0),"")</f>
        <v>0</v>
      </c>
      <c r="AT540" s="3">
        <f t="shared" si="93"/>
        <v>-134</v>
      </c>
      <c r="AU540" s="3">
        <f t="shared" si="93"/>
        <v>-40</v>
      </c>
      <c r="AV540" s="3">
        <f t="shared" si="93"/>
        <v>-44</v>
      </c>
      <c r="AW540" s="3">
        <f t="shared" si="91"/>
        <v>-27</v>
      </c>
      <c r="AX540" s="3">
        <f t="shared" si="91"/>
        <v>-20</v>
      </c>
      <c r="AY540" s="9">
        <f t="shared" si="91"/>
        <v>-3</v>
      </c>
      <c r="AZ540" s="3">
        <f t="shared" si="94"/>
        <v>17956</v>
      </c>
      <c r="BA540" s="3">
        <f t="shared" si="94"/>
        <v>1600</v>
      </c>
      <c r="BB540" s="3">
        <f t="shared" si="94"/>
        <v>1936</v>
      </c>
      <c r="BC540" s="3">
        <f t="shared" si="92"/>
        <v>729</v>
      </c>
      <c r="BD540" s="3">
        <f t="shared" si="92"/>
        <v>400</v>
      </c>
      <c r="BE540" s="3">
        <f t="shared" si="92"/>
        <v>9</v>
      </c>
    </row>
    <row r="541" spans="1:57" x14ac:dyDescent="0.25">
      <c r="A541">
        <v>539</v>
      </c>
      <c r="B541" t="s">
        <v>75</v>
      </c>
      <c r="C541" t="s">
        <v>214</v>
      </c>
      <c r="D541" t="str">
        <f t="shared" si="83"/>
        <v>LUNADO WY between ESTERO and HOLLOWAY</v>
      </c>
      <c r="E541" t="s">
        <v>322</v>
      </c>
      <c r="F541" t="s">
        <v>562</v>
      </c>
      <c r="G541" t="s">
        <v>563</v>
      </c>
      <c r="H541" t="s">
        <v>38</v>
      </c>
      <c r="I541" t="s">
        <v>621</v>
      </c>
      <c r="J541" s="11" t="s">
        <v>1073</v>
      </c>
      <c r="K541">
        <v>22741</v>
      </c>
      <c r="L541" s="11">
        <v>23022</v>
      </c>
      <c r="M541">
        <f>IFERROR(ROUND(VLOOKUP($A541,est_vols!$A:$U,2,FALSE),0),"")</f>
        <v>3</v>
      </c>
      <c r="N541">
        <f>IFERROR(ROUND(VLOOKUP($A541,est_vols!$A:$U,3,FALSE),0),"")</f>
        <v>11</v>
      </c>
      <c r="O541" t="str">
        <f>VLOOKUP(M541,'AT FT Lookup'!$A$3:$D$8,4,FALSE)</f>
        <v>Urb</v>
      </c>
      <c r="P541" s="11" t="str">
        <f>VLOOKUP(N541,'AT FT Lookup'!$A$12:$C$26,3,FALSE)</f>
        <v>Loc</v>
      </c>
      <c r="Q541">
        <f t="shared" si="86"/>
        <v>1</v>
      </c>
      <c r="R541">
        <f t="shared" si="87"/>
        <v>0</v>
      </c>
      <c r="S541">
        <f t="shared" si="88"/>
        <v>0</v>
      </c>
      <c r="T541">
        <f t="shared" si="89"/>
        <v>0</v>
      </c>
      <c r="U541" s="11" t="str">
        <f t="shared" si="90"/>
        <v>&lt;10k</v>
      </c>
      <c r="V541" s="3">
        <v>205</v>
      </c>
      <c r="W541" s="3">
        <v>30</v>
      </c>
      <c r="X541" s="3">
        <v>83</v>
      </c>
      <c r="Y541" s="3">
        <v>59</v>
      </c>
      <c r="Z541" s="3">
        <v>31</v>
      </c>
      <c r="AA541" s="9">
        <v>2</v>
      </c>
      <c r="AN541" s="3">
        <f>IFERROR(ROUND(VLOOKUP($A541,est_vols!$A:$U,4,FALSE),0),"")</f>
        <v>272</v>
      </c>
      <c r="AO541" s="3">
        <f>IFERROR(ROUND(VLOOKUP($A541,est_vols!$A:$U,5,FALSE),0),"")</f>
        <v>47</v>
      </c>
      <c r="AP541" s="3">
        <f>IFERROR(ROUND(VLOOKUP($A541,est_vols!$A:$U,6,FALSE),0),"")</f>
        <v>97</v>
      </c>
      <c r="AQ541" s="3">
        <f>IFERROR(ROUND(VLOOKUP($A541,est_vols!$A:$U,7,FALSE),0),"")</f>
        <v>51</v>
      </c>
      <c r="AR541" s="3">
        <f>IFERROR(ROUND(VLOOKUP($A541,est_vols!$A:$U,8,FALSE),0),"")</f>
        <v>71</v>
      </c>
      <c r="AS541" s="9">
        <f>IFERROR(ROUND(VLOOKUP($A541,est_vols!$A:$U,9,FALSE),0),"")</f>
        <v>7</v>
      </c>
      <c r="AT541" s="3">
        <f t="shared" si="93"/>
        <v>67</v>
      </c>
      <c r="AU541" s="3">
        <f t="shared" si="93"/>
        <v>17</v>
      </c>
      <c r="AV541" s="3">
        <f t="shared" si="93"/>
        <v>14</v>
      </c>
      <c r="AW541" s="3">
        <f t="shared" si="91"/>
        <v>-8</v>
      </c>
      <c r="AX541" s="3">
        <f t="shared" si="91"/>
        <v>40</v>
      </c>
      <c r="AY541" s="9">
        <f t="shared" si="91"/>
        <v>5</v>
      </c>
      <c r="AZ541" s="3">
        <f t="shared" si="94"/>
        <v>4489</v>
      </c>
      <c r="BA541" s="3">
        <f t="shared" si="94"/>
        <v>289</v>
      </c>
      <c r="BB541" s="3">
        <f t="shared" si="94"/>
        <v>196</v>
      </c>
      <c r="BC541" s="3">
        <f t="shared" si="92"/>
        <v>64</v>
      </c>
      <c r="BD541" s="3">
        <f t="shared" si="92"/>
        <v>1600</v>
      </c>
      <c r="BE541" s="3">
        <f t="shared" si="92"/>
        <v>25</v>
      </c>
    </row>
    <row r="542" spans="1:57" x14ac:dyDescent="0.25">
      <c r="A542">
        <v>540</v>
      </c>
      <c r="B542" t="s">
        <v>75</v>
      </c>
      <c r="C542" t="s">
        <v>214</v>
      </c>
      <c r="D542" t="str">
        <f t="shared" si="83"/>
        <v>LYON ST between BUSH and PINE</v>
      </c>
      <c r="E542" t="s">
        <v>323</v>
      </c>
      <c r="F542" t="s">
        <v>435</v>
      </c>
      <c r="G542" t="s">
        <v>436</v>
      </c>
      <c r="H542" t="s">
        <v>36</v>
      </c>
      <c r="I542" t="s">
        <v>621</v>
      </c>
      <c r="J542" s="11" t="s">
        <v>1074</v>
      </c>
      <c r="K542">
        <v>26833</v>
      </c>
      <c r="L542" s="11">
        <v>26842</v>
      </c>
      <c r="M542">
        <f>IFERROR(ROUND(VLOOKUP($A542,est_vols!$A:$U,2,FALSE),0),"")</f>
        <v>2</v>
      </c>
      <c r="N542">
        <f>IFERROR(ROUND(VLOOKUP($A542,est_vols!$A:$U,3,FALSE),0),"")</f>
        <v>11</v>
      </c>
      <c r="O542" t="str">
        <f>VLOOKUP(M542,'AT FT Lookup'!$A$3:$D$8,4,FALSE)</f>
        <v>UrbBiz</v>
      </c>
      <c r="P542" s="11" t="str">
        <f>VLOOKUP(N542,'AT FT Lookup'!$A$12:$C$26,3,FALSE)</f>
        <v>Loc</v>
      </c>
      <c r="Q542">
        <f t="shared" si="86"/>
        <v>1</v>
      </c>
      <c r="R542">
        <f t="shared" si="87"/>
        <v>0</v>
      </c>
      <c r="S542">
        <f t="shared" si="88"/>
        <v>0</v>
      </c>
      <c r="T542">
        <f t="shared" si="89"/>
        <v>0</v>
      </c>
      <c r="U542" s="11" t="str">
        <f t="shared" si="90"/>
        <v>&lt;10k</v>
      </c>
      <c r="V542" s="3">
        <v>982.5</v>
      </c>
      <c r="W542" s="3">
        <v>232</v>
      </c>
      <c r="X542" s="3">
        <v>380</v>
      </c>
      <c r="Y542" s="3">
        <v>226.5</v>
      </c>
      <c r="Z542" s="3">
        <v>132.5</v>
      </c>
      <c r="AA542" s="9">
        <v>11.5</v>
      </c>
      <c r="AN542" s="3">
        <f>IFERROR(ROUND(VLOOKUP($A542,est_vols!$A:$U,4,FALSE),0),"")</f>
        <v>369</v>
      </c>
      <c r="AO542" s="3">
        <f>IFERROR(ROUND(VLOOKUP($A542,est_vols!$A:$U,5,FALSE),0),"")</f>
        <v>51</v>
      </c>
      <c r="AP542" s="3">
        <f>IFERROR(ROUND(VLOOKUP($A542,est_vols!$A:$U,6,FALSE),0),"")</f>
        <v>151</v>
      </c>
      <c r="AQ542" s="3">
        <f>IFERROR(ROUND(VLOOKUP($A542,est_vols!$A:$U,7,FALSE),0),"")</f>
        <v>81</v>
      </c>
      <c r="AR542" s="3">
        <f>IFERROR(ROUND(VLOOKUP($A542,est_vols!$A:$U,8,FALSE),0),"")</f>
        <v>77</v>
      </c>
      <c r="AS542" s="9">
        <f>IFERROR(ROUND(VLOOKUP($A542,est_vols!$A:$U,9,FALSE),0),"")</f>
        <v>8</v>
      </c>
      <c r="AT542" s="3">
        <f t="shared" si="93"/>
        <v>-613.5</v>
      </c>
      <c r="AU542" s="3">
        <f t="shared" si="93"/>
        <v>-181</v>
      </c>
      <c r="AV542" s="3">
        <f t="shared" si="93"/>
        <v>-229</v>
      </c>
      <c r="AW542" s="3">
        <f t="shared" si="91"/>
        <v>-145.5</v>
      </c>
      <c r="AX542" s="3">
        <f t="shared" si="91"/>
        <v>-55.5</v>
      </c>
      <c r="AY542" s="9">
        <f t="shared" si="91"/>
        <v>-3.5</v>
      </c>
      <c r="AZ542" s="3">
        <f t="shared" si="94"/>
        <v>376382.25</v>
      </c>
      <c r="BA542" s="3">
        <f t="shared" si="94"/>
        <v>32761</v>
      </c>
      <c r="BB542" s="3">
        <f t="shared" si="94"/>
        <v>52441</v>
      </c>
      <c r="BC542" s="3">
        <f t="shared" si="92"/>
        <v>21170.25</v>
      </c>
      <c r="BD542" s="3">
        <f t="shared" si="92"/>
        <v>3080.25</v>
      </c>
      <c r="BE542" s="3">
        <f t="shared" si="92"/>
        <v>12.25</v>
      </c>
    </row>
    <row r="543" spans="1:57" x14ac:dyDescent="0.25">
      <c r="A543">
        <v>541</v>
      </c>
      <c r="B543" t="s">
        <v>75</v>
      </c>
      <c r="C543" t="s">
        <v>214</v>
      </c>
      <c r="D543" t="str">
        <f t="shared" si="83"/>
        <v>LYON ST between BUSH and PINE</v>
      </c>
      <c r="E543" t="s">
        <v>323</v>
      </c>
      <c r="F543" t="s">
        <v>435</v>
      </c>
      <c r="G543" t="s">
        <v>436</v>
      </c>
      <c r="H543" t="s">
        <v>38</v>
      </c>
      <c r="I543" t="s">
        <v>621</v>
      </c>
      <c r="J543" s="11" t="s">
        <v>1075</v>
      </c>
      <c r="K543">
        <v>26842</v>
      </c>
      <c r="L543" s="11">
        <v>26833</v>
      </c>
      <c r="M543">
        <f>IFERROR(ROUND(VLOOKUP($A543,est_vols!$A:$U,2,FALSE),0),"")</f>
        <v>2</v>
      </c>
      <c r="N543">
        <f>IFERROR(ROUND(VLOOKUP($A543,est_vols!$A:$U,3,FALSE),0),"")</f>
        <v>11</v>
      </c>
      <c r="O543" t="str">
        <f>VLOOKUP(M543,'AT FT Lookup'!$A$3:$D$8,4,FALSE)</f>
        <v>UrbBiz</v>
      </c>
      <c r="P543" s="11" t="str">
        <f>VLOOKUP(N543,'AT FT Lookup'!$A$12:$C$26,3,FALSE)</f>
        <v>Loc</v>
      </c>
      <c r="Q543">
        <f t="shared" si="86"/>
        <v>1</v>
      </c>
      <c r="R543">
        <f t="shared" si="87"/>
        <v>0</v>
      </c>
      <c r="S543">
        <f t="shared" si="88"/>
        <v>0</v>
      </c>
      <c r="T543">
        <f t="shared" si="89"/>
        <v>0</v>
      </c>
      <c r="U543" s="11" t="str">
        <f t="shared" si="90"/>
        <v>&lt;10k</v>
      </c>
      <c r="V543" s="3">
        <v>2839.5</v>
      </c>
      <c r="W543" s="3">
        <v>578</v>
      </c>
      <c r="X543" s="3">
        <v>1031.5</v>
      </c>
      <c r="Y543" s="3">
        <v>625.5</v>
      </c>
      <c r="Z543" s="3">
        <v>538.5</v>
      </c>
      <c r="AA543" s="9">
        <v>66</v>
      </c>
      <c r="AN543" s="3">
        <f>IFERROR(ROUND(VLOOKUP($A543,est_vols!$A:$U,4,FALSE),0),"")</f>
        <v>761</v>
      </c>
      <c r="AO543" s="3">
        <f>IFERROR(ROUND(VLOOKUP($A543,est_vols!$A:$U,5,FALSE),0),"")</f>
        <v>131</v>
      </c>
      <c r="AP543" s="3">
        <f>IFERROR(ROUND(VLOOKUP($A543,est_vols!$A:$U,6,FALSE),0),"")</f>
        <v>292</v>
      </c>
      <c r="AQ543" s="3">
        <f>IFERROR(ROUND(VLOOKUP($A543,est_vols!$A:$U,7,FALSE),0),"")</f>
        <v>149</v>
      </c>
      <c r="AR543" s="3">
        <f>IFERROR(ROUND(VLOOKUP($A543,est_vols!$A:$U,8,FALSE),0),"")</f>
        <v>173</v>
      </c>
      <c r="AS543" s="9">
        <f>IFERROR(ROUND(VLOOKUP($A543,est_vols!$A:$U,9,FALSE),0),"")</f>
        <v>16</v>
      </c>
      <c r="AT543" s="3">
        <f t="shared" si="93"/>
        <v>-2078.5</v>
      </c>
      <c r="AU543" s="3">
        <f t="shared" si="93"/>
        <v>-447</v>
      </c>
      <c r="AV543" s="3">
        <f t="shared" si="93"/>
        <v>-739.5</v>
      </c>
      <c r="AW543" s="3">
        <f t="shared" si="91"/>
        <v>-476.5</v>
      </c>
      <c r="AX543" s="3">
        <f t="shared" si="91"/>
        <v>-365.5</v>
      </c>
      <c r="AY543" s="9">
        <f t="shared" si="91"/>
        <v>-50</v>
      </c>
      <c r="AZ543" s="3">
        <f t="shared" si="94"/>
        <v>4320162.25</v>
      </c>
      <c r="BA543" s="3">
        <f t="shared" si="94"/>
        <v>199809</v>
      </c>
      <c r="BB543" s="3">
        <f t="shared" si="94"/>
        <v>546860.25</v>
      </c>
      <c r="BC543" s="3">
        <f t="shared" si="92"/>
        <v>227052.25</v>
      </c>
      <c r="BD543" s="3">
        <f t="shared" si="92"/>
        <v>133590.25</v>
      </c>
      <c r="BE543" s="3">
        <f t="shared" si="92"/>
        <v>2500</v>
      </c>
    </row>
    <row r="544" spans="1:57" x14ac:dyDescent="0.25">
      <c r="A544">
        <v>542</v>
      </c>
      <c r="B544" t="s">
        <v>75</v>
      </c>
      <c r="C544" t="s">
        <v>214</v>
      </c>
      <c r="D544" t="str">
        <f t="shared" si="83"/>
        <v>LYON ST between CALIFORNIA and PINE</v>
      </c>
      <c r="E544" t="s">
        <v>323</v>
      </c>
      <c r="F544" t="s">
        <v>378</v>
      </c>
      <c r="G544" t="s">
        <v>436</v>
      </c>
      <c r="H544" t="s">
        <v>36</v>
      </c>
      <c r="I544" t="s">
        <v>621</v>
      </c>
      <c r="J544" s="11" t="s">
        <v>1076</v>
      </c>
      <c r="K544">
        <v>26842</v>
      </c>
      <c r="L544" s="11">
        <v>26843</v>
      </c>
      <c r="M544">
        <f>IFERROR(ROUND(VLOOKUP($A544,est_vols!$A:$U,2,FALSE),0),"")</f>
        <v>2</v>
      </c>
      <c r="N544">
        <f>IFERROR(ROUND(VLOOKUP($A544,est_vols!$A:$U,3,FALSE),0),"")</f>
        <v>11</v>
      </c>
      <c r="O544" t="str">
        <f>VLOOKUP(M544,'AT FT Lookup'!$A$3:$D$8,4,FALSE)</f>
        <v>UrbBiz</v>
      </c>
      <c r="P544" s="11" t="str">
        <f>VLOOKUP(N544,'AT FT Lookup'!$A$12:$C$26,3,FALSE)</f>
        <v>Loc</v>
      </c>
      <c r="Q544">
        <f t="shared" si="86"/>
        <v>1</v>
      </c>
      <c r="R544">
        <f t="shared" si="87"/>
        <v>0</v>
      </c>
      <c r="S544">
        <f t="shared" si="88"/>
        <v>0</v>
      </c>
      <c r="T544">
        <f t="shared" si="89"/>
        <v>0</v>
      </c>
      <c r="U544" s="11" t="str">
        <f t="shared" si="90"/>
        <v>&lt;10k</v>
      </c>
      <c r="V544" s="3">
        <v>2170.5</v>
      </c>
      <c r="W544" s="3">
        <v>380.5</v>
      </c>
      <c r="X544" s="3">
        <v>909</v>
      </c>
      <c r="Y544" s="3">
        <v>439.5</v>
      </c>
      <c r="Z544" s="3">
        <v>413</v>
      </c>
      <c r="AA544" s="9">
        <v>28.5</v>
      </c>
      <c r="AN544" s="3">
        <f>IFERROR(ROUND(VLOOKUP($A544,est_vols!$A:$U,4,FALSE),0),"")</f>
        <v>1757</v>
      </c>
      <c r="AO544" s="3">
        <f>IFERROR(ROUND(VLOOKUP($A544,est_vols!$A:$U,5,FALSE),0),"")</f>
        <v>255</v>
      </c>
      <c r="AP544" s="3">
        <f>IFERROR(ROUND(VLOOKUP($A544,est_vols!$A:$U,6,FALSE),0),"")</f>
        <v>814</v>
      </c>
      <c r="AQ544" s="3">
        <f>IFERROR(ROUND(VLOOKUP($A544,est_vols!$A:$U,7,FALSE),0),"")</f>
        <v>439</v>
      </c>
      <c r="AR544" s="3">
        <f>IFERROR(ROUND(VLOOKUP($A544,est_vols!$A:$U,8,FALSE),0),"")</f>
        <v>246</v>
      </c>
      <c r="AS544" s="9">
        <f>IFERROR(ROUND(VLOOKUP($A544,est_vols!$A:$U,9,FALSE),0),"")</f>
        <v>3</v>
      </c>
      <c r="AT544" s="3">
        <f t="shared" si="93"/>
        <v>-413.5</v>
      </c>
      <c r="AU544" s="3">
        <f t="shared" si="93"/>
        <v>-125.5</v>
      </c>
      <c r="AV544" s="3">
        <f t="shared" si="93"/>
        <v>-95</v>
      </c>
      <c r="AW544" s="3">
        <f t="shared" si="91"/>
        <v>-0.5</v>
      </c>
      <c r="AX544" s="3">
        <f t="shared" si="91"/>
        <v>-167</v>
      </c>
      <c r="AY544" s="9">
        <f t="shared" si="91"/>
        <v>-25.5</v>
      </c>
      <c r="AZ544" s="3">
        <f t="shared" si="94"/>
        <v>170982.25</v>
      </c>
      <c r="BA544" s="3">
        <f t="shared" si="94"/>
        <v>15750.25</v>
      </c>
      <c r="BB544" s="3">
        <f t="shared" si="94"/>
        <v>9025</v>
      </c>
      <c r="BC544" s="3">
        <f t="shared" si="92"/>
        <v>0.25</v>
      </c>
      <c r="BD544" s="3">
        <f t="shared" si="92"/>
        <v>27889</v>
      </c>
      <c r="BE544" s="3">
        <f t="shared" si="92"/>
        <v>650.25</v>
      </c>
    </row>
    <row r="545" spans="1:57" x14ac:dyDescent="0.25">
      <c r="A545">
        <v>543</v>
      </c>
      <c r="B545" t="s">
        <v>75</v>
      </c>
      <c r="C545" t="s">
        <v>214</v>
      </c>
      <c r="D545" t="str">
        <f t="shared" ref="D545:D608" si="95">CONCATENATE(E545," between ",F545," and ",G545)</f>
        <v>LYON ST between CALIFORNIA and PINE</v>
      </c>
      <c r="E545" t="s">
        <v>323</v>
      </c>
      <c r="F545" t="s">
        <v>378</v>
      </c>
      <c r="G545" t="s">
        <v>436</v>
      </c>
      <c r="H545" t="s">
        <v>38</v>
      </c>
      <c r="I545" t="s">
        <v>621</v>
      </c>
      <c r="J545" s="11" t="s">
        <v>1077</v>
      </c>
      <c r="K545">
        <v>26843</v>
      </c>
      <c r="L545" s="11">
        <v>26842</v>
      </c>
      <c r="M545">
        <f>IFERROR(ROUND(VLOOKUP($A545,est_vols!$A:$U,2,FALSE),0),"")</f>
        <v>2</v>
      </c>
      <c r="N545">
        <f>IFERROR(ROUND(VLOOKUP($A545,est_vols!$A:$U,3,FALSE),0),"")</f>
        <v>11</v>
      </c>
      <c r="O545" t="str">
        <f>VLOOKUP(M545,'AT FT Lookup'!$A$3:$D$8,4,FALSE)</f>
        <v>UrbBiz</v>
      </c>
      <c r="P545" s="11" t="str">
        <f>VLOOKUP(N545,'AT FT Lookup'!$A$12:$C$26,3,FALSE)</f>
        <v>Loc</v>
      </c>
      <c r="Q545">
        <f t="shared" si="86"/>
        <v>1</v>
      </c>
      <c r="R545">
        <f t="shared" si="87"/>
        <v>0</v>
      </c>
      <c r="S545">
        <f t="shared" si="88"/>
        <v>0</v>
      </c>
      <c r="T545">
        <f t="shared" si="89"/>
        <v>0</v>
      </c>
      <c r="U545" s="11" t="str">
        <f t="shared" si="90"/>
        <v>&lt;10k</v>
      </c>
      <c r="V545" s="3">
        <v>2830</v>
      </c>
      <c r="W545" s="3">
        <v>524</v>
      </c>
      <c r="X545" s="3">
        <v>1103</v>
      </c>
      <c r="Y545" s="3">
        <v>618</v>
      </c>
      <c r="Z545" s="3">
        <v>534</v>
      </c>
      <c r="AA545" s="9">
        <v>51</v>
      </c>
      <c r="AN545" s="3">
        <f>IFERROR(ROUND(VLOOKUP($A545,est_vols!$A:$U,4,FALSE),0),"")</f>
        <v>1621</v>
      </c>
      <c r="AO545" s="3">
        <f>IFERROR(ROUND(VLOOKUP($A545,est_vols!$A:$U,5,FALSE),0),"")</f>
        <v>171</v>
      </c>
      <c r="AP545" s="3">
        <f>IFERROR(ROUND(VLOOKUP($A545,est_vols!$A:$U,6,FALSE),0),"")</f>
        <v>810</v>
      </c>
      <c r="AQ545" s="3">
        <f>IFERROR(ROUND(VLOOKUP($A545,est_vols!$A:$U,7,FALSE),0),"")</f>
        <v>509</v>
      </c>
      <c r="AR545" s="3">
        <f>IFERROR(ROUND(VLOOKUP($A545,est_vols!$A:$U,8,FALSE),0),"")</f>
        <v>125</v>
      </c>
      <c r="AS545" s="9">
        <f>IFERROR(ROUND(VLOOKUP($A545,est_vols!$A:$U,9,FALSE),0),"")</f>
        <v>7</v>
      </c>
      <c r="AT545" s="3">
        <f t="shared" si="93"/>
        <v>-1209</v>
      </c>
      <c r="AU545" s="3">
        <f t="shared" si="93"/>
        <v>-353</v>
      </c>
      <c r="AV545" s="3">
        <f t="shared" si="93"/>
        <v>-293</v>
      </c>
      <c r="AW545" s="3">
        <f t="shared" si="91"/>
        <v>-109</v>
      </c>
      <c r="AX545" s="3">
        <f t="shared" si="91"/>
        <v>-409</v>
      </c>
      <c r="AY545" s="9">
        <f t="shared" si="91"/>
        <v>-44</v>
      </c>
      <c r="AZ545" s="3">
        <f t="shared" si="94"/>
        <v>1461681</v>
      </c>
      <c r="BA545" s="3">
        <f t="shared" si="94"/>
        <v>124609</v>
      </c>
      <c r="BB545" s="3">
        <f t="shared" si="94"/>
        <v>85849</v>
      </c>
      <c r="BC545" s="3">
        <f t="shared" si="92"/>
        <v>11881</v>
      </c>
      <c r="BD545" s="3">
        <f t="shared" si="92"/>
        <v>167281</v>
      </c>
      <c r="BE545" s="3">
        <f t="shared" si="92"/>
        <v>1936</v>
      </c>
    </row>
    <row r="546" spans="1:57" x14ac:dyDescent="0.25">
      <c r="A546">
        <v>544</v>
      </c>
      <c r="B546" t="s">
        <v>75</v>
      </c>
      <c r="C546" t="s">
        <v>214</v>
      </c>
      <c r="D546" t="str">
        <f t="shared" si="95"/>
        <v>LYON ST between CHESTNUT and LOMBARD</v>
      </c>
      <c r="E546" t="s">
        <v>323</v>
      </c>
      <c r="F546" t="s">
        <v>564</v>
      </c>
      <c r="G546" t="s">
        <v>558</v>
      </c>
      <c r="H546" t="s">
        <v>36</v>
      </c>
      <c r="I546" t="s">
        <v>621</v>
      </c>
      <c r="J546" s="11" t="s">
        <v>1078</v>
      </c>
      <c r="K546">
        <v>27022</v>
      </c>
      <c r="L546" s="11">
        <v>27021</v>
      </c>
      <c r="M546">
        <f>IFERROR(ROUND(VLOOKUP($A546,est_vols!$A:$U,2,FALSE),0),"")</f>
        <v>2</v>
      </c>
      <c r="N546">
        <f>IFERROR(ROUND(VLOOKUP($A546,est_vols!$A:$U,3,FALSE),0),"")</f>
        <v>11</v>
      </c>
      <c r="O546" t="str">
        <f>VLOOKUP(M546,'AT FT Lookup'!$A$3:$D$8,4,FALSE)</f>
        <v>UrbBiz</v>
      </c>
      <c r="P546" s="11" t="str">
        <f>VLOOKUP(N546,'AT FT Lookup'!$A$12:$C$26,3,FALSE)</f>
        <v>Loc</v>
      </c>
      <c r="Q546">
        <f t="shared" si="86"/>
        <v>1</v>
      </c>
      <c r="R546">
        <f t="shared" si="87"/>
        <v>0</v>
      </c>
      <c r="S546">
        <f t="shared" si="88"/>
        <v>0</v>
      </c>
      <c r="T546">
        <f t="shared" si="89"/>
        <v>0</v>
      </c>
      <c r="U546" s="11" t="str">
        <f t="shared" si="90"/>
        <v>&lt;10k</v>
      </c>
      <c r="V546" s="3">
        <v>1771</v>
      </c>
      <c r="W546" s="3">
        <v>242</v>
      </c>
      <c r="X546" s="3">
        <v>808</v>
      </c>
      <c r="Y546" s="3">
        <v>459</v>
      </c>
      <c r="Z546" s="3">
        <v>252</v>
      </c>
      <c r="AA546" s="9">
        <v>10</v>
      </c>
      <c r="AN546" s="3">
        <f>IFERROR(ROUND(VLOOKUP($A546,est_vols!$A:$U,4,FALSE),0),"")</f>
        <v>836</v>
      </c>
      <c r="AO546" s="3">
        <f>IFERROR(ROUND(VLOOKUP($A546,est_vols!$A:$U,5,FALSE),0),"")</f>
        <v>41</v>
      </c>
      <c r="AP546" s="3">
        <f>IFERROR(ROUND(VLOOKUP($A546,est_vols!$A:$U,6,FALSE),0),"")</f>
        <v>213</v>
      </c>
      <c r="AQ546" s="3">
        <f>IFERROR(ROUND(VLOOKUP($A546,est_vols!$A:$U,7,FALSE),0),"")</f>
        <v>442</v>
      </c>
      <c r="AR546" s="3">
        <f>IFERROR(ROUND(VLOOKUP($A546,est_vols!$A:$U,8,FALSE),0),"")</f>
        <v>133</v>
      </c>
      <c r="AS546" s="9">
        <f>IFERROR(ROUND(VLOOKUP($A546,est_vols!$A:$U,9,FALSE),0),"")</f>
        <v>7</v>
      </c>
      <c r="AT546" s="3">
        <f t="shared" si="93"/>
        <v>-935</v>
      </c>
      <c r="AU546" s="3">
        <f t="shared" si="93"/>
        <v>-201</v>
      </c>
      <c r="AV546" s="3">
        <f t="shared" si="93"/>
        <v>-595</v>
      </c>
      <c r="AW546" s="3">
        <f t="shared" si="91"/>
        <v>-17</v>
      </c>
      <c r="AX546" s="3">
        <f t="shared" si="91"/>
        <v>-119</v>
      </c>
      <c r="AY546" s="9">
        <f t="shared" si="91"/>
        <v>-3</v>
      </c>
      <c r="AZ546" s="3">
        <f t="shared" si="94"/>
        <v>874225</v>
      </c>
      <c r="BA546" s="3">
        <f t="shared" si="94"/>
        <v>40401</v>
      </c>
      <c r="BB546" s="3">
        <f t="shared" si="94"/>
        <v>354025</v>
      </c>
      <c r="BC546" s="3">
        <f t="shared" si="92"/>
        <v>289</v>
      </c>
      <c r="BD546" s="3">
        <f t="shared" si="92"/>
        <v>14161</v>
      </c>
      <c r="BE546" s="3">
        <f t="shared" si="92"/>
        <v>9</v>
      </c>
    </row>
    <row r="547" spans="1:57" x14ac:dyDescent="0.25">
      <c r="A547">
        <v>545</v>
      </c>
      <c r="B547" t="s">
        <v>75</v>
      </c>
      <c r="C547" t="s">
        <v>214</v>
      </c>
      <c r="D547" t="str">
        <f t="shared" si="95"/>
        <v>LYON ST between CHESTNUT and LOMBARD</v>
      </c>
      <c r="E547" t="s">
        <v>323</v>
      </c>
      <c r="F547" t="s">
        <v>564</v>
      </c>
      <c r="G547" t="s">
        <v>558</v>
      </c>
      <c r="H547" t="s">
        <v>38</v>
      </c>
      <c r="I547" t="s">
        <v>621</v>
      </c>
      <c r="J547" s="11" t="s">
        <v>1079</v>
      </c>
      <c r="K547">
        <v>27021</v>
      </c>
      <c r="L547" s="11">
        <v>27022</v>
      </c>
      <c r="M547">
        <f>IFERROR(ROUND(VLOOKUP($A547,est_vols!$A:$U,2,FALSE),0),"")</f>
        <v>2</v>
      </c>
      <c r="N547">
        <f>IFERROR(ROUND(VLOOKUP($A547,est_vols!$A:$U,3,FALSE),0),"")</f>
        <v>11</v>
      </c>
      <c r="O547" t="str">
        <f>VLOOKUP(M547,'AT FT Lookup'!$A$3:$D$8,4,FALSE)</f>
        <v>UrbBiz</v>
      </c>
      <c r="P547" s="11" t="str">
        <f>VLOOKUP(N547,'AT FT Lookup'!$A$12:$C$26,3,FALSE)</f>
        <v>Loc</v>
      </c>
      <c r="Q547">
        <f t="shared" si="86"/>
        <v>1</v>
      </c>
      <c r="R547">
        <f t="shared" si="87"/>
        <v>0</v>
      </c>
      <c r="S547">
        <f t="shared" si="88"/>
        <v>0</v>
      </c>
      <c r="T547">
        <f t="shared" si="89"/>
        <v>0</v>
      </c>
      <c r="U547" s="11" t="str">
        <f t="shared" si="90"/>
        <v>&lt;10k</v>
      </c>
      <c r="V547" s="3">
        <v>2417</v>
      </c>
      <c r="W547" s="3">
        <v>343</v>
      </c>
      <c r="X547" s="3">
        <v>1056</v>
      </c>
      <c r="Y547" s="3">
        <v>614</v>
      </c>
      <c r="Z547" s="3">
        <v>384</v>
      </c>
      <c r="AA547" s="9">
        <v>20</v>
      </c>
      <c r="AN547" s="3">
        <f>IFERROR(ROUND(VLOOKUP($A547,est_vols!$A:$U,4,FALSE),0),"")</f>
        <v>318</v>
      </c>
      <c r="AO547" s="3">
        <f>IFERROR(ROUND(VLOOKUP($A547,est_vols!$A:$U,5,FALSE),0),"")</f>
        <v>140</v>
      </c>
      <c r="AP547" s="3">
        <f>IFERROR(ROUND(VLOOKUP($A547,est_vols!$A:$U,6,FALSE),0),"")</f>
        <v>78</v>
      </c>
      <c r="AQ547" s="3">
        <f>IFERROR(ROUND(VLOOKUP($A547,est_vols!$A:$U,7,FALSE),0),"")</f>
        <v>27</v>
      </c>
      <c r="AR547" s="3">
        <f>IFERROR(ROUND(VLOOKUP($A547,est_vols!$A:$U,8,FALSE),0),"")</f>
        <v>52</v>
      </c>
      <c r="AS547" s="9">
        <f>IFERROR(ROUND(VLOOKUP($A547,est_vols!$A:$U,9,FALSE),0),"")</f>
        <v>21</v>
      </c>
      <c r="AT547" s="3">
        <f t="shared" si="93"/>
        <v>-2099</v>
      </c>
      <c r="AU547" s="3">
        <f t="shared" si="93"/>
        <v>-203</v>
      </c>
      <c r="AV547" s="3">
        <f t="shared" si="93"/>
        <v>-978</v>
      </c>
      <c r="AW547" s="3">
        <f t="shared" si="91"/>
        <v>-587</v>
      </c>
      <c r="AX547" s="3">
        <f t="shared" si="91"/>
        <v>-332</v>
      </c>
      <c r="AY547" s="9">
        <f t="shared" si="91"/>
        <v>1</v>
      </c>
      <c r="AZ547" s="3">
        <f t="shared" si="94"/>
        <v>4405801</v>
      </c>
      <c r="BA547" s="3">
        <f t="shared" si="94"/>
        <v>41209</v>
      </c>
      <c r="BB547" s="3">
        <f t="shared" si="94"/>
        <v>956484</v>
      </c>
      <c r="BC547" s="3">
        <f t="shared" si="92"/>
        <v>344569</v>
      </c>
      <c r="BD547" s="3">
        <f t="shared" si="92"/>
        <v>110224</v>
      </c>
      <c r="BE547" s="3">
        <f t="shared" si="92"/>
        <v>1</v>
      </c>
    </row>
    <row r="548" spans="1:57" x14ac:dyDescent="0.25">
      <c r="A548">
        <v>546</v>
      </c>
      <c r="B548" t="s">
        <v>75</v>
      </c>
      <c r="C548" t="s">
        <v>214</v>
      </c>
      <c r="D548" t="str">
        <f t="shared" si="95"/>
        <v>MANGELS AVE between BADEN and CONGO</v>
      </c>
      <c r="E548" t="s">
        <v>324</v>
      </c>
      <c r="F548" t="s">
        <v>530</v>
      </c>
      <c r="G548" t="s">
        <v>565</v>
      </c>
      <c r="H548" t="s">
        <v>40</v>
      </c>
      <c r="I548" t="s">
        <v>621</v>
      </c>
      <c r="J548" s="11" t="s">
        <v>1080</v>
      </c>
      <c r="K548">
        <v>22272</v>
      </c>
      <c r="L548" s="11">
        <v>22269</v>
      </c>
      <c r="M548">
        <f>IFERROR(ROUND(VLOOKUP($A548,est_vols!$A:$U,2,FALSE),0),"")</f>
        <v>3</v>
      </c>
      <c r="N548">
        <f>IFERROR(ROUND(VLOOKUP($A548,est_vols!$A:$U,3,FALSE),0),"")</f>
        <v>11</v>
      </c>
      <c r="O548" t="str">
        <f>VLOOKUP(M548,'AT FT Lookup'!$A$3:$D$8,4,FALSE)</f>
        <v>Urb</v>
      </c>
      <c r="P548" s="11" t="str">
        <f>VLOOKUP(N548,'AT FT Lookup'!$A$12:$C$26,3,FALSE)</f>
        <v>Loc</v>
      </c>
      <c r="Q548">
        <f t="shared" si="86"/>
        <v>1</v>
      </c>
      <c r="R548">
        <f t="shared" si="87"/>
        <v>0</v>
      </c>
      <c r="S548">
        <f t="shared" si="88"/>
        <v>0</v>
      </c>
      <c r="T548">
        <f t="shared" si="89"/>
        <v>0</v>
      </c>
      <c r="U548" s="11" t="str">
        <f t="shared" si="90"/>
        <v>&lt;10k</v>
      </c>
      <c r="V548" s="3">
        <v>255</v>
      </c>
      <c r="W548" s="3">
        <v>82.5</v>
      </c>
      <c r="X548" s="3">
        <v>77</v>
      </c>
      <c r="Y548" s="3">
        <v>54</v>
      </c>
      <c r="Z548" s="3">
        <v>35.5</v>
      </c>
      <c r="AA548" s="9">
        <v>6</v>
      </c>
      <c r="AN548" s="3">
        <f>IFERROR(ROUND(VLOOKUP($A548,est_vols!$A:$U,4,FALSE),0),"")</f>
        <v>94</v>
      </c>
      <c r="AO548" s="3">
        <f>IFERROR(ROUND(VLOOKUP($A548,est_vols!$A:$U,5,FALSE),0),"")</f>
        <v>27</v>
      </c>
      <c r="AP548" s="3">
        <f>IFERROR(ROUND(VLOOKUP($A548,est_vols!$A:$U,6,FALSE),0),"")</f>
        <v>46</v>
      </c>
      <c r="AQ548" s="3">
        <f>IFERROR(ROUND(VLOOKUP($A548,est_vols!$A:$U,7,FALSE),0),"")</f>
        <v>18</v>
      </c>
      <c r="AR548" s="3">
        <f>IFERROR(ROUND(VLOOKUP($A548,est_vols!$A:$U,8,FALSE),0),"")</f>
        <v>2</v>
      </c>
      <c r="AS548" s="9">
        <f>IFERROR(ROUND(VLOOKUP($A548,est_vols!$A:$U,9,FALSE),0),"")</f>
        <v>0</v>
      </c>
      <c r="AT548" s="3">
        <f t="shared" si="93"/>
        <v>-161</v>
      </c>
      <c r="AU548" s="3">
        <f t="shared" si="93"/>
        <v>-55.5</v>
      </c>
      <c r="AV548" s="3">
        <f t="shared" si="93"/>
        <v>-31</v>
      </c>
      <c r="AW548" s="3">
        <f t="shared" si="91"/>
        <v>-36</v>
      </c>
      <c r="AX548" s="3">
        <f t="shared" si="91"/>
        <v>-33.5</v>
      </c>
      <c r="AY548" s="9">
        <f t="shared" si="91"/>
        <v>-6</v>
      </c>
      <c r="AZ548" s="3">
        <f t="shared" si="94"/>
        <v>25921</v>
      </c>
      <c r="BA548" s="3">
        <f t="shared" si="94"/>
        <v>3080.25</v>
      </c>
      <c r="BB548" s="3">
        <f t="shared" si="94"/>
        <v>961</v>
      </c>
      <c r="BC548" s="3">
        <f t="shared" si="92"/>
        <v>1296</v>
      </c>
      <c r="BD548" s="3">
        <f t="shared" si="92"/>
        <v>1122.25</v>
      </c>
      <c r="BE548" s="3">
        <f t="shared" si="92"/>
        <v>36</v>
      </c>
    </row>
    <row r="549" spans="1:57" x14ac:dyDescent="0.25">
      <c r="A549">
        <v>547</v>
      </c>
      <c r="B549" t="s">
        <v>75</v>
      </c>
      <c r="C549" t="s">
        <v>214</v>
      </c>
      <c r="D549" t="str">
        <f t="shared" si="95"/>
        <v>MANGELS AVE between BADEN and CONGO</v>
      </c>
      <c r="E549" t="s">
        <v>324</v>
      </c>
      <c r="F549" t="s">
        <v>530</v>
      </c>
      <c r="G549" t="s">
        <v>565</v>
      </c>
      <c r="H549" t="s">
        <v>40</v>
      </c>
      <c r="I549" t="s">
        <v>621</v>
      </c>
      <c r="J549" s="11" t="s">
        <v>1081</v>
      </c>
      <c r="K549">
        <v>22269</v>
      </c>
      <c r="L549" s="11">
        <v>21981</v>
      </c>
      <c r="M549">
        <f>IFERROR(ROUND(VLOOKUP($A549,est_vols!$A:$U,2,FALSE),0),"")</f>
        <v>3</v>
      </c>
      <c r="N549">
        <f>IFERROR(ROUND(VLOOKUP($A549,est_vols!$A:$U,3,FALSE),0),"")</f>
        <v>11</v>
      </c>
      <c r="O549" t="str">
        <f>VLOOKUP(M549,'AT FT Lookup'!$A$3:$D$8,4,FALSE)</f>
        <v>Urb</v>
      </c>
      <c r="P549" s="11" t="str">
        <f>VLOOKUP(N549,'AT FT Lookup'!$A$12:$C$26,3,FALSE)</f>
        <v>Loc</v>
      </c>
      <c r="Q549">
        <f t="shared" si="86"/>
        <v>1</v>
      </c>
      <c r="R549">
        <f t="shared" si="87"/>
        <v>0</v>
      </c>
      <c r="S549">
        <f t="shared" si="88"/>
        <v>0</v>
      </c>
      <c r="T549">
        <f t="shared" si="89"/>
        <v>0</v>
      </c>
      <c r="U549" s="11" t="str">
        <f t="shared" si="90"/>
        <v>&lt;10k</v>
      </c>
      <c r="V549" s="3">
        <v>255</v>
      </c>
      <c r="W549" s="3">
        <v>82.5</v>
      </c>
      <c r="X549" s="3">
        <v>77</v>
      </c>
      <c r="Y549" s="3">
        <v>54</v>
      </c>
      <c r="Z549" s="3">
        <v>35.5</v>
      </c>
      <c r="AA549" s="9">
        <v>6</v>
      </c>
      <c r="AN549" s="3">
        <f>IFERROR(ROUND(VLOOKUP($A549,est_vols!$A:$U,4,FALSE),0),"")</f>
        <v>3112</v>
      </c>
      <c r="AO549" s="3">
        <f>IFERROR(ROUND(VLOOKUP($A549,est_vols!$A:$U,5,FALSE),0),"")</f>
        <v>560</v>
      </c>
      <c r="AP549" s="3">
        <f>IFERROR(ROUND(VLOOKUP($A549,est_vols!$A:$U,6,FALSE),0),"")</f>
        <v>1203</v>
      </c>
      <c r="AQ549" s="3">
        <f>IFERROR(ROUND(VLOOKUP($A549,est_vols!$A:$U,7,FALSE),0),"")</f>
        <v>529</v>
      </c>
      <c r="AR549" s="3">
        <f>IFERROR(ROUND(VLOOKUP($A549,est_vols!$A:$U,8,FALSE),0),"")</f>
        <v>751</v>
      </c>
      <c r="AS549" s="9">
        <f>IFERROR(ROUND(VLOOKUP($A549,est_vols!$A:$U,9,FALSE),0),"")</f>
        <v>68</v>
      </c>
      <c r="AT549" s="3">
        <f t="shared" si="93"/>
        <v>2857</v>
      </c>
      <c r="AU549" s="3">
        <f t="shared" si="93"/>
        <v>477.5</v>
      </c>
      <c r="AV549" s="3">
        <f t="shared" si="93"/>
        <v>1126</v>
      </c>
      <c r="AW549" s="3">
        <f t="shared" si="91"/>
        <v>475</v>
      </c>
      <c r="AX549" s="3">
        <f t="shared" si="91"/>
        <v>715.5</v>
      </c>
      <c r="AY549" s="9">
        <f t="shared" si="91"/>
        <v>62</v>
      </c>
      <c r="AZ549" s="3">
        <f t="shared" si="94"/>
        <v>8162449</v>
      </c>
      <c r="BA549" s="3">
        <f t="shared" si="94"/>
        <v>228006.25</v>
      </c>
      <c r="BB549" s="3">
        <f t="shared" si="94"/>
        <v>1267876</v>
      </c>
      <c r="BC549" s="3">
        <f t="shared" si="92"/>
        <v>225625</v>
      </c>
      <c r="BD549" s="3">
        <f t="shared" si="92"/>
        <v>511940.25</v>
      </c>
      <c r="BE549" s="3">
        <f t="shared" si="92"/>
        <v>3844</v>
      </c>
    </row>
    <row r="550" spans="1:57" x14ac:dyDescent="0.25">
      <c r="A550">
        <v>548</v>
      </c>
      <c r="B550" t="s">
        <v>75</v>
      </c>
      <c r="C550" t="s">
        <v>214</v>
      </c>
      <c r="D550" t="str">
        <f t="shared" si="95"/>
        <v>MANGELS AVE between BADEN and CONGO</v>
      </c>
      <c r="E550" t="s">
        <v>324</v>
      </c>
      <c r="F550" t="s">
        <v>530</v>
      </c>
      <c r="G550" t="s">
        <v>565</v>
      </c>
      <c r="H550" t="s">
        <v>42</v>
      </c>
      <c r="I550" t="s">
        <v>621</v>
      </c>
      <c r="J550" s="11" t="s">
        <v>1082</v>
      </c>
      <c r="K550">
        <v>21981</v>
      </c>
      <c r="L550" s="11">
        <v>22269</v>
      </c>
      <c r="M550">
        <f>IFERROR(ROUND(VLOOKUP($A550,est_vols!$A:$U,2,FALSE),0),"")</f>
        <v>3</v>
      </c>
      <c r="N550">
        <f>IFERROR(ROUND(VLOOKUP($A550,est_vols!$A:$U,3,FALSE),0),"")</f>
        <v>11</v>
      </c>
      <c r="O550" t="str">
        <f>VLOOKUP(M550,'AT FT Lookup'!$A$3:$D$8,4,FALSE)</f>
        <v>Urb</v>
      </c>
      <c r="P550" s="11" t="str">
        <f>VLOOKUP(N550,'AT FT Lookup'!$A$12:$C$26,3,FALSE)</f>
        <v>Loc</v>
      </c>
      <c r="Q550">
        <f t="shared" si="86"/>
        <v>1</v>
      </c>
      <c r="R550">
        <f t="shared" si="87"/>
        <v>0</v>
      </c>
      <c r="S550">
        <f t="shared" si="88"/>
        <v>0</v>
      </c>
      <c r="T550">
        <f t="shared" si="89"/>
        <v>0</v>
      </c>
      <c r="U550" s="11" t="str">
        <f t="shared" si="90"/>
        <v>&lt;10k</v>
      </c>
      <c r="V550" s="3">
        <v>416</v>
      </c>
      <c r="W550" s="3">
        <v>70</v>
      </c>
      <c r="X550" s="3">
        <v>115</v>
      </c>
      <c r="Y550" s="3">
        <v>129.5</v>
      </c>
      <c r="Z550" s="3">
        <v>95.5</v>
      </c>
      <c r="AA550" s="9">
        <v>6</v>
      </c>
      <c r="AN550" s="3">
        <f>IFERROR(ROUND(VLOOKUP($A550,est_vols!$A:$U,4,FALSE),0),"")</f>
        <v>2932</v>
      </c>
      <c r="AO550" s="3">
        <f>IFERROR(ROUND(VLOOKUP($A550,est_vols!$A:$U,5,FALSE),0),"")</f>
        <v>474</v>
      </c>
      <c r="AP550" s="3">
        <f>IFERROR(ROUND(VLOOKUP($A550,est_vols!$A:$U,6,FALSE),0),"")</f>
        <v>1203</v>
      </c>
      <c r="AQ550" s="3">
        <f>IFERROR(ROUND(VLOOKUP($A550,est_vols!$A:$U,7,FALSE),0),"")</f>
        <v>608</v>
      </c>
      <c r="AR550" s="3">
        <f>IFERROR(ROUND(VLOOKUP($A550,est_vols!$A:$U,8,FALSE),0),"")</f>
        <v>593</v>
      </c>
      <c r="AS550" s="9">
        <f>IFERROR(ROUND(VLOOKUP($A550,est_vols!$A:$U,9,FALSE),0),"")</f>
        <v>54</v>
      </c>
      <c r="AT550" s="3">
        <f t="shared" si="93"/>
        <v>2516</v>
      </c>
      <c r="AU550" s="3">
        <f t="shared" si="93"/>
        <v>404</v>
      </c>
      <c r="AV550" s="3">
        <f t="shared" si="93"/>
        <v>1088</v>
      </c>
      <c r="AW550" s="3">
        <f t="shared" si="91"/>
        <v>478.5</v>
      </c>
      <c r="AX550" s="3">
        <f t="shared" si="91"/>
        <v>497.5</v>
      </c>
      <c r="AY550" s="9">
        <f t="shared" si="91"/>
        <v>48</v>
      </c>
      <c r="AZ550" s="3">
        <f t="shared" si="94"/>
        <v>6330256</v>
      </c>
      <c r="BA550" s="3">
        <f t="shared" si="94"/>
        <v>163216</v>
      </c>
      <c r="BB550" s="3">
        <f t="shared" si="94"/>
        <v>1183744</v>
      </c>
      <c r="BC550" s="3">
        <f t="shared" si="92"/>
        <v>228962.25</v>
      </c>
      <c r="BD550" s="3">
        <f t="shared" si="92"/>
        <v>247506.25</v>
      </c>
      <c r="BE550" s="3">
        <f t="shared" si="92"/>
        <v>2304</v>
      </c>
    </row>
    <row r="551" spans="1:57" x14ac:dyDescent="0.25">
      <c r="A551">
        <v>549</v>
      </c>
      <c r="B551" t="s">
        <v>75</v>
      </c>
      <c r="C551" t="s">
        <v>214</v>
      </c>
      <c r="D551" t="str">
        <f t="shared" si="95"/>
        <v>MANGELS AVE between BADEN and CONGO</v>
      </c>
      <c r="E551" t="s">
        <v>324</v>
      </c>
      <c r="F551" t="s">
        <v>530</v>
      </c>
      <c r="G551" t="s">
        <v>565</v>
      </c>
      <c r="H551" t="s">
        <v>42</v>
      </c>
      <c r="I551" t="s">
        <v>621</v>
      </c>
      <c r="J551" s="11" t="s">
        <v>1083</v>
      </c>
      <c r="K551">
        <v>22269</v>
      </c>
      <c r="L551" s="11">
        <v>22272</v>
      </c>
      <c r="M551">
        <f>IFERROR(ROUND(VLOOKUP($A551,est_vols!$A:$U,2,FALSE),0),"")</f>
        <v>3</v>
      </c>
      <c r="N551">
        <f>IFERROR(ROUND(VLOOKUP($A551,est_vols!$A:$U,3,FALSE),0),"")</f>
        <v>11</v>
      </c>
      <c r="O551" t="str">
        <f>VLOOKUP(M551,'AT FT Lookup'!$A$3:$D$8,4,FALSE)</f>
        <v>Urb</v>
      </c>
      <c r="P551" s="11" t="str">
        <f>VLOOKUP(N551,'AT FT Lookup'!$A$12:$C$26,3,FALSE)</f>
        <v>Loc</v>
      </c>
      <c r="Q551">
        <f t="shared" si="86"/>
        <v>1</v>
      </c>
      <c r="R551">
        <f t="shared" si="87"/>
        <v>0</v>
      </c>
      <c r="S551">
        <f t="shared" si="88"/>
        <v>0</v>
      </c>
      <c r="T551">
        <f t="shared" si="89"/>
        <v>0</v>
      </c>
      <c r="U551" s="11" t="str">
        <f t="shared" si="90"/>
        <v>&lt;10k</v>
      </c>
      <c r="V551" s="3">
        <v>416</v>
      </c>
      <c r="W551" s="3">
        <v>70</v>
      </c>
      <c r="X551" s="3">
        <v>115</v>
      </c>
      <c r="Y551" s="3">
        <v>129.5</v>
      </c>
      <c r="Z551" s="3">
        <v>95.5</v>
      </c>
      <c r="AA551" s="9">
        <v>6</v>
      </c>
      <c r="AN551" s="3">
        <f>IFERROR(ROUND(VLOOKUP($A551,est_vols!$A:$U,4,FALSE),0),"")</f>
        <v>172</v>
      </c>
      <c r="AO551" s="3">
        <f>IFERROR(ROUND(VLOOKUP($A551,est_vols!$A:$U,5,FALSE),0),"")</f>
        <v>10</v>
      </c>
      <c r="AP551" s="3">
        <f>IFERROR(ROUND(VLOOKUP($A551,est_vols!$A:$U,6,FALSE),0),"")</f>
        <v>127</v>
      </c>
      <c r="AQ551" s="3">
        <f>IFERROR(ROUND(VLOOKUP($A551,est_vols!$A:$U,7,FALSE),0),"")</f>
        <v>33</v>
      </c>
      <c r="AR551" s="3">
        <f>IFERROR(ROUND(VLOOKUP($A551,est_vols!$A:$U,8,FALSE),0),"")</f>
        <v>2</v>
      </c>
      <c r="AS551" s="9">
        <f>IFERROR(ROUND(VLOOKUP($A551,est_vols!$A:$U,9,FALSE),0),"")</f>
        <v>0</v>
      </c>
      <c r="AT551" s="3">
        <f t="shared" si="93"/>
        <v>-244</v>
      </c>
      <c r="AU551" s="3">
        <f t="shared" si="93"/>
        <v>-60</v>
      </c>
      <c r="AV551" s="3">
        <f t="shared" si="93"/>
        <v>12</v>
      </c>
      <c r="AW551" s="3">
        <f t="shared" si="91"/>
        <v>-96.5</v>
      </c>
      <c r="AX551" s="3">
        <f t="shared" si="91"/>
        <v>-93.5</v>
      </c>
      <c r="AY551" s="9">
        <f t="shared" si="91"/>
        <v>-6</v>
      </c>
      <c r="AZ551" s="3">
        <f t="shared" si="94"/>
        <v>59536</v>
      </c>
      <c r="BA551" s="3">
        <f t="shared" si="94"/>
        <v>3600</v>
      </c>
      <c r="BB551" s="3">
        <f t="shared" si="94"/>
        <v>144</v>
      </c>
      <c r="BC551" s="3">
        <f t="shared" si="92"/>
        <v>9312.25</v>
      </c>
      <c r="BD551" s="3">
        <f t="shared" si="92"/>
        <v>8742.25</v>
      </c>
      <c r="BE551" s="3">
        <f t="shared" si="92"/>
        <v>36</v>
      </c>
    </row>
    <row r="552" spans="1:57" x14ac:dyDescent="0.25">
      <c r="A552">
        <v>550</v>
      </c>
      <c r="B552" t="s">
        <v>75</v>
      </c>
      <c r="C552" t="s">
        <v>214</v>
      </c>
      <c r="D552" t="str">
        <f t="shared" si="95"/>
        <v>MANOR DR between KENWOOD and OCEAN</v>
      </c>
      <c r="E552" t="s">
        <v>325</v>
      </c>
      <c r="F552" t="s">
        <v>566</v>
      </c>
      <c r="G552" t="s">
        <v>391</v>
      </c>
      <c r="H552" t="s">
        <v>36</v>
      </c>
      <c r="I552" t="s">
        <v>621</v>
      </c>
      <c r="J552" s="11" t="s">
        <v>1084</v>
      </c>
      <c r="K552">
        <v>22751</v>
      </c>
      <c r="L552" s="11">
        <v>22752</v>
      </c>
      <c r="M552">
        <f>IFERROR(ROUND(VLOOKUP($A552,est_vols!$A:$U,2,FALSE),0),"")</f>
        <v>3</v>
      </c>
      <c r="N552">
        <f>IFERROR(ROUND(VLOOKUP($A552,est_vols!$A:$U,3,FALSE),0),"")</f>
        <v>11</v>
      </c>
      <c r="O552" t="str">
        <f>VLOOKUP(M552,'AT FT Lookup'!$A$3:$D$8,4,FALSE)</f>
        <v>Urb</v>
      </c>
      <c r="P552" s="11" t="str">
        <f>VLOOKUP(N552,'AT FT Lookup'!$A$12:$C$26,3,FALSE)</f>
        <v>Loc</v>
      </c>
      <c r="Q552">
        <f t="shared" si="86"/>
        <v>1</v>
      </c>
      <c r="R552">
        <f t="shared" si="87"/>
        <v>0</v>
      </c>
      <c r="S552">
        <f t="shared" si="88"/>
        <v>0</v>
      </c>
      <c r="T552">
        <f t="shared" si="89"/>
        <v>0</v>
      </c>
      <c r="U552" s="11" t="str">
        <f t="shared" si="90"/>
        <v>&lt;10k</v>
      </c>
      <c r="V552" s="3">
        <v>280</v>
      </c>
      <c r="W552" s="3">
        <v>28</v>
      </c>
      <c r="X552" s="3">
        <v>92</v>
      </c>
      <c r="Y552" s="3">
        <v>91</v>
      </c>
      <c r="Z552" s="3">
        <v>68</v>
      </c>
      <c r="AA552" s="9">
        <v>1</v>
      </c>
      <c r="AN552" s="3">
        <f>IFERROR(ROUND(VLOOKUP($A552,est_vols!$A:$U,4,FALSE),0),"")</f>
        <v>0</v>
      </c>
      <c r="AO552" s="3">
        <f>IFERROR(ROUND(VLOOKUP($A552,est_vols!$A:$U,5,FALSE),0),"")</f>
        <v>0</v>
      </c>
      <c r="AP552" s="3">
        <f>IFERROR(ROUND(VLOOKUP($A552,est_vols!$A:$U,6,FALSE),0),"")</f>
        <v>0</v>
      </c>
      <c r="AQ552" s="3">
        <f>IFERROR(ROUND(VLOOKUP($A552,est_vols!$A:$U,7,FALSE),0),"")</f>
        <v>0</v>
      </c>
      <c r="AR552" s="3">
        <f>IFERROR(ROUND(VLOOKUP($A552,est_vols!$A:$U,8,FALSE),0),"")</f>
        <v>0</v>
      </c>
      <c r="AS552" s="9">
        <f>IFERROR(ROUND(VLOOKUP($A552,est_vols!$A:$U,9,FALSE),0),"")</f>
        <v>0</v>
      </c>
      <c r="AT552" s="3">
        <f t="shared" si="93"/>
        <v>-280</v>
      </c>
      <c r="AU552" s="3">
        <f t="shared" si="93"/>
        <v>-28</v>
      </c>
      <c r="AV552" s="3">
        <f t="shared" si="93"/>
        <v>-92</v>
      </c>
      <c r="AW552" s="3">
        <f t="shared" si="91"/>
        <v>-91</v>
      </c>
      <c r="AX552" s="3">
        <f t="shared" si="91"/>
        <v>-68</v>
      </c>
      <c r="AY552" s="9">
        <f t="shared" si="91"/>
        <v>-1</v>
      </c>
      <c r="AZ552" s="3">
        <f t="shared" si="94"/>
        <v>78400</v>
      </c>
      <c r="BA552" s="3">
        <f t="shared" si="94"/>
        <v>784</v>
      </c>
      <c r="BB552" s="3">
        <f t="shared" si="94"/>
        <v>8464</v>
      </c>
      <c r="BC552" s="3">
        <f t="shared" si="92"/>
        <v>8281</v>
      </c>
      <c r="BD552" s="3">
        <f t="shared" si="92"/>
        <v>4624</v>
      </c>
      <c r="BE552" s="3">
        <f t="shared" si="92"/>
        <v>1</v>
      </c>
    </row>
    <row r="553" spans="1:57" x14ac:dyDescent="0.25">
      <c r="A553">
        <v>551</v>
      </c>
      <c r="B553" t="s">
        <v>75</v>
      </c>
      <c r="C553" t="s">
        <v>214</v>
      </c>
      <c r="D553" t="str">
        <f t="shared" si="95"/>
        <v>MANOR DR between KENWOOD and OCEAN</v>
      </c>
      <c r="E553" t="s">
        <v>325</v>
      </c>
      <c r="F553" t="s">
        <v>566</v>
      </c>
      <c r="G553" t="s">
        <v>391</v>
      </c>
      <c r="H553" t="s">
        <v>38</v>
      </c>
      <c r="I553" t="s">
        <v>621</v>
      </c>
      <c r="J553" s="11" t="s">
        <v>1085</v>
      </c>
      <c r="K553">
        <v>22752</v>
      </c>
      <c r="L553" s="11">
        <v>22751</v>
      </c>
      <c r="M553">
        <f>IFERROR(ROUND(VLOOKUP($A553,est_vols!$A:$U,2,FALSE),0),"")</f>
        <v>3</v>
      </c>
      <c r="N553">
        <f>IFERROR(ROUND(VLOOKUP($A553,est_vols!$A:$U,3,FALSE),0),"")</f>
        <v>11</v>
      </c>
      <c r="O553" t="str">
        <f>VLOOKUP(M553,'AT FT Lookup'!$A$3:$D$8,4,FALSE)</f>
        <v>Urb</v>
      </c>
      <c r="P553" s="11" t="str">
        <f>VLOOKUP(N553,'AT FT Lookup'!$A$12:$C$26,3,FALSE)</f>
        <v>Loc</v>
      </c>
      <c r="Q553">
        <f t="shared" si="86"/>
        <v>1</v>
      </c>
      <c r="R553">
        <f t="shared" si="87"/>
        <v>0</v>
      </c>
      <c r="S553">
        <f t="shared" si="88"/>
        <v>0</v>
      </c>
      <c r="T553">
        <f t="shared" si="89"/>
        <v>0</v>
      </c>
      <c r="U553" s="11" t="str">
        <f t="shared" si="90"/>
        <v>&lt;10k</v>
      </c>
      <c r="V553" s="3">
        <v>384</v>
      </c>
      <c r="W553" s="3">
        <v>37.5</v>
      </c>
      <c r="X553" s="3">
        <v>125.5</v>
      </c>
      <c r="Y553" s="3">
        <v>121.5</v>
      </c>
      <c r="Z553" s="3">
        <v>98.5</v>
      </c>
      <c r="AA553" s="9">
        <v>1</v>
      </c>
      <c r="AN553" s="3">
        <f>IFERROR(ROUND(VLOOKUP($A553,est_vols!$A:$U,4,FALSE),0),"")</f>
        <v>0</v>
      </c>
      <c r="AO553" s="3">
        <f>IFERROR(ROUND(VLOOKUP($A553,est_vols!$A:$U,5,FALSE),0),"")</f>
        <v>0</v>
      </c>
      <c r="AP553" s="3">
        <f>IFERROR(ROUND(VLOOKUP($A553,est_vols!$A:$U,6,FALSE),0),"")</f>
        <v>0</v>
      </c>
      <c r="AQ553" s="3">
        <f>IFERROR(ROUND(VLOOKUP($A553,est_vols!$A:$U,7,FALSE),0),"")</f>
        <v>0</v>
      </c>
      <c r="AR553" s="3">
        <f>IFERROR(ROUND(VLOOKUP($A553,est_vols!$A:$U,8,FALSE),0),"")</f>
        <v>0</v>
      </c>
      <c r="AS553" s="9">
        <f>IFERROR(ROUND(VLOOKUP($A553,est_vols!$A:$U,9,FALSE),0),"")</f>
        <v>0</v>
      </c>
      <c r="AT553" s="3">
        <f t="shared" si="93"/>
        <v>-384</v>
      </c>
      <c r="AU553" s="3">
        <f t="shared" si="93"/>
        <v>-37.5</v>
      </c>
      <c r="AV553" s="3">
        <f t="shared" si="93"/>
        <v>-125.5</v>
      </c>
      <c r="AW553" s="3">
        <f t="shared" si="91"/>
        <v>-121.5</v>
      </c>
      <c r="AX553" s="3">
        <f t="shared" si="91"/>
        <v>-98.5</v>
      </c>
      <c r="AY553" s="9">
        <f t="shared" si="91"/>
        <v>-1</v>
      </c>
      <c r="AZ553" s="3">
        <f t="shared" si="94"/>
        <v>147456</v>
      </c>
      <c r="BA553" s="3">
        <f t="shared" si="94"/>
        <v>1406.25</v>
      </c>
      <c r="BB553" s="3">
        <f t="shared" si="94"/>
        <v>15750.25</v>
      </c>
      <c r="BC553" s="3">
        <f t="shared" si="92"/>
        <v>14762.25</v>
      </c>
      <c r="BD553" s="3">
        <f t="shared" si="92"/>
        <v>9702.25</v>
      </c>
      <c r="BE553" s="3">
        <f t="shared" si="92"/>
        <v>1</v>
      </c>
    </row>
    <row r="554" spans="1:57" x14ac:dyDescent="0.25">
      <c r="A554">
        <v>552</v>
      </c>
      <c r="B554" t="s">
        <v>75</v>
      </c>
      <c r="C554" t="s">
        <v>214</v>
      </c>
      <c r="D554" t="str">
        <f t="shared" si="95"/>
        <v>MISSOURI ST between 16TH and 17TH</v>
      </c>
      <c r="E554" t="s">
        <v>326</v>
      </c>
      <c r="F554" t="s">
        <v>567</v>
      </c>
      <c r="G554" t="s">
        <v>568</v>
      </c>
      <c r="H554" t="s">
        <v>36</v>
      </c>
      <c r="I554" t="s">
        <v>621</v>
      </c>
      <c r="J554" s="11" t="s">
        <v>1086</v>
      </c>
      <c r="K554">
        <v>23681</v>
      </c>
      <c r="L554" s="11">
        <v>23787</v>
      </c>
      <c r="M554">
        <f>IFERROR(ROUND(VLOOKUP($A554,est_vols!$A:$U,2,FALSE),0),"")</f>
        <v>2</v>
      </c>
      <c r="N554">
        <f>IFERROR(ROUND(VLOOKUP($A554,est_vols!$A:$U,3,FALSE),0),"")</f>
        <v>11</v>
      </c>
      <c r="O554" t="str">
        <f>VLOOKUP(M554,'AT FT Lookup'!$A$3:$D$8,4,FALSE)</f>
        <v>UrbBiz</v>
      </c>
      <c r="P554" s="11" t="str">
        <f>VLOOKUP(N554,'AT FT Lookup'!$A$12:$C$26,3,FALSE)</f>
        <v>Loc</v>
      </c>
      <c r="Q554">
        <f t="shared" si="86"/>
        <v>1</v>
      </c>
      <c r="R554">
        <f t="shared" si="87"/>
        <v>0</v>
      </c>
      <c r="S554">
        <f t="shared" si="88"/>
        <v>0</v>
      </c>
      <c r="T554">
        <f t="shared" si="89"/>
        <v>0</v>
      </c>
      <c r="U554" s="11" t="str">
        <f t="shared" si="90"/>
        <v>&lt;10k</v>
      </c>
      <c r="V554" s="3">
        <v>2025</v>
      </c>
      <c r="W554" s="3">
        <v>339.5</v>
      </c>
      <c r="X554" s="3">
        <v>703</v>
      </c>
      <c r="Y554" s="3">
        <v>454.5</v>
      </c>
      <c r="Z554" s="3">
        <v>469.5</v>
      </c>
      <c r="AA554" s="9">
        <v>58.5</v>
      </c>
      <c r="AN554" s="3">
        <f>IFERROR(ROUND(VLOOKUP($A554,est_vols!$A:$U,4,FALSE),0),"")</f>
        <v>71</v>
      </c>
      <c r="AO554" s="3">
        <f>IFERROR(ROUND(VLOOKUP($A554,est_vols!$A:$U,5,FALSE),0),"")</f>
        <v>15</v>
      </c>
      <c r="AP554" s="3">
        <f>IFERROR(ROUND(VLOOKUP($A554,est_vols!$A:$U,6,FALSE),0),"")</f>
        <v>27</v>
      </c>
      <c r="AQ554" s="3">
        <f>IFERROR(ROUND(VLOOKUP($A554,est_vols!$A:$U,7,FALSE),0),"")</f>
        <v>13</v>
      </c>
      <c r="AR554" s="3">
        <f>IFERROR(ROUND(VLOOKUP($A554,est_vols!$A:$U,8,FALSE),0),"")</f>
        <v>15</v>
      </c>
      <c r="AS554" s="9">
        <f>IFERROR(ROUND(VLOOKUP($A554,est_vols!$A:$U,9,FALSE),0),"")</f>
        <v>1</v>
      </c>
      <c r="AT554" s="3">
        <f t="shared" si="93"/>
        <v>-1954</v>
      </c>
      <c r="AU554" s="3">
        <f t="shared" si="93"/>
        <v>-324.5</v>
      </c>
      <c r="AV554" s="3">
        <f t="shared" si="93"/>
        <v>-676</v>
      </c>
      <c r="AW554" s="3">
        <f t="shared" si="91"/>
        <v>-441.5</v>
      </c>
      <c r="AX554" s="3">
        <f t="shared" si="91"/>
        <v>-454.5</v>
      </c>
      <c r="AY554" s="9">
        <f t="shared" si="91"/>
        <v>-57.5</v>
      </c>
      <c r="AZ554" s="3">
        <f t="shared" si="94"/>
        <v>3818116</v>
      </c>
      <c r="BA554" s="3">
        <f t="shared" si="94"/>
        <v>105300.25</v>
      </c>
      <c r="BB554" s="3">
        <f t="shared" si="94"/>
        <v>456976</v>
      </c>
      <c r="BC554" s="3">
        <f t="shared" si="92"/>
        <v>194922.25</v>
      </c>
      <c r="BD554" s="3">
        <f t="shared" si="92"/>
        <v>206570.25</v>
      </c>
      <c r="BE554" s="3">
        <f t="shared" si="92"/>
        <v>3306.25</v>
      </c>
    </row>
    <row r="555" spans="1:57" x14ac:dyDescent="0.25">
      <c r="A555">
        <v>553</v>
      </c>
      <c r="B555" t="s">
        <v>75</v>
      </c>
      <c r="C555" t="s">
        <v>214</v>
      </c>
      <c r="D555" t="str">
        <f t="shared" si="95"/>
        <v>MISSOURI ST between 16TH and 17TH</v>
      </c>
      <c r="E555" t="s">
        <v>326</v>
      </c>
      <c r="F555" t="s">
        <v>567</v>
      </c>
      <c r="G555" t="s">
        <v>568</v>
      </c>
      <c r="H555" t="s">
        <v>38</v>
      </c>
      <c r="I555" t="s">
        <v>621</v>
      </c>
      <c r="J555" s="11" t="s">
        <v>1087</v>
      </c>
      <c r="K555">
        <v>23787</v>
      </c>
      <c r="L555" s="11">
        <v>23681</v>
      </c>
      <c r="M555">
        <f>IFERROR(ROUND(VLOOKUP($A555,est_vols!$A:$U,2,FALSE),0),"")</f>
        <v>2</v>
      </c>
      <c r="N555">
        <f>IFERROR(ROUND(VLOOKUP($A555,est_vols!$A:$U,3,FALSE),0),"")</f>
        <v>11</v>
      </c>
      <c r="O555" t="str">
        <f>VLOOKUP(M555,'AT FT Lookup'!$A$3:$D$8,4,FALSE)</f>
        <v>UrbBiz</v>
      </c>
      <c r="P555" s="11" t="str">
        <f>VLOOKUP(N555,'AT FT Lookup'!$A$12:$C$26,3,FALSE)</f>
        <v>Loc</v>
      </c>
      <c r="Q555">
        <f t="shared" si="86"/>
        <v>1</v>
      </c>
      <c r="R555">
        <f t="shared" si="87"/>
        <v>0</v>
      </c>
      <c r="S555">
        <f t="shared" si="88"/>
        <v>0</v>
      </c>
      <c r="T555">
        <f t="shared" si="89"/>
        <v>0</v>
      </c>
      <c r="U555" s="11" t="str">
        <f t="shared" si="90"/>
        <v>&lt;10k</v>
      </c>
      <c r="V555" s="3">
        <v>1730.5</v>
      </c>
      <c r="W555" s="3">
        <v>225.5</v>
      </c>
      <c r="X555" s="3">
        <v>686</v>
      </c>
      <c r="Y555" s="3">
        <v>383.5</v>
      </c>
      <c r="Z555" s="3">
        <v>394.5</v>
      </c>
      <c r="AA555" s="9">
        <v>41</v>
      </c>
      <c r="AN555" s="3">
        <f>IFERROR(ROUND(VLOOKUP($A555,est_vols!$A:$U,4,FALSE),0),"")</f>
        <v>59</v>
      </c>
      <c r="AO555" s="3">
        <f>IFERROR(ROUND(VLOOKUP($A555,est_vols!$A:$U,5,FALSE),0),"")</f>
        <v>5</v>
      </c>
      <c r="AP555" s="3">
        <f>IFERROR(ROUND(VLOOKUP($A555,est_vols!$A:$U,6,FALSE),0),"")</f>
        <v>25</v>
      </c>
      <c r="AQ555" s="3">
        <f>IFERROR(ROUND(VLOOKUP($A555,est_vols!$A:$U,7,FALSE),0),"")</f>
        <v>20</v>
      </c>
      <c r="AR555" s="3">
        <f>IFERROR(ROUND(VLOOKUP($A555,est_vols!$A:$U,8,FALSE),0),"")</f>
        <v>8</v>
      </c>
      <c r="AS555" s="9">
        <f>IFERROR(ROUND(VLOOKUP($A555,est_vols!$A:$U,9,FALSE),0),"")</f>
        <v>0</v>
      </c>
      <c r="AT555" s="3">
        <f t="shared" si="93"/>
        <v>-1671.5</v>
      </c>
      <c r="AU555" s="3">
        <f t="shared" si="93"/>
        <v>-220.5</v>
      </c>
      <c r="AV555" s="3">
        <f t="shared" si="93"/>
        <v>-661</v>
      </c>
      <c r="AW555" s="3">
        <f t="shared" si="91"/>
        <v>-363.5</v>
      </c>
      <c r="AX555" s="3">
        <f t="shared" si="91"/>
        <v>-386.5</v>
      </c>
      <c r="AY555" s="9">
        <f t="shared" si="91"/>
        <v>-41</v>
      </c>
      <c r="AZ555" s="3">
        <f t="shared" si="94"/>
        <v>2793912.25</v>
      </c>
      <c r="BA555" s="3">
        <f t="shared" si="94"/>
        <v>48620.25</v>
      </c>
      <c r="BB555" s="3">
        <f t="shared" si="94"/>
        <v>436921</v>
      </c>
      <c r="BC555" s="3">
        <f t="shared" si="92"/>
        <v>132132.25</v>
      </c>
      <c r="BD555" s="3">
        <f t="shared" si="92"/>
        <v>149382.25</v>
      </c>
      <c r="BE555" s="3">
        <f t="shared" si="92"/>
        <v>1681</v>
      </c>
    </row>
    <row r="556" spans="1:57" x14ac:dyDescent="0.25">
      <c r="A556">
        <v>554</v>
      </c>
      <c r="B556" t="s">
        <v>75</v>
      </c>
      <c r="C556" t="s">
        <v>214</v>
      </c>
      <c r="D556" t="str">
        <f t="shared" si="95"/>
        <v>MT. VERNON AVE between ALEMANY and MISSION</v>
      </c>
      <c r="E556" t="s">
        <v>327</v>
      </c>
      <c r="F556" t="s">
        <v>499</v>
      </c>
      <c r="G556" t="s">
        <v>398</v>
      </c>
      <c r="H556" t="s">
        <v>36</v>
      </c>
      <c r="I556" t="s">
        <v>621</v>
      </c>
      <c r="J556" s="11" t="s">
        <v>1088</v>
      </c>
      <c r="K556">
        <v>21489</v>
      </c>
      <c r="L556" s="11">
        <v>21513</v>
      </c>
      <c r="M556">
        <f>IFERROR(ROUND(VLOOKUP($A556,est_vols!$A:$U,2,FALSE),0),"")</f>
        <v>2</v>
      </c>
      <c r="N556">
        <f>IFERROR(ROUND(VLOOKUP($A556,est_vols!$A:$U,3,FALSE),0),"")</f>
        <v>4</v>
      </c>
      <c r="O556" t="str">
        <f>VLOOKUP(M556,'AT FT Lookup'!$A$3:$D$8,4,FALSE)</f>
        <v>UrbBiz</v>
      </c>
      <c r="P556" s="11" t="str">
        <f>VLOOKUP(N556,'AT FT Lookup'!$A$12:$C$26,3,FALSE)</f>
        <v>Col</v>
      </c>
      <c r="Q556">
        <f t="shared" si="86"/>
        <v>1</v>
      </c>
      <c r="R556">
        <f t="shared" si="87"/>
        <v>0</v>
      </c>
      <c r="S556">
        <f t="shared" si="88"/>
        <v>0</v>
      </c>
      <c r="T556">
        <f t="shared" si="89"/>
        <v>0</v>
      </c>
      <c r="U556" s="11" t="str">
        <f t="shared" si="90"/>
        <v>&lt;10k</v>
      </c>
      <c r="V556" s="3">
        <v>1752</v>
      </c>
      <c r="W556" s="3">
        <v>409</v>
      </c>
      <c r="X556" s="3">
        <v>585</v>
      </c>
      <c r="Y556" s="3">
        <v>365.5</v>
      </c>
      <c r="Z556" s="3">
        <v>353</v>
      </c>
      <c r="AA556" s="9">
        <v>39.5</v>
      </c>
      <c r="AN556" s="3">
        <f>IFERROR(ROUND(VLOOKUP($A556,est_vols!$A:$U,4,FALSE),0),"")</f>
        <v>1407</v>
      </c>
      <c r="AO556" s="3">
        <f>IFERROR(ROUND(VLOOKUP($A556,est_vols!$A:$U,5,FALSE),0),"")</f>
        <v>264</v>
      </c>
      <c r="AP556" s="3">
        <f>IFERROR(ROUND(VLOOKUP($A556,est_vols!$A:$U,6,FALSE),0),"")</f>
        <v>588</v>
      </c>
      <c r="AQ556" s="3">
        <f>IFERROR(ROUND(VLOOKUP($A556,est_vols!$A:$U,7,FALSE),0),"")</f>
        <v>264</v>
      </c>
      <c r="AR556" s="3">
        <f>IFERROR(ROUND(VLOOKUP($A556,est_vols!$A:$U,8,FALSE),0),"")</f>
        <v>273</v>
      </c>
      <c r="AS556" s="9">
        <f>IFERROR(ROUND(VLOOKUP($A556,est_vols!$A:$U,9,FALSE),0),"")</f>
        <v>18</v>
      </c>
      <c r="AT556" s="3">
        <f t="shared" si="93"/>
        <v>-345</v>
      </c>
      <c r="AU556" s="3">
        <f t="shared" si="93"/>
        <v>-145</v>
      </c>
      <c r="AV556" s="3">
        <f t="shared" si="93"/>
        <v>3</v>
      </c>
      <c r="AW556" s="3">
        <f t="shared" si="91"/>
        <v>-101.5</v>
      </c>
      <c r="AX556" s="3">
        <f t="shared" si="91"/>
        <v>-80</v>
      </c>
      <c r="AY556" s="9">
        <f t="shared" si="91"/>
        <v>-21.5</v>
      </c>
      <c r="AZ556" s="3">
        <f t="shared" si="94"/>
        <v>119025</v>
      </c>
      <c r="BA556" s="3">
        <f t="shared" si="94"/>
        <v>21025</v>
      </c>
      <c r="BB556" s="3">
        <f t="shared" si="94"/>
        <v>9</v>
      </c>
      <c r="BC556" s="3">
        <f t="shared" si="92"/>
        <v>10302.25</v>
      </c>
      <c r="BD556" s="3">
        <f t="shared" si="92"/>
        <v>6400</v>
      </c>
      <c r="BE556" s="3">
        <f t="shared" si="92"/>
        <v>462.25</v>
      </c>
    </row>
    <row r="557" spans="1:57" x14ac:dyDescent="0.25">
      <c r="A557">
        <v>555</v>
      </c>
      <c r="B557" t="s">
        <v>75</v>
      </c>
      <c r="C557" t="s">
        <v>214</v>
      </c>
      <c r="D557" t="str">
        <f t="shared" si="95"/>
        <v>MT. VERNON AVE between ALEMANY and MISSION</v>
      </c>
      <c r="E557" t="s">
        <v>327</v>
      </c>
      <c r="F557" t="s">
        <v>499</v>
      </c>
      <c r="G557" t="s">
        <v>398</v>
      </c>
      <c r="H557" t="s">
        <v>36</v>
      </c>
      <c r="I557" t="s">
        <v>621</v>
      </c>
      <c r="J557" s="11" t="s">
        <v>1089</v>
      </c>
      <c r="K557">
        <v>21513</v>
      </c>
      <c r="L557" s="11">
        <v>21512</v>
      </c>
      <c r="M557">
        <f>IFERROR(ROUND(VLOOKUP($A557,est_vols!$A:$U,2,FALSE),0),"")</f>
        <v>2</v>
      </c>
      <c r="N557">
        <f>IFERROR(ROUND(VLOOKUP($A557,est_vols!$A:$U,3,FALSE),0),"")</f>
        <v>4</v>
      </c>
      <c r="O557" t="str">
        <f>VLOOKUP(M557,'AT FT Lookup'!$A$3:$D$8,4,FALSE)</f>
        <v>UrbBiz</v>
      </c>
      <c r="P557" s="11" t="str">
        <f>VLOOKUP(N557,'AT FT Lookup'!$A$12:$C$26,3,FALSE)</f>
        <v>Col</v>
      </c>
      <c r="Q557">
        <f t="shared" si="86"/>
        <v>1</v>
      </c>
      <c r="R557">
        <f t="shared" si="87"/>
        <v>0</v>
      </c>
      <c r="S557">
        <f t="shared" si="88"/>
        <v>0</v>
      </c>
      <c r="T557">
        <f t="shared" si="89"/>
        <v>0</v>
      </c>
      <c r="U557" s="11" t="str">
        <f t="shared" si="90"/>
        <v>&lt;10k</v>
      </c>
      <c r="V557" s="3">
        <v>1752</v>
      </c>
      <c r="W557" s="3">
        <v>409</v>
      </c>
      <c r="X557" s="3">
        <v>585</v>
      </c>
      <c r="Y557" s="3">
        <v>365.5</v>
      </c>
      <c r="Z557" s="3">
        <v>353</v>
      </c>
      <c r="AA557" s="9">
        <v>39.5</v>
      </c>
      <c r="AN557" s="3">
        <f>IFERROR(ROUND(VLOOKUP($A557,est_vols!$A:$U,4,FALSE),0),"")</f>
        <v>1407</v>
      </c>
      <c r="AO557" s="3">
        <f>IFERROR(ROUND(VLOOKUP($A557,est_vols!$A:$U,5,FALSE),0),"")</f>
        <v>264</v>
      </c>
      <c r="AP557" s="3">
        <f>IFERROR(ROUND(VLOOKUP($A557,est_vols!$A:$U,6,FALSE),0),"")</f>
        <v>588</v>
      </c>
      <c r="AQ557" s="3">
        <f>IFERROR(ROUND(VLOOKUP($A557,est_vols!$A:$U,7,FALSE),0),"")</f>
        <v>264</v>
      </c>
      <c r="AR557" s="3">
        <f>IFERROR(ROUND(VLOOKUP($A557,est_vols!$A:$U,8,FALSE),0),"")</f>
        <v>273</v>
      </c>
      <c r="AS557" s="9">
        <f>IFERROR(ROUND(VLOOKUP($A557,est_vols!$A:$U,9,FALSE),0),"")</f>
        <v>18</v>
      </c>
      <c r="AT557" s="3">
        <f t="shared" si="93"/>
        <v>-345</v>
      </c>
      <c r="AU557" s="3">
        <f t="shared" si="93"/>
        <v>-145</v>
      </c>
      <c r="AV557" s="3">
        <f t="shared" si="93"/>
        <v>3</v>
      </c>
      <c r="AW557" s="3">
        <f t="shared" si="91"/>
        <v>-101.5</v>
      </c>
      <c r="AX557" s="3">
        <f t="shared" si="91"/>
        <v>-80</v>
      </c>
      <c r="AY557" s="9">
        <f t="shared" si="91"/>
        <v>-21.5</v>
      </c>
      <c r="AZ557" s="3">
        <f t="shared" si="94"/>
        <v>119025</v>
      </c>
      <c r="BA557" s="3">
        <f t="shared" si="94"/>
        <v>21025</v>
      </c>
      <c r="BB557" s="3">
        <f t="shared" si="94"/>
        <v>9</v>
      </c>
      <c r="BC557" s="3">
        <f t="shared" si="92"/>
        <v>10302.25</v>
      </c>
      <c r="BD557" s="3">
        <f t="shared" si="92"/>
        <v>6400</v>
      </c>
      <c r="BE557" s="3">
        <f t="shared" si="92"/>
        <v>462.25</v>
      </c>
    </row>
    <row r="558" spans="1:57" x14ac:dyDescent="0.25">
      <c r="A558">
        <v>556</v>
      </c>
      <c r="B558" t="s">
        <v>75</v>
      </c>
      <c r="C558" t="s">
        <v>214</v>
      </c>
      <c r="D558" t="str">
        <f t="shared" si="95"/>
        <v>MT. VERNON AVE between ALEMANY and MISSION</v>
      </c>
      <c r="E558" t="s">
        <v>327</v>
      </c>
      <c r="F558" t="s">
        <v>499</v>
      </c>
      <c r="G558" t="s">
        <v>398</v>
      </c>
      <c r="H558" t="s">
        <v>36</v>
      </c>
      <c r="I558" t="s">
        <v>621</v>
      </c>
      <c r="J558" s="11" t="s">
        <v>1090</v>
      </c>
      <c r="K558">
        <v>21512</v>
      </c>
      <c r="L558" s="11">
        <v>21516</v>
      </c>
      <c r="M558">
        <f>IFERROR(ROUND(VLOOKUP($A558,est_vols!$A:$U,2,FALSE),0),"")</f>
        <v>2</v>
      </c>
      <c r="N558">
        <f>IFERROR(ROUND(VLOOKUP($A558,est_vols!$A:$U,3,FALSE),0),"")</f>
        <v>4</v>
      </c>
      <c r="O558" t="str">
        <f>VLOOKUP(M558,'AT FT Lookup'!$A$3:$D$8,4,FALSE)</f>
        <v>UrbBiz</v>
      </c>
      <c r="P558" s="11" t="str">
        <f>VLOOKUP(N558,'AT FT Lookup'!$A$12:$C$26,3,FALSE)</f>
        <v>Col</v>
      </c>
      <c r="Q558">
        <f t="shared" si="86"/>
        <v>1</v>
      </c>
      <c r="R558">
        <f t="shared" si="87"/>
        <v>0</v>
      </c>
      <c r="S558">
        <f t="shared" si="88"/>
        <v>0</v>
      </c>
      <c r="T558">
        <f t="shared" si="89"/>
        <v>0</v>
      </c>
      <c r="U558" s="11" t="str">
        <f t="shared" si="90"/>
        <v>&lt;10k</v>
      </c>
      <c r="V558" s="3">
        <v>1752</v>
      </c>
      <c r="W558" s="3">
        <v>409</v>
      </c>
      <c r="X558" s="3">
        <v>585</v>
      </c>
      <c r="Y558" s="3">
        <v>365.5</v>
      </c>
      <c r="Z558" s="3">
        <v>353</v>
      </c>
      <c r="AA558" s="9">
        <v>39.5</v>
      </c>
      <c r="AN558" s="3">
        <f>IFERROR(ROUND(VLOOKUP($A558,est_vols!$A:$U,4,FALSE),0),"")</f>
        <v>1407</v>
      </c>
      <c r="AO558" s="3">
        <f>IFERROR(ROUND(VLOOKUP($A558,est_vols!$A:$U,5,FALSE),0),"")</f>
        <v>264</v>
      </c>
      <c r="AP558" s="3">
        <f>IFERROR(ROUND(VLOOKUP($A558,est_vols!$A:$U,6,FALSE),0),"")</f>
        <v>588</v>
      </c>
      <c r="AQ558" s="3">
        <f>IFERROR(ROUND(VLOOKUP($A558,est_vols!$A:$U,7,FALSE),0),"")</f>
        <v>264</v>
      </c>
      <c r="AR558" s="3">
        <f>IFERROR(ROUND(VLOOKUP($A558,est_vols!$A:$U,8,FALSE),0),"")</f>
        <v>273</v>
      </c>
      <c r="AS558" s="9">
        <f>IFERROR(ROUND(VLOOKUP($A558,est_vols!$A:$U,9,FALSE),0),"")</f>
        <v>18</v>
      </c>
      <c r="AT558" s="3">
        <f t="shared" si="93"/>
        <v>-345</v>
      </c>
      <c r="AU558" s="3">
        <f t="shared" si="93"/>
        <v>-145</v>
      </c>
      <c r="AV558" s="3">
        <f t="shared" si="93"/>
        <v>3</v>
      </c>
      <c r="AW558" s="3">
        <f t="shared" si="91"/>
        <v>-101.5</v>
      </c>
      <c r="AX558" s="3">
        <f t="shared" si="91"/>
        <v>-80</v>
      </c>
      <c r="AY558" s="9">
        <f t="shared" si="91"/>
        <v>-21.5</v>
      </c>
      <c r="AZ558" s="3">
        <f t="shared" si="94"/>
        <v>119025</v>
      </c>
      <c r="BA558" s="3">
        <f t="shared" si="94"/>
        <v>21025</v>
      </c>
      <c r="BB558" s="3">
        <f t="shared" si="94"/>
        <v>9</v>
      </c>
      <c r="BC558" s="3">
        <f t="shared" si="92"/>
        <v>10302.25</v>
      </c>
      <c r="BD558" s="3">
        <f t="shared" si="92"/>
        <v>6400</v>
      </c>
      <c r="BE558" s="3">
        <f t="shared" si="92"/>
        <v>462.25</v>
      </c>
    </row>
    <row r="559" spans="1:57" x14ac:dyDescent="0.25">
      <c r="A559">
        <v>557</v>
      </c>
      <c r="B559" t="s">
        <v>75</v>
      </c>
      <c r="C559" t="s">
        <v>214</v>
      </c>
      <c r="D559" t="str">
        <f t="shared" si="95"/>
        <v>MT. VERNON AVE between ALEMANY and MISSION</v>
      </c>
      <c r="E559" t="s">
        <v>327</v>
      </c>
      <c r="F559" t="s">
        <v>499</v>
      </c>
      <c r="G559" t="s">
        <v>398</v>
      </c>
      <c r="H559" t="s">
        <v>36</v>
      </c>
      <c r="I559" t="s">
        <v>621</v>
      </c>
      <c r="J559" s="11" t="s">
        <v>1091</v>
      </c>
      <c r="K559">
        <v>21516</v>
      </c>
      <c r="L559" s="11">
        <v>21517</v>
      </c>
      <c r="M559">
        <f>IFERROR(ROUND(VLOOKUP($A559,est_vols!$A:$U,2,FALSE),0),"")</f>
        <v>2</v>
      </c>
      <c r="N559">
        <f>IFERROR(ROUND(VLOOKUP($A559,est_vols!$A:$U,3,FALSE),0),"")</f>
        <v>4</v>
      </c>
      <c r="O559" t="str">
        <f>VLOOKUP(M559,'AT FT Lookup'!$A$3:$D$8,4,FALSE)</f>
        <v>UrbBiz</v>
      </c>
      <c r="P559" s="11" t="str">
        <f>VLOOKUP(N559,'AT FT Lookup'!$A$12:$C$26,3,FALSE)</f>
        <v>Col</v>
      </c>
      <c r="Q559">
        <f t="shared" si="86"/>
        <v>1</v>
      </c>
      <c r="R559">
        <f t="shared" si="87"/>
        <v>0</v>
      </c>
      <c r="S559">
        <f t="shared" si="88"/>
        <v>0</v>
      </c>
      <c r="T559">
        <f t="shared" si="89"/>
        <v>0</v>
      </c>
      <c r="U559" s="11" t="str">
        <f t="shared" si="90"/>
        <v>&lt;10k</v>
      </c>
      <c r="V559" s="3">
        <v>1752</v>
      </c>
      <c r="W559" s="3">
        <v>409</v>
      </c>
      <c r="X559" s="3">
        <v>585</v>
      </c>
      <c r="Y559" s="3">
        <v>365.5</v>
      </c>
      <c r="Z559" s="3">
        <v>353</v>
      </c>
      <c r="AA559" s="9">
        <v>39.5</v>
      </c>
      <c r="AN559" s="3">
        <f>IFERROR(ROUND(VLOOKUP($A559,est_vols!$A:$U,4,FALSE),0),"")</f>
        <v>2458</v>
      </c>
      <c r="AO559" s="3">
        <f>IFERROR(ROUND(VLOOKUP($A559,est_vols!$A:$U,5,FALSE),0),"")</f>
        <v>398</v>
      </c>
      <c r="AP559" s="3">
        <f>IFERROR(ROUND(VLOOKUP($A559,est_vols!$A:$U,6,FALSE),0),"")</f>
        <v>1005</v>
      </c>
      <c r="AQ559" s="3">
        <f>IFERROR(ROUND(VLOOKUP($A559,est_vols!$A:$U,7,FALSE),0),"")</f>
        <v>417</v>
      </c>
      <c r="AR559" s="3">
        <f>IFERROR(ROUND(VLOOKUP($A559,est_vols!$A:$U,8,FALSE),0),"")</f>
        <v>550</v>
      </c>
      <c r="AS559" s="9">
        <f>IFERROR(ROUND(VLOOKUP($A559,est_vols!$A:$U,9,FALSE),0),"")</f>
        <v>88</v>
      </c>
      <c r="AT559" s="3">
        <f t="shared" si="93"/>
        <v>706</v>
      </c>
      <c r="AU559" s="3">
        <f t="shared" si="93"/>
        <v>-11</v>
      </c>
      <c r="AV559" s="3">
        <f t="shared" si="93"/>
        <v>420</v>
      </c>
      <c r="AW559" s="3">
        <f t="shared" si="91"/>
        <v>51.5</v>
      </c>
      <c r="AX559" s="3">
        <f t="shared" si="91"/>
        <v>197</v>
      </c>
      <c r="AY559" s="9">
        <f t="shared" si="91"/>
        <v>48.5</v>
      </c>
      <c r="AZ559" s="3">
        <f t="shared" si="94"/>
        <v>498436</v>
      </c>
      <c r="BA559" s="3">
        <f t="shared" si="94"/>
        <v>121</v>
      </c>
      <c r="BB559" s="3">
        <f t="shared" si="94"/>
        <v>176400</v>
      </c>
      <c r="BC559" s="3">
        <f t="shared" si="92"/>
        <v>2652.25</v>
      </c>
      <c r="BD559" s="3">
        <f t="shared" si="92"/>
        <v>38809</v>
      </c>
      <c r="BE559" s="3">
        <f t="shared" si="92"/>
        <v>2352.25</v>
      </c>
    </row>
    <row r="560" spans="1:57" x14ac:dyDescent="0.25">
      <c r="A560">
        <v>558</v>
      </c>
      <c r="B560" t="s">
        <v>75</v>
      </c>
      <c r="C560" t="s">
        <v>214</v>
      </c>
      <c r="D560" t="str">
        <f t="shared" si="95"/>
        <v>MT. VERNON AVE between ALEMANY and MISSION</v>
      </c>
      <c r="E560" t="s">
        <v>327</v>
      </c>
      <c r="F560" t="s">
        <v>499</v>
      </c>
      <c r="G560" t="s">
        <v>398</v>
      </c>
      <c r="H560" t="s">
        <v>38</v>
      </c>
      <c r="I560" t="s">
        <v>621</v>
      </c>
      <c r="J560" s="11" t="s">
        <v>1092</v>
      </c>
      <c r="K560">
        <v>21517</v>
      </c>
      <c r="L560" s="11">
        <v>21516</v>
      </c>
      <c r="M560">
        <f>IFERROR(ROUND(VLOOKUP($A560,est_vols!$A:$U,2,FALSE),0),"")</f>
        <v>2</v>
      </c>
      <c r="N560">
        <f>IFERROR(ROUND(VLOOKUP($A560,est_vols!$A:$U,3,FALSE),0),"")</f>
        <v>4</v>
      </c>
      <c r="O560" t="str">
        <f>VLOOKUP(M560,'AT FT Lookup'!$A$3:$D$8,4,FALSE)</f>
        <v>UrbBiz</v>
      </c>
      <c r="P560" s="11" t="str">
        <f>VLOOKUP(N560,'AT FT Lookup'!$A$12:$C$26,3,FALSE)</f>
        <v>Col</v>
      </c>
      <c r="Q560">
        <f t="shared" si="86"/>
        <v>1</v>
      </c>
      <c r="R560">
        <f t="shared" si="87"/>
        <v>0</v>
      </c>
      <c r="S560">
        <f t="shared" si="88"/>
        <v>0</v>
      </c>
      <c r="T560">
        <f t="shared" si="89"/>
        <v>0</v>
      </c>
      <c r="U560" s="11" t="str">
        <f t="shared" si="90"/>
        <v>&lt;10k</v>
      </c>
      <c r="V560" s="3">
        <v>2034</v>
      </c>
      <c r="W560" s="3">
        <v>251</v>
      </c>
      <c r="X560" s="3">
        <v>618</v>
      </c>
      <c r="Y560" s="3">
        <v>544</v>
      </c>
      <c r="Z560" s="3">
        <v>590</v>
      </c>
      <c r="AA560" s="9">
        <v>31</v>
      </c>
      <c r="AN560" s="3">
        <f>IFERROR(ROUND(VLOOKUP($A560,est_vols!$A:$U,4,FALSE),0),"")</f>
        <v>1643</v>
      </c>
      <c r="AO560" s="3">
        <f>IFERROR(ROUND(VLOOKUP($A560,est_vols!$A:$U,5,FALSE),0),"")</f>
        <v>228</v>
      </c>
      <c r="AP560" s="3">
        <f>IFERROR(ROUND(VLOOKUP($A560,est_vols!$A:$U,6,FALSE),0),"")</f>
        <v>687</v>
      </c>
      <c r="AQ560" s="3">
        <f>IFERROR(ROUND(VLOOKUP($A560,est_vols!$A:$U,7,FALSE),0),"")</f>
        <v>394</v>
      </c>
      <c r="AR560" s="3">
        <f>IFERROR(ROUND(VLOOKUP($A560,est_vols!$A:$U,8,FALSE),0),"")</f>
        <v>314</v>
      </c>
      <c r="AS560" s="9">
        <f>IFERROR(ROUND(VLOOKUP($A560,est_vols!$A:$U,9,FALSE),0),"")</f>
        <v>20</v>
      </c>
      <c r="AT560" s="3">
        <f t="shared" si="93"/>
        <v>-391</v>
      </c>
      <c r="AU560" s="3">
        <f t="shared" si="93"/>
        <v>-23</v>
      </c>
      <c r="AV560" s="3">
        <f t="shared" si="93"/>
        <v>69</v>
      </c>
      <c r="AW560" s="3">
        <f t="shared" si="91"/>
        <v>-150</v>
      </c>
      <c r="AX560" s="3">
        <f t="shared" si="91"/>
        <v>-276</v>
      </c>
      <c r="AY560" s="9">
        <f t="shared" si="91"/>
        <v>-11</v>
      </c>
      <c r="AZ560" s="3">
        <f t="shared" si="94"/>
        <v>152881</v>
      </c>
      <c r="BA560" s="3">
        <f t="shared" si="94"/>
        <v>529</v>
      </c>
      <c r="BB560" s="3">
        <f t="shared" si="94"/>
        <v>4761</v>
      </c>
      <c r="BC560" s="3">
        <f t="shared" si="92"/>
        <v>22500</v>
      </c>
      <c r="BD560" s="3">
        <f t="shared" si="92"/>
        <v>76176</v>
      </c>
      <c r="BE560" s="3">
        <f t="shared" si="92"/>
        <v>121</v>
      </c>
    </row>
    <row r="561" spans="1:57" x14ac:dyDescent="0.25">
      <c r="A561">
        <v>559</v>
      </c>
      <c r="B561" t="s">
        <v>75</v>
      </c>
      <c r="C561" t="s">
        <v>214</v>
      </c>
      <c r="D561" t="str">
        <f t="shared" si="95"/>
        <v>MT. VERNON AVE between ALEMANY and MISSION</v>
      </c>
      <c r="E561" t="s">
        <v>327</v>
      </c>
      <c r="F561" t="s">
        <v>499</v>
      </c>
      <c r="G561" t="s">
        <v>398</v>
      </c>
      <c r="H561" t="s">
        <v>38</v>
      </c>
      <c r="I561" t="s">
        <v>621</v>
      </c>
      <c r="J561" s="11" t="s">
        <v>1093</v>
      </c>
      <c r="K561">
        <v>21516</v>
      </c>
      <c r="L561" s="11">
        <v>21512</v>
      </c>
      <c r="M561">
        <f>IFERROR(ROUND(VLOOKUP($A561,est_vols!$A:$U,2,FALSE),0),"")</f>
        <v>2</v>
      </c>
      <c r="N561">
        <f>IFERROR(ROUND(VLOOKUP($A561,est_vols!$A:$U,3,FALSE),0),"")</f>
        <v>4</v>
      </c>
      <c r="O561" t="str">
        <f>VLOOKUP(M561,'AT FT Lookup'!$A$3:$D$8,4,FALSE)</f>
        <v>UrbBiz</v>
      </c>
      <c r="P561" s="11" t="str">
        <f>VLOOKUP(N561,'AT FT Lookup'!$A$12:$C$26,3,FALSE)</f>
        <v>Col</v>
      </c>
      <c r="Q561">
        <f t="shared" si="86"/>
        <v>1</v>
      </c>
      <c r="R561">
        <f t="shared" si="87"/>
        <v>0</v>
      </c>
      <c r="S561">
        <f t="shared" si="88"/>
        <v>0</v>
      </c>
      <c r="T561">
        <f t="shared" si="89"/>
        <v>0</v>
      </c>
      <c r="U561" s="11" t="str">
        <f t="shared" si="90"/>
        <v>&lt;10k</v>
      </c>
      <c r="V561" s="3">
        <v>2034</v>
      </c>
      <c r="W561" s="3">
        <v>251</v>
      </c>
      <c r="X561" s="3">
        <v>618</v>
      </c>
      <c r="Y561" s="3">
        <v>544</v>
      </c>
      <c r="Z561" s="3">
        <v>590</v>
      </c>
      <c r="AA561" s="9">
        <v>31</v>
      </c>
      <c r="AN561" s="3">
        <f>IFERROR(ROUND(VLOOKUP($A561,est_vols!$A:$U,4,FALSE),0),"")</f>
        <v>1748</v>
      </c>
      <c r="AO561" s="3">
        <f>IFERROR(ROUND(VLOOKUP($A561,est_vols!$A:$U,5,FALSE),0),"")</f>
        <v>272</v>
      </c>
      <c r="AP561" s="3">
        <f>IFERROR(ROUND(VLOOKUP($A561,est_vols!$A:$U,6,FALSE),0),"")</f>
        <v>733</v>
      </c>
      <c r="AQ561" s="3">
        <f>IFERROR(ROUND(VLOOKUP($A561,est_vols!$A:$U,7,FALSE),0),"")</f>
        <v>388</v>
      </c>
      <c r="AR561" s="3">
        <f>IFERROR(ROUND(VLOOKUP($A561,est_vols!$A:$U,8,FALSE),0),"")</f>
        <v>328</v>
      </c>
      <c r="AS561" s="9">
        <f>IFERROR(ROUND(VLOOKUP($A561,est_vols!$A:$U,9,FALSE),0),"")</f>
        <v>27</v>
      </c>
      <c r="AT561" s="3">
        <f t="shared" si="93"/>
        <v>-286</v>
      </c>
      <c r="AU561" s="3">
        <f t="shared" si="93"/>
        <v>21</v>
      </c>
      <c r="AV561" s="3">
        <f t="shared" si="93"/>
        <v>115</v>
      </c>
      <c r="AW561" s="3">
        <f t="shared" si="91"/>
        <v>-156</v>
      </c>
      <c r="AX561" s="3">
        <f t="shared" si="91"/>
        <v>-262</v>
      </c>
      <c r="AY561" s="9">
        <f t="shared" si="91"/>
        <v>-4</v>
      </c>
      <c r="AZ561" s="3">
        <f t="shared" si="94"/>
        <v>81796</v>
      </c>
      <c r="BA561" s="3">
        <f t="shared" si="94"/>
        <v>441</v>
      </c>
      <c r="BB561" s="3">
        <f t="shared" si="94"/>
        <v>13225</v>
      </c>
      <c r="BC561" s="3">
        <f t="shared" si="92"/>
        <v>24336</v>
      </c>
      <c r="BD561" s="3">
        <f t="shared" si="92"/>
        <v>68644</v>
      </c>
      <c r="BE561" s="3">
        <f t="shared" si="92"/>
        <v>16</v>
      </c>
    </row>
    <row r="562" spans="1:57" x14ac:dyDescent="0.25">
      <c r="A562">
        <v>560</v>
      </c>
      <c r="B562" t="s">
        <v>75</v>
      </c>
      <c r="C562" t="s">
        <v>214</v>
      </c>
      <c r="D562" t="str">
        <f t="shared" si="95"/>
        <v>MT. VERNON AVE between ALEMANY and MISSION</v>
      </c>
      <c r="E562" t="s">
        <v>327</v>
      </c>
      <c r="F562" t="s">
        <v>499</v>
      </c>
      <c r="G562" t="s">
        <v>398</v>
      </c>
      <c r="H562" t="s">
        <v>38</v>
      </c>
      <c r="I562" t="s">
        <v>621</v>
      </c>
      <c r="J562" s="11" t="s">
        <v>1094</v>
      </c>
      <c r="K562">
        <v>21512</v>
      </c>
      <c r="L562" s="11">
        <v>21513</v>
      </c>
      <c r="M562">
        <f>IFERROR(ROUND(VLOOKUP($A562,est_vols!$A:$U,2,FALSE),0),"")</f>
        <v>2</v>
      </c>
      <c r="N562">
        <f>IFERROR(ROUND(VLOOKUP($A562,est_vols!$A:$U,3,FALSE),0),"")</f>
        <v>4</v>
      </c>
      <c r="O562" t="str">
        <f>VLOOKUP(M562,'AT FT Lookup'!$A$3:$D$8,4,FALSE)</f>
        <v>UrbBiz</v>
      </c>
      <c r="P562" s="11" t="str">
        <f>VLOOKUP(N562,'AT FT Lookup'!$A$12:$C$26,3,FALSE)</f>
        <v>Col</v>
      </c>
      <c r="Q562">
        <f t="shared" si="86"/>
        <v>1</v>
      </c>
      <c r="R562">
        <f t="shared" si="87"/>
        <v>0</v>
      </c>
      <c r="S562">
        <f t="shared" si="88"/>
        <v>0</v>
      </c>
      <c r="T562">
        <f t="shared" si="89"/>
        <v>0</v>
      </c>
      <c r="U562" s="11" t="str">
        <f t="shared" si="90"/>
        <v>&lt;10k</v>
      </c>
      <c r="V562" s="3">
        <v>2034</v>
      </c>
      <c r="W562" s="3">
        <v>251</v>
      </c>
      <c r="X562" s="3">
        <v>618</v>
      </c>
      <c r="Y562" s="3">
        <v>544</v>
      </c>
      <c r="Z562" s="3">
        <v>590</v>
      </c>
      <c r="AA562" s="9">
        <v>31</v>
      </c>
      <c r="AN562" s="3">
        <f>IFERROR(ROUND(VLOOKUP($A562,est_vols!$A:$U,4,FALSE),0),"")</f>
        <v>1748</v>
      </c>
      <c r="AO562" s="3">
        <f>IFERROR(ROUND(VLOOKUP($A562,est_vols!$A:$U,5,FALSE),0),"")</f>
        <v>272</v>
      </c>
      <c r="AP562" s="3">
        <f>IFERROR(ROUND(VLOOKUP($A562,est_vols!$A:$U,6,FALSE),0),"")</f>
        <v>733</v>
      </c>
      <c r="AQ562" s="3">
        <f>IFERROR(ROUND(VLOOKUP($A562,est_vols!$A:$U,7,FALSE),0),"")</f>
        <v>388</v>
      </c>
      <c r="AR562" s="3">
        <f>IFERROR(ROUND(VLOOKUP($A562,est_vols!$A:$U,8,FALSE),0),"")</f>
        <v>328</v>
      </c>
      <c r="AS562" s="9">
        <f>IFERROR(ROUND(VLOOKUP($A562,est_vols!$A:$U,9,FALSE),0),"")</f>
        <v>27</v>
      </c>
      <c r="AT562" s="3">
        <f t="shared" si="93"/>
        <v>-286</v>
      </c>
      <c r="AU562" s="3">
        <f t="shared" si="93"/>
        <v>21</v>
      </c>
      <c r="AV562" s="3">
        <f t="shared" si="93"/>
        <v>115</v>
      </c>
      <c r="AW562" s="3">
        <f t="shared" si="91"/>
        <v>-156</v>
      </c>
      <c r="AX562" s="3">
        <f t="shared" si="91"/>
        <v>-262</v>
      </c>
      <c r="AY562" s="9">
        <f t="shared" si="91"/>
        <v>-4</v>
      </c>
      <c r="AZ562" s="3">
        <f t="shared" si="94"/>
        <v>81796</v>
      </c>
      <c r="BA562" s="3">
        <f t="shared" si="94"/>
        <v>441</v>
      </c>
      <c r="BB562" s="3">
        <f t="shared" si="94"/>
        <v>13225</v>
      </c>
      <c r="BC562" s="3">
        <f t="shared" si="92"/>
        <v>24336</v>
      </c>
      <c r="BD562" s="3">
        <f t="shared" si="92"/>
        <v>68644</v>
      </c>
      <c r="BE562" s="3">
        <f t="shared" si="92"/>
        <v>16</v>
      </c>
    </row>
    <row r="563" spans="1:57" x14ac:dyDescent="0.25">
      <c r="A563">
        <v>561</v>
      </c>
      <c r="B563" t="s">
        <v>75</v>
      </c>
      <c r="C563" t="s">
        <v>214</v>
      </c>
      <c r="D563" t="str">
        <f t="shared" si="95"/>
        <v>MT. VERNON AVE between ALEMANY and MISSION</v>
      </c>
      <c r="E563" t="s">
        <v>327</v>
      </c>
      <c r="F563" t="s">
        <v>499</v>
      </c>
      <c r="G563" t="s">
        <v>398</v>
      </c>
      <c r="H563" t="s">
        <v>38</v>
      </c>
      <c r="I563" t="s">
        <v>621</v>
      </c>
      <c r="J563" s="11" t="s">
        <v>1095</v>
      </c>
      <c r="K563">
        <v>21513</v>
      </c>
      <c r="L563" s="11">
        <v>21489</v>
      </c>
      <c r="M563">
        <f>IFERROR(ROUND(VLOOKUP($A563,est_vols!$A:$U,2,FALSE),0),"")</f>
        <v>2</v>
      </c>
      <c r="N563">
        <f>IFERROR(ROUND(VLOOKUP($A563,est_vols!$A:$U,3,FALSE),0),"")</f>
        <v>4</v>
      </c>
      <c r="O563" t="str">
        <f>VLOOKUP(M563,'AT FT Lookup'!$A$3:$D$8,4,FALSE)</f>
        <v>UrbBiz</v>
      </c>
      <c r="P563" s="11" t="str">
        <f>VLOOKUP(N563,'AT FT Lookup'!$A$12:$C$26,3,FALSE)</f>
        <v>Col</v>
      </c>
      <c r="Q563">
        <f t="shared" si="86"/>
        <v>1</v>
      </c>
      <c r="R563">
        <f t="shared" si="87"/>
        <v>0</v>
      </c>
      <c r="S563">
        <f t="shared" si="88"/>
        <v>0</v>
      </c>
      <c r="T563">
        <f t="shared" si="89"/>
        <v>0</v>
      </c>
      <c r="U563" s="11" t="str">
        <f t="shared" si="90"/>
        <v>&lt;10k</v>
      </c>
      <c r="V563" s="3">
        <v>2034</v>
      </c>
      <c r="W563" s="3">
        <v>251</v>
      </c>
      <c r="X563" s="3">
        <v>618</v>
      </c>
      <c r="Y563" s="3">
        <v>544</v>
      </c>
      <c r="Z563" s="3">
        <v>590</v>
      </c>
      <c r="AA563" s="9">
        <v>31</v>
      </c>
      <c r="AN563" s="3">
        <f>IFERROR(ROUND(VLOOKUP($A563,est_vols!$A:$U,4,FALSE),0),"")</f>
        <v>1748</v>
      </c>
      <c r="AO563" s="3">
        <f>IFERROR(ROUND(VLOOKUP($A563,est_vols!$A:$U,5,FALSE),0),"")</f>
        <v>272</v>
      </c>
      <c r="AP563" s="3">
        <f>IFERROR(ROUND(VLOOKUP($A563,est_vols!$A:$U,6,FALSE),0),"")</f>
        <v>733</v>
      </c>
      <c r="AQ563" s="3">
        <f>IFERROR(ROUND(VLOOKUP($A563,est_vols!$A:$U,7,FALSE),0),"")</f>
        <v>388</v>
      </c>
      <c r="AR563" s="3">
        <f>IFERROR(ROUND(VLOOKUP($A563,est_vols!$A:$U,8,FALSE),0),"")</f>
        <v>328</v>
      </c>
      <c r="AS563" s="9">
        <f>IFERROR(ROUND(VLOOKUP($A563,est_vols!$A:$U,9,FALSE),0),"")</f>
        <v>27</v>
      </c>
      <c r="AT563" s="3">
        <f t="shared" si="93"/>
        <v>-286</v>
      </c>
      <c r="AU563" s="3">
        <f t="shared" si="93"/>
        <v>21</v>
      </c>
      <c r="AV563" s="3">
        <f t="shared" si="93"/>
        <v>115</v>
      </c>
      <c r="AW563" s="3">
        <f t="shared" si="91"/>
        <v>-156</v>
      </c>
      <c r="AX563" s="3">
        <f t="shared" si="91"/>
        <v>-262</v>
      </c>
      <c r="AY563" s="9">
        <f t="shared" si="91"/>
        <v>-4</v>
      </c>
      <c r="AZ563" s="3">
        <f t="shared" si="94"/>
        <v>81796</v>
      </c>
      <c r="BA563" s="3">
        <f t="shared" si="94"/>
        <v>441</v>
      </c>
      <c r="BB563" s="3">
        <f t="shared" si="94"/>
        <v>13225</v>
      </c>
      <c r="BC563" s="3">
        <f t="shared" si="92"/>
        <v>24336</v>
      </c>
      <c r="BD563" s="3">
        <f t="shared" si="92"/>
        <v>68644</v>
      </c>
      <c r="BE563" s="3">
        <f t="shared" si="92"/>
        <v>16</v>
      </c>
    </row>
    <row r="564" spans="1:57" x14ac:dyDescent="0.25">
      <c r="A564">
        <v>562</v>
      </c>
      <c r="B564" t="s">
        <v>75</v>
      </c>
      <c r="C564" t="s">
        <v>214</v>
      </c>
      <c r="D564" t="str">
        <f t="shared" si="95"/>
        <v>MURRAY ST between CRESCENT and RICHLAND</v>
      </c>
      <c r="E564" t="s">
        <v>328</v>
      </c>
      <c r="F564" t="s">
        <v>432</v>
      </c>
      <c r="G564" t="s">
        <v>569</v>
      </c>
      <c r="H564" t="s">
        <v>36</v>
      </c>
      <c r="I564" t="s">
        <v>621</v>
      </c>
      <c r="J564" s="11" t="s">
        <v>1096</v>
      </c>
      <c r="K564">
        <v>21230</v>
      </c>
      <c r="L564" s="11">
        <v>21232</v>
      </c>
      <c r="M564">
        <f>IFERROR(ROUND(VLOOKUP($A564,est_vols!$A:$U,2,FALSE),0),"")</f>
        <v>2</v>
      </c>
      <c r="N564">
        <f>IFERROR(ROUND(VLOOKUP($A564,est_vols!$A:$U,3,FALSE),0),"")</f>
        <v>11</v>
      </c>
      <c r="O564" t="str">
        <f>VLOOKUP(M564,'AT FT Lookup'!$A$3:$D$8,4,FALSE)</f>
        <v>UrbBiz</v>
      </c>
      <c r="P564" s="11" t="str">
        <f>VLOOKUP(N564,'AT FT Lookup'!$A$12:$C$26,3,FALSE)</f>
        <v>Loc</v>
      </c>
      <c r="Q564">
        <f t="shared" si="86"/>
        <v>1</v>
      </c>
      <c r="R564">
        <f t="shared" si="87"/>
        <v>0</v>
      </c>
      <c r="S564">
        <f t="shared" si="88"/>
        <v>0</v>
      </c>
      <c r="T564">
        <f t="shared" si="89"/>
        <v>0</v>
      </c>
      <c r="U564" s="11" t="str">
        <f t="shared" si="90"/>
        <v>&lt;10k</v>
      </c>
      <c r="V564" s="3">
        <v>966</v>
      </c>
      <c r="W564" s="3">
        <v>215</v>
      </c>
      <c r="X564" s="3">
        <v>299</v>
      </c>
      <c r="Y564" s="3">
        <v>267</v>
      </c>
      <c r="Z564" s="3">
        <v>177</v>
      </c>
      <c r="AA564" s="9">
        <v>8</v>
      </c>
      <c r="AN564" s="3">
        <f>IFERROR(ROUND(VLOOKUP($A564,est_vols!$A:$U,4,FALSE),0),"")</f>
        <v>793</v>
      </c>
      <c r="AO564" s="3">
        <f>IFERROR(ROUND(VLOOKUP($A564,est_vols!$A:$U,5,FALSE),0),"")</f>
        <v>108</v>
      </c>
      <c r="AP564" s="3">
        <f>IFERROR(ROUND(VLOOKUP($A564,est_vols!$A:$U,6,FALSE),0),"")</f>
        <v>307</v>
      </c>
      <c r="AQ564" s="3">
        <f>IFERROR(ROUND(VLOOKUP($A564,est_vols!$A:$U,7,FALSE),0),"")</f>
        <v>166</v>
      </c>
      <c r="AR564" s="3">
        <f>IFERROR(ROUND(VLOOKUP($A564,est_vols!$A:$U,8,FALSE),0),"")</f>
        <v>198</v>
      </c>
      <c r="AS564" s="9">
        <f>IFERROR(ROUND(VLOOKUP($A564,est_vols!$A:$U,9,FALSE),0),"")</f>
        <v>14</v>
      </c>
      <c r="AT564" s="3">
        <f t="shared" si="93"/>
        <v>-173</v>
      </c>
      <c r="AU564" s="3">
        <f t="shared" si="93"/>
        <v>-107</v>
      </c>
      <c r="AV564" s="3">
        <f t="shared" si="93"/>
        <v>8</v>
      </c>
      <c r="AW564" s="3">
        <f t="shared" si="91"/>
        <v>-101</v>
      </c>
      <c r="AX564" s="3">
        <f t="shared" si="91"/>
        <v>21</v>
      </c>
      <c r="AY564" s="9">
        <f t="shared" si="91"/>
        <v>6</v>
      </c>
      <c r="AZ564" s="3">
        <f t="shared" si="94"/>
        <v>29929</v>
      </c>
      <c r="BA564" s="3">
        <f t="shared" si="94"/>
        <v>11449</v>
      </c>
      <c r="BB564" s="3">
        <f t="shared" si="94"/>
        <v>64</v>
      </c>
      <c r="BC564" s="3">
        <f t="shared" si="92"/>
        <v>10201</v>
      </c>
      <c r="BD564" s="3">
        <f t="shared" si="92"/>
        <v>441</v>
      </c>
      <c r="BE564" s="3">
        <f t="shared" si="92"/>
        <v>36</v>
      </c>
    </row>
    <row r="565" spans="1:57" x14ac:dyDescent="0.25">
      <c r="A565">
        <v>563</v>
      </c>
      <c r="B565" t="s">
        <v>75</v>
      </c>
      <c r="C565" t="s">
        <v>214</v>
      </c>
      <c r="D565" t="str">
        <f t="shared" si="95"/>
        <v>MURRAY ST between CRESCENT and RICHLAND</v>
      </c>
      <c r="E565" t="s">
        <v>328</v>
      </c>
      <c r="F565" t="s">
        <v>432</v>
      </c>
      <c r="G565" t="s">
        <v>569</v>
      </c>
      <c r="H565" t="s">
        <v>38</v>
      </c>
      <c r="I565" t="s">
        <v>621</v>
      </c>
      <c r="J565" s="11" t="s">
        <v>1097</v>
      </c>
      <c r="K565">
        <v>21232</v>
      </c>
      <c r="L565" s="11">
        <v>21230</v>
      </c>
      <c r="M565">
        <f>IFERROR(ROUND(VLOOKUP($A565,est_vols!$A:$U,2,FALSE),0),"")</f>
        <v>2</v>
      </c>
      <c r="N565">
        <f>IFERROR(ROUND(VLOOKUP($A565,est_vols!$A:$U,3,FALSE),0),"")</f>
        <v>11</v>
      </c>
      <c r="O565" t="str">
        <f>VLOOKUP(M565,'AT FT Lookup'!$A$3:$D$8,4,FALSE)</f>
        <v>UrbBiz</v>
      </c>
      <c r="P565" s="11" t="str">
        <f>VLOOKUP(N565,'AT FT Lookup'!$A$12:$C$26,3,FALSE)</f>
        <v>Loc</v>
      </c>
      <c r="Q565">
        <f t="shared" si="86"/>
        <v>1</v>
      </c>
      <c r="R565">
        <f t="shared" si="87"/>
        <v>0</v>
      </c>
      <c r="S565">
        <f t="shared" si="88"/>
        <v>0</v>
      </c>
      <c r="T565">
        <f t="shared" si="89"/>
        <v>0</v>
      </c>
      <c r="U565" s="11" t="str">
        <f t="shared" si="90"/>
        <v>&lt;10k</v>
      </c>
      <c r="V565" s="3">
        <v>639</v>
      </c>
      <c r="W565" s="3">
        <v>144</v>
      </c>
      <c r="X565" s="3">
        <v>202</v>
      </c>
      <c r="Y565" s="3">
        <v>164</v>
      </c>
      <c r="Z565" s="3">
        <v>118</v>
      </c>
      <c r="AA565" s="9">
        <v>11</v>
      </c>
      <c r="AN565" s="3">
        <f>IFERROR(ROUND(VLOOKUP($A565,est_vols!$A:$U,4,FALSE),0),"")</f>
        <v>491</v>
      </c>
      <c r="AO565" s="3">
        <f>IFERROR(ROUND(VLOOKUP($A565,est_vols!$A:$U,5,FALSE),0),"")</f>
        <v>75</v>
      </c>
      <c r="AP565" s="3">
        <f>IFERROR(ROUND(VLOOKUP($A565,est_vols!$A:$U,6,FALSE),0),"")</f>
        <v>151</v>
      </c>
      <c r="AQ565" s="3">
        <f>IFERROR(ROUND(VLOOKUP($A565,est_vols!$A:$U,7,FALSE),0),"")</f>
        <v>130</v>
      </c>
      <c r="AR565" s="3">
        <f>IFERROR(ROUND(VLOOKUP($A565,est_vols!$A:$U,8,FALSE),0),"")</f>
        <v>119</v>
      </c>
      <c r="AS565" s="9">
        <f>IFERROR(ROUND(VLOOKUP($A565,est_vols!$A:$U,9,FALSE),0),"")</f>
        <v>16</v>
      </c>
      <c r="AT565" s="3">
        <f t="shared" si="93"/>
        <v>-148</v>
      </c>
      <c r="AU565" s="3">
        <f t="shared" si="93"/>
        <v>-69</v>
      </c>
      <c r="AV565" s="3">
        <f t="shared" si="93"/>
        <v>-51</v>
      </c>
      <c r="AW565" s="3">
        <f t="shared" si="91"/>
        <v>-34</v>
      </c>
      <c r="AX565" s="3">
        <f t="shared" si="91"/>
        <v>1</v>
      </c>
      <c r="AY565" s="9">
        <f t="shared" si="91"/>
        <v>5</v>
      </c>
      <c r="AZ565" s="3">
        <f t="shared" si="94"/>
        <v>21904</v>
      </c>
      <c r="BA565" s="3">
        <f t="shared" si="94"/>
        <v>4761</v>
      </c>
      <c r="BB565" s="3">
        <f t="shared" si="94"/>
        <v>2601</v>
      </c>
      <c r="BC565" s="3">
        <f t="shared" si="92"/>
        <v>1156</v>
      </c>
      <c r="BD565" s="3">
        <f t="shared" si="92"/>
        <v>1</v>
      </c>
      <c r="BE565" s="3">
        <f t="shared" si="92"/>
        <v>25</v>
      </c>
    </row>
    <row r="566" spans="1:57" x14ac:dyDescent="0.25">
      <c r="A566">
        <v>564</v>
      </c>
      <c r="B566" t="s">
        <v>75</v>
      </c>
      <c r="C566" t="s">
        <v>214</v>
      </c>
      <c r="D566" t="str">
        <f t="shared" si="95"/>
        <v>NOE ST between 17TH and FORD</v>
      </c>
      <c r="E566" t="s">
        <v>329</v>
      </c>
      <c r="F566" t="s">
        <v>568</v>
      </c>
      <c r="G566" t="s">
        <v>570</v>
      </c>
      <c r="H566" t="s">
        <v>40</v>
      </c>
      <c r="I566" t="s">
        <v>621</v>
      </c>
      <c r="J566" s="11" t="s">
        <v>1098</v>
      </c>
      <c r="K566">
        <v>25803</v>
      </c>
      <c r="L566" s="11">
        <v>25802</v>
      </c>
      <c r="M566">
        <f>IFERROR(ROUND(VLOOKUP($A566,est_vols!$A:$U,2,FALSE),0),"")</f>
        <v>1</v>
      </c>
      <c r="N566">
        <f>IFERROR(ROUND(VLOOKUP($A566,est_vols!$A:$U,3,FALSE),0),"")</f>
        <v>11</v>
      </c>
      <c r="O566" t="str">
        <f>VLOOKUP(M566,'AT FT Lookup'!$A$3:$D$8,4,FALSE)</f>
        <v>Core/CBD</v>
      </c>
      <c r="P566" s="11" t="str">
        <f>VLOOKUP(N566,'AT FT Lookup'!$A$12:$C$26,3,FALSE)</f>
        <v>Loc</v>
      </c>
      <c r="Q566">
        <f t="shared" si="86"/>
        <v>1</v>
      </c>
      <c r="R566">
        <f t="shared" si="87"/>
        <v>0</v>
      </c>
      <c r="S566">
        <f t="shared" si="88"/>
        <v>0</v>
      </c>
      <c r="T566">
        <f t="shared" si="89"/>
        <v>0</v>
      </c>
      <c r="U566" s="11" t="str">
        <f t="shared" si="90"/>
        <v>&lt;10k</v>
      </c>
      <c r="V566" s="3">
        <v>2350</v>
      </c>
      <c r="W566" s="3">
        <v>347.5</v>
      </c>
      <c r="X566" s="3">
        <v>909.5</v>
      </c>
      <c r="Y566" s="3">
        <v>550.5</v>
      </c>
      <c r="Z566" s="3">
        <v>521.5</v>
      </c>
      <c r="AA566" s="9">
        <v>21</v>
      </c>
      <c r="AN566" s="3">
        <f>IFERROR(ROUND(VLOOKUP($A566,est_vols!$A:$U,4,FALSE),0),"")</f>
        <v>1341</v>
      </c>
      <c r="AO566" s="3">
        <f>IFERROR(ROUND(VLOOKUP($A566,est_vols!$A:$U,5,FALSE),0),"")</f>
        <v>244</v>
      </c>
      <c r="AP566" s="3">
        <f>IFERROR(ROUND(VLOOKUP($A566,est_vols!$A:$U,6,FALSE),0),"")</f>
        <v>584</v>
      </c>
      <c r="AQ566" s="3">
        <f>IFERROR(ROUND(VLOOKUP($A566,est_vols!$A:$U,7,FALSE),0),"")</f>
        <v>323</v>
      </c>
      <c r="AR566" s="3">
        <f>IFERROR(ROUND(VLOOKUP($A566,est_vols!$A:$U,8,FALSE),0),"")</f>
        <v>185</v>
      </c>
      <c r="AS566" s="9">
        <f>IFERROR(ROUND(VLOOKUP($A566,est_vols!$A:$U,9,FALSE),0),"")</f>
        <v>4</v>
      </c>
      <c r="AT566" s="3">
        <f t="shared" si="93"/>
        <v>-1009</v>
      </c>
      <c r="AU566" s="3">
        <f t="shared" si="93"/>
        <v>-103.5</v>
      </c>
      <c r="AV566" s="3">
        <f t="shared" si="93"/>
        <v>-325.5</v>
      </c>
      <c r="AW566" s="3">
        <f t="shared" si="91"/>
        <v>-227.5</v>
      </c>
      <c r="AX566" s="3">
        <f t="shared" si="91"/>
        <v>-336.5</v>
      </c>
      <c r="AY566" s="9">
        <f t="shared" si="91"/>
        <v>-17</v>
      </c>
      <c r="AZ566" s="3">
        <f t="shared" si="94"/>
        <v>1018081</v>
      </c>
      <c r="BA566" s="3">
        <f t="shared" si="94"/>
        <v>10712.25</v>
      </c>
      <c r="BB566" s="3">
        <f t="shared" si="94"/>
        <v>105950.25</v>
      </c>
      <c r="BC566" s="3">
        <f t="shared" si="92"/>
        <v>51756.25</v>
      </c>
      <c r="BD566" s="3">
        <f t="shared" si="92"/>
        <v>113232.25</v>
      </c>
      <c r="BE566" s="3">
        <f t="shared" si="92"/>
        <v>289</v>
      </c>
    </row>
    <row r="567" spans="1:57" x14ac:dyDescent="0.25">
      <c r="A567">
        <v>565</v>
      </c>
      <c r="B567" t="s">
        <v>75</v>
      </c>
      <c r="C567" t="s">
        <v>214</v>
      </c>
      <c r="D567" t="str">
        <f t="shared" si="95"/>
        <v>NOE ST between 17TH and FORD</v>
      </c>
      <c r="E567" t="s">
        <v>329</v>
      </c>
      <c r="F567" t="s">
        <v>568</v>
      </c>
      <c r="G567" t="s">
        <v>570</v>
      </c>
      <c r="H567" t="s">
        <v>42</v>
      </c>
      <c r="I567" t="s">
        <v>621</v>
      </c>
      <c r="J567" s="11" t="s">
        <v>1099</v>
      </c>
      <c r="K567">
        <v>25802</v>
      </c>
      <c r="L567" s="11">
        <v>25803</v>
      </c>
      <c r="M567">
        <f>IFERROR(ROUND(VLOOKUP($A567,est_vols!$A:$U,2,FALSE),0),"")</f>
        <v>1</v>
      </c>
      <c r="N567">
        <f>IFERROR(ROUND(VLOOKUP($A567,est_vols!$A:$U,3,FALSE),0),"")</f>
        <v>11</v>
      </c>
      <c r="O567" t="str">
        <f>VLOOKUP(M567,'AT FT Lookup'!$A$3:$D$8,4,FALSE)</f>
        <v>Core/CBD</v>
      </c>
      <c r="P567" s="11" t="str">
        <f>VLOOKUP(N567,'AT FT Lookup'!$A$12:$C$26,3,FALSE)</f>
        <v>Loc</v>
      </c>
      <c r="Q567">
        <f t="shared" si="86"/>
        <v>1</v>
      </c>
      <c r="R567">
        <f t="shared" si="87"/>
        <v>0</v>
      </c>
      <c r="S567">
        <f t="shared" si="88"/>
        <v>0</v>
      </c>
      <c r="T567">
        <f t="shared" si="89"/>
        <v>0</v>
      </c>
      <c r="U567" s="11" t="str">
        <f t="shared" si="90"/>
        <v>&lt;10k</v>
      </c>
      <c r="V567" s="3">
        <v>2332.5</v>
      </c>
      <c r="W567" s="3">
        <v>429.5</v>
      </c>
      <c r="X567" s="3">
        <v>926</v>
      </c>
      <c r="Y567" s="3">
        <v>441.5</v>
      </c>
      <c r="Z567" s="3">
        <v>478.5</v>
      </c>
      <c r="AA567" s="9">
        <v>57</v>
      </c>
      <c r="AN567" s="3">
        <f>IFERROR(ROUND(VLOOKUP($A567,est_vols!$A:$U,4,FALSE),0),"")</f>
        <v>2173</v>
      </c>
      <c r="AO567" s="3">
        <f>IFERROR(ROUND(VLOOKUP($A567,est_vols!$A:$U,5,FALSE),0),"")</f>
        <v>368</v>
      </c>
      <c r="AP567" s="3">
        <f>IFERROR(ROUND(VLOOKUP($A567,est_vols!$A:$U,6,FALSE),0),"")</f>
        <v>953</v>
      </c>
      <c r="AQ567" s="3">
        <f>IFERROR(ROUND(VLOOKUP($A567,est_vols!$A:$U,7,FALSE),0),"")</f>
        <v>458</v>
      </c>
      <c r="AR567" s="3">
        <f>IFERROR(ROUND(VLOOKUP($A567,est_vols!$A:$U,8,FALSE),0),"")</f>
        <v>353</v>
      </c>
      <c r="AS567" s="9">
        <f>IFERROR(ROUND(VLOOKUP($A567,est_vols!$A:$U,9,FALSE),0),"")</f>
        <v>41</v>
      </c>
      <c r="AT567" s="3">
        <f t="shared" si="93"/>
        <v>-159.5</v>
      </c>
      <c r="AU567" s="3">
        <f t="shared" si="93"/>
        <v>-61.5</v>
      </c>
      <c r="AV567" s="3">
        <f t="shared" si="93"/>
        <v>27</v>
      </c>
      <c r="AW567" s="3">
        <f t="shared" si="91"/>
        <v>16.5</v>
      </c>
      <c r="AX567" s="3">
        <f t="shared" si="91"/>
        <v>-125.5</v>
      </c>
      <c r="AY567" s="9">
        <f t="shared" si="91"/>
        <v>-16</v>
      </c>
      <c r="AZ567" s="3">
        <f t="shared" si="94"/>
        <v>25440.25</v>
      </c>
      <c r="BA567" s="3">
        <f t="shared" si="94"/>
        <v>3782.25</v>
      </c>
      <c r="BB567" s="3">
        <f t="shared" si="94"/>
        <v>729</v>
      </c>
      <c r="BC567" s="3">
        <f t="shared" si="92"/>
        <v>272.25</v>
      </c>
      <c r="BD567" s="3">
        <f t="shared" si="92"/>
        <v>15750.25</v>
      </c>
      <c r="BE567" s="3">
        <f t="shared" si="92"/>
        <v>256</v>
      </c>
    </row>
    <row r="568" spans="1:57" x14ac:dyDescent="0.25">
      <c r="A568">
        <v>566</v>
      </c>
      <c r="B568" t="s">
        <v>75</v>
      </c>
      <c r="C568" t="s">
        <v>214</v>
      </c>
      <c r="D568" t="str">
        <f t="shared" si="95"/>
        <v>OCTAVIA ST between CHESTNUT and FRANCISCO</v>
      </c>
      <c r="E568" t="s">
        <v>330</v>
      </c>
      <c r="F568" t="s">
        <v>564</v>
      </c>
      <c r="G568" t="s">
        <v>554</v>
      </c>
      <c r="H568" t="s">
        <v>36</v>
      </c>
      <c r="I568" t="s">
        <v>621</v>
      </c>
      <c r="J568" s="11" t="s">
        <v>1100</v>
      </c>
      <c r="K568">
        <v>26720</v>
      </c>
      <c r="L568" s="11">
        <v>26728</v>
      </c>
      <c r="M568">
        <f>IFERROR(ROUND(VLOOKUP($A568,est_vols!$A:$U,2,FALSE),0),"")</f>
        <v>2</v>
      </c>
      <c r="N568">
        <f>IFERROR(ROUND(VLOOKUP($A568,est_vols!$A:$U,3,FALSE),0),"")</f>
        <v>11</v>
      </c>
      <c r="O568" t="str">
        <f>VLOOKUP(M568,'AT FT Lookup'!$A$3:$D$8,4,FALSE)</f>
        <v>UrbBiz</v>
      </c>
      <c r="P568" s="11" t="str">
        <f>VLOOKUP(N568,'AT FT Lookup'!$A$12:$C$26,3,FALSE)</f>
        <v>Loc</v>
      </c>
      <c r="Q568">
        <f t="shared" si="86"/>
        <v>1</v>
      </c>
      <c r="R568">
        <f t="shared" si="87"/>
        <v>0</v>
      </c>
      <c r="S568">
        <f t="shared" si="88"/>
        <v>0</v>
      </c>
      <c r="T568">
        <f t="shared" si="89"/>
        <v>0</v>
      </c>
      <c r="U568" s="11" t="str">
        <f t="shared" si="90"/>
        <v>&lt;10k</v>
      </c>
      <c r="V568" s="3">
        <v>824</v>
      </c>
      <c r="W568" s="3">
        <v>131</v>
      </c>
      <c r="X568" s="3">
        <v>307</v>
      </c>
      <c r="Y568" s="3">
        <v>153</v>
      </c>
      <c r="Z568" s="3">
        <v>224</v>
      </c>
      <c r="AA568" s="9">
        <v>9</v>
      </c>
      <c r="AN568" s="3">
        <f>IFERROR(ROUND(VLOOKUP($A568,est_vols!$A:$U,4,FALSE),0),"")</f>
        <v>0</v>
      </c>
      <c r="AO568" s="3">
        <f>IFERROR(ROUND(VLOOKUP($A568,est_vols!$A:$U,5,FALSE),0),"")</f>
        <v>0</v>
      </c>
      <c r="AP568" s="3">
        <f>IFERROR(ROUND(VLOOKUP($A568,est_vols!$A:$U,6,FALSE),0),"")</f>
        <v>0</v>
      </c>
      <c r="AQ568" s="3">
        <f>IFERROR(ROUND(VLOOKUP($A568,est_vols!$A:$U,7,FALSE),0),"")</f>
        <v>0</v>
      </c>
      <c r="AR568" s="3">
        <f>IFERROR(ROUND(VLOOKUP($A568,est_vols!$A:$U,8,FALSE),0),"")</f>
        <v>0</v>
      </c>
      <c r="AS568" s="9">
        <f>IFERROR(ROUND(VLOOKUP($A568,est_vols!$A:$U,9,FALSE),0),"")</f>
        <v>0</v>
      </c>
      <c r="AT568" s="3">
        <f t="shared" si="93"/>
        <v>-824</v>
      </c>
      <c r="AU568" s="3">
        <f t="shared" si="93"/>
        <v>-131</v>
      </c>
      <c r="AV568" s="3">
        <f t="shared" si="93"/>
        <v>-307</v>
      </c>
      <c r="AW568" s="3">
        <f t="shared" si="91"/>
        <v>-153</v>
      </c>
      <c r="AX568" s="3">
        <f t="shared" si="91"/>
        <v>-224</v>
      </c>
      <c r="AY568" s="9">
        <f t="shared" si="91"/>
        <v>-9</v>
      </c>
      <c r="AZ568" s="3">
        <f t="shared" si="94"/>
        <v>678976</v>
      </c>
      <c r="BA568" s="3">
        <f t="shared" si="94"/>
        <v>17161</v>
      </c>
      <c r="BB568" s="3">
        <f t="shared" si="94"/>
        <v>94249</v>
      </c>
      <c r="BC568" s="3">
        <f t="shared" si="92"/>
        <v>23409</v>
      </c>
      <c r="BD568" s="3">
        <f t="shared" si="92"/>
        <v>50176</v>
      </c>
      <c r="BE568" s="3">
        <f t="shared" si="92"/>
        <v>81</v>
      </c>
    </row>
    <row r="569" spans="1:57" x14ac:dyDescent="0.25">
      <c r="A569">
        <v>567</v>
      </c>
      <c r="B569" t="s">
        <v>75</v>
      </c>
      <c r="C569" t="s">
        <v>214</v>
      </c>
      <c r="D569" t="str">
        <f t="shared" si="95"/>
        <v>OCTAVIA ST between CHESTNUT and FRANCISCO</v>
      </c>
      <c r="E569" t="s">
        <v>330</v>
      </c>
      <c r="F569" t="s">
        <v>564</v>
      </c>
      <c r="G569" t="s">
        <v>554</v>
      </c>
      <c r="H569" t="s">
        <v>38</v>
      </c>
      <c r="I569" t="s">
        <v>621</v>
      </c>
      <c r="J569" s="11" t="s">
        <v>1101</v>
      </c>
      <c r="K569">
        <v>26728</v>
      </c>
      <c r="L569" s="11">
        <v>26720</v>
      </c>
      <c r="M569">
        <f>IFERROR(ROUND(VLOOKUP($A569,est_vols!$A:$U,2,FALSE),0),"")</f>
        <v>2</v>
      </c>
      <c r="N569">
        <f>IFERROR(ROUND(VLOOKUP($A569,est_vols!$A:$U,3,FALSE),0),"")</f>
        <v>11</v>
      </c>
      <c r="O569" t="str">
        <f>VLOOKUP(M569,'AT FT Lookup'!$A$3:$D$8,4,FALSE)</f>
        <v>UrbBiz</v>
      </c>
      <c r="P569" s="11" t="str">
        <f>VLOOKUP(N569,'AT FT Lookup'!$A$12:$C$26,3,FALSE)</f>
        <v>Loc</v>
      </c>
      <c r="Q569">
        <f t="shared" si="86"/>
        <v>1</v>
      </c>
      <c r="R569">
        <f t="shared" si="87"/>
        <v>0</v>
      </c>
      <c r="S569">
        <f t="shared" si="88"/>
        <v>0</v>
      </c>
      <c r="T569">
        <f t="shared" si="89"/>
        <v>0</v>
      </c>
      <c r="U569" s="11" t="str">
        <f t="shared" si="90"/>
        <v>&lt;10k</v>
      </c>
      <c r="V569" s="3">
        <v>1613</v>
      </c>
      <c r="W569" s="3">
        <v>220</v>
      </c>
      <c r="X569" s="3">
        <v>497</v>
      </c>
      <c r="Y569" s="3">
        <v>470</v>
      </c>
      <c r="Z569" s="3">
        <v>400</v>
      </c>
      <c r="AA569" s="9">
        <v>26</v>
      </c>
      <c r="AN569" s="3">
        <f>IFERROR(ROUND(VLOOKUP($A569,est_vols!$A:$U,4,FALSE),0),"")</f>
        <v>30</v>
      </c>
      <c r="AO569" s="3">
        <f>IFERROR(ROUND(VLOOKUP($A569,est_vols!$A:$U,5,FALSE),0),"")</f>
        <v>0</v>
      </c>
      <c r="AP569" s="3">
        <f>IFERROR(ROUND(VLOOKUP($A569,est_vols!$A:$U,6,FALSE),0),"")</f>
        <v>0</v>
      </c>
      <c r="AQ569" s="3">
        <f>IFERROR(ROUND(VLOOKUP($A569,est_vols!$A:$U,7,FALSE),0),"")</f>
        <v>16</v>
      </c>
      <c r="AR569" s="3">
        <f>IFERROR(ROUND(VLOOKUP($A569,est_vols!$A:$U,8,FALSE),0),"")</f>
        <v>14</v>
      </c>
      <c r="AS569" s="9">
        <f>IFERROR(ROUND(VLOOKUP($A569,est_vols!$A:$U,9,FALSE),0),"")</f>
        <v>0</v>
      </c>
      <c r="AT569" s="3">
        <f t="shared" si="93"/>
        <v>-1583</v>
      </c>
      <c r="AU569" s="3">
        <f t="shared" si="93"/>
        <v>-220</v>
      </c>
      <c r="AV569" s="3">
        <f t="shared" si="93"/>
        <v>-497</v>
      </c>
      <c r="AW569" s="3">
        <f t="shared" si="91"/>
        <v>-454</v>
      </c>
      <c r="AX569" s="3">
        <f t="shared" si="91"/>
        <v>-386</v>
      </c>
      <c r="AY569" s="9">
        <f t="shared" si="91"/>
        <v>-26</v>
      </c>
      <c r="AZ569" s="3">
        <f t="shared" si="94"/>
        <v>2505889</v>
      </c>
      <c r="BA569" s="3">
        <f t="shared" si="94"/>
        <v>48400</v>
      </c>
      <c r="BB569" s="3">
        <f t="shared" si="94"/>
        <v>247009</v>
      </c>
      <c r="BC569" s="3">
        <f t="shared" si="92"/>
        <v>206116</v>
      </c>
      <c r="BD569" s="3">
        <f t="shared" si="92"/>
        <v>148996</v>
      </c>
      <c r="BE569" s="3">
        <f t="shared" si="92"/>
        <v>676</v>
      </c>
    </row>
    <row r="570" spans="1:57" x14ac:dyDescent="0.25">
      <c r="A570">
        <v>568</v>
      </c>
      <c r="B570" t="s">
        <v>75</v>
      </c>
      <c r="C570" t="s">
        <v>214</v>
      </c>
      <c r="D570" t="str">
        <f t="shared" si="95"/>
        <v>OCTAVIA ST between GREEN and UNION</v>
      </c>
      <c r="E570" t="s">
        <v>330</v>
      </c>
      <c r="F570" t="s">
        <v>571</v>
      </c>
      <c r="G570" t="s">
        <v>451</v>
      </c>
      <c r="H570" t="s">
        <v>36</v>
      </c>
      <c r="I570" t="s">
        <v>621</v>
      </c>
      <c r="J570" s="11" t="s">
        <v>1102</v>
      </c>
      <c r="K570">
        <v>26576</v>
      </c>
      <c r="L570" s="11">
        <v>26717</v>
      </c>
      <c r="M570">
        <f>IFERROR(ROUND(VLOOKUP($A570,est_vols!$A:$U,2,FALSE),0),"")</f>
        <v>1</v>
      </c>
      <c r="N570">
        <f>IFERROR(ROUND(VLOOKUP($A570,est_vols!$A:$U,3,FALSE),0),"")</f>
        <v>11</v>
      </c>
      <c r="O570" t="str">
        <f>VLOOKUP(M570,'AT FT Lookup'!$A$3:$D$8,4,FALSE)</f>
        <v>Core/CBD</v>
      </c>
      <c r="P570" s="11" t="str">
        <f>VLOOKUP(N570,'AT FT Lookup'!$A$12:$C$26,3,FALSE)</f>
        <v>Loc</v>
      </c>
      <c r="Q570">
        <f t="shared" si="86"/>
        <v>1</v>
      </c>
      <c r="R570">
        <f t="shared" si="87"/>
        <v>0</v>
      </c>
      <c r="S570">
        <f t="shared" si="88"/>
        <v>0</v>
      </c>
      <c r="T570">
        <f t="shared" si="89"/>
        <v>0</v>
      </c>
      <c r="U570" s="11" t="str">
        <f t="shared" si="90"/>
        <v>&lt;10k</v>
      </c>
      <c r="V570" s="3">
        <v>1141</v>
      </c>
      <c r="W570" s="3">
        <v>152</v>
      </c>
      <c r="X570" s="3">
        <v>465</v>
      </c>
      <c r="Y570" s="3">
        <v>257</v>
      </c>
      <c r="Z570" s="3">
        <v>248</v>
      </c>
      <c r="AA570" s="9">
        <v>19</v>
      </c>
      <c r="AN570" s="3">
        <f>IFERROR(ROUND(VLOOKUP($A570,est_vols!$A:$U,4,FALSE),0),"")</f>
        <v>364</v>
      </c>
      <c r="AO570" s="3">
        <f>IFERROR(ROUND(VLOOKUP($A570,est_vols!$A:$U,5,FALSE),0),"")</f>
        <v>33</v>
      </c>
      <c r="AP570" s="3">
        <f>IFERROR(ROUND(VLOOKUP($A570,est_vols!$A:$U,6,FALSE),0),"")</f>
        <v>120</v>
      </c>
      <c r="AQ570" s="3">
        <f>IFERROR(ROUND(VLOOKUP($A570,est_vols!$A:$U,7,FALSE),0),"")</f>
        <v>136</v>
      </c>
      <c r="AR570" s="3">
        <f>IFERROR(ROUND(VLOOKUP($A570,est_vols!$A:$U,8,FALSE),0),"")</f>
        <v>70</v>
      </c>
      <c r="AS570" s="9">
        <f>IFERROR(ROUND(VLOOKUP($A570,est_vols!$A:$U,9,FALSE),0),"")</f>
        <v>5</v>
      </c>
      <c r="AT570" s="3">
        <f t="shared" si="93"/>
        <v>-777</v>
      </c>
      <c r="AU570" s="3">
        <f t="shared" si="93"/>
        <v>-119</v>
      </c>
      <c r="AV570" s="3">
        <f t="shared" si="93"/>
        <v>-345</v>
      </c>
      <c r="AW570" s="3">
        <f t="shared" si="91"/>
        <v>-121</v>
      </c>
      <c r="AX570" s="3">
        <f t="shared" si="91"/>
        <v>-178</v>
      </c>
      <c r="AY570" s="9">
        <f t="shared" si="91"/>
        <v>-14</v>
      </c>
      <c r="AZ570" s="3">
        <f t="shared" si="94"/>
        <v>603729</v>
      </c>
      <c r="BA570" s="3">
        <f t="shared" si="94"/>
        <v>14161</v>
      </c>
      <c r="BB570" s="3">
        <f t="shared" si="94"/>
        <v>119025</v>
      </c>
      <c r="BC570" s="3">
        <f t="shared" si="92"/>
        <v>14641</v>
      </c>
      <c r="BD570" s="3">
        <f t="shared" si="92"/>
        <v>31684</v>
      </c>
      <c r="BE570" s="3">
        <f t="shared" si="92"/>
        <v>196</v>
      </c>
    </row>
    <row r="571" spans="1:57" x14ac:dyDescent="0.25">
      <c r="A571">
        <v>569</v>
      </c>
      <c r="B571" t="s">
        <v>75</v>
      </c>
      <c r="C571" t="s">
        <v>214</v>
      </c>
      <c r="D571" t="str">
        <f t="shared" si="95"/>
        <v>OCTAVIA ST between GREEN and UNION</v>
      </c>
      <c r="E571" t="s">
        <v>330</v>
      </c>
      <c r="F571" t="s">
        <v>571</v>
      </c>
      <c r="G571" t="s">
        <v>451</v>
      </c>
      <c r="H571" t="s">
        <v>38</v>
      </c>
      <c r="I571" t="s">
        <v>621</v>
      </c>
      <c r="J571" s="11" t="s">
        <v>1103</v>
      </c>
      <c r="K571">
        <v>26717</v>
      </c>
      <c r="L571" s="11">
        <v>26576</v>
      </c>
      <c r="M571">
        <f>IFERROR(ROUND(VLOOKUP($A571,est_vols!$A:$U,2,FALSE),0),"")</f>
        <v>1</v>
      </c>
      <c r="N571">
        <f>IFERROR(ROUND(VLOOKUP($A571,est_vols!$A:$U,3,FALSE),0),"")</f>
        <v>11</v>
      </c>
      <c r="O571" t="str">
        <f>VLOOKUP(M571,'AT FT Lookup'!$A$3:$D$8,4,FALSE)</f>
        <v>Core/CBD</v>
      </c>
      <c r="P571" s="11" t="str">
        <f>VLOOKUP(N571,'AT FT Lookup'!$A$12:$C$26,3,FALSE)</f>
        <v>Loc</v>
      </c>
      <c r="Q571">
        <f t="shared" si="86"/>
        <v>1</v>
      </c>
      <c r="R571">
        <f t="shared" si="87"/>
        <v>0</v>
      </c>
      <c r="S571">
        <f t="shared" si="88"/>
        <v>0</v>
      </c>
      <c r="T571">
        <f t="shared" si="89"/>
        <v>0</v>
      </c>
      <c r="U571" s="11" t="str">
        <f t="shared" si="90"/>
        <v>&lt;10k</v>
      </c>
      <c r="V571" s="3">
        <v>2363</v>
      </c>
      <c r="W571" s="3">
        <v>484</v>
      </c>
      <c r="X571" s="3">
        <v>707</v>
      </c>
      <c r="Y571" s="3">
        <v>593</v>
      </c>
      <c r="Z571" s="3">
        <v>509</v>
      </c>
      <c r="AA571" s="9">
        <v>70</v>
      </c>
      <c r="AN571" s="3">
        <f>IFERROR(ROUND(VLOOKUP($A571,est_vols!$A:$U,4,FALSE),0),"")</f>
        <v>2157</v>
      </c>
      <c r="AO571" s="3">
        <f>IFERROR(ROUND(VLOOKUP($A571,est_vols!$A:$U,5,FALSE),0),"")</f>
        <v>699</v>
      </c>
      <c r="AP571" s="3">
        <f>IFERROR(ROUND(VLOOKUP($A571,est_vols!$A:$U,6,FALSE),0),"")</f>
        <v>797</v>
      </c>
      <c r="AQ571" s="3">
        <f>IFERROR(ROUND(VLOOKUP($A571,est_vols!$A:$U,7,FALSE),0),"")</f>
        <v>320</v>
      </c>
      <c r="AR571" s="3">
        <f>IFERROR(ROUND(VLOOKUP($A571,est_vols!$A:$U,8,FALSE),0),"")</f>
        <v>299</v>
      </c>
      <c r="AS571" s="9">
        <f>IFERROR(ROUND(VLOOKUP($A571,est_vols!$A:$U,9,FALSE),0),"")</f>
        <v>42</v>
      </c>
      <c r="AT571" s="3">
        <f t="shared" si="93"/>
        <v>-206</v>
      </c>
      <c r="AU571" s="3">
        <f t="shared" si="93"/>
        <v>215</v>
      </c>
      <c r="AV571" s="3">
        <f t="shared" si="93"/>
        <v>90</v>
      </c>
      <c r="AW571" s="3">
        <f t="shared" si="91"/>
        <v>-273</v>
      </c>
      <c r="AX571" s="3">
        <f t="shared" si="91"/>
        <v>-210</v>
      </c>
      <c r="AY571" s="9">
        <f t="shared" si="91"/>
        <v>-28</v>
      </c>
      <c r="AZ571" s="3">
        <f t="shared" si="94"/>
        <v>42436</v>
      </c>
      <c r="BA571" s="3">
        <f t="shared" si="94"/>
        <v>46225</v>
      </c>
      <c r="BB571" s="3">
        <f t="shared" si="94"/>
        <v>8100</v>
      </c>
      <c r="BC571" s="3">
        <f t="shared" si="92"/>
        <v>74529</v>
      </c>
      <c r="BD571" s="3">
        <f t="shared" si="92"/>
        <v>44100</v>
      </c>
      <c r="BE571" s="3">
        <f t="shared" si="92"/>
        <v>784</v>
      </c>
    </row>
    <row r="572" spans="1:57" x14ac:dyDescent="0.25">
      <c r="A572">
        <v>570</v>
      </c>
      <c r="B572" t="s">
        <v>75</v>
      </c>
      <c r="C572" t="s">
        <v>214</v>
      </c>
      <c r="D572" t="str">
        <f t="shared" si="95"/>
        <v>PACIFIC AVE between BAKER and BRODERICK</v>
      </c>
      <c r="E572" t="s">
        <v>331</v>
      </c>
      <c r="F572" t="s">
        <v>506</v>
      </c>
      <c r="G572" t="s">
        <v>496</v>
      </c>
      <c r="H572" t="s">
        <v>36</v>
      </c>
      <c r="I572" t="s">
        <v>621</v>
      </c>
      <c r="J572" s="11" t="s">
        <v>1104</v>
      </c>
      <c r="K572">
        <v>26881</v>
      </c>
      <c r="L572" s="11">
        <v>26865</v>
      </c>
      <c r="M572">
        <f>IFERROR(ROUND(VLOOKUP($A572,est_vols!$A:$U,2,FALSE),0),"")</f>
        <v>1</v>
      </c>
      <c r="N572">
        <f>IFERROR(ROUND(VLOOKUP($A572,est_vols!$A:$U,3,FALSE),0),"")</f>
        <v>11</v>
      </c>
      <c r="O572" t="str">
        <f>VLOOKUP(M572,'AT FT Lookup'!$A$3:$D$8,4,FALSE)</f>
        <v>Core/CBD</v>
      </c>
      <c r="P572" s="11" t="str">
        <f>VLOOKUP(N572,'AT FT Lookup'!$A$12:$C$26,3,FALSE)</f>
        <v>Loc</v>
      </c>
      <c r="Q572">
        <f t="shared" si="86"/>
        <v>1</v>
      </c>
      <c r="R572">
        <f t="shared" si="87"/>
        <v>0</v>
      </c>
      <c r="S572">
        <f t="shared" si="88"/>
        <v>0</v>
      </c>
      <c r="T572">
        <f t="shared" si="89"/>
        <v>0</v>
      </c>
      <c r="U572" s="11" t="str">
        <f t="shared" si="90"/>
        <v>&lt;10k</v>
      </c>
      <c r="V572" s="3">
        <v>1666</v>
      </c>
      <c r="W572" s="3">
        <v>368.5</v>
      </c>
      <c r="X572" s="3">
        <v>700</v>
      </c>
      <c r="Y572" s="3">
        <v>361</v>
      </c>
      <c r="Z572" s="3">
        <v>217</v>
      </c>
      <c r="AA572" s="9">
        <v>19.5</v>
      </c>
      <c r="AN572" s="3">
        <f>IFERROR(ROUND(VLOOKUP($A572,est_vols!$A:$U,4,FALSE),0),"")</f>
        <v>381</v>
      </c>
      <c r="AO572" s="3">
        <f>IFERROR(ROUND(VLOOKUP($A572,est_vols!$A:$U,5,FALSE),0),"")</f>
        <v>105</v>
      </c>
      <c r="AP572" s="3">
        <f>IFERROR(ROUND(VLOOKUP($A572,est_vols!$A:$U,6,FALSE),0),"")</f>
        <v>163</v>
      </c>
      <c r="AQ572" s="3">
        <f>IFERROR(ROUND(VLOOKUP($A572,est_vols!$A:$U,7,FALSE),0),"")</f>
        <v>100</v>
      </c>
      <c r="AR572" s="3">
        <f>IFERROR(ROUND(VLOOKUP($A572,est_vols!$A:$U,8,FALSE),0),"")</f>
        <v>13</v>
      </c>
      <c r="AS572" s="9">
        <f>IFERROR(ROUND(VLOOKUP($A572,est_vols!$A:$U,9,FALSE),0),"")</f>
        <v>0</v>
      </c>
      <c r="AT572" s="3">
        <f t="shared" si="93"/>
        <v>-1285</v>
      </c>
      <c r="AU572" s="3">
        <f t="shared" si="93"/>
        <v>-263.5</v>
      </c>
      <c r="AV572" s="3">
        <f t="shared" si="93"/>
        <v>-537</v>
      </c>
      <c r="AW572" s="3">
        <f t="shared" si="91"/>
        <v>-261</v>
      </c>
      <c r="AX572" s="3">
        <f t="shared" si="91"/>
        <v>-204</v>
      </c>
      <c r="AY572" s="9">
        <f t="shared" si="91"/>
        <v>-19.5</v>
      </c>
      <c r="AZ572" s="3">
        <f t="shared" si="94"/>
        <v>1651225</v>
      </c>
      <c r="BA572" s="3">
        <f t="shared" si="94"/>
        <v>69432.25</v>
      </c>
      <c r="BB572" s="3">
        <f t="shared" si="94"/>
        <v>288369</v>
      </c>
      <c r="BC572" s="3">
        <f t="shared" si="92"/>
        <v>68121</v>
      </c>
      <c r="BD572" s="3">
        <f t="shared" si="92"/>
        <v>41616</v>
      </c>
      <c r="BE572" s="3">
        <f t="shared" si="92"/>
        <v>380.25</v>
      </c>
    </row>
    <row r="573" spans="1:57" x14ac:dyDescent="0.25">
      <c r="A573">
        <v>571</v>
      </c>
      <c r="B573" t="s">
        <v>75</v>
      </c>
      <c r="C573" t="s">
        <v>214</v>
      </c>
      <c r="D573" t="str">
        <f t="shared" si="95"/>
        <v>PACIFIC AVE between BAKER and BRODERICK</v>
      </c>
      <c r="E573" t="s">
        <v>331</v>
      </c>
      <c r="F573" t="s">
        <v>506</v>
      </c>
      <c r="G573" t="s">
        <v>496</v>
      </c>
      <c r="H573" t="s">
        <v>38</v>
      </c>
      <c r="I573" t="s">
        <v>621</v>
      </c>
      <c r="J573" s="11" t="s">
        <v>1105</v>
      </c>
      <c r="K573">
        <v>26865</v>
      </c>
      <c r="L573" s="11">
        <v>26881</v>
      </c>
      <c r="M573">
        <f>IFERROR(ROUND(VLOOKUP($A573,est_vols!$A:$U,2,FALSE),0),"")</f>
        <v>1</v>
      </c>
      <c r="N573">
        <f>IFERROR(ROUND(VLOOKUP($A573,est_vols!$A:$U,3,FALSE),0),"")</f>
        <v>11</v>
      </c>
      <c r="O573" t="str">
        <f>VLOOKUP(M573,'AT FT Lookup'!$A$3:$D$8,4,FALSE)</f>
        <v>Core/CBD</v>
      </c>
      <c r="P573" s="11" t="str">
        <f>VLOOKUP(N573,'AT FT Lookup'!$A$12:$C$26,3,FALSE)</f>
        <v>Loc</v>
      </c>
      <c r="Q573">
        <f t="shared" si="86"/>
        <v>1</v>
      </c>
      <c r="R573">
        <f t="shared" si="87"/>
        <v>0</v>
      </c>
      <c r="S573">
        <f t="shared" si="88"/>
        <v>0</v>
      </c>
      <c r="T573">
        <f t="shared" si="89"/>
        <v>0</v>
      </c>
      <c r="U573" s="11" t="str">
        <f t="shared" si="90"/>
        <v>&lt;10k</v>
      </c>
      <c r="V573" s="3">
        <v>1562</v>
      </c>
      <c r="W573" s="3">
        <v>284.5</v>
      </c>
      <c r="X573" s="3">
        <v>668.5</v>
      </c>
      <c r="Y573" s="3">
        <v>389.5</v>
      </c>
      <c r="Z573" s="3">
        <v>202.5</v>
      </c>
      <c r="AA573" s="9">
        <v>17</v>
      </c>
      <c r="AN573" s="3">
        <f>IFERROR(ROUND(VLOOKUP($A573,est_vols!$A:$U,4,FALSE),0),"")</f>
        <v>447</v>
      </c>
      <c r="AO573" s="3">
        <f>IFERROR(ROUND(VLOOKUP($A573,est_vols!$A:$U,5,FALSE),0),"")</f>
        <v>45</v>
      </c>
      <c r="AP573" s="3">
        <f>IFERROR(ROUND(VLOOKUP($A573,est_vols!$A:$U,6,FALSE),0),"")</f>
        <v>135</v>
      </c>
      <c r="AQ573" s="3">
        <f>IFERROR(ROUND(VLOOKUP($A573,est_vols!$A:$U,7,FALSE),0),"")</f>
        <v>246</v>
      </c>
      <c r="AR573" s="3">
        <f>IFERROR(ROUND(VLOOKUP($A573,est_vols!$A:$U,8,FALSE),0),"")</f>
        <v>20</v>
      </c>
      <c r="AS573" s="9">
        <f>IFERROR(ROUND(VLOOKUP($A573,est_vols!$A:$U,9,FALSE),0),"")</f>
        <v>0</v>
      </c>
      <c r="AT573" s="3">
        <f t="shared" si="93"/>
        <v>-1115</v>
      </c>
      <c r="AU573" s="3">
        <f t="shared" si="93"/>
        <v>-239.5</v>
      </c>
      <c r="AV573" s="3">
        <f t="shared" si="93"/>
        <v>-533.5</v>
      </c>
      <c r="AW573" s="3">
        <f t="shared" si="91"/>
        <v>-143.5</v>
      </c>
      <c r="AX573" s="3">
        <f t="shared" si="91"/>
        <v>-182.5</v>
      </c>
      <c r="AY573" s="9">
        <f t="shared" si="91"/>
        <v>-17</v>
      </c>
      <c r="AZ573" s="3">
        <f t="shared" si="94"/>
        <v>1243225</v>
      </c>
      <c r="BA573" s="3">
        <f t="shared" si="94"/>
        <v>57360.25</v>
      </c>
      <c r="BB573" s="3">
        <f t="shared" si="94"/>
        <v>284622.25</v>
      </c>
      <c r="BC573" s="3">
        <f t="shared" si="92"/>
        <v>20592.25</v>
      </c>
      <c r="BD573" s="3">
        <f t="shared" si="92"/>
        <v>33306.25</v>
      </c>
      <c r="BE573" s="3">
        <f t="shared" si="92"/>
        <v>289</v>
      </c>
    </row>
    <row r="574" spans="1:57" x14ac:dyDescent="0.25">
      <c r="A574">
        <v>572</v>
      </c>
      <c r="B574" t="s">
        <v>75</v>
      </c>
      <c r="C574" t="s">
        <v>214</v>
      </c>
      <c r="D574" t="str">
        <f t="shared" si="95"/>
        <v>PACIFIC AV between FRANKLIN and VAN NESS</v>
      </c>
      <c r="E574" t="s">
        <v>332</v>
      </c>
      <c r="F574" t="s">
        <v>498</v>
      </c>
      <c r="G574" t="s">
        <v>413</v>
      </c>
      <c r="H574" t="s">
        <v>40</v>
      </c>
      <c r="I574" t="s">
        <v>621</v>
      </c>
      <c r="J574" s="11" t="s">
        <v>1106</v>
      </c>
      <c r="K574">
        <v>26549</v>
      </c>
      <c r="L574" s="11">
        <v>26548</v>
      </c>
      <c r="M574">
        <f>IFERROR(ROUND(VLOOKUP($A574,est_vols!$A:$U,2,FALSE),0),"")</f>
        <v>1</v>
      </c>
      <c r="N574">
        <f>IFERROR(ROUND(VLOOKUP($A574,est_vols!$A:$U,3,FALSE),0),"")</f>
        <v>11</v>
      </c>
      <c r="O574" t="str">
        <f>VLOOKUP(M574,'AT FT Lookup'!$A$3:$D$8,4,FALSE)</f>
        <v>Core/CBD</v>
      </c>
      <c r="P574" s="11" t="str">
        <f>VLOOKUP(N574,'AT FT Lookup'!$A$12:$C$26,3,FALSE)</f>
        <v>Loc</v>
      </c>
      <c r="Q574">
        <f t="shared" si="86"/>
        <v>1</v>
      </c>
      <c r="R574">
        <f t="shared" si="87"/>
        <v>0</v>
      </c>
      <c r="S574">
        <f t="shared" si="88"/>
        <v>0</v>
      </c>
      <c r="T574">
        <f t="shared" si="89"/>
        <v>0</v>
      </c>
      <c r="U574" s="11" t="str">
        <f t="shared" si="90"/>
        <v>&lt;10k</v>
      </c>
      <c r="V574" s="3">
        <v>2800</v>
      </c>
      <c r="W574" s="3">
        <v>442</v>
      </c>
      <c r="X574" s="3">
        <v>1063</v>
      </c>
      <c r="Y574" s="3">
        <v>582</v>
      </c>
      <c r="Z574" s="3">
        <v>676</v>
      </c>
      <c r="AA574" s="9">
        <v>37</v>
      </c>
      <c r="AN574" s="3">
        <f>IFERROR(ROUND(VLOOKUP($A574,est_vols!$A:$U,4,FALSE),0),"")</f>
        <v>974</v>
      </c>
      <c r="AO574" s="3">
        <f>IFERROR(ROUND(VLOOKUP($A574,est_vols!$A:$U,5,FALSE),0),"")</f>
        <v>252</v>
      </c>
      <c r="AP574" s="3">
        <f>IFERROR(ROUND(VLOOKUP($A574,est_vols!$A:$U,6,FALSE),0),"")</f>
        <v>305</v>
      </c>
      <c r="AQ574" s="3">
        <f>IFERROR(ROUND(VLOOKUP($A574,est_vols!$A:$U,7,FALSE),0),"")</f>
        <v>131</v>
      </c>
      <c r="AR574" s="3">
        <f>IFERROR(ROUND(VLOOKUP($A574,est_vols!$A:$U,8,FALSE),0),"")</f>
        <v>270</v>
      </c>
      <c r="AS574" s="9">
        <f>IFERROR(ROUND(VLOOKUP($A574,est_vols!$A:$U,9,FALSE),0),"")</f>
        <v>16</v>
      </c>
      <c r="AT574" s="3">
        <f t="shared" si="93"/>
        <v>-1826</v>
      </c>
      <c r="AU574" s="3">
        <f t="shared" si="93"/>
        <v>-190</v>
      </c>
      <c r="AV574" s="3">
        <f t="shared" si="93"/>
        <v>-758</v>
      </c>
      <c r="AW574" s="3">
        <f t="shared" si="91"/>
        <v>-451</v>
      </c>
      <c r="AX574" s="3">
        <f t="shared" si="91"/>
        <v>-406</v>
      </c>
      <c r="AY574" s="9">
        <f t="shared" si="91"/>
        <v>-21</v>
      </c>
      <c r="AZ574" s="3">
        <f t="shared" si="94"/>
        <v>3334276</v>
      </c>
      <c r="BA574" s="3">
        <f t="shared" si="94"/>
        <v>36100</v>
      </c>
      <c r="BB574" s="3">
        <f t="shared" si="94"/>
        <v>574564</v>
      </c>
      <c r="BC574" s="3">
        <f t="shared" si="92"/>
        <v>203401</v>
      </c>
      <c r="BD574" s="3">
        <f t="shared" si="92"/>
        <v>164836</v>
      </c>
      <c r="BE574" s="3">
        <f t="shared" si="92"/>
        <v>441</v>
      </c>
    </row>
    <row r="575" spans="1:57" x14ac:dyDescent="0.25">
      <c r="A575">
        <v>573</v>
      </c>
      <c r="B575" t="s">
        <v>75</v>
      </c>
      <c r="C575" t="s">
        <v>214</v>
      </c>
      <c r="D575" t="str">
        <f t="shared" si="95"/>
        <v>PACIFIC AV between FRANKLIN and VAN NESS</v>
      </c>
      <c r="E575" t="s">
        <v>332</v>
      </c>
      <c r="F575" t="s">
        <v>498</v>
      </c>
      <c r="G575" t="s">
        <v>413</v>
      </c>
      <c r="H575" t="s">
        <v>42</v>
      </c>
      <c r="I575" t="s">
        <v>621</v>
      </c>
      <c r="J575" s="11" t="s">
        <v>1107</v>
      </c>
      <c r="K575">
        <v>26548</v>
      </c>
      <c r="L575" s="11">
        <v>26549</v>
      </c>
      <c r="M575">
        <f>IFERROR(ROUND(VLOOKUP($A575,est_vols!$A:$U,2,FALSE),0),"")</f>
        <v>1</v>
      </c>
      <c r="N575">
        <f>IFERROR(ROUND(VLOOKUP($A575,est_vols!$A:$U,3,FALSE),0),"")</f>
        <v>11</v>
      </c>
      <c r="O575" t="str">
        <f>VLOOKUP(M575,'AT FT Lookup'!$A$3:$D$8,4,FALSE)</f>
        <v>Core/CBD</v>
      </c>
      <c r="P575" s="11" t="str">
        <f>VLOOKUP(N575,'AT FT Lookup'!$A$12:$C$26,3,FALSE)</f>
        <v>Loc</v>
      </c>
      <c r="Q575">
        <f t="shared" si="86"/>
        <v>1</v>
      </c>
      <c r="R575">
        <f t="shared" si="87"/>
        <v>0</v>
      </c>
      <c r="S575">
        <f t="shared" si="88"/>
        <v>0</v>
      </c>
      <c r="T575">
        <f t="shared" si="89"/>
        <v>0</v>
      </c>
      <c r="U575" s="11" t="str">
        <f t="shared" si="90"/>
        <v>&lt;10k</v>
      </c>
      <c r="V575" s="3">
        <v>1672</v>
      </c>
      <c r="W575" s="3">
        <v>236</v>
      </c>
      <c r="X575" s="3">
        <v>651</v>
      </c>
      <c r="Y575" s="3">
        <v>412</v>
      </c>
      <c r="Z575" s="3">
        <v>345</v>
      </c>
      <c r="AA575" s="9">
        <v>28</v>
      </c>
      <c r="AN575" s="3">
        <f>IFERROR(ROUND(VLOOKUP($A575,est_vols!$A:$U,4,FALSE),0),"")</f>
        <v>315</v>
      </c>
      <c r="AO575" s="3">
        <f>IFERROR(ROUND(VLOOKUP($A575,est_vols!$A:$U,5,FALSE),0),"")</f>
        <v>13</v>
      </c>
      <c r="AP575" s="3">
        <f>IFERROR(ROUND(VLOOKUP($A575,est_vols!$A:$U,6,FALSE),0),"")</f>
        <v>114</v>
      </c>
      <c r="AQ575" s="3">
        <f>IFERROR(ROUND(VLOOKUP($A575,est_vols!$A:$U,7,FALSE),0),"")</f>
        <v>109</v>
      </c>
      <c r="AR575" s="3">
        <f>IFERROR(ROUND(VLOOKUP($A575,est_vols!$A:$U,8,FALSE),0),"")</f>
        <v>79</v>
      </c>
      <c r="AS575" s="9">
        <f>IFERROR(ROUND(VLOOKUP($A575,est_vols!$A:$U,9,FALSE),0),"")</f>
        <v>1</v>
      </c>
      <c r="AT575" s="3">
        <f t="shared" si="93"/>
        <v>-1357</v>
      </c>
      <c r="AU575" s="3">
        <f t="shared" si="93"/>
        <v>-223</v>
      </c>
      <c r="AV575" s="3">
        <f t="shared" si="93"/>
        <v>-537</v>
      </c>
      <c r="AW575" s="3">
        <f t="shared" si="91"/>
        <v>-303</v>
      </c>
      <c r="AX575" s="3">
        <f t="shared" si="91"/>
        <v>-266</v>
      </c>
      <c r="AY575" s="9">
        <f t="shared" si="91"/>
        <v>-27</v>
      </c>
      <c r="AZ575" s="3">
        <f t="shared" si="94"/>
        <v>1841449</v>
      </c>
      <c r="BA575" s="3">
        <f t="shared" si="94"/>
        <v>49729</v>
      </c>
      <c r="BB575" s="3">
        <f t="shared" si="94"/>
        <v>288369</v>
      </c>
      <c r="BC575" s="3">
        <f t="shared" si="92"/>
        <v>91809</v>
      </c>
      <c r="BD575" s="3">
        <f t="shared" si="92"/>
        <v>70756</v>
      </c>
      <c r="BE575" s="3">
        <f t="shared" si="92"/>
        <v>729</v>
      </c>
    </row>
    <row r="576" spans="1:57" x14ac:dyDescent="0.25">
      <c r="A576">
        <v>574</v>
      </c>
      <c r="B576" t="s">
        <v>75</v>
      </c>
      <c r="C576" t="s">
        <v>214</v>
      </c>
      <c r="D576" t="str">
        <f t="shared" si="95"/>
        <v>PAGE ST between BAKER and LYON</v>
      </c>
      <c r="E576" t="s">
        <v>333</v>
      </c>
      <c r="F576" t="s">
        <v>506</v>
      </c>
      <c r="G576" t="s">
        <v>473</v>
      </c>
      <c r="H576" t="s">
        <v>40</v>
      </c>
      <c r="I576" t="s">
        <v>621</v>
      </c>
      <c r="J576" s="11" t="s">
        <v>1108</v>
      </c>
      <c r="K576">
        <v>26325</v>
      </c>
      <c r="L576" s="11">
        <v>26318</v>
      </c>
      <c r="M576">
        <f>IFERROR(ROUND(VLOOKUP($A576,est_vols!$A:$U,2,FALSE),0),"")</f>
        <v>2</v>
      </c>
      <c r="N576">
        <f>IFERROR(ROUND(VLOOKUP($A576,est_vols!$A:$U,3,FALSE),0),"")</f>
        <v>11</v>
      </c>
      <c r="O576" t="str">
        <f>VLOOKUP(M576,'AT FT Lookup'!$A$3:$D$8,4,FALSE)</f>
        <v>UrbBiz</v>
      </c>
      <c r="P576" s="11" t="str">
        <f>VLOOKUP(N576,'AT FT Lookup'!$A$12:$C$26,3,FALSE)</f>
        <v>Loc</v>
      </c>
      <c r="Q576">
        <f t="shared" si="86"/>
        <v>1</v>
      </c>
      <c r="R576">
        <f t="shared" si="87"/>
        <v>0</v>
      </c>
      <c r="S576">
        <f t="shared" si="88"/>
        <v>0</v>
      </c>
      <c r="T576">
        <f t="shared" si="89"/>
        <v>0</v>
      </c>
      <c r="U576" s="11" t="str">
        <f t="shared" si="90"/>
        <v>&lt;10k</v>
      </c>
      <c r="V576" s="3">
        <v>1293</v>
      </c>
      <c r="W576" s="3">
        <v>379</v>
      </c>
      <c r="X576" s="3">
        <v>502</v>
      </c>
      <c r="Y576" s="3">
        <v>225</v>
      </c>
      <c r="Z576" s="3">
        <v>181</v>
      </c>
      <c r="AA576" s="9">
        <v>6</v>
      </c>
      <c r="AN576" s="3">
        <f>IFERROR(ROUND(VLOOKUP($A576,est_vols!$A:$U,4,FALSE),0),"")</f>
        <v>827</v>
      </c>
      <c r="AO576" s="3">
        <f>IFERROR(ROUND(VLOOKUP($A576,est_vols!$A:$U,5,FALSE),0),"")</f>
        <v>524</v>
      </c>
      <c r="AP576" s="3">
        <f>IFERROR(ROUND(VLOOKUP($A576,est_vols!$A:$U,6,FALSE),0),"")</f>
        <v>197</v>
      </c>
      <c r="AQ576" s="3">
        <f>IFERROR(ROUND(VLOOKUP($A576,est_vols!$A:$U,7,FALSE),0),"")</f>
        <v>85</v>
      </c>
      <c r="AR576" s="3">
        <f>IFERROR(ROUND(VLOOKUP($A576,est_vols!$A:$U,8,FALSE),0),"")</f>
        <v>21</v>
      </c>
      <c r="AS576" s="9">
        <f>IFERROR(ROUND(VLOOKUP($A576,est_vols!$A:$U,9,FALSE),0),"")</f>
        <v>1</v>
      </c>
      <c r="AT576" s="3">
        <f t="shared" si="93"/>
        <v>-466</v>
      </c>
      <c r="AU576" s="3">
        <f t="shared" si="93"/>
        <v>145</v>
      </c>
      <c r="AV576" s="3">
        <f t="shared" si="93"/>
        <v>-305</v>
      </c>
      <c r="AW576" s="3">
        <f t="shared" si="91"/>
        <v>-140</v>
      </c>
      <c r="AX576" s="3">
        <f t="shared" si="91"/>
        <v>-160</v>
      </c>
      <c r="AY576" s="9">
        <f t="shared" si="91"/>
        <v>-5</v>
      </c>
      <c r="AZ576" s="3">
        <f t="shared" si="94"/>
        <v>217156</v>
      </c>
      <c r="BA576" s="3">
        <f t="shared" si="94"/>
        <v>21025</v>
      </c>
      <c r="BB576" s="3">
        <f t="shared" si="94"/>
        <v>93025</v>
      </c>
      <c r="BC576" s="3">
        <f t="shared" si="92"/>
        <v>19600</v>
      </c>
      <c r="BD576" s="3">
        <f t="shared" si="92"/>
        <v>25600</v>
      </c>
      <c r="BE576" s="3">
        <f t="shared" si="92"/>
        <v>25</v>
      </c>
    </row>
    <row r="577" spans="1:57" x14ac:dyDescent="0.25">
      <c r="A577">
        <v>575</v>
      </c>
      <c r="B577" t="s">
        <v>75</v>
      </c>
      <c r="C577" t="s">
        <v>214</v>
      </c>
      <c r="D577" t="str">
        <f t="shared" si="95"/>
        <v>PAGE ST between BAKER and LYON</v>
      </c>
      <c r="E577" t="s">
        <v>333</v>
      </c>
      <c r="F577" t="s">
        <v>506</v>
      </c>
      <c r="G577" t="s">
        <v>473</v>
      </c>
      <c r="H577" t="s">
        <v>42</v>
      </c>
      <c r="I577" t="s">
        <v>621</v>
      </c>
      <c r="J577" s="11" t="s">
        <v>1109</v>
      </c>
      <c r="K577">
        <v>26318</v>
      </c>
      <c r="L577" s="11">
        <v>26325</v>
      </c>
      <c r="M577">
        <f>IFERROR(ROUND(VLOOKUP($A577,est_vols!$A:$U,2,FALSE),0),"")</f>
        <v>2</v>
      </c>
      <c r="N577">
        <f>IFERROR(ROUND(VLOOKUP($A577,est_vols!$A:$U,3,FALSE),0),"")</f>
        <v>11</v>
      </c>
      <c r="O577" t="str">
        <f>VLOOKUP(M577,'AT FT Lookup'!$A$3:$D$8,4,FALSE)</f>
        <v>UrbBiz</v>
      </c>
      <c r="P577" s="11" t="str">
        <f>VLOOKUP(N577,'AT FT Lookup'!$A$12:$C$26,3,FALSE)</f>
        <v>Loc</v>
      </c>
      <c r="Q577">
        <f t="shared" si="86"/>
        <v>1</v>
      </c>
      <c r="R577">
        <f t="shared" si="87"/>
        <v>0</v>
      </c>
      <c r="S577">
        <f t="shared" si="88"/>
        <v>0</v>
      </c>
      <c r="T577">
        <f t="shared" si="89"/>
        <v>0</v>
      </c>
      <c r="U577" s="11" t="str">
        <f t="shared" si="90"/>
        <v>&lt;10k</v>
      </c>
      <c r="V577" s="3">
        <v>1548</v>
      </c>
      <c r="W577" s="3">
        <v>199</v>
      </c>
      <c r="X577" s="3">
        <v>583</v>
      </c>
      <c r="Y577" s="3">
        <v>344</v>
      </c>
      <c r="Z577" s="3">
        <v>396</v>
      </c>
      <c r="AA577" s="9">
        <v>26</v>
      </c>
      <c r="AN577" s="3">
        <f>IFERROR(ROUND(VLOOKUP($A577,est_vols!$A:$U,4,FALSE),0),"")</f>
        <v>872</v>
      </c>
      <c r="AO577" s="3">
        <f>IFERROR(ROUND(VLOOKUP($A577,est_vols!$A:$U,5,FALSE),0),"")</f>
        <v>44</v>
      </c>
      <c r="AP577" s="3">
        <f>IFERROR(ROUND(VLOOKUP($A577,est_vols!$A:$U,6,FALSE),0),"")</f>
        <v>241</v>
      </c>
      <c r="AQ577" s="3">
        <f>IFERROR(ROUND(VLOOKUP($A577,est_vols!$A:$U,7,FALSE),0),"")</f>
        <v>422</v>
      </c>
      <c r="AR577" s="3">
        <f>IFERROR(ROUND(VLOOKUP($A577,est_vols!$A:$U,8,FALSE),0),"")</f>
        <v>149</v>
      </c>
      <c r="AS577" s="9">
        <f>IFERROR(ROUND(VLOOKUP($A577,est_vols!$A:$U,9,FALSE),0),"")</f>
        <v>17</v>
      </c>
      <c r="AT577" s="3">
        <f t="shared" si="93"/>
        <v>-676</v>
      </c>
      <c r="AU577" s="3">
        <f t="shared" si="93"/>
        <v>-155</v>
      </c>
      <c r="AV577" s="3">
        <f t="shared" si="93"/>
        <v>-342</v>
      </c>
      <c r="AW577" s="3">
        <f t="shared" si="91"/>
        <v>78</v>
      </c>
      <c r="AX577" s="3">
        <f t="shared" si="91"/>
        <v>-247</v>
      </c>
      <c r="AY577" s="9">
        <f t="shared" si="91"/>
        <v>-9</v>
      </c>
      <c r="AZ577" s="3">
        <f t="shared" si="94"/>
        <v>456976</v>
      </c>
      <c r="BA577" s="3">
        <f t="shared" si="94"/>
        <v>24025</v>
      </c>
      <c r="BB577" s="3">
        <f t="shared" si="94"/>
        <v>116964</v>
      </c>
      <c r="BC577" s="3">
        <f t="shared" si="92"/>
        <v>6084</v>
      </c>
      <c r="BD577" s="3">
        <f t="shared" si="92"/>
        <v>61009</v>
      </c>
      <c r="BE577" s="3">
        <f t="shared" si="92"/>
        <v>81</v>
      </c>
    </row>
    <row r="578" spans="1:57" x14ac:dyDescent="0.25">
      <c r="A578">
        <v>576</v>
      </c>
      <c r="B578" t="s">
        <v>75</v>
      </c>
      <c r="C578" t="s">
        <v>214</v>
      </c>
      <c r="D578" t="str">
        <f t="shared" si="95"/>
        <v>PAGE ST between CENTRAL and MASONIC</v>
      </c>
      <c r="E578" t="s">
        <v>333</v>
      </c>
      <c r="F578" t="s">
        <v>526</v>
      </c>
      <c r="G578" t="s">
        <v>572</v>
      </c>
      <c r="H578" t="s">
        <v>40</v>
      </c>
      <c r="I578" t="s">
        <v>621</v>
      </c>
      <c r="J578" s="11" t="s">
        <v>1110</v>
      </c>
      <c r="K578">
        <v>26344</v>
      </c>
      <c r="L578" s="11">
        <v>26324</v>
      </c>
      <c r="M578">
        <f>IFERROR(ROUND(VLOOKUP($A578,est_vols!$A:$U,2,FALSE),0),"")</f>
        <v>2</v>
      </c>
      <c r="N578">
        <f>IFERROR(ROUND(VLOOKUP($A578,est_vols!$A:$U,3,FALSE),0),"")</f>
        <v>11</v>
      </c>
      <c r="O578" t="str">
        <f>VLOOKUP(M578,'AT FT Lookup'!$A$3:$D$8,4,FALSE)</f>
        <v>UrbBiz</v>
      </c>
      <c r="P578" s="11" t="str">
        <f>VLOOKUP(N578,'AT FT Lookup'!$A$12:$C$26,3,FALSE)</f>
        <v>Loc</v>
      </c>
      <c r="Q578">
        <f t="shared" si="86"/>
        <v>1</v>
      </c>
      <c r="R578">
        <f t="shared" si="87"/>
        <v>0</v>
      </c>
      <c r="S578">
        <f t="shared" si="88"/>
        <v>0</v>
      </c>
      <c r="T578">
        <f t="shared" si="89"/>
        <v>0</v>
      </c>
      <c r="U578" s="11" t="str">
        <f t="shared" si="90"/>
        <v>&lt;10k</v>
      </c>
      <c r="V578" s="3">
        <v>1098</v>
      </c>
      <c r="W578" s="3">
        <v>150</v>
      </c>
      <c r="X578" s="3">
        <v>444</v>
      </c>
      <c r="Y578" s="3">
        <v>260</v>
      </c>
      <c r="Z578" s="3">
        <v>226</v>
      </c>
      <c r="AA578" s="9">
        <v>18</v>
      </c>
      <c r="AN578" s="3">
        <f>IFERROR(ROUND(VLOOKUP($A578,est_vols!$A:$U,4,FALSE),0),"")</f>
        <v>611</v>
      </c>
      <c r="AO578" s="3">
        <f>IFERROR(ROUND(VLOOKUP($A578,est_vols!$A:$U,5,FALSE),0),"")</f>
        <v>579</v>
      </c>
      <c r="AP578" s="3">
        <f>IFERROR(ROUND(VLOOKUP($A578,est_vols!$A:$U,6,FALSE),0),"")</f>
        <v>20</v>
      </c>
      <c r="AQ578" s="3">
        <f>IFERROR(ROUND(VLOOKUP($A578,est_vols!$A:$U,7,FALSE),0),"")</f>
        <v>6</v>
      </c>
      <c r="AR578" s="3">
        <f>IFERROR(ROUND(VLOOKUP($A578,est_vols!$A:$U,8,FALSE),0),"")</f>
        <v>6</v>
      </c>
      <c r="AS578" s="9">
        <f>IFERROR(ROUND(VLOOKUP($A578,est_vols!$A:$U,9,FALSE),0),"")</f>
        <v>0</v>
      </c>
      <c r="AT578" s="3">
        <f t="shared" si="93"/>
        <v>-487</v>
      </c>
      <c r="AU578" s="3">
        <f t="shared" si="93"/>
        <v>429</v>
      </c>
      <c r="AV578" s="3">
        <f t="shared" si="93"/>
        <v>-424</v>
      </c>
      <c r="AW578" s="3">
        <f t="shared" si="91"/>
        <v>-254</v>
      </c>
      <c r="AX578" s="3">
        <f t="shared" si="91"/>
        <v>-220</v>
      </c>
      <c r="AY578" s="9">
        <f t="shared" si="91"/>
        <v>-18</v>
      </c>
      <c r="AZ578" s="3">
        <f t="shared" si="94"/>
        <v>237169</v>
      </c>
      <c r="BA578" s="3">
        <f t="shared" si="94"/>
        <v>184041</v>
      </c>
      <c r="BB578" s="3">
        <f t="shared" si="94"/>
        <v>179776</v>
      </c>
      <c r="BC578" s="3">
        <f t="shared" si="92"/>
        <v>64516</v>
      </c>
      <c r="BD578" s="3">
        <f t="shared" si="92"/>
        <v>48400</v>
      </c>
      <c r="BE578" s="3">
        <f t="shared" si="92"/>
        <v>324</v>
      </c>
    </row>
    <row r="579" spans="1:57" x14ac:dyDescent="0.25">
      <c r="A579">
        <v>577</v>
      </c>
      <c r="B579" t="s">
        <v>75</v>
      </c>
      <c r="C579" t="s">
        <v>214</v>
      </c>
      <c r="D579" t="str">
        <f t="shared" si="95"/>
        <v>PAGE ST between CENTRAL and MASONIC</v>
      </c>
      <c r="E579" t="s">
        <v>333</v>
      </c>
      <c r="F579" t="s">
        <v>526</v>
      </c>
      <c r="G579" t="s">
        <v>572</v>
      </c>
      <c r="H579" t="s">
        <v>42</v>
      </c>
      <c r="I579" t="s">
        <v>621</v>
      </c>
      <c r="J579" s="11" t="s">
        <v>1111</v>
      </c>
      <c r="K579">
        <v>26324</v>
      </c>
      <c r="L579" s="11">
        <v>26344</v>
      </c>
      <c r="M579">
        <f>IFERROR(ROUND(VLOOKUP($A579,est_vols!$A:$U,2,FALSE),0),"")</f>
        <v>2</v>
      </c>
      <c r="N579">
        <f>IFERROR(ROUND(VLOOKUP($A579,est_vols!$A:$U,3,FALSE),0),"")</f>
        <v>11</v>
      </c>
      <c r="O579" t="str">
        <f>VLOOKUP(M579,'AT FT Lookup'!$A$3:$D$8,4,FALSE)</f>
        <v>UrbBiz</v>
      </c>
      <c r="P579" s="11" t="str">
        <f>VLOOKUP(N579,'AT FT Lookup'!$A$12:$C$26,3,FALSE)</f>
        <v>Loc</v>
      </c>
      <c r="Q579">
        <f t="shared" si="86"/>
        <v>1</v>
      </c>
      <c r="R579">
        <f t="shared" si="87"/>
        <v>0</v>
      </c>
      <c r="S579">
        <f t="shared" si="88"/>
        <v>0</v>
      </c>
      <c r="T579">
        <f t="shared" si="89"/>
        <v>0</v>
      </c>
      <c r="U579" s="11" t="str">
        <f t="shared" si="90"/>
        <v>&lt;10k</v>
      </c>
      <c r="V579" s="3">
        <v>1571</v>
      </c>
      <c r="W579" s="3">
        <v>434</v>
      </c>
      <c r="X579" s="3">
        <v>530</v>
      </c>
      <c r="Y579" s="3">
        <v>311</v>
      </c>
      <c r="Z579" s="3">
        <v>276</v>
      </c>
      <c r="AA579" s="9">
        <v>20</v>
      </c>
      <c r="AN579" s="3">
        <f>IFERROR(ROUND(VLOOKUP($A579,est_vols!$A:$U,4,FALSE),0),"")</f>
        <v>552</v>
      </c>
      <c r="AO579" s="3">
        <f>IFERROR(ROUND(VLOOKUP($A579,est_vols!$A:$U,5,FALSE),0),"")</f>
        <v>66</v>
      </c>
      <c r="AP579" s="3">
        <f>IFERROR(ROUND(VLOOKUP($A579,est_vols!$A:$U,6,FALSE),0),"")</f>
        <v>196</v>
      </c>
      <c r="AQ579" s="3">
        <f>IFERROR(ROUND(VLOOKUP($A579,est_vols!$A:$U,7,FALSE),0),"")</f>
        <v>136</v>
      </c>
      <c r="AR579" s="3">
        <f>IFERROR(ROUND(VLOOKUP($A579,est_vols!$A:$U,8,FALSE),0),"")</f>
        <v>142</v>
      </c>
      <c r="AS579" s="9">
        <f>IFERROR(ROUND(VLOOKUP($A579,est_vols!$A:$U,9,FALSE),0),"")</f>
        <v>11</v>
      </c>
      <c r="AT579" s="3">
        <f t="shared" si="93"/>
        <v>-1019</v>
      </c>
      <c r="AU579" s="3">
        <f t="shared" si="93"/>
        <v>-368</v>
      </c>
      <c r="AV579" s="3">
        <f t="shared" si="93"/>
        <v>-334</v>
      </c>
      <c r="AW579" s="3">
        <f t="shared" si="91"/>
        <v>-175</v>
      </c>
      <c r="AX579" s="3">
        <f t="shared" si="91"/>
        <v>-134</v>
      </c>
      <c r="AY579" s="9">
        <f t="shared" si="91"/>
        <v>-9</v>
      </c>
      <c r="AZ579" s="3">
        <f t="shared" si="94"/>
        <v>1038361</v>
      </c>
      <c r="BA579" s="3">
        <f t="shared" si="94"/>
        <v>135424</v>
      </c>
      <c r="BB579" s="3">
        <f t="shared" si="94"/>
        <v>111556</v>
      </c>
      <c r="BC579" s="3">
        <f t="shared" si="92"/>
        <v>30625</v>
      </c>
      <c r="BD579" s="3">
        <f t="shared" si="92"/>
        <v>17956</v>
      </c>
      <c r="BE579" s="3">
        <f t="shared" si="92"/>
        <v>81</v>
      </c>
    </row>
    <row r="580" spans="1:57" x14ac:dyDescent="0.25">
      <c r="A580">
        <v>578</v>
      </c>
      <c r="B580" t="s">
        <v>75</v>
      </c>
      <c r="C580" t="s">
        <v>214</v>
      </c>
      <c r="D580" t="str">
        <f t="shared" si="95"/>
        <v>PAGE ST between BRODERICK and DIVISADERO</v>
      </c>
      <c r="E580" t="s">
        <v>333</v>
      </c>
      <c r="F580" t="s">
        <v>496</v>
      </c>
      <c r="G580" t="s">
        <v>375</v>
      </c>
      <c r="H580" t="s">
        <v>36</v>
      </c>
      <c r="I580" t="s">
        <v>621</v>
      </c>
      <c r="J580" s="11" t="s">
        <v>1112</v>
      </c>
      <c r="K580">
        <v>26035</v>
      </c>
      <c r="L580" s="11">
        <v>26029</v>
      </c>
      <c r="M580">
        <f>IFERROR(ROUND(VLOOKUP($A580,est_vols!$A:$U,2,FALSE),0),"")</f>
        <v>1</v>
      </c>
      <c r="N580">
        <f>IFERROR(ROUND(VLOOKUP($A580,est_vols!$A:$U,3,FALSE),0),"")</f>
        <v>11</v>
      </c>
      <c r="O580" t="str">
        <f>VLOOKUP(M580,'AT FT Lookup'!$A$3:$D$8,4,FALSE)</f>
        <v>Core/CBD</v>
      </c>
      <c r="P580" s="11" t="str">
        <f>VLOOKUP(N580,'AT FT Lookup'!$A$12:$C$26,3,FALSE)</f>
        <v>Loc</v>
      </c>
      <c r="Q580">
        <f t="shared" ref="Q580:Q643" si="96">IF(V580&lt;10000,IF(V580&lt;1,0,1),0)</f>
        <v>1</v>
      </c>
      <c r="R580">
        <f t="shared" ref="R580:R643" si="97">IF(V580&lt;20000,IF(V580&lt;10000,0,1),0)</f>
        <v>0</v>
      </c>
      <c r="S580">
        <f t="shared" ref="S580:S643" si="98">IF(V580&lt;50000,IF(V580&lt;20000,0,1),0)</f>
        <v>0</v>
      </c>
      <c r="T580">
        <f t="shared" ref="T580:T643" si="99">IF(V580&gt;=50000,1,0)</f>
        <v>0</v>
      </c>
      <c r="U580" s="11" t="str">
        <f t="shared" ref="U580:U643" si="100">IF(Q580=1,"&lt;10k",IF(R580=1,"10-20k",IF(S580=1,"20-50k",IF(T580=1,"&gt;=50k","NA"))))</f>
        <v>&lt;10k</v>
      </c>
      <c r="V580" s="3">
        <v>1413.5</v>
      </c>
      <c r="W580" s="3">
        <v>317</v>
      </c>
      <c r="X580" s="3">
        <v>552</v>
      </c>
      <c r="Y580" s="3">
        <v>290</v>
      </c>
      <c r="Z580" s="3">
        <v>240</v>
      </c>
      <c r="AA580" s="9">
        <v>14.5</v>
      </c>
      <c r="AN580" s="3">
        <f>IFERROR(ROUND(VLOOKUP($A580,est_vols!$A:$U,4,FALSE),0),"")</f>
        <v>348</v>
      </c>
      <c r="AO580" s="3">
        <f>IFERROR(ROUND(VLOOKUP($A580,est_vols!$A:$U,5,FALSE),0),"")</f>
        <v>132</v>
      </c>
      <c r="AP580" s="3">
        <f>IFERROR(ROUND(VLOOKUP($A580,est_vols!$A:$U,6,FALSE),0),"")</f>
        <v>146</v>
      </c>
      <c r="AQ580" s="3">
        <f>IFERROR(ROUND(VLOOKUP($A580,est_vols!$A:$U,7,FALSE),0),"")</f>
        <v>65</v>
      </c>
      <c r="AR580" s="3">
        <f>IFERROR(ROUND(VLOOKUP($A580,est_vols!$A:$U,8,FALSE),0),"")</f>
        <v>5</v>
      </c>
      <c r="AS580" s="9">
        <f>IFERROR(ROUND(VLOOKUP($A580,est_vols!$A:$U,9,FALSE),0),"")</f>
        <v>0</v>
      </c>
      <c r="AT580" s="3">
        <f t="shared" si="93"/>
        <v>-1065.5</v>
      </c>
      <c r="AU580" s="3">
        <f t="shared" si="93"/>
        <v>-185</v>
      </c>
      <c r="AV580" s="3">
        <f t="shared" si="93"/>
        <v>-406</v>
      </c>
      <c r="AW580" s="3">
        <f t="shared" si="91"/>
        <v>-225</v>
      </c>
      <c r="AX580" s="3">
        <f t="shared" si="91"/>
        <v>-235</v>
      </c>
      <c r="AY580" s="9">
        <f t="shared" si="91"/>
        <v>-14.5</v>
      </c>
      <c r="AZ580" s="3">
        <f t="shared" si="94"/>
        <v>1135290.25</v>
      </c>
      <c r="BA580" s="3">
        <f t="shared" si="94"/>
        <v>34225</v>
      </c>
      <c r="BB580" s="3">
        <f t="shared" si="94"/>
        <v>164836</v>
      </c>
      <c r="BC580" s="3">
        <f t="shared" si="92"/>
        <v>50625</v>
      </c>
      <c r="BD580" s="3">
        <f t="shared" si="92"/>
        <v>55225</v>
      </c>
      <c r="BE580" s="3">
        <f t="shared" si="92"/>
        <v>210.25</v>
      </c>
    </row>
    <row r="581" spans="1:57" x14ac:dyDescent="0.25">
      <c r="A581">
        <v>579</v>
      </c>
      <c r="B581" t="s">
        <v>75</v>
      </c>
      <c r="C581" t="s">
        <v>214</v>
      </c>
      <c r="D581" t="str">
        <f t="shared" si="95"/>
        <v>PAGE ST between BRODERICK and DIVISADERO</v>
      </c>
      <c r="E581" t="s">
        <v>333</v>
      </c>
      <c r="F581" t="s">
        <v>496</v>
      </c>
      <c r="G581" t="s">
        <v>375</v>
      </c>
      <c r="H581" t="s">
        <v>38</v>
      </c>
      <c r="I581" t="s">
        <v>621</v>
      </c>
      <c r="J581" s="11" t="s">
        <v>1113</v>
      </c>
      <c r="K581">
        <v>26029</v>
      </c>
      <c r="L581" s="11">
        <v>26035</v>
      </c>
      <c r="M581">
        <f>IFERROR(ROUND(VLOOKUP($A581,est_vols!$A:$U,2,FALSE),0),"")</f>
        <v>1</v>
      </c>
      <c r="N581">
        <f>IFERROR(ROUND(VLOOKUP($A581,est_vols!$A:$U,3,FALSE),0),"")</f>
        <v>11</v>
      </c>
      <c r="O581" t="str">
        <f>VLOOKUP(M581,'AT FT Lookup'!$A$3:$D$8,4,FALSE)</f>
        <v>Core/CBD</v>
      </c>
      <c r="P581" s="11" t="str">
        <f>VLOOKUP(N581,'AT FT Lookup'!$A$12:$C$26,3,FALSE)</f>
        <v>Loc</v>
      </c>
      <c r="Q581">
        <f t="shared" si="96"/>
        <v>1</v>
      </c>
      <c r="R581">
        <f t="shared" si="97"/>
        <v>0</v>
      </c>
      <c r="S581">
        <f t="shared" si="98"/>
        <v>0</v>
      </c>
      <c r="T581">
        <f t="shared" si="99"/>
        <v>0</v>
      </c>
      <c r="U581" s="11" t="str">
        <f t="shared" si="100"/>
        <v>&lt;10k</v>
      </c>
      <c r="V581" s="3">
        <v>1588.5</v>
      </c>
      <c r="W581" s="3">
        <v>215</v>
      </c>
      <c r="X581" s="3">
        <v>614.5</v>
      </c>
      <c r="Y581" s="3">
        <v>369</v>
      </c>
      <c r="Z581" s="3">
        <v>372.5</v>
      </c>
      <c r="AA581" s="9">
        <v>17.5</v>
      </c>
      <c r="AN581" s="3">
        <f>IFERROR(ROUND(VLOOKUP($A581,est_vols!$A:$U,4,FALSE),0),"")</f>
        <v>654</v>
      </c>
      <c r="AO581" s="3">
        <f>IFERROR(ROUND(VLOOKUP($A581,est_vols!$A:$U,5,FALSE),0),"")</f>
        <v>28</v>
      </c>
      <c r="AP581" s="3">
        <f>IFERROR(ROUND(VLOOKUP($A581,est_vols!$A:$U,6,FALSE),0),"")</f>
        <v>143</v>
      </c>
      <c r="AQ581" s="3">
        <f>IFERROR(ROUND(VLOOKUP($A581,est_vols!$A:$U,7,FALSE),0),"")</f>
        <v>388</v>
      </c>
      <c r="AR581" s="3">
        <f>IFERROR(ROUND(VLOOKUP($A581,est_vols!$A:$U,8,FALSE),0),"")</f>
        <v>95</v>
      </c>
      <c r="AS581" s="9">
        <f>IFERROR(ROUND(VLOOKUP($A581,est_vols!$A:$U,9,FALSE),0),"")</f>
        <v>0</v>
      </c>
      <c r="AT581" s="3">
        <f t="shared" si="93"/>
        <v>-934.5</v>
      </c>
      <c r="AU581" s="3">
        <f t="shared" si="93"/>
        <v>-187</v>
      </c>
      <c r="AV581" s="3">
        <f t="shared" si="93"/>
        <v>-471.5</v>
      </c>
      <c r="AW581" s="3">
        <f t="shared" si="91"/>
        <v>19</v>
      </c>
      <c r="AX581" s="3">
        <f t="shared" si="91"/>
        <v>-277.5</v>
      </c>
      <c r="AY581" s="9">
        <f t="shared" si="91"/>
        <v>-17.5</v>
      </c>
      <c r="AZ581" s="3">
        <f t="shared" si="94"/>
        <v>873290.25</v>
      </c>
      <c r="BA581" s="3">
        <f t="shared" si="94"/>
        <v>34969</v>
      </c>
      <c r="BB581" s="3">
        <f t="shared" si="94"/>
        <v>222312.25</v>
      </c>
      <c r="BC581" s="3">
        <f t="shared" si="92"/>
        <v>361</v>
      </c>
      <c r="BD581" s="3">
        <f t="shared" si="92"/>
        <v>77006.25</v>
      </c>
      <c r="BE581" s="3">
        <f t="shared" si="92"/>
        <v>306.25</v>
      </c>
    </row>
    <row r="582" spans="1:57" x14ac:dyDescent="0.25">
      <c r="A582">
        <v>580</v>
      </c>
      <c r="B582" t="s">
        <v>75</v>
      </c>
      <c r="C582" t="s">
        <v>214</v>
      </c>
      <c r="D582" t="str">
        <f t="shared" si="95"/>
        <v>PALMETTO AVE between ALEMANY and CHESTER</v>
      </c>
      <c r="E582" t="s">
        <v>334</v>
      </c>
      <c r="F582" t="s">
        <v>499</v>
      </c>
      <c r="G582" t="s">
        <v>573</v>
      </c>
      <c r="H582" t="s">
        <v>42</v>
      </c>
      <c r="I582" t="s">
        <v>621</v>
      </c>
      <c r="J582" s="11" t="s">
        <v>1114</v>
      </c>
      <c r="K582">
        <v>22528</v>
      </c>
      <c r="L582" s="11">
        <v>22534</v>
      </c>
      <c r="M582">
        <f>IFERROR(ROUND(VLOOKUP($A582,est_vols!$A:$U,2,FALSE),0),"")</f>
        <v>3</v>
      </c>
      <c r="N582">
        <f>IFERROR(ROUND(VLOOKUP($A582,est_vols!$A:$U,3,FALSE),0),"")</f>
        <v>11</v>
      </c>
      <c r="O582" t="str">
        <f>VLOOKUP(M582,'AT FT Lookup'!$A$3:$D$8,4,FALSE)</f>
        <v>Urb</v>
      </c>
      <c r="P582" s="11" t="str">
        <f>VLOOKUP(N582,'AT FT Lookup'!$A$12:$C$26,3,FALSE)</f>
        <v>Loc</v>
      </c>
      <c r="Q582">
        <f t="shared" si="96"/>
        <v>1</v>
      </c>
      <c r="R582">
        <f t="shared" si="97"/>
        <v>0</v>
      </c>
      <c r="S582">
        <f t="shared" si="98"/>
        <v>0</v>
      </c>
      <c r="T582">
        <f t="shared" si="99"/>
        <v>0</v>
      </c>
      <c r="U582" s="11" t="str">
        <f t="shared" si="100"/>
        <v>&lt;10k</v>
      </c>
      <c r="V582" s="3">
        <v>493</v>
      </c>
      <c r="W582" s="3">
        <v>62</v>
      </c>
      <c r="X582" s="3">
        <v>162.5</v>
      </c>
      <c r="Y582" s="3">
        <v>110</v>
      </c>
      <c r="Z582" s="3">
        <v>144</v>
      </c>
      <c r="AA582" s="9">
        <v>14.5</v>
      </c>
      <c r="AN582" s="3">
        <f>IFERROR(ROUND(VLOOKUP($A582,est_vols!$A:$U,4,FALSE),0),"")</f>
        <v>0</v>
      </c>
      <c r="AO582" s="3">
        <f>IFERROR(ROUND(VLOOKUP($A582,est_vols!$A:$U,5,FALSE),0),"")</f>
        <v>0</v>
      </c>
      <c r="AP582" s="3">
        <f>IFERROR(ROUND(VLOOKUP($A582,est_vols!$A:$U,6,FALSE),0),"")</f>
        <v>0</v>
      </c>
      <c r="AQ582" s="3">
        <f>IFERROR(ROUND(VLOOKUP($A582,est_vols!$A:$U,7,FALSE),0),"")</f>
        <v>0</v>
      </c>
      <c r="AR582" s="3">
        <f>IFERROR(ROUND(VLOOKUP($A582,est_vols!$A:$U,8,FALSE),0),"")</f>
        <v>0</v>
      </c>
      <c r="AS582" s="9">
        <f>IFERROR(ROUND(VLOOKUP($A582,est_vols!$A:$U,9,FALSE),0),"")</f>
        <v>0</v>
      </c>
      <c r="AT582" s="3">
        <f t="shared" si="93"/>
        <v>-493</v>
      </c>
      <c r="AU582" s="3">
        <f t="shared" si="93"/>
        <v>-62</v>
      </c>
      <c r="AV582" s="3">
        <f t="shared" si="93"/>
        <v>-162.5</v>
      </c>
      <c r="AW582" s="3">
        <f t="shared" si="91"/>
        <v>-110</v>
      </c>
      <c r="AX582" s="3">
        <f t="shared" si="91"/>
        <v>-144</v>
      </c>
      <c r="AY582" s="9">
        <f t="shared" si="91"/>
        <v>-14.5</v>
      </c>
      <c r="AZ582" s="3">
        <f t="shared" si="94"/>
        <v>243049</v>
      </c>
      <c r="BA582" s="3">
        <f t="shared" si="94"/>
        <v>3844</v>
      </c>
      <c r="BB582" s="3">
        <f t="shared" si="94"/>
        <v>26406.25</v>
      </c>
      <c r="BC582" s="3">
        <f t="shared" si="92"/>
        <v>12100</v>
      </c>
      <c r="BD582" s="3">
        <f t="shared" si="92"/>
        <v>20736</v>
      </c>
      <c r="BE582" s="3">
        <f t="shared" si="92"/>
        <v>210.25</v>
      </c>
    </row>
    <row r="583" spans="1:57" x14ac:dyDescent="0.25">
      <c r="A583">
        <v>581</v>
      </c>
      <c r="B583" t="s">
        <v>75</v>
      </c>
      <c r="C583" t="s">
        <v>214</v>
      </c>
      <c r="D583" t="str">
        <f t="shared" si="95"/>
        <v>PALOU AVE between HAWES and INGALLS</v>
      </c>
      <c r="E583" t="s">
        <v>335</v>
      </c>
      <c r="F583" t="s">
        <v>574</v>
      </c>
      <c r="G583" t="s">
        <v>550</v>
      </c>
      <c r="H583" t="s">
        <v>40</v>
      </c>
      <c r="I583" t="s">
        <v>621</v>
      </c>
      <c r="J583" s="11" t="s">
        <v>1115</v>
      </c>
      <c r="K583">
        <v>20136</v>
      </c>
      <c r="L583" s="11">
        <v>33148</v>
      </c>
      <c r="M583">
        <f>IFERROR(ROUND(VLOOKUP($A583,est_vols!$A:$U,2,FALSE),0),"")</f>
        <v>3</v>
      </c>
      <c r="N583">
        <f>IFERROR(ROUND(VLOOKUP($A583,est_vols!$A:$U,3,FALSE),0),"")</f>
        <v>4</v>
      </c>
      <c r="O583" t="str">
        <f>VLOOKUP(M583,'AT FT Lookup'!$A$3:$D$8,4,FALSE)</f>
        <v>Urb</v>
      </c>
      <c r="P583" s="11" t="str">
        <f>VLOOKUP(N583,'AT FT Lookup'!$A$12:$C$26,3,FALSE)</f>
        <v>Col</v>
      </c>
      <c r="Q583">
        <f t="shared" si="96"/>
        <v>1</v>
      </c>
      <c r="R583">
        <f t="shared" si="97"/>
        <v>0</v>
      </c>
      <c r="S583">
        <f t="shared" si="98"/>
        <v>0</v>
      </c>
      <c r="T583">
        <f t="shared" si="99"/>
        <v>0</v>
      </c>
      <c r="U583" s="11" t="str">
        <f t="shared" si="100"/>
        <v>&lt;10k</v>
      </c>
      <c r="V583" s="3">
        <v>890</v>
      </c>
      <c r="W583" s="3">
        <v>143</v>
      </c>
      <c r="X583" s="3">
        <v>251</v>
      </c>
      <c r="Y583" s="3">
        <v>213</v>
      </c>
      <c r="Z583" s="3">
        <v>243</v>
      </c>
      <c r="AA583" s="9">
        <v>40</v>
      </c>
      <c r="AN583" s="3">
        <f>IFERROR(ROUND(VLOOKUP($A583,est_vols!$A:$U,4,FALSE),0),"")</f>
        <v>2953</v>
      </c>
      <c r="AO583" s="3">
        <f>IFERROR(ROUND(VLOOKUP($A583,est_vols!$A:$U,5,FALSE),0),"")</f>
        <v>811</v>
      </c>
      <c r="AP583" s="3">
        <f>IFERROR(ROUND(VLOOKUP($A583,est_vols!$A:$U,6,FALSE),0),"")</f>
        <v>1192</v>
      </c>
      <c r="AQ583" s="3">
        <f>IFERROR(ROUND(VLOOKUP($A583,est_vols!$A:$U,7,FALSE),0),"")</f>
        <v>357</v>
      </c>
      <c r="AR583" s="3">
        <f>IFERROR(ROUND(VLOOKUP($A583,est_vols!$A:$U,8,FALSE),0),"")</f>
        <v>397</v>
      </c>
      <c r="AS583" s="9">
        <f>IFERROR(ROUND(VLOOKUP($A583,est_vols!$A:$U,9,FALSE),0),"")</f>
        <v>196</v>
      </c>
      <c r="AT583" s="3">
        <f t="shared" si="93"/>
        <v>2063</v>
      </c>
      <c r="AU583" s="3">
        <f t="shared" si="93"/>
        <v>668</v>
      </c>
      <c r="AV583" s="3">
        <f t="shared" si="93"/>
        <v>941</v>
      </c>
      <c r="AW583" s="3">
        <f t="shared" si="91"/>
        <v>144</v>
      </c>
      <c r="AX583" s="3">
        <f t="shared" si="91"/>
        <v>154</v>
      </c>
      <c r="AY583" s="9">
        <f t="shared" si="91"/>
        <v>156</v>
      </c>
      <c r="AZ583" s="3">
        <f t="shared" si="94"/>
        <v>4255969</v>
      </c>
      <c r="BA583" s="3">
        <f t="shared" si="94"/>
        <v>446224</v>
      </c>
      <c r="BB583" s="3">
        <f t="shared" si="94"/>
        <v>885481</v>
      </c>
      <c r="BC583" s="3">
        <f t="shared" si="92"/>
        <v>20736</v>
      </c>
      <c r="BD583" s="3">
        <f t="shared" si="92"/>
        <v>23716</v>
      </c>
      <c r="BE583" s="3">
        <f t="shared" si="92"/>
        <v>24336</v>
      </c>
    </row>
    <row r="584" spans="1:57" x14ac:dyDescent="0.25">
      <c r="A584">
        <v>582</v>
      </c>
      <c r="B584" t="s">
        <v>75</v>
      </c>
      <c r="C584" t="s">
        <v>214</v>
      </c>
      <c r="D584" t="str">
        <f t="shared" si="95"/>
        <v>PALOU AVE between HAWES and INGALLS</v>
      </c>
      <c r="E584" t="s">
        <v>335</v>
      </c>
      <c r="F584" t="s">
        <v>574</v>
      </c>
      <c r="G584" t="s">
        <v>550</v>
      </c>
      <c r="H584" t="s">
        <v>40</v>
      </c>
      <c r="I584" t="s">
        <v>621</v>
      </c>
      <c r="J584" s="11" t="s">
        <v>1116</v>
      </c>
      <c r="K584">
        <v>33148</v>
      </c>
      <c r="L584" s="11">
        <v>20118</v>
      </c>
      <c r="M584">
        <f>IFERROR(ROUND(VLOOKUP($A584,est_vols!$A:$U,2,FALSE),0),"")</f>
        <v>3</v>
      </c>
      <c r="N584">
        <f>IFERROR(ROUND(VLOOKUP($A584,est_vols!$A:$U,3,FALSE),0),"")</f>
        <v>4</v>
      </c>
      <c r="O584" t="str">
        <f>VLOOKUP(M584,'AT FT Lookup'!$A$3:$D$8,4,FALSE)</f>
        <v>Urb</v>
      </c>
      <c r="P584" s="11" t="str">
        <f>VLOOKUP(N584,'AT FT Lookup'!$A$12:$C$26,3,FALSE)</f>
        <v>Col</v>
      </c>
      <c r="Q584">
        <f t="shared" si="96"/>
        <v>1</v>
      </c>
      <c r="R584">
        <f t="shared" si="97"/>
        <v>0</v>
      </c>
      <c r="S584">
        <f t="shared" si="98"/>
        <v>0</v>
      </c>
      <c r="T584">
        <f t="shared" si="99"/>
        <v>0</v>
      </c>
      <c r="U584" s="11" t="str">
        <f t="shared" si="100"/>
        <v>&lt;10k</v>
      </c>
      <c r="V584" s="3">
        <v>890</v>
      </c>
      <c r="W584" s="3">
        <v>143</v>
      </c>
      <c r="X584" s="3">
        <v>251</v>
      </c>
      <c r="Y584" s="3">
        <v>213</v>
      </c>
      <c r="Z584" s="3">
        <v>243</v>
      </c>
      <c r="AA584" s="9">
        <v>40</v>
      </c>
      <c r="AN584" s="3">
        <f>IFERROR(ROUND(VLOOKUP($A584,est_vols!$A:$U,4,FALSE),0),"")</f>
        <v>2953</v>
      </c>
      <c r="AO584" s="3">
        <f>IFERROR(ROUND(VLOOKUP($A584,est_vols!$A:$U,5,FALSE),0),"")</f>
        <v>811</v>
      </c>
      <c r="AP584" s="3">
        <f>IFERROR(ROUND(VLOOKUP($A584,est_vols!$A:$U,6,FALSE),0),"")</f>
        <v>1192</v>
      </c>
      <c r="AQ584" s="3">
        <f>IFERROR(ROUND(VLOOKUP($A584,est_vols!$A:$U,7,FALSE),0),"")</f>
        <v>357</v>
      </c>
      <c r="AR584" s="3">
        <f>IFERROR(ROUND(VLOOKUP($A584,est_vols!$A:$U,8,FALSE),0),"")</f>
        <v>397</v>
      </c>
      <c r="AS584" s="9">
        <f>IFERROR(ROUND(VLOOKUP($A584,est_vols!$A:$U,9,FALSE),0),"")</f>
        <v>196</v>
      </c>
      <c r="AT584" s="3">
        <f t="shared" si="93"/>
        <v>2063</v>
      </c>
      <c r="AU584" s="3">
        <f t="shared" si="93"/>
        <v>668</v>
      </c>
      <c r="AV584" s="3">
        <f t="shared" si="93"/>
        <v>941</v>
      </c>
      <c r="AW584" s="3">
        <f t="shared" si="91"/>
        <v>144</v>
      </c>
      <c r="AX584" s="3">
        <f t="shared" si="91"/>
        <v>154</v>
      </c>
      <c r="AY584" s="9">
        <f t="shared" si="91"/>
        <v>156</v>
      </c>
      <c r="AZ584" s="3">
        <f t="shared" si="94"/>
        <v>4255969</v>
      </c>
      <c r="BA584" s="3">
        <f t="shared" si="94"/>
        <v>446224</v>
      </c>
      <c r="BB584" s="3">
        <f t="shared" si="94"/>
        <v>885481</v>
      </c>
      <c r="BC584" s="3">
        <f t="shared" si="92"/>
        <v>20736</v>
      </c>
      <c r="BD584" s="3">
        <f t="shared" si="92"/>
        <v>23716</v>
      </c>
      <c r="BE584" s="3">
        <f t="shared" si="92"/>
        <v>24336</v>
      </c>
    </row>
    <row r="585" spans="1:57" x14ac:dyDescent="0.25">
      <c r="A585">
        <v>583</v>
      </c>
      <c r="B585" t="s">
        <v>75</v>
      </c>
      <c r="C585" t="s">
        <v>214</v>
      </c>
      <c r="D585" t="str">
        <f t="shared" si="95"/>
        <v>PALOU AVE between HAWES and INGALLS</v>
      </c>
      <c r="E585" t="s">
        <v>335</v>
      </c>
      <c r="F585" t="s">
        <v>574</v>
      </c>
      <c r="G585" t="s">
        <v>550</v>
      </c>
      <c r="H585" t="s">
        <v>42</v>
      </c>
      <c r="I585" t="s">
        <v>621</v>
      </c>
      <c r="J585" s="11" t="s">
        <v>1117</v>
      </c>
      <c r="K585">
        <v>20118</v>
      </c>
      <c r="L585" s="11">
        <v>33148</v>
      </c>
      <c r="M585">
        <f>IFERROR(ROUND(VLOOKUP($A585,est_vols!$A:$U,2,FALSE),0),"")</f>
        <v>3</v>
      </c>
      <c r="N585">
        <f>IFERROR(ROUND(VLOOKUP($A585,est_vols!$A:$U,3,FALSE),0),"")</f>
        <v>4</v>
      </c>
      <c r="O585" t="str">
        <f>VLOOKUP(M585,'AT FT Lookup'!$A$3:$D$8,4,FALSE)</f>
        <v>Urb</v>
      </c>
      <c r="P585" s="11" t="str">
        <f>VLOOKUP(N585,'AT FT Lookup'!$A$12:$C$26,3,FALSE)</f>
        <v>Col</v>
      </c>
      <c r="Q585">
        <f t="shared" si="96"/>
        <v>1</v>
      </c>
      <c r="R585">
        <f t="shared" si="97"/>
        <v>0</v>
      </c>
      <c r="S585">
        <f t="shared" si="98"/>
        <v>0</v>
      </c>
      <c r="T585">
        <f t="shared" si="99"/>
        <v>0</v>
      </c>
      <c r="U585" s="11" t="str">
        <f t="shared" si="100"/>
        <v>&lt;10k</v>
      </c>
      <c r="V585" s="3">
        <v>1208</v>
      </c>
      <c r="W585" s="3">
        <v>223</v>
      </c>
      <c r="X585" s="3">
        <v>434</v>
      </c>
      <c r="Y585" s="3">
        <v>258</v>
      </c>
      <c r="Z585" s="3">
        <v>247</v>
      </c>
      <c r="AA585" s="9">
        <v>46</v>
      </c>
      <c r="AN585" s="3">
        <f>IFERROR(ROUND(VLOOKUP($A585,est_vols!$A:$U,4,FALSE),0),"")</f>
        <v>3286</v>
      </c>
      <c r="AO585" s="3">
        <f>IFERROR(ROUND(VLOOKUP($A585,est_vols!$A:$U,5,FALSE),0),"")</f>
        <v>249</v>
      </c>
      <c r="AP585" s="3">
        <f>IFERROR(ROUND(VLOOKUP($A585,est_vols!$A:$U,6,FALSE),0),"")</f>
        <v>1296</v>
      </c>
      <c r="AQ585" s="3">
        <f>IFERROR(ROUND(VLOOKUP($A585,est_vols!$A:$U,7,FALSE),0),"")</f>
        <v>934</v>
      </c>
      <c r="AR585" s="3">
        <f>IFERROR(ROUND(VLOOKUP($A585,est_vols!$A:$U,8,FALSE),0),"")</f>
        <v>743</v>
      </c>
      <c r="AS585" s="9">
        <f>IFERROR(ROUND(VLOOKUP($A585,est_vols!$A:$U,9,FALSE),0),"")</f>
        <v>64</v>
      </c>
      <c r="AT585" s="3">
        <f t="shared" si="93"/>
        <v>2078</v>
      </c>
      <c r="AU585" s="3">
        <f t="shared" si="93"/>
        <v>26</v>
      </c>
      <c r="AV585" s="3">
        <f t="shared" si="93"/>
        <v>862</v>
      </c>
      <c r="AW585" s="3">
        <f t="shared" si="91"/>
        <v>676</v>
      </c>
      <c r="AX585" s="3">
        <f t="shared" si="91"/>
        <v>496</v>
      </c>
      <c r="AY585" s="9">
        <f t="shared" si="91"/>
        <v>18</v>
      </c>
      <c r="AZ585" s="3">
        <f t="shared" si="94"/>
        <v>4318084</v>
      </c>
      <c r="BA585" s="3">
        <f t="shared" si="94"/>
        <v>676</v>
      </c>
      <c r="BB585" s="3">
        <f t="shared" si="94"/>
        <v>743044</v>
      </c>
      <c r="BC585" s="3">
        <f t="shared" si="92"/>
        <v>456976</v>
      </c>
      <c r="BD585" s="3">
        <f t="shared" si="92"/>
        <v>246016</v>
      </c>
      <c r="BE585" s="3">
        <f t="shared" si="92"/>
        <v>324</v>
      </c>
    </row>
    <row r="586" spans="1:57" x14ac:dyDescent="0.25">
      <c r="A586">
        <v>584</v>
      </c>
      <c r="B586" t="s">
        <v>75</v>
      </c>
      <c r="C586" t="s">
        <v>214</v>
      </c>
      <c r="D586" t="str">
        <f t="shared" si="95"/>
        <v>PALOU AVE between HAWES and INGALLS</v>
      </c>
      <c r="E586" t="s">
        <v>335</v>
      </c>
      <c r="F586" t="s">
        <v>574</v>
      </c>
      <c r="G586" t="s">
        <v>550</v>
      </c>
      <c r="H586" t="s">
        <v>42</v>
      </c>
      <c r="I586" t="s">
        <v>621</v>
      </c>
      <c r="J586" s="11" t="s">
        <v>1118</v>
      </c>
      <c r="K586">
        <v>33148</v>
      </c>
      <c r="L586" s="11">
        <v>20136</v>
      </c>
      <c r="M586">
        <f>IFERROR(ROUND(VLOOKUP($A586,est_vols!$A:$U,2,FALSE),0),"")</f>
        <v>3</v>
      </c>
      <c r="N586">
        <f>IFERROR(ROUND(VLOOKUP($A586,est_vols!$A:$U,3,FALSE),0),"")</f>
        <v>4</v>
      </c>
      <c r="O586" t="str">
        <f>VLOOKUP(M586,'AT FT Lookup'!$A$3:$D$8,4,FALSE)</f>
        <v>Urb</v>
      </c>
      <c r="P586" s="11" t="str">
        <f>VLOOKUP(N586,'AT FT Lookup'!$A$12:$C$26,3,FALSE)</f>
        <v>Col</v>
      </c>
      <c r="Q586">
        <f t="shared" si="96"/>
        <v>1</v>
      </c>
      <c r="R586">
        <f t="shared" si="97"/>
        <v>0</v>
      </c>
      <c r="S586">
        <f t="shared" si="98"/>
        <v>0</v>
      </c>
      <c r="T586">
        <f t="shared" si="99"/>
        <v>0</v>
      </c>
      <c r="U586" s="11" t="str">
        <f t="shared" si="100"/>
        <v>&lt;10k</v>
      </c>
      <c r="V586" s="3">
        <v>1208</v>
      </c>
      <c r="W586" s="3">
        <v>223</v>
      </c>
      <c r="X586" s="3">
        <v>434</v>
      </c>
      <c r="Y586" s="3">
        <v>258</v>
      </c>
      <c r="Z586" s="3">
        <v>247</v>
      </c>
      <c r="AA586" s="9">
        <v>46</v>
      </c>
      <c r="AN586" s="3">
        <f>IFERROR(ROUND(VLOOKUP($A586,est_vols!$A:$U,4,FALSE),0),"")</f>
        <v>3286</v>
      </c>
      <c r="AO586" s="3">
        <f>IFERROR(ROUND(VLOOKUP($A586,est_vols!$A:$U,5,FALSE),0),"")</f>
        <v>249</v>
      </c>
      <c r="AP586" s="3">
        <f>IFERROR(ROUND(VLOOKUP($A586,est_vols!$A:$U,6,FALSE),0),"")</f>
        <v>1296</v>
      </c>
      <c r="AQ586" s="3">
        <f>IFERROR(ROUND(VLOOKUP($A586,est_vols!$A:$U,7,FALSE),0),"")</f>
        <v>934</v>
      </c>
      <c r="AR586" s="3">
        <f>IFERROR(ROUND(VLOOKUP($A586,est_vols!$A:$U,8,FALSE),0),"")</f>
        <v>743</v>
      </c>
      <c r="AS586" s="9">
        <f>IFERROR(ROUND(VLOOKUP($A586,est_vols!$A:$U,9,FALSE),0),"")</f>
        <v>64</v>
      </c>
      <c r="AT586" s="3">
        <f t="shared" si="93"/>
        <v>2078</v>
      </c>
      <c r="AU586" s="3">
        <f t="shared" si="93"/>
        <v>26</v>
      </c>
      <c r="AV586" s="3">
        <f t="shared" si="93"/>
        <v>862</v>
      </c>
      <c r="AW586" s="3">
        <f t="shared" si="91"/>
        <v>676</v>
      </c>
      <c r="AX586" s="3">
        <f t="shared" si="91"/>
        <v>496</v>
      </c>
      <c r="AY586" s="9">
        <f t="shared" si="91"/>
        <v>18</v>
      </c>
      <c r="AZ586" s="3">
        <f t="shared" si="94"/>
        <v>4318084</v>
      </c>
      <c r="BA586" s="3">
        <f t="shared" si="94"/>
        <v>676</v>
      </c>
      <c r="BB586" s="3">
        <f t="shared" si="94"/>
        <v>743044</v>
      </c>
      <c r="BC586" s="3">
        <f t="shared" si="92"/>
        <v>456976</v>
      </c>
      <c r="BD586" s="3">
        <f t="shared" si="92"/>
        <v>246016</v>
      </c>
      <c r="BE586" s="3">
        <f t="shared" si="92"/>
        <v>324</v>
      </c>
    </row>
    <row r="587" spans="1:57" x14ac:dyDescent="0.25">
      <c r="A587">
        <v>585</v>
      </c>
      <c r="B587" t="s">
        <v>75</v>
      </c>
      <c r="C587" t="s">
        <v>214</v>
      </c>
      <c r="D587" t="str">
        <f t="shared" si="95"/>
        <v>PALOU AVE between JENNINGS and KEITH</v>
      </c>
      <c r="E587" t="s">
        <v>335</v>
      </c>
      <c r="F587" t="s">
        <v>575</v>
      </c>
      <c r="G587" t="s">
        <v>576</v>
      </c>
      <c r="H587" t="s">
        <v>40</v>
      </c>
      <c r="I587" t="s">
        <v>621</v>
      </c>
      <c r="J587" s="11" t="s">
        <v>1119</v>
      </c>
      <c r="K587">
        <v>20157</v>
      </c>
      <c r="L587" s="11">
        <v>33146</v>
      </c>
      <c r="M587">
        <f>IFERROR(ROUND(VLOOKUP($A587,est_vols!$A:$U,2,FALSE),0),"")</f>
        <v>3</v>
      </c>
      <c r="N587">
        <f>IFERROR(ROUND(VLOOKUP($A587,est_vols!$A:$U,3,FALSE),0),"")</f>
        <v>4</v>
      </c>
      <c r="O587" t="str">
        <f>VLOOKUP(M587,'AT FT Lookup'!$A$3:$D$8,4,FALSE)</f>
        <v>Urb</v>
      </c>
      <c r="P587" s="11" t="str">
        <f>VLOOKUP(N587,'AT FT Lookup'!$A$12:$C$26,3,FALSE)</f>
        <v>Col</v>
      </c>
      <c r="Q587">
        <f t="shared" si="96"/>
        <v>1</v>
      </c>
      <c r="R587">
        <f t="shared" si="97"/>
        <v>0</v>
      </c>
      <c r="S587">
        <f t="shared" si="98"/>
        <v>0</v>
      </c>
      <c r="T587">
        <f t="shared" si="99"/>
        <v>0</v>
      </c>
      <c r="U587" s="11" t="str">
        <f t="shared" si="100"/>
        <v>&lt;10k</v>
      </c>
      <c r="V587" s="3">
        <v>2757.5</v>
      </c>
      <c r="W587" s="3">
        <v>418</v>
      </c>
      <c r="X587" s="3">
        <v>955.5</v>
      </c>
      <c r="Y587" s="3">
        <v>548.5</v>
      </c>
      <c r="Z587" s="3">
        <v>726.5</v>
      </c>
      <c r="AA587" s="9">
        <v>109</v>
      </c>
      <c r="AN587" s="3">
        <f>IFERROR(ROUND(VLOOKUP($A587,est_vols!$A:$U,4,FALSE),0),"")</f>
        <v>3372</v>
      </c>
      <c r="AO587" s="3">
        <f>IFERROR(ROUND(VLOOKUP($A587,est_vols!$A:$U,5,FALSE),0),"")</f>
        <v>711</v>
      </c>
      <c r="AP587" s="3">
        <f>IFERROR(ROUND(VLOOKUP($A587,est_vols!$A:$U,6,FALSE),0),"")</f>
        <v>1366</v>
      </c>
      <c r="AQ587" s="3">
        <f>IFERROR(ROUND(VLOOKUP($A587,est_vols!$A:$U,7,FALSE),0),"")</f>
        <v>542</v>
      </c>
      <c r="AR587" s="3">
        <f>IFERROR(ROUND(VLOOKUP($A587,est_vols!$A:$U,8,FALSE),0),"")</f>
        <v>572</v>
      </c>
      <c r="AS587" s="9">
        <f>IFERROR(ROUND(VLOOKUP($A587,est_vols!$A:$U,9,FALSE),0),"")</f>
        <v>181</v>
      </c>
      <c r="AT587" s="3">
        <f t="shared" si="93"/>
        <v>614.5</v>
      </c>
      <c r="AU587" s="3">
        <f t="shared" si="93"/>
        <v>293</v>
      </c>
      <c r="AV587" s="3">
        <f t="shared" si="93"/>
        <v>410.5</v>
      </c>
      <c r="AW587" s="3">
        <f t="shared" si="91"/>
        <v>-6.5</v>
      </c>
      <c r="AX587" s="3">
        <f t="shared" si="91"/>
        <v>-154.5</v>
      </c>
      <c r="AY587" s="9">
        <f t="shared" si="91"/>
        <v>72</v>
      </c>
      <c r="AZ587" s="3">
        <f t="shared" si="94"/>
        <v>377610.25</v>
      </c>
      <c r="BA587" s="3">
        <f t="shared" si="94"/>
        <v>85849</v>
      </c>
      <c r="BB587" s="3">
        <f t="shared" si="94"/>
        <v>168510.25</v>
      </c>
      <c r="BC587" s="3">
        <f t="shared" si="92"/>
        <v>42.25</v>
      </c>
      <c r="BD587" s="3">
        <f t="shared" si="92"/>
        <v>23870.25</v>
      </c>
      <c r="BE587" s="3">
        <f t="shared" si="92"/>
        <v>5184</v>
      </c>
    </row>
    <row r="588" spans="1:57" x14ac:dyDescent="0.25">
      <c r="A588">
        <v>586</v>
      </c>
      <c r="B588" t="s">
        <v>75</v>
      </c>
      <c r="C588" t="s">
        <v>214</v>
      </c>
      <c r="D588" t="str">
        <f t="shared" si="95"/>
        <v>PALOU AVE between JENNINGS and KEITH</v>
      </c>
      <c r="E588" t="s">
        <v>335</v>
      </c>
      <c r="F588" t="s">
        <v>575</v>
      </c>
      <c r="G588" t="s">
        <v>576</v>
      </c>
      <c r="H588" t="s">
        <v>40</v>
      </c>
      <c r="I588" t="s">
        <v>621</v>
      </c>
      <c r="J588" s="11" t="s">
        <v>1120</v>
      </c>
      <c r="K588">
        <v>33146</v>
      </c>
      <c r="L588" s="11">
        <v>20140</v>
      </c>
      <c r="M588">
        <f>IFERROR(ROUND(VLOOKUP($A588,est_vols!$A:$U,2,FALSE),0),"")</f>
        <v>3</v>
      </c>
      <c r="N588">
        <f>IFERROR(ROUND(VLOOKUP($A588,est_vols!$A:$U,3,FALSE),0),"")</f>
        <v>4</v>
      </c>
      <c r="O588" t="str">
        <f>VLOOKUP(M588,'AT FT Lookup'!$A$3:$D$8,4,FALSE)</f>
        <v>Urb</v>
      </c>
      <c r="P588" s="11" t="str">
        <f>VLOOKUP(N588,'AT FT Lookup'!$A$12:$C$26,3,FALSE)</f>
        <v>Col</v>
      </c>
      <c r="Q588">
        <f t="shared" si="96"/>
        <v>1</v>
      </c>
      <c r="R588">
        <f t="shared" si="97"/>
        <v>0</v>
      </c>
      <c r="S588">
        <f t="shared" si="98"/>
        <v>0</v>
      </c>
      <c r="T588">
        <f t="shared" si="99"/>
        <v>0</v>
      </c>
      <c r="U588" s="11" t="str">
        <f t="shared" si="100"/>
        <v>&lt;10k</v>
      </c>
      <c r="V588" s="3">
        <v>2757.5</v>
      </c>
      <c r="W588" s="3">
        <v>418</v>
      </c>
      <c r="X588" s="3">
        <v>955.5</v>
      </c>
      <c r="Y588" s="3">
        <v>548.5</v>
      </c>
      <c r="Z588" s="3">
        <v>726.5</v>
      </c>
      <c r="AA588" s="9">
        <v>109</v>
      </c>
      <c r="AN588" s="3">
        <f>IFERROR(ROUND(VLOOKUP($A588,est_vols!$A:$U,4,FALSE),0),"")</f>
        <v>3372</v>
      </c>
      <c r="AO588" s="3">
        <f>IFERROR(ROUND(VLOOKUP($A588,est_vols!$A:$U,5,FALSE),0),"")</f>
        <v>711</v>
      </c>
      <c r="AP588" s="3">
        <f>IFERROR(ROUND(VLOOKUP($A588,est_vols!$A:$U,6,FALSE),0),"")</f>
        <v>1366</v>
      </c>
      <c r="AQ588" s="3">
        <f>IFERROR(ROUND(VLOOKUP($A588,est_vols!$A:$U,7,FALSE),0),"")</f>
        <v>542</v>
      </c>
      <c r="AR588" s="3">
        <f>IFERROR(ROUND(VLOOKUP($A588,est_vols!$A:$U,8,FALSE),0),"")</f>
        <v>572</v>
      </c>
      <c r="AS588" s="9">
        <f>IFERROR(ROUND(VLOOKUP($A588,est_vols!$A:$U,9,FALSE),0),"")</f>
        <v>181</v>
      </c>
      <c r="AT588" s="3">
        <f t="shared" si="93"/>
        <v>614.5</v>
      </c>
      <c r="AU588" s="3">
        <f t="shared" si="93"/>
        <v>293</v>
      </c>
      <c r="AV588" s="3">
        <f t="shared" si="93"/>
        <v>410.5</v>
      </c>
      <c r="AW588" s="3">
        <f t="shared" si="91"/>
        <v>-6.5</v>
      </c>
      <c r="AX588" s="3">
        <f t="shared" si="91"/>
        <v>-154.5</v>
      </c>
      <c r="AY588" s="9">
        <f t="shared" si="91"/>
        <v>72</v>
      </c>
      <c r="AZ588" s="3">
        <f t="shared" si="94"/>
        <v>377610.25</v>
      </c>
      <c r="BA588" s="3">
        <f t="shared" si="94"/>
        <v>85849</v>
      </c>
      <c r="BB588" s="3">
        <f t="shared" si="94"/>
        <v>168510.25</v>
      </c>
      <c r="BC588" s="3">
        <f t="shared" si="92"/>
        <v>42.25</v>
      </c>
      <c r="BD588" s="3">
        <f t="shared" si="92"/>
        <v>23870.25</v>
      </c>
      <c r="BE588" s="3">
        <f t="shared" si="92"/>
        <v>5184</v>
      </c>
    </row>
    <row r="589" spans="1:57" x14ac:dyDescent="0.25">
      <c r="A589">
        <v>587</v>
      </c>
      <c r="B589" t="s">
        <v>75</v>
      </c>
      <c r="C589" t="s">
        <v>214</v>
      </c>
      <c r="D589" t="str">
        <f t="shared" si="95"/>
        <v>PALOU AVE between JENNINGS and KEITH</v>
      </c>
      <c r="E589" t="s">
        <v>335</v>
      </c>
      <c r="F589" t="s">
        <v>575</v>
      </c>
      <c r="G589" t="s">
        <v>576</v>
      </c>
      <c r="H589" t="s">
        <v>42</v>
      </c>
      <c r="I589" t="s">
        <v>621</v>
      </c>
      <c r="J589" s="11" t="s">
        <v>1121</v>
      </c>
      <c r="K589">
        <v>20140</v>
      </c>
      <c r="L589" s="11">
        <v>33146</v>
      </c>
      <c r="M589">
        <f>IFERROR(ROUND(VLOOKUP($A589,est_vols!$A:$U,2,FALSE),0),"")</f>
        <v>3</v>
      </c>
      <c r="N589">
        <f>IFERROR(ROUND(VLOOKUP($A589,est_vols!$A:$U,3,FALSE),0),"")</f>
        <v>4</v>
      </c>
      <c r="O589" t="str">
        <f>VLOOKUP(M589,'AT FT Lookup'!$A$3:$D$8,4,FALSE)</f>
        <v>Urb</v>
      </c>
      <c r="P589" s="11" t="str">
        <f>VLOOKUP(N589,'AT FT Lookup'!$A$12:$C$26,3,FALSE)</f>
        <v>Col</v>
      </c>
      <c r="Q589">
        <f t="shared" si="96"/>
        <v>1</v>
      </c>
      <c r="R589">
        <f t="shared" si="97"/>
        <v>0</v>
      </c>
      <c r="S589">
        <f t="shared" si="98"/>
        <v>0</v>
      </c>
      <c r="T589">
        <f t="shared" si="99"/>
        <v>0</v>
      </c>
      <c r="U589" s="11" t="str">
        <f t="shared" si="100"/>
        <v>&lt;10k</v>
      </c>
      <c r="V589" s="3">
        <v>3094</v>
      </c>
      <c r="W589" s="3">
        <v>586.5</v>
      </c>
      <c r="X589" s="3">
        <v>1155</v>
      </c>
      <c r="Y589" s="3">
        <v>644</v>
      </c>
      <c r="Z589" s="3">
        <v>622.5</v>
      </c>
      <c r="AA589" s="9">
        <v>86</v>
      </c>
      <c r="AN589" s="3">
        <f>IFERROR(ROUND(VLOOKUP($A589,est_vols!$A:$U,4,FALSE),0),"")</f>
        <v>3858</v>
      </c>
      <c r="AO589" s="3">
        <f>IFERROR(ROUND(VLOOKUP($A589,est_vols!$A:$U,5,FALSE),0),"")</f>
        <v>462</v>
      </c>
      <c r="AP589" s="3">
        <f>IFERROR(ROUND(VLOOKUP($A589,est_vols!$A:$U,6,FALSE),0),"")</f>
        <v>1565</v>
      </c>
      <c r="AQ589" s="3">
        <f>IFERROR(ROUND(VLOOKUP($A589,est_vols!$A:$U,7,FALSE),0),"")</f>
        <v>934</v>
      </c>
      <c r="AR589" s="3">
        <f>IFERROR(ROUND(VLOOKUP($A589,est_vols!$A:$U,8,FALSE),0),"")</f>
        <v>816</v>
      </c>
      <c r="AS589" s="9">
        <f>IFERROR(ROUND(VLOOKUP($A589,est_vols!$A:$U,9,FALSE),0),"")</f>
        <v>82</v>
      </c>
      <c r="AT589" s="3">
        <f t="shared" si="93"/>
        <v>764</v>
      </c>
      <c r="AU589" s="3">
        <f t="shared" si="93"/>
        <v>-124.5</v>
      </c>
      <c r="AV589" s="3">
        <f t="shared" si="93"/>
        <v>410</v>
      </c>
      <c r="AW589" s="3">
        <f t="shared" si="91"/>
        <v>290</v>
      </c>
      <c r="AX589" s="3">
        <f t="shared" si="91"/>
        <v>193.5</v>
      </c>
      <c r="AY589" s="9">
        <f t="shared" si="91"/>
        <v>-4</v>
      </c>
      <c r="AZ589" s="3">
        <f t="shared" si="94"/>
        <v>583696</v>
      </c>
      <c r="BA589" s="3">
        <f t="shared" si="94"/>
        <v>15500.25</v>
      </c>
      <c r="BB589" s="3">
        <f t="shared" si="94"/>
        <v>168100</v>
      </c>
      <c r="BC589" s="3">
        <f t="shared" si="92"/>
        <v>84100</v>
      </c>
      <c r="BD589" s="3">
        <f t="shared" si="92"/>
        <v>37442.25</v>
      </c>
      <c r="BE589" s="3">
        <f t="shared" si="92"/>
        <v>16</v>
      </c>
    </row>
    <row r="590" spans="1:57" x14ac:dyDescent="0.25">
      <c r="A590">
        <v>588</v>
      </c>
      <c r="B590" t="s">
        <v>75</v>
      </c>
      <c r="C590" t="s">
        <v>214</v>
      </c>
      <c r="D590" t="str">
        <f t="shared" si="95"/>
        <v>PALOU AVE between JENNINGS and KEITH</v>
      </c>
      <c r="E590" t="s">
        <v>335</v>
      </c>
      <c r="F590" t="s">
        <v>575</v>
      </c>
      <c r="G590" t="s">
        <v>576</v>
      </c>
      <c r="H590" t="s">
        <v>42</v>
      </c>
      <c r="I590" t="s">
        <v>621</v>
      </c>
      <c r="J590" s="11" t="s">
        <v>1122</v>
      </c>
      <c r="K590">
        <v>33146</v>
      </c>
      <c r="L590" s="11">
        <v>20157</v>
      </c>
      <c r="M590">
        <f>IFERROR(ROUND(VLOOKUP($A590,est_vols!$A:$U,2,FALSE),0),"")</f>
        <v>3</v>
      </c>
      <c r="N590">
        <f>IFERROR(ROUND(VLOOKUP($A590,est_vols!$A:$U,3,FALSE),0),"")</f>
        <v>4</v>
      </c>
      <c r="O590" t="str">
        <f>VLOOKUP(M590,'AT FT Lookup'!$A$3:$D$8,4,FALSE)</f>
        <v>Urb</v>
      </c>
      <c r="P590" s="11" t="str">
        <f>VLOOKUP(N590,'AT FT Lookup'!$A$12:$C$26,3,FALSE)</f>
        <v>Col</v>
      </c>
      <c r="Q590">
        <f t="shared" si="96"/>
        <v>1</v>
      </c>
      <c r="R590">
        <f t="shared" si="97"/>
        <v>0</v>
      </c>
      <c r="S590">
        <f t="shared" si="98"/>
        <v>0</v>
      </c>
      <c r="T590">
        <f t="shared" si="99"/>
        <v>0</v>
      </c>
      <c r="U590" s="11" t="str">
        <f t="shared" si="100"/>
        <v>&lt;10k</v>
      </c>
      <c r="V590" s="3">
        <v>3094</v>
      </c>
      <c r="W590" s="3">
        <v>586.5</v>
      </c>
      <c r="X590" s="3">
        <v>1155</v>
      </c>
      <c r="Y590" s="3">
        <v>644</v>
      </c>
      <c r="Z590" s="3">
        <v>622.5</v>
      </c>
      <c r="AA590" s="9">
        <v>86</v>
      </c>
      <c r="AN590" s="3">
        <f>IFERROR(ROUND(VLOOKUP($A590,est_vols!$A:$U,4,FALSE),0),"")</f>
        <v>3858</v>
      </c>
      <c r="AO590" s="3">
        <f>IFERROR(ROUND(VLOOKUP($A590,est_vols!$A:$U,5,FALSE),0),"")</f>
        <v>462</v>
      </c>
      <c r="AP590" s="3">
        <f>IFERROR(ROUND(VLOOKUP($A590,est_vols!$A:$U,6,FALSE),0),"")</f>
        <v>1565</v>
      </c>
      <c r="AQ590" s="3">
        <f>IFERROR(ROUND(VLOOKUP($A590,est_vols!$A:$U,7,FALSE),0),"")</f>
        <v>934</v>
      </c>
      <c r="AR590" s="3">
        <f>IFERROR(ROUND(VLOOKUP($A590,est_vols!$A:$U,8,FALSE),0),"")</f>
        <v>816</v>
      </c>
      <c r="AS590" s="9">
        <f>IFERROR(ROUND(VLOOKUP($A590,est_vols!$A:$U,9,FALSE),0),"")</f>
        <v>82</v>
      </c>
      <c r="AT590" s="3">
        <f t="shared" si="93"/>
        <v>764</v>
      </c>
      <c r="AU590" s="3">
        <f t="shared" si="93"/>
        <v>-124.5</v>
      </c>
      <c r="AV590" s="3">
        <f t="shared" si="93"/>
        <v>410</v>
      </c>
      <c r="AW590" s="3">
        <f t="shared" si="91"/>
        <v>290</v>
      </c>
      <c r="AX590" s="3">
        <f t="shared" si="91"/>
        <v>193.5</v>
      </c>
      <c r="AY590" s="9">
        <f t="shared" si="91"/>
        <v>-4</v>
      </c>
      <c r="AZ590" s="3">
        <f t="shared" si="94"/>
        <v>583696</v>
      </c>
      <c r="BA590" s="3">
        <f t="shared" si="94"/>
        <v>15500.25</v>
      </c>
      <c r="BB590" s="3">
        <f t="shared" si="94"/>
        <v>168100</v>
      </c>
      <c r="BC590" s="3">
        <f t="shared" si="92"/>
        <v>84100</v>
      </c>
      <c r="BD590" s="3">
        <f t="shared" si="92"/>
        <v>37442.25</v>
      </c>
      <c r="BE590" s="3">
        <f t="shared" si="92"/>
        <v>16</v>
      </c>
    </row>
    <row r="591" spans="1:57" x14ac:dyDescent="0.25">
      <c r="A591">
        <v>589</v>
      </c>
      <c r="B591" t="s">
        <v>75</v>
      </c>
      <c r="C591" t="s">
        <v>214</v>
      </c>
      <c r="D591" t="str">
        <f t="shared" si="95"/>
        <v>PARNASSUS AVE between SHRADER and STANYAN</v>
      </c>
      <c r="E591" t="s">
        <v>336</v>
      </c>
      <c r="F591" t="s">
        <v>509</v>
      </c>
      <c r="G591" t="s">
        <v>510</v>
      </c>
      <c r="H591" t="s">
        <v>40</v>
      </c>
      <c r="I591" t="s">
        <v>621</v>
      </c>
      <c r="J591" s="11" t="s">
        <v>1123</v>
      </c>
      <c r="K591">
        <v>26302</v>
      </c>
      <c r="L591" s="11">
        <v>26299</v>
      </c>
      <c r="M591">
        <f>IFERROR(ROUND(VLOOKUP($A591,est_vols!$A:$U,2,FALSE),0),"")</f>
        <v>2</v>
      </c>
      <c r="N591">
        <f>IFERROR(ROUND(VLOOKUP($A591,est_vols!$A:$U,3,FALSE),0),"")</f>
        <v>4</v>
      </c>
      <c r="O591" t="str">
        <f>VLOOKUP(M591,'AT FT Lookup'!$A$3:$D$8,4,FALSE)</f>
        <v>UrbBiz</v>
      </c>
      <c r="P591" s="11" t="str">
        <f>VLOOKUP(N591,'AT FT Lookup'!$A$12:$C$26,3,FALSE)</f>
        <v>Col</v>
      </c>
      <c r="Q591">
        <f t="shared" si="96"/>
        <v>1</v>
      </c>
      <c r="R591">
        <f t="shared" si="97"/>
        <v>0</v>
      </c>
      <c r="S591">
        <f t="shared" si="98"/>
        <v>0</v>
      </c>
      <c r="T591">
        <f t="shared" si="99"/>
        <v>0</v>
      </c>
      <c r="U591" s="11" t="str">
        <f t="shared" si="100"/>
        <v>&lt;10k</v>
      </c>
      <c r="V591" s="3">
        <v>2090</v>
      </c>
      <c r="W591" s="3">
        <v>374</v>
      </c>
      <c r="X591" s="3">
        <v>853</v>
      </c>
      <c r="Y591" s="3">
        <v>416</v>
      </c>
      <c r="Z591" s="3">
        <v>414</v>
      </c>
      <c r="AA591" s="9">
        <v>33</v>
      </c>
      <c r="AN591" s="3">
        <f>IFERROR(ROUND(VLOOKUP($A591,est_vols!$A:$U,4,FALSE),0),"")</f>
        <v>3899</v>
      </c>
      <c r="AO591" s="3">
        <f>IFERROR(ROUND(VLOOKUP($A591,est_vols!$A:$U,5,FALSE),0),"")</f>
        <v>787</v>
      </c>
      <c r="AP591" s="3">
        <f>IFERROR(ROUND(VLOOKUP($A591,est_vols!$A:$U,6,FALSE),0),"")</f>
        <v>1600</v>
      </c>
      <c r="AQ591" s="3">
        <f>IFERROR(ROUND(VLOOKUP($A591,est_vols!$A:$U,7,FALSE),0),"")</f>
        <v>810</v>
      </c>
      <c r="AR591" s="3">
        <f>IFERROR(ROUND(VLOOKUP($A591,est_vols!$A:$U,8,FALSE),0),"")</f>
        <v>664</v>
      </c>
      <c r="AS591" s="9">
        <f>IFERROR(ROUND(VLOOKUP($A591,est_vols!$A:$U,9,FALSE),0),"")</f>
        <v>38</v>
      </c>
      <c r="AT591" s="3">
        <f t="shared" si="93"/>
        <v>1809</v>
      </c>
      <c r="AU591" s="3">
        <f t="shared" si="93"/>
        <v>413</v>
      </c>
      <c r="AV591" s="3">
        <f t="shared" si="93"/>
        <v>747</v>
      </c>
      <c r="AW591" s="3">
        <f t="shared" si="91"/>
        <v>394</v>
      </c>
      <c r="AX591" s="3">
        <f t="shared" si="91"/>
        <v>250</v>
      </c>
      <c r="AY591" s="9">
        <f t="shared" si="91"/>
        <v>5</v>
      </c>
      <c r="AZ591" s="3">
        <f t="shared" si="94"/>
        <v>3272481</v>
      </c>
      <c r="BA591" s="3">
        <f t="shared" si="94"/>
        <v>170569</v>
      </c>
      <c r="BB591" s="3">
        <f t="shared" si="94"/>
        <v>558009</v>
      </c>
      <c r="BC591" s="3">
        <f t="shared" si="92"/>
        <v>155236</v>
      </c>
      <c r="BD591" s="3">
        <f t="shared" si="92"/>
        <v>62500</v>
      </c>
      <c r="BE591" s="3">
        <f t="shared" si="92"/>
        <v>25</v>
      </c>
    </row>
    <row r="592" spans="1:57" x14ac:dyDescent="0.25">
      <c r="A592">
        <v>590</v>
      </c>
      <c r="B592" t="s">
        <v>75</v>
      </c>
      <c r="C592" t="s">
        <v>214</v>
      </c>
      <c r="D592" t="str">
        <f t="shared" si="95"/>
        <v>PARNASSUS AVE between SHRADER and STANYAN</v>
      </c>
      <c r="E592" t="s">
        <v>336</v>
      </c>
      <c r="F592" t="s">
        <v>509</v>
      </c>
      <c r="G592" t="s">
        <v>510</v>
      </c>
      <c r="H592" t="s">
        <v>42</v>
      </c>
      <c r="I592" t="s">
        <v>621</v>
      </c>
      <c r="J592" s="11" t="s">
        <v>1124</v>
      </c>
      <c r="K592">
        <v>26299</v>
      </c>
      <c r="L592" s="11">
        <v>26302</v>
      </c>
      <c r="M592">
        <f>IFERROR(ROUND(VLOOKUP($A592,est_vols!$A:$U,2,FALSE),0),"")</f>
        <v>2</v>
      </c>
      <c r="N592">
        <f>IFERROR(ROUND(VLOOKUP($A592,est_vols!$A:$U,3,FALSE),0),"")</f>
        <v>4</v>
      </c>
      <c r="O592" t="str">
        <f>VLOOKUP(M592,'AT FT Lookup'!$A$3:$D$8,4,FALSE)</f>
        <v>UrbBiz</v>
      </c>
      <c r="P592" s="11" t="str">
        <f>VLOOKUP(N592,'AT FT Lookup'!$A$12:$C$26,3,FALSE)</f>
        <v>Col</v>
      </c>
      <c r="Q592">
        <f t="shared" si="96"/>
        <v>1</v>
      </c>
      <c r="R592">
        <f t="shared" si="97"/>
        <v>0</v>
      </c>
      <c r="S592">
        <f t="shared" si="98"/>
        <v>0</v>
      </c>
      <c r="T592">
        <f t="shared" si="99"/>
        <v>0</v>
      </c>
      <c r="U592" s="11" t="str">
        <f t="shared" si="100"/>
        <v>&lt;10k</v>
      </c>
      <c r="V592" s="3">
        <v>2818</v>
      </c>
      <c r="W592" s="3">
        <v>552</v>
      </c>
      <c r="X592" s="3">
        <v>1140</v>
      </c>
      <c r="Y592" s="3">
        <v>586</v>
      </c>
      <c r="Z592" s="3">
        <v>499</v>
      </c>
      <c r="AA592" s="9">
        <v>41</v>
      </c>
      <c r="AN592" s="3">
        <f>IFERROR(ROUND(VLOOKUP($A592,est_vols!$A:$U,4,FALSE),0),"")</f>
        <v>4241</v>
      </c>
      <c r="AO592" s="3">
        <f>IFERROR(ROUND(VLOOKUP($A592,est_vols!$A:$U,5,FALSE),0),"")</f>
        <v>542</v>
      </c>
      <c r="AP592" s="3">
        <f>IFERROR(ROUND(VLOOKUP($A592,est_vols!$A:$U,6,FALSE),0),"")</f>
        <v>1735</v>
      </c>
      <c r="AQ592" s="3">
        <f>IFERROR(ROUND(VLOOKUP($A592,est_vols!$A:$U,7,FALSE),0),"")</f>
        <v>1054</v>
      </c>
      <c r="AR592" s="3">
        <f>IFERROR(ROUND(VLOOKUP($A592,est_vols!$A:$U,8,FALSE),0),"")</f>
        <v>809</v>
      </c>
      <c r="AS592" s="9">
        <f>IFERROR(ROUND(VLOOKUP($A592,est_vols!$A:$U,9,FALSE),0),"")</f>
        <v>100</v>
      </c>
      <c r="AT592" s="3">
        <f t="shared" si="93"/>
        <v>1423</v>
      </c>
      <c r="AU592" s="3">
        <f t="shared" si="93"/>
        <v>-10</v>
      </c>
      <c r="AV592" s="3">
        <f t="shared" si="93"/>
        <v>595</v>
      </c>
      <c r="AW592" s="3">
        <f t="shared" si="91"/>
        <v>468</v>
      </c>
      <c r="AX592" s="3">
        <f t="shared" si="91"/>
        <v>310</v>
      </c>
      <c r="AY592" s="9">
        <f t="shared" si="91"/>
        <v>59</v>
      </c>
      <c r="AZ592" s="3">
        <f t="shared" si="94"/>
        <v>2024929</v>
      </c>
      <c r="BA592" s="3">
        <f t="shared" si="94"/>
        <v>100</v>
      </c>
      <c r="BB592" s="3">
        <f t="shared" si="94"/>
        <v>354025</v>
      </c>
      <c r="BC592" s="3">
        <f t="shared" si="92"/>
        <v>219024</v>
      </c>
      <c r="BD592" s="3">
        <f t="shared" si="92"/>
        <v>96100</v>
      </c>
      <c r="BE592" s="3">
        <f t="shared" si="92"/>
        <v>3481</v>
      </c>
    </row>
    <row r="593" spans="1:57" x14ac:dyDescent="0.25">
      <c r="A593">
        <v>591</v>
      </c>
      <c r="B593" t="s">
        <v>75</v>
      </c>
      <c r="C593" t="s">
        <v>214</v>
      </c>
      <c r="D593" t="str">
        <f t="shared" si="95"/>
        <v>PENNSYLVANIA AVE between 18TH and MARIPOSA</v>
      </c>
      <c r="E593" t="s">
        <v>337</v>
      </c>
      <c r="F593" t="s">
        <v>501</v>
      </c>
      <c r="G593" t="s">
        <v>577</v>
      </c>
      <c r="H593" t="s">
        <v>40</v>
      </c>
      <c r="I593" t="s">
        <v>621</v>
      </c>
      <c r="J593" s="11" t="s">
        <v>1125</v>
      </c>
      <c r="K593">
        <v>23655</v>
      </c>
      <c r="L593" s="11">
        <v>52251</v>
      </c>
      <c r="M593">
        <f>IFERROR(ROUND(VLOOKUP($A593,est_vols!$A:$U,2,FALSE),0),"")</f>
        <v>2</v>
      </c>
      <c r="N593">
        <f>IFERROR(ROUND(VLOOKUP($A593,est_vols!$A:$U,3,FALSE),0),"")</f>
        <v>4</v>
      </c>
      <c r="O593" t="str">
        <f>VLOOKUP(M593,'AT FT Lookup'!$A$3:$D$8,4,FALSE)</f>
        <v>UrbBiz</v>
      </c>
      <c r="P593" s="11" t="str">
        <f>VLOOKUP(N593,'AT FT Lookup'!$A$12:$C$26,3,FALSE)</f>
        <v>Col</v>
      </c>
      <c r="Q593">
        <f t="shared" si="96"/>
        <v>1</v>
      </c>
      <c r="R593">
        <f t="shared" si="97"/>
        <v>0</v>
      </c>
      <c r="S593">
        <f t="shared" si="98"/>
        <v>0</v>
      </c>
      <c r="T593">
        <f t="shared" si="99"/>
        <v>0</v>
      </c>
      <c r="U593" s="11" t="str">
        <f t="shared" si="100"/>
        <v>&lt;10k</v>
      </c>
      <c r="V593" s="3">
        <v>738.5</v>
      </c>
      <c r="W593" s="3">
        <v>152.5</v>
      </c>
      <c r="X593" s="3">
        <v>291</v>
      </c>
      <c r="Y593" s="3">
        <v>123</v>
      </c>
      <c r="Z593" s="3">
        <v>151.5</v>
      </c>
      <c r="AA593" s="9">
        <v>20.5</v>
      </c>
      <c r="AN593" s="3">
        <f>IFERROR(ROUND(VLOOKUP($A593,est_vols!$A:$U,4,FALSE),0),"")</f>
        <v>1887</v>
      </c>
      <c r="AO593" s="3">
        <f>IFERROR(ROUND(VLOOKUP($A593,est_vols!$A:$U,5,FALSE),0),"")</f>
        <v>295</v>
      </c>
      <c r="AP593" s="3">
        <f>IFERROR(ROUND(VLOOKUP($A593,est_vols!$A:$U,6,FALSE),0),"")</f>
        <v>780</v>
      </c>
      <c r="AQ593" s="3">
        <f>IFERROR(ROUND(VLOOKUP($A593,est_vols!$A:$U,7,FALSE),0),"")</f>
        <v>438</v>
      </c>
      <c r="AR593" s="3">
        <f>IFERROR(ROUND(VLOOKUP($A593,est_vols!$A:$U,8,FALSE),0),"")</f>
        <v>337</v>
      </c>
      <c r="AS593" s="9">
        <f>IFERROR(ROUND(VLOOKUP($A593,est_vols!$A:$U,9,FALSE),0),"")</f>
        <v>37</v>
      </c>
      <c r="AT593" s="3">
        <f t="shared" si="93"/>
        <v>1148.5</v>
      </c>
      <c r="AU593" s="3">
        <f t="shared" si="93"/>
        <v>142.5</v>
      </c>
      <c r="AV593" s="3">
        <f t="shared" si="93"/>
        <v>489</v>
      </c>
      <c r="AW593" s="3">
        <f t="shared" si="93"/>
        <v>315</v>
      </c>
      <c r="AX593" s="3">
        <f t="shared" si="93"/>
        <v>185.5</v>
      </c>
      <c r="AY593" s="9">
        <f t="shared" si="93"/>
        <v>16.5</v>
      </c>
      <c r="AZ593" s="3">
        <f t="shared" si="94"/>
        <v>1319052.25</v>
      </c>
      <c r="BA593" s="3">
        <f t="shared" si="94"/>
        <v>20306.25</v>
      </c>
      <c r="BB593" s="3">
        <f t="shared" si="94"/>
        <v>239121</v>
      </c>
      <c r="BC593" s="3">
        <f t="shared" si="94"/>
        <v>99225</v>
      </c>
      <c r="BD593" s="3">
        <f t="shared" si="94"/>
        <v>34410.25</v>
      </c>
      <c r="BE593" s="3">
        <f t="shared" si="94"/>
        <v>272.25</v>
      </c>
    </row>
    <row r="594" spans="1:57" x14ac:dyDescent="0.25">
      <c r="A594">
        <v>592</v>
      </c>
      <c r="B594" t="s">
        <v>75</v>
      </c>
      <c r="C594" t="s">
        <v>214</v>
      </c>
      <c r="D594" t="str">
        <f t="shared" si="95"/>
        <v>PENNSYLVANIA AVE between 18TH and MARIPOSA</v>
      </c>
      <c r="E594" t="s">
        <v>337</v>
      </c>
      <c r="F594" t="s">
        <v>501</v>
      </c>
      <c r="G594" t="s">
        <v>577</v>
      </c>
      <c r="H594" t="s">
        <v>40</v>
      </c>
      <c r="I594" t="s">
        <v>621</v>
      </c>
      <c r="J594" s="11" t="s">
        <v>1126</v>
      </c>
      <c r="K594">
        <v>52251</v>
      </c>
      <c r="L594" s="11">
        <v>23654</v>
      </c>
      <c r="M594">
        <f>IFERROR(ROUND(VLOOKUP($A594,est_vols!$A:$U,2,FALSE),0),"")</f>
        <v>2</v>
      </c>
      <c r="N594">
        <f>IFERROR(ROUND(VLOOKUP($A594,est_vols!$A:$U,3,FALSE),0),"")</f>
        <v>4</v>
      </c>
      <c r="O594" t="str">
        <f>VLOOKUP(M594,'AT FT Lookup'!$A$3:$D$8,4,FALSE)</f>
        <v>UrbBiz</v>
      </c>
      <c r="P594" s="11" t="str">
        <f>VLOOKUP(N594,'AT FT Lookup'!$A$12:$C$26,3,FALSE)</f>
        <v>Col</v>
      </c>
      <c r="Q594">
        <f t="shared" si="96"/>
        <v>1</v>
      </c>
      <c r="R594">
        <f t="shared" si="97"/>
        <v>0</v>
      </c>
      <c r="S594">
        <f t="shared" si="98"/>
        <v>0</v>
      </c>
      <c r="T594">
        <f t="shared" si="99"/>
        <v>0</v>
      </c>
      <c r="U594" s="11" t="str">
        <f t="shared" si="100"/>
        <v>&lt;10k</v>
      </c>
      <c r="V594" s="3">
        <v>738.5</v>
      </c>
      <c r="W594" s="3">
        <v>152.5</v>
      </c>
      <c r="X594" s="3">
        <v>291</v>
      </c>
      <c r="Y594" s="3">
        <v>123</v>
      </c>
      <c r="Z594" s="3">
        <v>151.5</v>
      </c>
      <c r="AA594" s="9">
        <v>20.5</v>
      </c>
      <c r="AN594" s="3">
        <f>IFERROR(ROUND(VLOOKUP($A594,est_vols!$A:$U,4,FALSE),0),"")</f>
        <v>1887</v>
      </c>
      <c r="AO594" s="3">
        <f>IFERROR(ROUND(VLOOKUP($A594,est_vols!$A:$U,5,FALSE),0),"")</f>
        <v>295</v>
      </c>
      <c r="AP594" s="3">
        <f>IFERROR(ROUND(VLOOKUP($A594,est_vols!$A:$U,6,FALSE),0),"")</f>
        <v>780</v>
      </c>
      <c r="AQ594" s="3">
        <f>IFERROR(ROUND(VLOOKUP($A594,est_vols!$A:$U,7,FALSE),0),"")</f>
        <v>438</v>
      </c>
      <c r="AR594" s="3">
        <f>IFERROR(ROUND(VLOOKUP($A594,est_vols!$A:$U,8,FALSE),0),"")</f>
        <v>337</v>
      </c>
      <c r="AS594" s="9">
        <f>IFERROR(ROUND(VLOOKUP($A594,est_vols!$A:$U,9,FALSE),0),"")</f>
        <v>37</v>
      </c>
      <c r="AT594" s="3">
        <f t="shared" ref="AT594:AY636" si="101">IF(V594&gt;0,AN594-V594,"")</f>
        <v>1148.5</v>
      </c>
      <c r="AU594" s="3">
        <f t="shared" si="101"/>
        <v>142.5</v>
      </c>
      <c r="AV594" s="3">
        <f t="shared" si="101"/>
        <v>489</v>
      </c>
      <c r="AW594" s="3">
        <f t="shared" si="101"/>
        <v>315</v>
      </c>
      <c r="AX594" s="3">
        <f t="shared" si="101"/>
        <v>185.5</v>
      </c>
      <c r="AY594" s="9">
        <f t="shared" si="101"/>
        <v>16.5</v>
      </c>
      <c r="AZ594" s="3">
        <f t="shared" ref="AZ594:BE636" si="102">IFERROR(AT594^2,"")</f>
        <v>1319052.25</v>
      </c>
      <c r="BA594" s="3">
        <f t="shared" si="102"/>
        <v>20306.25</v>
      </c>
      <c r="BB594" s="3">
        <f t="shared" si="102"/>
        <v>239121</v>
      </c>
      <c r="BC594" s="3">
        <f t="shared" si="102"/>
        <v>99225</v>
      </c>
      <c r="BD594" s="3">
        <f t="shared" si="102"/>
        <v>34410.25</v>
      </c>
      <c r="BE594" s="3">
        <f t="shared" si="102"/>
        <v>272.25</v>
      </c>
    </row>
    <row r="595" spans="1:57" x14ac:dyDescent="0.25">
      <c r="A595">
        <v>593</v>
      </c>
      <c r="B595" t="s">
        <v>75</v>
      </c>
      <c r="C595" t="s">
        <v>214</v>
      </c>
      <c r="D595" t="str">
        <f t="shared" si="95"/>
        <v>PENNSYLVANIA AVE between 18TH and MARIPOSA</v>
      </c>
      <c r="E595" t="s">
        <v>337</v>
      </c>
      <c r="F595" t="s">
        <v>501</v>
      </c>
      <c r="G595" t="s">
        <v>577</v>
      </c>
      <c r="H595" t="s">
        <v>42</v>
      </c>
      <c r="I595" t="s">
        <v>621</v>
      </c>
      <c r="J595" s="11" t="s">
        <v>1127</v>
      </c>
      <c r="K595">
        <v>23654</v>
      </c>
      <c r="L595" s="11">
        <v>52251</v>
      </c>
      <c r="M595">
        <f>IFERROR(ROUND(VLOOKUP($A595,est_vols!$A:$U,2,FALSE),0),"")</f>
        <v>2</v>
      </c>
      <c r="N595">
        <f>IFERROR(ROUND(VLOOKUP($A595,est_vols!$A:$U,3,FALSE),0),"")</f>
        <v>4</v>
      </c>
      <c r="O595" t="str">
        <f>VLOOKUP(M595,'AT FT Lookup'!$A$3:$D$8,4,FALSE)</f>
        <v>UrbBiz</v>
      </c>
      <c r="P595" s="11" t="str">
        <f>VLOOKUP(N595,'AT FT Lookup'!$A$12:$C$26,3,FALSE)</f>
        <v>Col</v>
      </c>
      <c r="Q595">
        <f t="shared" si="96"/>
        <v>1</v>
      </c>
      <c r="R595">
        <f t="shared" si="97"/>
        <v>0</v>
      </c>
      <c r="S595">
        <f t="shared" si="98"/>
        <v>0</v>
      </c>
      <c r="T595">
        <f t="shared" si="99"/>
        <v>0</v>
      </c>
      <c r="U595" s="11" t="str">
        <f t="shared" si="100"/>
        <v>&lt;10k</v>
      </c>
      <c r="V595" s="3">
        <v>2516</v>
      </c>
      <c r="W595" s="3">
        <v>465</v>
      </c>
      <c r="X595" s="3">
        <v>1001.5</v>
      </c>
      <c r="Y595" s="3">
        <v>490.5</v>
      </c>
      <c r="Z595" s="3">
        <v>465.5</v>
      </c>
      <c r="AA595" s="9">
        <v>93.5</v>
      </c>
      <c r="AN595" s="3">
        <f>IFERROR(ROUND(VLOOKUP($A595,est_vols!$A:$U,4,FALSE),0),"")</f>
        <v>1905</v>
      </c>
      <c r="AO595" s="3">
        <f>IFERROR(ROUND(VLOOKUP($A595,est_vols!$A:$U,5,FALSE),0),"")</f>
        <v>252</v>
      </c>
      <c r="AP595" s="3">
        <f>IFERROR(ROUND(VLOOKUP($A595,est_vols!$A:$U,6,FALSE),0),"")</f>
        <v>884</v>
      </c>
      <c r="AQ595" s="3">
        <f>IFERROR(ROUND(VLOOKUP($A595,est_vols!$A:$U,7,FALSE),0),"")</f>
        <v>422</v>
      </c>
      <c r="AR595" s="3">
        <f>IFERROR(ROUND(VLOOKUP($A595,est_vols!$A:$U,8,FALSE),0),"")</f>
        <v>344</v>
      </c>
      <c r="AS595" s="9">
        <f>IFERROR(ROUND(VLOOKUP($A595,est_vols!$A:$U,9,FALSE),0),"")</f>
        <v>3</v>
      </c>
      <c r="AT595" s="3">
        <f t="shared" si="101"/>
        <v>-611</v>
      </c>
      <c r="AU595" s="3">
        <f t="shared" si="101"/>
        <v>-213</v>
      </c>
      <c r="AV595" s="3">
        <f t="shared" si="101"/>
        <v>-117.5</v>
      </c>
      <c r="AW595" s="3">
        <f t="shared" si="101"/>
        <v>-68.5</v>
      </c>
      <c r="AX595" s="3">
        <f t="shared" si="101"/>
        <v>-121.5</v>
      </c>
      <c r="AY595" s="9">
        <f t="shared" si="101"/>
        <v>-90.5</v>
      </c>
      <c r="AZ595" s="3">
        <f t="shared" si="102"/>
        <v>373321</v>
      </c>
      <c r="BA595" s="3">
        <f t="shared" si="102"/>
        <v>45369</v>
      </c>
      <c r="BB595" s="3">
        <f t="shared" si="102"/>
        <v>13806.25</v>
      </c>
      <c r="BC595" s="3">
        <f t="shared" si="102"/>
        <v>4692.25</v>
      </c>
      <c r="BD595" s="3">
        <f t="shared" si="102"/>
        <v>14762.25</v>
      </c>
      <c r="BE595" s="3">
        <f t="shared" si="102"/>
        <v>8190.25</v>
      </c>
    </row>
    <row r="596" spans="1:57" x14ac:dyDescent="0.25">
      <c r="A596">
        <v>594</v>
      </c>
      <c r="B596" t="s">
        <v>75</v>
      </c>
      <c r="C596" t="s">
        <v>214</v>
      </c>
      <c r="D596" t="str">
        <f t="shared" si="95"/>
        <v>PENNSYLVANIA AVE between 18TH and MARIPOSA</v>
      </c>
      <c r="E596" t="s">
        <v>337</v>
      </c>
      <c r="F596" t="s">
        <v>501</v>
      </c>
      <c r="G596" t="s">
        <v>577</v>
      </c>
      <c r="H596" t="s">
        <v>42</v>
      </c>
      <c r="I596" t="s">
        <v>621</v>
      </c>
      <c r="J596" s="11" t="s">
        <v>1128</v>
      </c>
      <c r="K596">
        <v>52251</v>
      </c>
      <c r="L596" s="11">
        <v>23655</v>
      </c>
      <c r="M596">
        <f>IFERROR(ROUND(VLOOKUP($A596,est_vols!$A:$U,2,FALSE),0),"")</f>
        <v>2</v>
      </c>
      <c r="N596">
        <f>IFERROR(ROUND(VLOOKUP($A596,est_vols!$A:$U,3,FALSE),0),"")</f>
        <v>4</v>
      </c>
      <c r="O596" t="str">
        <f>VLOOKUP(M596,'AT FT Lookup'!$A$3:$D$8,4,FALSE)</f>
        <v>UrbBiz</v>
      </c>
      <c r="P596" s="11" t="str">
        <f>VLOOKUP(N596,'AT FT Lookup'!$A$12:$C$26,3,FALSE)</f>
        <v>Col</v>
      </c>
      <c r="Q596">
        <f t="shared" si="96"/>
        <v>1</v>
      </c>
      <c r="R596">
        <f t="shared" si="97"/>
        <v>0</v>
      </c>
      <c r="S596">
        <f t="shared" si="98"/>
        <v>0</v>
      </c>
      <c r="T596">
        <f t="shared" si="99"/>
        <v>0</v>
      </c>
      <c r="U596" s="11" t="str">
        <f t="shared" si="100"/>
        <v>&lt;10k</v>
      </c>
      <c r="V596" s="3">
        <v>2516</v>
      </c>
      <c r="W596" s="3">
        <v>465</v>
      </c>
      <c r="X596" s="3">
        <v>1001.5</v>
      </c>
      <c r="Y596" s="3">
        <v>490.5</v>
      </c>
      <c r="Z596" s="3">
        <v>465.5</v>
      </c>
      <c r="AA596" s="9">
        <v>93.5</v>
      </c>
      <c r="AN596" s="3">
        <f>IFERROR(ROUND(VLOOKUP($A596,est_vols!$A:$U,4,FALSE),0),"")</f>
        <v>3354</v>
      </c>
      <c r="AO596" s="3">
        <f>IFERROR(ROUND(VLOOKUP($A596,est_vols!$A:$U,5,FALSE),0),"")</f>
        <v>459</v>
      </c>
      <c r="AP596" s="3">
        <f>IFERROR(ROUND(VLOOKUP($A596,est_vols!$A:$U,6,FALSE),0),"")</f>
        <v>1401</v>
      </c>
      <c r="AQ596" s="3">
        <f>IFERROR(ROUND(VLOOKUP($A596,est_vols!$A:$U,7,FALSE),0),"")</f>
        <v>731</v>
      </c>
      <c r="AR596" s="3">
        <f>IFERROR(ROUND(VLOOKUP($A596,est_vols!$A:$U,8,FALSE),0),"")</f>
        <v>688</v>
      </c>
      <c r="AS596" s="9">
        <f>IFERROR(ROUND(VLOOKUP($A596,est_vols!$A:$U,9,FALSE),0),"")</f>
        <v>75</v>
      </c>
      <c r="AT596" s="3">
        <f t="shared" si="101"/>
        <v>838</v>
      </c>
      <c r="AU596" s="3">
        <f t="shared" si="101"/>
        <v>-6</v>
      </c>
      <c r="AV596" s="3">
        <f t="shared" si="101"/>
        <v>399.5</v>
      </c>
      <c r="AW596" s="3">
        <f t="shared" si="101"/>
        <v>240.5</v>
      </c>
      <c r="AX596" s="3">
        <f t="shared" si="101"/>
        <v>222.5</v>
      </c>
      <c r="AY596" s="9">
        <f t="shared" si="101"/>
        <v>-18.5</v>
      </c>
      <c r="AZ596" s="3">
        <f t="shared" si="102"/>
        <v>702244</v>
      </c>
      <c r="BA596" s="3">
        <f t="shared" si="102"/>
        <v>36</v>
      </c>
      <c r="BB596" s="3">
        <f t="shared" si="102"/>
        <v>159600.25</v>
      </c>
      <c r="BC596" s="3">
        <f t="shared" si="102"/>
        <v>57840.25</v>
      </c>
      <c r="BD596" s="3">
        <f t="shared" si="102"/>
        <v>49506.25</v>
      </c>
      <c r="BE596" s="3">
        <f t="shared" si="102"/>
        <v>342.25</v>
      </c>
    </row>
    <row r="597" spans="1:57" x14ac:dyDescent="0.25">
      <c r="A597">
        <v>595</v>
      </c>
      <c r="B597" t="s">
        <v>75</v>
      </c>
      <c r="C597" t="s">
        <v>214</v>
      </c>
      <c r="D597" t="str">
        <f t="shared" si="95"/>
        <v>PHELPS ST between DAVISON and EVANS</v>
      </c>
      <c r="E597" t="s">
        <v>338</v>
      </c>
      <c r="F597" t="s">
        <v>578</v>
      </c>
      <c r="G597" t="s">
        <v>579</v>
      </c>
      <c r="H597" t="s">
        <v>38</v>
      </c>
      <c r="I597" t="s">
        <v>621</v>
      </c>
      <c r="J597" s="11" t="s">
        <v>1129</v>
      </c>
      <c r="K597">
        <v>20246</v>
      </c>
      <c r="L597" s="11">
        <v>20241</v>
      </c>
      <c r="M597">
        <f>IFERROR(ROUND(VLOOKUP($A597,est_vols!$A:$U,2,FALSE),0),"")</f>
        <v>2</v>
      </c>
      <c r="N597">
        <f>IFERROR(ROUND(VLOOKUP($A597,est_vols!$A:$U,3,FALSE),0),"")</f>
        <v>11</v>
      </c>
      <c r="O597" t="str">
        <f>VLOOKUP(M597,'AT FT Lookup'!$A$3:$D$8,4,FALSE)</f>
        <v>UrbBiz</v>
      </c>
      <c r="P597" s="11" t="str">
        <f>VLOOKUP(N597,'AT FT Lookup'!$A$12:$C$26,3,FALSE)</f>
        <v>Loc</v>
      </c>
      <c r="Q597">
        <f t="shared" si="96"/>
        <v>1</v>
      </c>
      <c r="R597">
        <f t="shared" si="97"/>
        <v>0</v>
      </c>
      <c r="S597">
        <f t="shared" si="98"/>
        <v>0</v>
      </c>
      <c r="T597">
        <f t="shared" si="99"/>
        <v>0</v>
      </c>
      <c r="U597" s="11" t="str">
        <f t="shared" si="100"/>
        <v>&lt;10k</v>
      </c>
      <c r="V597" s="3">
        <v>793</v>
      </c>
      <c r="W597" s="3">
        <v>170</v>
      </c>
      <c r="X597" s="3">
        <v>341</v>
      </c>
      <c r="Y597" s="3">
        <v>170</v>
      </c>
      <c r="Z597" s="3">
        <v>83</v>
      </c>
      <c r="AA597" s="9">
        <v>29</v>
      </c>
      <c r="AN597" s="3">
        <f>IFERROR(ROUND(VLOOKUP($A597,est_vols!$A:$U,4,FALSE),0),"")</f>
        <v>0</v>
      </c>
      <c r="AO597" s="3">
        <f>IFERROR(ROUND(VLOOKUP($A597,est_vols!$A:$U,5,FALSE),0),"")</f>
        <v>0</v>
      </c>
      <c r="AP597" s="3">
        <f>IFERROR(ROUND(VLOOKUP($A597,est_vols!$A:$U,6,FALSE),0),"")</f>
        <v>0</v>
      </c>
      <c r="AQ597" s="3">
        <f>IFERROR(ROUND(VLOOKUP($A597,est_vols!$A:$U,7,FALSE),0),"")</f>
        <v>0</v>
      </c>
      <c r="AR597" s="3">
        <f>IFERROR(ROUND(VLOOKUP($A597,est_vols!$A:$U,8,FALSE),0),"")</f>
        <v>0</v>
      </c>
      <c r="AS597" s="9">
        <f>IFERROR(ROUND(VLOOKUP($A597,est_vols!$A:$U,9,FALSE),0),"")</f>
        <v>0</v>
      </c>
      <c r="AT597" s="3">
        <f t="shared" si="101"/>
        <v>-793</v>
      </c>
      <c r="AU597" s="3">
        <f t="shared" si="101"/>
        <v>-170</v>
      </c>
      <c r="AV597" s="3">
        <f t="shared" si="101"/>
        <v>-341</v>
      </c>
      <c r="AW597" s="3">
        <f t="shared" si="101"/>
        <v>-170</v>
      </c>
      <c r="AX597" s="3">
        <f t="shared" si="101"/>
        <v>-83</v>
      </c>
      <c r="AY597" s="9">
        <f t="shared" si="101"/>
        <v>-29</v>
      </c>
      <c r="AZ597" s="3">
        <f t="shared" si="102"/>
        <v>628849</v>
      </c>
      <c r="BA597" s="3">
        <f t="shared" si="102"/>
        <v>28900</v>
      </c>
      <c r="BB597" s="3">
        <f t="shared" si="102"/>
        <v>116281</v>
      </c>
      <c r="BC597" s="3">
        <f t="shared" si="102"/>
        <v>28900</v>
      </c>
      <c r="BD597" s="3">
        <f t="shared" si="102"/>
        <v>6889</v>
      </c>
      <c r="BE597" s="3">
        <f t="shared" si="102"/>
        <v>841</v>
      </c>
    </row>
    <row r="598" spans="1:57" x14ac:dyDescent="0.25">
      <c r="A598">
        <v>596</v>
      </c>
      <c r="B598" t="s">
        <v>75</v>
      </c>
      <c r="C598" t="s">
        <v>214</v>
      </c>
      <c r="D598" t="str">
        <f t="shared" si="95"/>
        <v>PHELPS ST between INNES and JERROLD</v>
      </c>
      <c r="E598" t="s">
        <v>338</v>
      </c>
      <c r="F598" t="s">
        <v>580</v>
      </c>
      <c r="G598" t="s">
        <v>581</v>
      </c>
      <c r="H598" t="s">
        <v>36</v>
      </c>
      <c r="I598" t="s">
        <v>621</v>
      </c>
      <c r="J598" s="11" t="s">
        <v>1130</v>
      </c>
      <c r="K598">
        <v>20672</v>
      </c>
      <c r="L598" s="11">
        <v>20671</v>
      </c>
      <c r="M598">
        <f>IFERROR(ROUND(VLOOKUP($A598,est_vols!$A:$U,2,FALSE),0),"")</f>
        <v>2</v>
      </c>
      <c r="N598">
        <f>IFERROR(ROUND(VLOOKUP($A598,est_vols!$A:$U,3,FALSE),0),"")</f>
        <v>11</v>
      </c>
      <c r="O598" t="str">
        <f>VLOOKUP(M598,'AT FT Lookup'!$A$3:$D$8,4,FALSE)</f>
        <v>UrbBiz</v>
      </c>
      <c r="P598" s="11" t="str">
        <f>VLOOKUP(N598,'AT FT Lookup'!$A$12:$C$26,3,FALSE)</f>
        <v>Loc</v>
      </c>
      <c r="Q598">
        <f t="shared" si="96"/>
        <v>1</v>
      </c>
      <c r="R598">
        <f t="shared" si="97"/>
        <v>0</v>
      </c>
      <c r="S598">
        <f t="shared" si="98"/>
        <v>0</v>
      </c>
      <c r="T598">
        <f t="shared" si="99"/>
        <v>0</v>
      </c>
      <c r="U598" s="11" t="str">
        <f t="shared" si="100"/>
        <v>&lt;10k</v>
      </c>
      <c r="V598" s="3">
        <v>2870</v>
      </c>
      <c r="W598" s="3">
        <v>550</v>
      </c>
      <c r="X598" s="3">
        <v>1167</v>
      </c>
      <c r="Y598" s="3">
        <v>571</v>
      </c>
      <c r="Z598" s="3">
        <v>473</v>
      </c>
      <c r="AA598" s="9">
        <v>109</v>
      </c>
      <c r="AN598" s="3">
        <f>IFERROR(ROUND(VLOOKUP($A598,est_vols!$A:$U,4,FALSE),0),"")</f>
        <v>352</v>
      </c>
      <c r="AO598" s="3">
        <f>IFERROR(ROUND(VLOOKUP($A598,est_vols!$A:$U,5,FALSE),0),"")</f>
        <v>88</v>
      </c>
      <c r="AP598" s="3">
        <f>IFERROR(ROUND(VLOOKUP($A598,est_vols!$A:$U,6,FALSE),0),"")</f>
        <v>141</v>
      </c>
      <c r="AQ598" s="3">
        <f>IFERROR(ROUND(VLOOKUP($A598,est_vols!$A:$U,7,FALSE),0),"")</f>
        <v>62</v>
      </c>
      <c r="AR598" s="3">
        <f>IFERROR(ROUND(VLOOKUP($A598,est_vols!$A:$U,8,FALSE),0),"")</f>
        <v>57</v>
      </c>
      <c r="AS598" s="9">
        <f>IFERROR(ROUND(VLOOKUP($A598,est_vols!$A:$U,9,FALSE),0),"")</f>
        <v>5</v>
      </c>
      <c r="AT598" s="3">
        <f t="shared" si="101"/>
        <v>-2518</v>
      </c>
      <c r="AU598" s="3">
        <f t="shared" si="101"/>
        <v>-462</v>
      </c>
      <c r="AV598" s="3">
        <f t="shared" si="101"/>
        <v>-1026</v>
      </c>
      <c r="AW598" s="3">
        <f t="shared" si="101"/>
        <v>-509</v>
      </c>
      <c r="AX598" s="3">
        <f t="shared" si="101"/>
        <v>-416</v>
      </c>
      <c r="AY598" s="9">
        <f t="shared" si="101"/>
        <v>-104</v>
      </c>
      <c r="AZ598" s="3">
        <f t="shared" si="102"/>
        <v>6340324</v>
      </c>
      <c r="BA598" s="3">
        <f t="shared" si="102"/>
        <v>213444</v>
      </c>
      <c r="BB598" s="3">
        <f t="shared" si="102"/>
        <v>1052676</v>
      </c>
      <c r="BC598" s="3">
        <f t="shared" si="102"/>
        <v>259081</v>
      </c>
      <c r="BD598" s="3">
        <f t="shared" si="102"/>
        <v>173056</v>
      </c>
      <c r="BE598" s="3">
        <f t="shared" si="102"/>
        <v>10816</v>
      </c>
    </row>
    <row r="599" spans="1:57" x14ac:dyDescent="0.25">
      <c r="A599">
        <v>597</v>
      </c>
      <c r="B599" t="s">
        <v>75</v>
      </c>
      <c r="C599" t="s">
        <v>214</v>
      </c>
      <c r="D599" t="str">
        <f t="shared" si="95"/>
        <v>PHELPS ST between INNES and JERROLD</v>
      </c>
      <c r="E599" t="s">
        <v>338</v>
      </c>
      <c r="F599" t="s">
        <v>580</v>
      </c>
      <c r="G599" t="s">
        <v>581</v>
      </c>
      <c r="H599" t="s">
        <v>38</v>
      </c>
      <c r="I599" t="s">
        <v>621</v>
      </c>
      <c r="J599" s="11" t="s">
        <v>1131</v>
      </c>
      <c r="K599">
        <v>20671</v>
      </c>
      <c r="L599" s="11">
        <v>20672</v>
      </c>
      <c r="M599">
        <f>IFERROR(ROUND(VLOOKUP($A599,est_vols!$A:$U,2,FALSE),0),"")</f>
        <v>2</v>
      </c>
      <c r="N599">
        <f>IFERROR(ROUND(VLOOKUP($A599,est_vols!$A:$U,3,FALSE),0),"")</f>
        <v>11</v>
      </c>
      <c r="O599" t="str">
        <f>VLOOKUP(M599,'AT FT Lookup'!$A$3:$D$8,4,FALSE)</f>
        <v>UrbBiz</v>
      </c>
      <c r="P599" s="11" t="str">
        <f>VLOOKUP(N599,'AT FT Lookup'!$A$12:$C$26,3,FALSE)</f>
        <v>Loc</v>
      </c>
      <c r="Q599">
        <f t="shared" si="96"/>
        <v>1</v>
      </c>
      <c r="R599">
        <f t="shared" si="97"/>
        <v>0</v>
      </c>
      <c r="S599">
        <f t="shared" si="98"/>
        <v>0</v>
      </c>
      <c r="T599">
        <f t="shared" si="99"/>
        <v>0</v>
      </c>
      <c r="U599" s="11" t="str">
        <f t="shared" si="100"/>
        <v>&lt;10k</v>
      </c>
      <c r="V599" s="3">
        <v>3218</v>
      </c>
      <c r="W599" s="3">
        <v>433</v>
      </c>
      <c r="X599" s="3">
        <v>1244</v>
      </c>
      <c r="Y599" s="3">
        <v>809</v>
      </c>
      <c r="Z599" s="3">
        <v>644</v>
      </c>
      <c r="AA599" s="9">
        <v>88</v>
      </c>
      <c r="AN599" s="3">
        <f>IFERROR(ROUND(VLOOKUP($A599,est_vols!$A:$U,4,FALSE),0),"")</f>
        <v>321</v>
      </c>
      <c r="AO599" s="3">
        <f>IFERROR(ROUND(VLOOKUP($A599,est_vols!$A:$U,5,FALSE),0),"")</f>
        <v>43</v>
      </c>
      <c r="AP599" s="3">
        <f>IFERROR(ROUND(VLOOKUP($A599,est_vols!$A:$U,6,FALSE),0),"")</f>
        <v>144</v>
      </c>
      <c r="AQ599" s="3">
        <f>IFERROR(ROUND(VLOOKUP($A599,est_vols!$A:$U,7,FALSE),0),"")</f>
        <v>64</v>
      </c>
      <c r="AR599" s="3">
        <f>IFERROR(ROUND(VLOOKUP($A599,est_vols!$A:$U,8,FALSE),0),"")</f>
        <v>65</v>
      </c>
      <c r="AS599" s="9">
        <f>IFERROR(ROUND(VLOOKUP($A599,est_vols!$A:$U,9,FALSE),0),"")</f>
        <v>5</v>
      </c>
      <c r="AT599" s="3">
        <f t="shared" si="101"/>
        <v>-2897</v>
      </c>
      <c r="AU599" s="3">
        <f t="shared" si="101"/>
        <v>-390</v>
      </c>
      <c r="AV599" s="3">
        <f t="shared" si="101"/>
        <v>-1100</v>
      </c>
      <c r="AW599" s="3">
        <f t="shared" si="101"/>
        <v>-745</v>
      </c>
      <c r="AX599" s="3">
        <f t="shared" si="101"/>
        <v>-579</v>
      </c>
      <c r="AY599" s="9">
        <f t="shared" si="101"/>
        <v>-83</v>
      </c>
      <c r="AZ599" s="3">
        <f t="shared" si="102"/>
        <v>8392609</v>
      </c>
      <c r="BA599" s="3">
        <f t="shared" si="102"/>
        <v>152100</v>
      </c>
      <c r="BB599" s="3">
        <f t="shared" si="102"/>
        <v>1210000</v>
      </c>
      <c r="BC599" s="3">
        <f t="shared" si="102"/>
        <v>555025</v>
      </c>
      <c r="BD599" s="3">
        <f t="shared" si="102"/>
        <v>335241</v>
      </c>
      <c r="BE599" s="3">
        <f t="shared" si="102"/>
        <v>6889</v>
      </c>
    </row>
    <row r="600" spans="1:57" x14ac:dyDescent="0.25">
      <c r="A600">
        <v>598</v>
      </c>
      <c r="B600" t="s">
        <v>75</v>
      </c>
      <c r="C600" t="s">
        <v>214</v>
      </c>
      <c r="D600" t="str">
        <f t="shared" si="95"/>
        <v>PHELPS ST between NEWCOMB and OAKDALE</v>
      </c>
      <c r="E600" t="s">
        <v>338</v>
      </c>
      <c r="F600" t="s">
        <v>582</v>
      </c>
      <c r="G600" t="s">
        <v>583</v>
      </c>
      <c r="H600" t="s">
        <v>36</v>
      </c>
      <c r="I600" t="s">
        <v>621</v>
      </c>
      <c r="J600" s="11" t="s">
        <v>1132</v>
      </c>
      <c r="K600">
        <v>20679</v>
      </c>
      <c r="L600" s="11">
        <v>20674</v>
      </c>
      <c r="M600">
        <f>IFERROR(ROUND(VLOOKUP($A600,est_vols!$A:$U,2,FALSE),0),"")</f>
        <v>2</v>
      </c>
      <c r="N600">
        <f>IFERROR(ROUND(VLOOKUP($A600,est_vols!$A:$U,3,FALSE),0),"")</f>
        <v>11</v>
      </c>
      <c r="O600" t="str">
        <f>VLOOKUP(M600,'AT FT Lookup'!$A$3:$D$8,4,FALSE)</f>
        <v>UrbBiz</v>
      </c>
      <c r="P600" s="11" t="str">
        <f>VLOOKUP(N600,'AT FT Lookup'!$A$12:$C$26,3,FALSE)</f>
        <v>Loc</v>
      </c>
      <c r="Q600">
        <f t="shared" si="96"/>
        <v>1</v>
      </c>
      <c r="R600">
        <f t="shared" si="97"/>
        <v>0</v>
      </c>
      <c r="S600">
        <f t="shared" si="98"/>
        <v>0</v>
      </c>
      <c r="T600">
        <f t="shared" si="99"/>
        <v>0</v>
      </c>
      <c r="U600" s="11" t="str">
        <f t="shared" si="100"/>
        <v>&lt;10k</v>
      </c>
      <c r="V600" s="3">
        <v>3347</v>
      </c>
      <c r="W600" s="3">
        <v>662</v>
      </c>
      <c r="X600" s="3">
        <v>1256</v>
      </c>
      <c r="Y600" s="3">
        <v>668</v>
      </c>
      <c r="Z600" s="3">
        <v>640</v>
      </c>
      <c r="AA600" s="9">
        <v>121</v>
      </c>
      <c r="AN600" s="3">
        <f>IFERROR(ROUND(VLOOKUP($A600,est_vols!$A:$U,4,FALSE),0),"")</f>
        <v>664</v>
      </c>
      <c r="AO600" s="3">
        <f>IFERROR(ROUND(VLOOKUP($A600,est_vols!$A:$U,5,FALSE),0),"")</f>
        <v>136</v>
      </c>
      <c r="AP600" s="3">
        <f>IFERROR(ROUND(VLOOKUP($A600,est_vols!$A:$U,6,FALSE),0),"")</f>
        <v>282</v>
      </c>
      <c r="AQ600" s="3">
        <f>IFERROR(ROUND(VLOOKUP($A600,est_vols!$A:$U,7,FALSE),0),"")</f>
        <v>132</v>
      </c>
      <c r="AR600" s="3">
        <f>IFERROR(ROUND(VLOOKUP($A600,est_vols!$A:$U,8,FALSE),0),"")</f>
        <v>102</v>
      </c>
      <c r="AS600" s="9">
        <f>IFERROR(ROUND(VLOOKUP($A600,est_vols!$A:$U,9,FALSE),0),"")</f>
        <v>11</v>
      </c>
      <c r="AT600" s="3">
        <f t="shared" si="101"/>
        <v>-2683</v>
      </c>
      <c r="AU600" s="3">
        <f t="shared" si="101"/>
        <v>-526</v>
      </c>
      <c r="AV600" s="3">
        <f t="shared" si="101"/>
        <v>-974</v>
      </c>
      <c r="AW600" s="3">
        <f t="shared" si="101"/>
        <v>-536</v>
      </c>
      <c r="AX600" s="3">
        <f t="shared" si="101"/>
        <v>-538</v>
      </c>
      <c r="AY600" s="9">
        <f t="shared" si="101"/>
        <v>-110</v>
      </c>
      <c r="AZ600" s="3">
        <f t="shared" si="102"/>
        <v>7198489</v>
      </c>
      <c r="BA600" s="3">
        <f t="shared" si="102"/>
        <v>276676</v>
      </c>
      <c r="BB600" s="3">
        <f t="shared" si="102"/>
        <v>948676</v>
      </c>
      <c r="BC600" s="3">
        <f t="shared" si="102"/>
        <v>287296</v>
      </c>
      <c r="BD600" s="3">
        <f t="shared" si="102"/>
        <v>289444</v>
      </c>
      <c r="BE600" s="3">
        <f t="shared" si="102"/>
        <v>12100</v>
      </c>
    </row>
    <row r="601" spans="1:57" x14ac:dyDescent="0.25">
      <c r="A601">
        <v>599</v>
      </c>
      <c r="B601" t="s">
        <v>75</v>
      </c>
      <c r="C601" t="s">
        <v>214</v>
      </c>
      <c r="D601" t="str">
        <f t="shared" si="95"/>
        <v>PHELPS ST between NEWCOMB and OAKDALE</v>
      </c>
      <c r="E601" t="s">
        <v>338</v>
      </c>
      <c r="F601" t="s">
        <v>582</v>
      </c>
      <c r="G601" t="s">
        <v>583</v>
      </c>
      <c r="H601" t="s">
        <v>38</v>
      </c>
      <c r="I601" t="s">
        <v>621</v>
      </c>
      <c r="J601" s="11" t="s">
        <v>1133</v>
      </c>
      <c r="K601">
        <v>20674</v>
      </c>
      <c r="L601" s="11">
        <v>20679</v>
      </c>
      <c r="M601">
        <f>IFERROR(ROUND(VLOOKUP($A601,est_vols!$A:$U,2,FALSE),0),"")</f>
        <v>2</v>
      </c>
      <c r="N601">
        <f>IFERROR(ROUND(VLOOKUP($A601,est_vols!$A:$U,3,FALSE),0),"")</f>
        <v>11</v>
      </c>
      <c r="O601" t="str">
        <f>VLOOKUP(M601,'AT FT Lookup'!$A$3:$D$8,4,FALSE)</f>
        <v>UrbBiz</v>
      </c>
      <c r="P601" s="11" t="str">
        <f>VLOOKUP(N601,'AT FT Lookup'!$A$12:$C$26,3,FALSE)</f>
        <v>Loc</v>
      </c>
      <c r="Q601">
        <f t="shared" si="96"/>
        <v>1</v>
      </c>
      <c r="R601">
        <f t="shared" si="97"/>
        <v>0</v>
      </c>
      <c r="S601">
        <f t="shared" si="98"/>
        <v>0</v>
      </c>
      <c r="T601">
        <f t="shared" si="99"/>
        <v>0</v>
      </c>
      <c r="U601" s="11" t="str">
        <f t="shared" si="100"/>
        <v>&lt;10k</v>
      </c>
      <c r="V601" s="3">
        <v>3574</v>
      </c>
      <c r="W601" s="3">
        <v>491</v>
      </c>
      <c r="X601" s="3">
        <v>1546</v>
      </c>
      <c r="Y601" s="3">
        <v>858</v>
      </c>
      <c r="Z601" s="3">
        <v>601</v>
      </c>
      <c r="AA601" s="9">
        <v>78</v>
      </c>
      <c r="AN601" s="3">
        <f>IFERROR(ROUND(VLOOKUP($A601,est_vols!$A:$U,4,FALSE),0),"")</f>
        <v>670</v>
      </c>
      <c r="AO601" s="3">
        <f>IFERROR(ROUND(VLOOKUP($A601,est_vols!$A:$U,5,FALSE),0),"")</f>
        <v>89</v>
      </c>
      <c r="AP601" s="3">
        <f>IFERROR(ROUND(VLOOKUP($A601,est_vols!$A:$U,6,FALSE),0),"")</f>
        <v>272</v>
      </c>
      <c r="AQ601" s="3">
        <f>IFERROR(ROUND(VLOOKUP($A601,est_vols!$A:$U,7,FALSE),0),"")</f>
        <v>157</v>
      </c>
      <c r="AR601" s="3">
        <f>IFERROR(ROUND(VLOOKUP($A601,est_vols!$A:$U,8,FALSE),0),"")</f>
        <v>137</v>
      </c>
      <c r="AS601" s="9">
        <f>IFERROR(ROUND(VLOOKUP($A601,est_vols!$A:$U,9,FALSE),0),"")</f>
        <v>15</v>
      </c>
      <c r="AT601" s="3">
        <f t="shared" si="101"/>
        <v>-2904</v>
      </c>
      <c r="AU601" s="3">
        <f t="shared" si="101"/>
        <v>-402</v>
      </c>
      <c r="AV601" s="3">
        <f t="shared" si="101"/>
        <v>-1274</v>
      </c>
      <c r="AW601" s="3">
        <f t="shared" si="101"/>
        <v>-701</v>
      </c>
      <c r="AX601" s="3">
        <f t="shared" si="101"/>
        <v>-464</v>
      </c>
      <c r="AY601" s="9">
        <f t="shared" si="101"/>
        <v>-63</v>
      </c>
      <c r="AZ601" s="3">
        <f t="shared" si="102"/>
        <v>8433216</v>
      </c>
      <c r="BA601" s="3">
        <f t="shared" si="102"/>
        <v>161604</v>
      </c>
      <c r="BB601" s="3">
        <f t="shared" si="102"/>
        <v>1623076</v>
      </c>
      <c r="BC601" s="3">
        <f t="shared" si="102"/>
        <v>491401</v>
      </c>
      <c r="BD601" s="3">
        <f t="shared" si="102"/>
        <v>215296</v>
      </c>
      <c r="BE601" s="3">
        <f t="shared" si="102"/>
        <v>3969</v>
      </c>
    </row>
    <row r="602" spans="1:57" x14ac:dyDescent="0.25">
      <c r="A602">
        <v>600</v>
      </c>
      <c r="B602" t="s">
        <v>75</v>
      </c>
      <c r="C602" t="s">
        <v>214</v>
      </c>
      <c r="D602" t="str">
        <f t="shared" si="95"/>
        <v>PORTOLA DR between SYDNEY and LAGUNA HONDA</v>
      </c>
      <c r="E602" t="s">
        <v>339</v>
      </c>
      <c r="F602" t="s">
        <v>584</v>
      </c>
      <c r="G602" t="s">
        <v>535</v>
      </c>
      <c r="H602" t="s">
        <v>40</v>
      </c>
      <c r="I602" t="s">
        <v>621</v>
      </c>
      <c r="J602" s="11" t="s">
        <v>1134</v>
      </c>
      <c r="K602">
        <v>22840</v>
      </c>
      <c r="L602" s="11">
        <v>33593</v>
      </c>
      <c r="M602">
        <f>IFERROR(ROUND(VLOOKUP($A602,est_vols!$A:$U,2,FALSE),0),"")</f>
        <v>3</v>
      </c>
      <c r="N602">
        <f>IFERROR(ROUND(VLOOKUP($A602,est_vols!$A:$U,3,FALSE),0),"")</f>
        <v>7</v>
      </c>
      <c r="O602" t="str">
        <f>VLOOKUP(M602,'AT FT Lookup'!$A$3:$D$8,4,FALSE)</f>
        <v>Urb</v>
      </c>
      <c r="P602" s="11" t="str">
        <f>VLOOKUP(N602,'AT FT Lookup'!$A$12:$C$26,3,FALSE)</f>
        <v>Art</v>
      </c>
      <c r="Q602">
        <f t="shared" si="96"/>
        <v>1</v>
      </c>
      <c r="R602">
        <f t="shared" si="97"/>
        <v>0</v>
      </c>
      <c r="S602">
        <f t="shared" si="98"/>
        <v>0</v>
      </c>
      <c r="T602">
        <f t="shared" si="99"/>
        <v>0</v>
      </c>
      <c r="U602" s="11" t="str">
        <f t="shared" si="100"/>
        <v>&lt;10k</v>
      </c>
      <c r="V602" s="3">
        <v>7954.5</v>
      </c>
      <c r="W602" s="3">
        <v>1238.5</v>
      </c>
      <c r="X602" s="3">
        <v>3047.5</v>
      </c>
      <c r="Y602" s="3">
        <v>1911</v>
      </c>
      <c r="Z602" s="3">
        <v>1681</v>
      </c>
      <c r="AA602" s="9">
        <v>76.5</v>
      </c>
      <c r="AN602" s="3">
        <f>IFERROR(ROUND(VLOOKUP($A602,est_vols!$A:$U,4,FALSE),0),"")</f>
        <v>17227</v>
      </c>
      <c r="AO602" s="3">
        <f>IFERROR(ROUND(VLOOKUP($A602,est_vols!$A:$U,5,FALSE),0),"")</f>
        <v>3300</v>
      </c>
      <c r="AP602" s="3">
        <f>IFERROR(ROUND(VLOOKUP($A602,est_vols!$A:$U,6,FALSE),0),"")</f>
        <v>6658</v>
      </c>
      <c r="AQ602" s="3">
        <f>IFERROR(ROUND(VLOOKUP($A602,est_vols!$A:$U,7,FALSE),0),"")</f>
        <v>3261</v>
      </c>
      <c r="AR602" s="3">
        <f>IFERROR(ROUND(VLOOKUP($A602,est_vols!$A:$U,8,FALSE),0),"")</f>
        <v>3450</v>
      </c>
      <c r="AS602" s="9">
        <f>IFERROR(ROUND(VLOOKUP($A602,est_vols!$A:$U,9,FALSE),0),"")</f>
        <v>558</v>
      </c>
      <c r="AT602" s="3">
        <f t="shared" si="101"/>
        <v>9272.5</v>
      </c>
      <c r="AU602" s="3">
        <f t="shared" si="101"/>
        <v>2061.5</v>
      </c>
      <c r="AV602" s="3">
        <f t="shared" si="101"/>
        <v>3610.5</v>
      </c>
      <c r="AW602" s="3">
        <f t="shared" si="101"/>
        <v>1350</v>
      </c>
      <c r="AX602" s="3">
        <f t="shared" si="101"/>
        <v>1769</v>
      </c>
      <c r="AY602" s="9">
        <f t="shared" si="101"/>
        <v>481.5</v>
      </c>
      <c r="AZ602" s="3">
        <f t="shared" si="102"/>
        <v>85979256.25</v>
      </c>
      <c r="BA602" s="3">
        <f t="shared" si="102"/>
        <v>4249782.25</v>
      </c>
      <c r="BB602" s="3">
        <f t="shared" si="102"/>
        <v>13035710.25</v>
      </c>
      <c r="BC602" s="3">
        <f t="shared" si="102"/>
        <v>1822500</v>
      </c>
      <c r="BD602" s="3">
        <f t="shared" si="102"/>
        <v>3129361</v>
      </c>
      <c r="BE602" s="3">
        <f t="shared" si="102"/>
        <v>231842.25</v>
      </c>
    </row>
    <row r="603" spans="1:57" x14ac:dyDescent="0.25">
      <c r="A603">
        <v>601</v>
      </c>
      <c r="B603" t="s">
        <v>75</v>
      </c>
      <c r="C603" t="s">
        <v>214</v>
      </c>
      <c r="D603" t="str">
        <f t="shared" si="95"/>
        <v>PORTOLA DR between SYDNEY and LAGUNA HONDA</v>
      </c>
      <c r="E603" t="s">
        <v>339</v>
      </c>
      <c r="F603" t="s">
        <v>584</v>
      </c>
      <c r="G603" t="s">
        <v>535</v>
      </c>
      <c r="H603" t="s">
        <v>40</v>
      </c>
      <c r="I603" t="s">
        <v>621</v>
      </c>
      <c r="J603" s="11" t="s">
        <v>1135</v>
      </c>
      <c r="K603">
        <v>33593</v>
      </c>
      <c r="L603" s="11">
        <v>22433</v>
      </c>
      <c r="M603">
        <f>IFERROR(ROUND(VLOOKUP($A603,est_vols!$A:$U,2,FALSE),0),"")</f>
        <v>3</v>
      </c>
      <c r="N603">
        <f>IFERROR(ROUND(VLOOKUP($A603,est_vols!$A:$U,3,FALSE),0),"")</f>
        <v>7</v>
      </c>
      <c r="O603" t="str">
        <f>VLOOKUP(M603,'AT FT Lookup'!$A$3:$D$8,4,FALSE)</f>
        <v>Urb</v>
      </c>
      <c r="P603" s="11" t="str">
        <f>VLOOKUP(N603,'AT FT Lookup'!$A$12:$C$26,3,FALSE)</f>
        <v>Art</v>
      </c>
      <c r="Q603">
        <f t="shared" si="96"/>
        <v>1</v>
      </c>
      <c r="R603">
        <f t="shared" si="97"/>
        <v>0</v>
      </c>
      <c r="S603">
        <f t="shared" si="98"/>
        <v>0</v>
      </c>
      <c r="T603">
        <f t="shared" si="99"/>
        <v>0</v>
      </c>
      <c r="U603" s="11" t="str">
        <f t="shared" si="100"/>
        <v>&lt;10k</v>
      </c>
      <c r="V603" s="3">
        <v>7954.5</v>
      </c>
      <c r="W603" s="3">
        <v>1238.5</v>
      </c>
      <c r="X603" s="3">
        <v>3047.5</v>
      </c>
      <c r="Y603" s="3">
        <v>1911</v>
      </c>
      <c r="Z603" s="3">
        <v>1681</v>
      </c>
      <c r="AA603" s="9">
        <v>76.5</v>
      </c>
      <c r="AN603" s="3">
        <f>IFERROR(ROUND(VLOOKUP($A603,est_vols!$A:$U,4,FALSE),0),"")</f>
        <v>17227</v>
      </c>
      <c r="AO603" s="3">
        <f>IFERROR(ROUND(VLOOKUP($A603,est_vols!$A:$U,5,FALSE),0),"")</f>
        <v>3300</v>
      </c>
      <c r="AP603" s="3">
        <f>IFERROR(ROUND(VLOOKUP($A603,est_vols!$A:$U,6,FALSE),0),"")</f>
        <v>6658</v>
      </c>
      <c r="AQ603" s="3">
        <f>IFERROR(ROUND(VLOOKUP($A603,est_vols!$A:$U,7,FALSE),0),"")</f>
        <v>3261</v>
      </c>
      <c r="AR603" s="3">
        <f>IFERROR(ROUND(VLOOKUP($A603,est_vols!$A:$U,8,FALSE),0),"")</f>
        <v>3450</v>
      </c>
      <c r="AS603" s="9">
        <f>IFERROR(ROUND(VLOOKUP($A603,est_vols!$A:$U,9,FALSE),0),"")</f>
        <v>558</v>
      </c>
      <c r="AT603" s="3">
        <f t="shared" si="101"/>
        <v>9272.5</v>
      </c>
      <c r="AU603" s="3">
        <f t="shared" si="101"/>
        <v>2061.5</v>
      </c>
      <c r="AV603" s="3">
        <f t="shared" si="101"/>
        <v>3610.5</v>
      </c>
      <c r="AW603" s="3">
        <f t="shared" si="101"/>
        <v>1350</v>
      </c>
      <c r="AX603" s="3">
        <f t="shared" si="101"/>
        <v>1769</v>
      </c>
      <c r="AY603" s="9">
        <f t="shared" si="101"/>
        <v>481.5</v>
      </c>
      <c r="AZ603" s="3">
        <f t="shared" si="102"/>
        <v>85979256.25</v>
      </c>
      <c r="BA603" s="3">
        <f t="shared" si="102"/>
        <v>4249782.25</v>
      </c>
      <c r="BB603" s="3">
        <f t="shared" si="102"/>
        <v>13035710.25</v>
      </c>
      <c r="BC603" s="3">
        <f t="shared" si="102"/>
        <v>1822500</v>
      </c>
      <c r="BD603" s="3">
        <f t="shared" si="102"/>
        <v>3129361</v>
      </c>
      <c r="BE603" s="3">
        <f t="shared" si="102"/>
        <v>231842.25</v>
      </c>
    </row>
    <row r="604" spans="1:57" x14ac:dyDescent="0.25">
      <c r="A604">
        <v>602</v>
      </c>
      <c r="B604" t="s">
        <v>75</v>
      </c>
      <c r="C604" t="s">
        <v>214</v>
      </c>
      <c r="D604" t="str">
        <f t="shared" si="95"/>
        <v>PORTOLA DR between SYDNEY and LAGUNA HONDA</v>
      </c>
      <c r="E604" t="s">
        <v>339</v>
      </c>
      <c r="F604" t="s">
        <v>584</v>
      </c>
      <c r="G604" t="s">
        <v>535</v>
      </c>
      <c r="H604" t="s">
        <v>40</v>
      </c>
      <c r="I604" t="s">
        <v>621</v>
      </c>
      <c r="J604" s="11" t="s">
        <v>1136</v>
      </c>
      <c r="K604">
        <v>22433</v>
      </c>
      <c r="L604" s="11">
        <v>22424</v>
      </c>
      <c r="M604">
        <f>IFERROR(ROUND(VLOOKUP($A604,est_vols!$A:$U,2,FALSE),0),"")</f>
        <v>3</v>
      </c>
      <c r="N604">
        <f>IFERROR(ROUND(VLOOKUP($A604,est_vols!$A:$U,3,FALSE),0),"")</f>
        <v>7</v>
      </c>
      <c r="O604" t="str">
        <f>VLOOKUP(M604,'AT FT Lookup'!$A$3:$D$8,4,FALSE)</f>
        <v>Urb</v>
      </c>
      <c r="P604" s="11" t="str">
        <f>VLOOKUP(N604,'AT FT Lookup'!$A$12:$C$26,3,FALSE)</f>
        <v>Art</v>
      </c>
      <c r="Q604">
        <f t="shared" si="96"/>
        <v>1</v>
      </c>
      <c r="R604">
        <f t="shared" si="97"/>
        <v>0</v>
      </c>
      <c r="S604">
        <f t="shared" si="98"/>
        <v>0</v>
      </c>
      <c r="T604">
        <f t="shared" si="99"/>
        <v>0</v>
      </c>
      <c r="U604" s="11" t="str">
        <f t="shared" si="100"/>
        <v>&lt;10k</v>
      </c>
      <c r="V604" s="3">
        <v>7954.5</v>
      </c>
      <c r="W604" s="3">
        <v>1238.5</v>
      </c>
      <c r="X604" s="3">
        <v>3047.5</v>
      </c>
      <c r="Y604" s="3">
        <v>1911</v>
      </c>
      <c r="Z604" s="3">
        <v>1681</v>
      </c>
      <c r="AA604" s="9">
        <v>76.5</v>
      </c>
      <c r="AN604" s="3">
        <f>IFERROR(ROUND(VLOOKUP($A604,est_vols!$A:$U,4,FALSE),0),"")</f>
        <v>17607</v>
      </c>
      <c r="AO604" s="3">
        <f>IFERROR(ROUND(VLOOKUP($A604,est_vols!$A:$U,5,FALSE),0),"")</f>
        <v>3359</v>
      </c>
      <c r="AP604" s="3">
        <f>IFERROR(ROUND(VLOOKUP($A604,est_vols!$A:$U,6,FALSE),0),"")</f>
        <v>6810</v>
      </c>
      <c r="AQ604" s="3">
        <f>IFERROR(ROUND(VLOOKUP($A604,est_vols!$A:$U,7,FALSE),0),"")</f>
        <v>3328</v>
      </c>
      <c r="AR604" s="3">
        <f>IFERROR(ROUND(VLOOKUP($A604,est_vols!$A:$U,8,FALSE),0),"")</f>
        <v>3539</v>
      </c>
      <c r="AS604" s="9">
        <f>IFERROR(ROUND(VLOOKUP($A604,est_vols!$A:$U,9,FALSE),0),"")</f>
        <v>570</v>
      </c>
      <c r="AT604" s="3">
        <f t="shared" si="101"/>
        <v>9652.5</v>
      </c>
      <c r="AU604" s="3">
        <f t="shared" si="101"/>
        <v>2120.5</v>
      </c>
      <c r="AV604" s="3">
        <f t="shared" si="101"/>
        <v>3762.5</v>
      </c>
      <c r="AW604" s="3">
        <f t="shared" si="101"/>
        <v>1417</v>
      </c>
      <c r="AX604" s="3">
        <f t="shared" si="101"/>
        <v>1858</v>
      </c>
      <c r="AY604" s="9">
        <f t="shared" si="101"/>
        <v>493.5</v>
      </c>
      <c r="AZ604" s="3">
        <f t="shared" si="102"/>
        <v>93170756.25</v>
      </c>
      <c r="BA604" s="3">
        <f t="shared" si="102"/>
        <v>4496520.25</v>
      </c>
      <c r="BB604" s="3">
        <f t="shared" si="102"/>
        <v>14156406.25</v>
      </c>
      <c r="BC604" s="3">
        <f t="shared" si="102"/>
        <v>2007889</v>
      </c>
      <c r="BD604" s="3">
        <f t="shared" si="102"/>
        <v>3452164</v>
      </c>
      <c r="BE604" s="3">
        <f t="shared" si="102"/>
        <v>243542.25</v>
      </c>
    </row>
    <row r="605" spans="1:57" x14ac:dyDescent="0.25">
      <c r="A605">
        <v>603</v>
      </c>
      <c r="B605" t="s">
        <v>75</v>
      </c>
      <c r="C605" t="s">
        <v>214</v>
      </c>
      <c r="D605" t="str">
        <f t="shared" si="95"/>
        <v>PORTOLA DR between SYDNEY and LAGUNA HONDA</v>
      </c>
      <c r="E605" t="s">
        <v>339</v>
      </c>
      <c r="F605" t="s">
        <v>584</v>
      </c>
      <c r="G605" t="s">
        <v>535</v>
      </c>
      <c r="H605" t="s">
        <v>42</v>
      </c>
      <c r="I605" t="s">
        <v>621</v>
      </c>
      <c r="J605" s="11" t="s">
        <v>1137</v>
      </c>
      <c r="K605">
        <v>22424</v>
      </c>
      <c r="L605" s="11">
        <v>22433</v>
      </c>
      <c r="M605">
        <f>IFERROR(ROUND(VLOOKUP($A605,est_vols!$A:$U,2,FALSE),0),"")</f>
        <v>3</v>
      </c>
      <c r="N605">
        <f>IFERROR(ROUND(VLOOKUP($A605,est_vols!$A:$U,3,FALSE),0),"")</f>
        <v>7</v>
      </c>
      <c r="O605" t="str">
        <f>VLOOKUP(M605,'AT FT Lookup'!$A$3:$D$8,4,FALSE)</f>
        <v>Urb</v>
      </c>
      <c r="P605" s="11" t="str">
        <f>VLOOKUP(N605,'AT FT Lookup'!$A$12:$C$26,3,FALSE)</f>
        <v>Art</v>
      </c>
      <c r="Q605">
        <f t="shared" si="96"/>
        <v>0</v>
      </c>
      <c r="R605">
        <f t="shared" si="97"/>
        <v>1</v>
      </c>
      <c r="S605">
        <f t="shared" si="98"/>
        <v>0</v>
      </c>
      <c r="T605">
        <f t="shared" si="99"/>
        <v>0</v>
      </c>
      <c r="U605" s="11" t="str">
        <f t="shared" si="100"/>
        <v>10-20k</v>
      </c>
      <c r="V605" s="3">
        <v>10800</v>
      </c>
      <c r="W605" s="3">
        <v>1822.5</v>
      </c>
      <c r="X605" s="3">
        <v>4291</v>
      </c>
      <c r="Y605" s="3">
        <v>2555</v>
      </c>
      <c r="Z605" s="3">
        <v>1973.5</v>
      </c>
      <c r="AA605" s="9">
        <v>158</v>
      </c>
      <c r="AN605" s="3">
        <f>IFERROR(ROUND(VLOOKUP($A605,est_vols!$A:$U,4,FALSE),0),"")</f>
        <v>17274</v>
      </c>
      <c r="AO605" s="3">
        <f>IFERROR(ROUND(VLOOKUP($A605,est_vols!$A:$U,5,FALSE),0),"")</f>
        <v>2507</v>
      </c>
      <c r="AP605" s="3">
        <f>IFERROR(ROUND(VLOOKUP($A605,est_vols!$A:$U,6,FALSE),0),"")</f>
        <v>6402</v>
      </c>
      <c r="AQ605" s="3">
        <f>IFERROR(ROUND(VLOOKUP($A605,est_vols!$A:$U,7,FALSE),0),"")</f>
        <v>3575</v>
      </c>
      <c r="AR605" s="3">
        <f>IFERROR(ROUND(VLOOKUP($A605,est_vols!$A:$U,8,FALSE),0),"")</f>
        <v>4407</v>
      </c>
      <c r="AS605" s="9">
        <f>IFERROR(ROUND(VLOOKUP($A605,est_vols!$A:$U,9,FALSE),0),"")</f>
        <v>383</v>
      </c>
      <c r="AT605" s="3">
        <f t="shared" si="101"/>
        <v>6474</v>
      </c>
      <c r="AU605" s="3">
        <f t="shared" si="101"/>
        <v>684.5</v>
      </c>
      <c r="AV605" s="3">
        <f t="shared" si="101"/>
        <v>2111</v>
      </c>
      <c r="AW605" s="3">
        <f t="shared" si="101"/>
        <v>1020</v>
      </c>
      <c r="AX605" s="3">
        <f t="shared" si="101"/>
        <v>2433.5</v>
      </c>
      <c r="AY605" s="9">
        <f t="shared" si="101"/>
        <v>225</v>
      </c>
      <c r="AZ605" s="3">
        <f t="shared" si="102"/>
        <v>41912676</v>
      </c>
      <c r="BA605" s="3">
        <f t="shared" si="102"/>
        <v>468540.25</v>
      </c>
      <c r="BB605" s="3">
        <f t="shared" si="102"/>
        <v>4456321</v>
      </c>
      <c r="BC605" s="3">
        <f t="shared" si="102"/>
        <v>1040400</v>
      </c>
      <c r="BD605" s="3">
        <f t="shared" si="102"/>
        <v>5921922.25</v>
      </c>
      <c r="BE605" s="3">
        <f t="shared" si="102"/>
        <v>50625</v>
      </c>
    </row>
    <row r="606" spans="1:57" x14ac:dyDescent="0.25">
      <c r="A606">
        <v>604</v>
      </c>
      <c r="B606" t="s">
        <v>75</v>
      </c>
      <c r="C606" t="s">
        <v>214</v>
      </c>
      <c r="D606" t="str">
        <f t="shared" si="95"/>
        <v>PORTOLA DR between SYDNEY and LAGUNA HONDA</v>
      </c>
      <c r="E606" t="s">
        <v>339</v>
      </c>
      <c r="F606" t="s">
        <v>584</v>
      </c>
      <c r="G606" t="s">
        <v>535</v>
      </c>
      <c r="H606" t="s">
        <v>42</v>
      </c>
      <c r="I606" t="s">
        <v>621</v>
      </c>
      <c r="J606" s="11" t="s">
        <v>1138</v>
      </c>
      <c r="K606">
        <v>22433</v>
      </c>
      <c r="L606" s="11">
        <v>22840</v>
      </c>
      <c r="M606">
        <f>IFERROR(ROUND(VLOOKUP($A606,est_vols!$A:$U,2,FALSE),0),"")</f>
        <v>3</v>
      </c>
      <c r="N606">
        <f>IFERROR(ROUND(VLOOKUP($A606,est_vols!$A:$U,3,FALSE),0),"")</f>
        <v>7</v>
      </c>
      <c r="O606" t="str">
        <f>VLOOKUP(M606,'AT FT Lookup'!$A$3:$D$8,4,FALSE)</f>
        <v>Urb</v>
      </c>
      <c r="P606" s="11" t="str">
        <f>VLOOKUP(N606,'AT FT Lookup'!$A$12:$C$26,3,FALSE)</f>
        <v>Art</v>
      </c>
      <c r="Q606">
        <f t="shared" si="96"/>
        <v>0</v>
      </c>
      <c r="R606">
        <f t="shared" si="97"/>
        <v>1</v>
      </c>
      <c r="S606">
        <f t="shared" si="98"/>
        <v>0</v>
      </c>
      <c r="T606">
        <f t="shared" si="99"/>
        <v>0</v>
      </c>
      <c r="U606" s="11" t="str">
        <f t="shared" si="100"/>
        <v>10-20k</v>
      </c>
      <c r="V606" s="3">
        <v>10800</v>
      </c>
      <c r="W606" s="3">
        <v>1822.5</v>
      </c>
      <c r="X606" s="3">
        <v>4291</v>
      </c>
      <c r="Y606" s="3">
        <v>2555</v>
      </c>
      <c r="Z606" s="3">
        <v>1973.5</v>
      </c>
      <c r="AA606" s="9">
        <v>158</v>
      </c>
      <c r="AN606" s="3">
        <f>IFERROR(ROUND(VLOOKUP($A606,est_vols!$A:$U,4,FALSE),0),"")</f>
        <v>17693</v>
      </c>
      <c r="AO606" s="3">
        <f>IFERROR(ROUND(VLOOKUP($A606,est_vols!$A:$U,5,FALSE),0),"")</f>
        <v>2502</v>
      </c>
      <c r="AP606" s="3">
        <f>IFERROR(ROUND(VLOOKUP($A606,est_vols!$A:$U,6,FALSE),0),"")</f>
        <v>6659</v>
      </c>
      <c r="AQ606" s="3">
        <f>IFERROR(ROUND(VLOOKUP($A606,est_vols!$A:$U,7,FALSE),0),"")</f>
        <v>3804</v>
      </c>
      <c r="AR606" s="3">
        <f>IFERROR(ROUND(VLOOKUP($A606,est_vols!$A:$U,8,FALSE),0),"")</f>
        <v>4355</v>
      </c>
      <c r="AS606" s="9">
        <f>IFERROR(ROUND(VLOOKUP($A606,est_vols!$A:$U,9,FALSE),0),"")</f>
        <v>374</v>
      </c>
      <c r="AT606" s="3">
        <f t="shared" si="101"/>
        <v>6893</v>
      </c>
      <c r="AU606" s="3">
        <f t="shared" si="101"/>
        <v>679.5</v>
      </c>
      <c r="AV606" s="3">
        <f t="shared" si="101"/>
        <v>2368</v>
      </c>
      <c r="AW606" s="3">
        <f t="shared" si="101"/>
        <v>1249</v>
      </c>
      <c r="AX606" s="3">
        <f t="shared" si="101"/>
        <v>2381.5</v>
      </c>
      <c r="AY606" s="9">
        <f t="shared" si="101"/>
        <v>216</v>
      </c>
      <c r="AZ606" s="3">
        <f t="shared" si="102"/>
        <v>47513449</v>
      </c>
      <c r="BA606" s="3">
        <f t="shared" si="102"/>
        <v>461720.25</v>
      </c>
      <c r="BB606" s="3">
        <f t="shared" si="102"/>
        <v>5607424</v>
      </c>
      <c r="BC606" s="3">
        <f t="shared" si="102"/>
        <v>1560001</v>
      </c>
      <c r="BD606" s="3">
        <f t="shared" si="102"/>
        <v>5671542.25</v>
      </c>
      <c r="BE606" s="3">
        <f t="shared" si="102"/>
        <v>46656</v>
      </c>
    </row>
    <row r="607" spans="1:57" x14ac:dyDescent="0.25">
      <c r="A607">
        <v>605</v>
      </c>
      <c r="B607" t="s">
        <v>75</v>
      </c>
      <c r="C607" t="s">
        <v>214</v>
      </c>
      <c r="D607" t="str">
        <f t="shared" si="95"/>
        <v>POST ST between FRANKLIN and GOUGH</v>
      </c>
      <c r="E607" t="s">
        <v>340</v>
      </c>
      <c r="F607" t="s">
        <v>498</v>
      </c>
      <c r="G607" t="s">
        <v>559</v>
      </c>
      <c r="H607" t="s">
        <v>40</v>
      </c>
      <c r="I607" t="s">
        <v>621</v>
      </c>
      <c r="J607" s="11" t="s">
        <v>1139</v>
      </c>
      <c r="K607">
        <v>26501</v>
      </c>
      <c r="L607" s="11">
        <v>25214</v>
      </c>
      <c r="M607">
        <f>IFERROR(ROUND(VLOOKUP($A607,est_vols!$A:$U,2,FALSE),0),"")</f>
        <v>1</v>
      </c>
      <c r="N607">
        <f>IFERROR(ROUND(VLOOKUP($A607,est_vols!$A:$U,3,FALSE),0),"")</f>
        <v>12</v>
      </c>
      <c r="O607" t="str">
        <f>VLOOKUP(M607,'AT FT Lookup'!$A$3:$D$8,4,FALSE)</f>
        <v>Core/CBD</v>
      </c>
      <c r="P607" s="11" t="str">
        <f>VLOOKUP(N607,'AT FT Lookup'!$A$12:$C$26,3,FALSE)</f>
        <v>Art</v>
      </c>
      <c r="Q607">
        <f t="shared" si="96"/>
        <v>1</v>
      </c>
      <c r="R607">
        <f t="shared" si="97"/>
        <v>0</v>
      </c>
      <c r="S607">
        <f t="shared" si="98"/>
        <v>0</v>
      </c>
      <c r="T607">
        <f t="shared" si="99"/>
        <v>0</v>
      </c>
      <c r="U607" s="11" t="str">
        <f t="shared" si="100"/>
        <v>&lt;10k</v>
      </c>
      <c r="V607" s="3">
        <v>6186</v>
      </c>
      <c r="W607" s="3">
        <v>1252</v>
      </c>
      <c r="X607" s="3">
        <v>2452</v>
      </c>
      <c r="Y607" s="3">
        <v>1131</v>
      </c>
      <c r="Z607" s="3">
        <v>1233</v>
      </c>
      <c r="AA607" s="9">
        <v>118</v>
      </c>
      <c r="AN607" s="3">
        <f>IFERROR(ROUND(VLOOKUP($A607,est_vols!$A:$U,4,FALSE),0),"")</f>
        <v>1594</v>
      </c>
      <c r="AO607" s="3">
        <f>IFERROR(ROUND(VLOOKUP($A607,est_vols!$A:$U,5,FALSE),0),"")</f>
        <v>278</v>
      </c>
      <c r="AP607" s="3">
        <f>IFERROR(ROUND(VLOOKUP($A607,est_vols!$A:$U,6,FALSE),0),"")</f>
        <v>765</v>
      </c>
      <c r="AQ607" s="3">
        <f>IFERROR(ROUND(VLOOKUP($A607,est_vols!$A:$U,7,FALSE),0),"")</f>
        <v>328</v>
      </c>
      <c r="AR607" s="3">
        <f>IFERROR(ROUND(VLOOKUP($A607,est_vols!$A:$U,8,FALSE),0),"")</f>
        <v>196</v>
      </c>
      <c r="AS607" s="9">
        <f>IFERROR(ROUND(VLOOKUP($A607,est_vols!$A:$U,9,FALSE),0),"")</f>
        <v>28</v>
      </c>
      <c r="AT607" s="3">
        <f t="shared" si="101"/>
        <v>-4592</v>
      </c>
      <c r="AU607" s="3">
        <f t="shared" si="101"/>
        <v>-974</v>
      </c>
      <c r="AV607" s="3">
        <f t="shared" si="101"/>
        <v>-1687</v>
      </c>
      <c r="AW607" s="3">
        <f t="shared" si="101"/>
        <v>-803</v>
      </c>
      <c r="AX607" s="3">
        <f t="shared" si="101"/>
        <v>-1037</v>
      </c>
      <c r="AY607" s="9">
        <f t="shared" si="101"/>
        <v>-90</v>
      </c>
      <c r="AZ607" s="3">
        <f t="shared" si="102"/>
        <v>21086464</v>
      </c>
      <c r="BA607" s="3">
        <f t="shared" si="102"/>
        <v>948676</v>
      </c>
      <c r="BB607" s="3">
        <f t="shared" si="102"/>
        <v>2845969</v>
      </c>
      <c r="BC607" s="3">
        <f t="shared" si="102"/>
        <v>644809</v>
      </c>
      <c r="BD607" s="3">
        <f t="shared" si="102"/>
        <v>1075369</v>
      </c>
      <c r="BE607" s="3">
        <f t="shared" si="102"/>
        <v>8100</v>
      </c>
    </row>
    <row r="608" spans="1:57" x14ac:dyDescent="0.25">
      <c r="A608">
        <v>606</v>
      </c>
      <c r="B608" t="s">
        <v>75</v>
      </c>
      <c r="C608" t="s">
        <v>214</v>
      </c>
      <c r="D608" t="str">
        <f t="shared" si="95"/>
        <v>POST ST between FRANKLIN and GOUGH</v>
      </c>
      <c r="E608" t="s">
        <v>340</v>
      </c>
      <c r="F608" t="s">
        <v>498</v>
      </c>
      <c r="G608" t="s">
        <v>559</v>
      </c>
      <c r="H608" t="s">
        <v>40</v>
      </c>
      <c r="I608" t="s">
        <v>621</v>
      </c>
      <c r="J608" s="11" t="s">
        <v>1140</v>
      </c>
      <c r="K608">
        <v>25214</v>
      </c>
      <c r="L608" s="11">
        <v>25216</v>
      </c>
      <c r="M608">
        <f>IFERROR(ROUND(VLOOKUP($A608,est_vols!$A:$U,2,FALSE),0),"")</f>
        <v>1</v>
      </c>
      <c r="N608">
        <f>IFERROR(ROUND(VLOOKUP($A608,est_vols!$A:$U,3,FALSE),0),"")</f>
        <v>12</v>
      </c>
      <c r="O608" t="str">
        <f>VLOOKUP(M608,'AT FT Lookup'!$A$3:$D$8,4,FALSE)</f>
        <v>Core/CBD</v>
      </c>
      <c r="P608" s="11" t="str">
        <f>VLOOKUP(N608,'AT FT Lookup'!$A$12:$C$26,3,FALSE)</f>
        <v>Art</v>
      </c>
      <c r="Q608">
        <f t="shared" si="96"/>
        <v>1</v>
      </c>
      <c r="R608">
        <f t="shared" si="97"/>
        <v>0</v>
      </c>
      <c r="S608">
        <f t="shared" si="98"/>
        <v>0</v>
      </c>
      <c r="T608">
        <f t="shared" si="99"/>
        <v>0</v>
      </c>
      <c r="U608" s="11" t="str">
        <f t="shared" si="100"/>
        <v>&lt;10k</v>
      </c>
      <c r="V608" s="3">
        <v>6186</v>
      </c>
      <c r="W608" s="3">
        <v>1252</v>
      </c>
      <c r="X608" s="3">
        <v>2452</v>
      </c>
      <c r="Y608" s="3">
        <v>1131</v>
      </c>
      <c r="Z608" s="3">
        <v>1233</v>
      </c>
      <c r="AA608" s="9">
        <v>118</v>
      </c>
      <c r="AN608" s="3">
        <f>IFERROR(ROUND(VLOOKUP($A608,est_vols!$A:$U,4,FALSE),0),"")</f>
        <v>1594</v>
      </c>
      <c r="AO608" s="3">
        <f>IFERROR(ROUND(VLOOKUP($A608,est_vols!$A:$U,5,FALSE),0),"")</f>
        <v>278</v>
      </c>
      <c r="AP608" s="3">
        <f>IFERROR(ROUND(VLOOKUP($A608,est_vols!$A:$U,6,FALSE),0),"")</f>
        <v>765</v>
      </c>
      <c r="AQ608" s="3">
        <f>IFERROR(ROUND(VLOOKUP($A608,est_vols!$A:$U,7,FALSE),0),"")</f>
        <v>328</v>
      </c>
      <c r="AR608" s="3">
        <f>IFERROR(ROUND(VLOOKUP($A608,est_vols!$A:$U,8,FALSE),0),"")</f>
        <v>196</v>
      </c>
      <c r="AS608" s="9">
        <f>IFERROR(ROUND(VLOOKUP($A608,est_vols!$A:$U,9,FALSE),0),"")</f>
        <v>28</v>
      </c>
      <c r="AT608" s="3">
        <f t="shared" si="101"/>
        <v>-4592</v>
      </c>
      <c r="AU608" s="3">
        <f t="shared" si="101"/>
        <v>-974</v>
      </c>
      <c r="AV608" s="3">
        <f t="shared" si="101"/>
        <v>-1687</v>
      </c>
      <c r="AW608" s="3">
        <f t="shared" si="101"/>
        <v>-803</v>
      </c>
      <c r="AX608" s="3">
        <f t="shared" si="101"/>
        <v>-1037</v>
      </c>
      <c r="AY608" s="9">
        <f t="shared" si="101"/>
        <v>-90</v>
      </c>
      <c r="AZ608" s="3">
        <f t="shared" si="102"/>
        <v>21086464</v>
      </c>
      <c r="BA608" s="3">
        <f t="shared" si="102"/>
        <v>948676</v>
      </c>
      <c r="BB608" s="3">
        <f t="shared" si="102"/>
        <v>2845969</v>
      </c>
      <c r="BC608" s="3">
        <f t="shared" si="102"/>
        <v>644809</v>
      </c>
      <c r="BD608" s="3">
        <f t="shared" si="102"/>
        <v>1075369</v>
      </c>
      <c r="BE608" s="3">
        <f t="shared" si="102"/>
        <v>8100</v>
      </c>
    </row>
    <row r="609" spans="1:57" x14ac:dyDescent="0.25">
      <c r="A609">
        <v>607</v>
      </c>
      <c r="B609" t="s">
        <v>75</v>
      </c>
      <c r="C609" t="s">
        <v>214</v>
      </c>
      <c r="D609" t="str">
        <f t="shared" ref="D609:D672" si="103">CONCATENATE(E609," between ",F609," and ",G609)</f>
        <v>POST ST between BAKER and LYON</v>
      </c>
      <c r="E609" t="s">
        <v>340</v>
      </c>
      <c r="F609" t="s">
        <v>506</v>
      </c>
      <c r="G609" t="s">
        <v>473</v>
      </c>
      <c r="H609" t="s">
        <v>40</v>
      </c>
      <c r="I609" t="s">
        <v>621</v>
      </c>
      <c r="J609" s="11" t="s">
        <v>1141</v>
      </c>
      <c r="K609">
        <v>26831</v>
      </c>
      <c r="L609" s="11">
        <v>26814</v>
      </c>
      <c r="M609">
        <f>IFERROR(ROUND(VLOOKUP($A609,est_vols!$A:$U,2,FALSE),0),"")</f>
        <v>2</v>
      </c>
      <c r="N609">
        <f>IFERROR(ROUND(VLOOKUP($A609,est_vols!$A:$U,3,FALSE),0),"")</f>
        <v>4</v>
      </c>
      <c r="O609" t="str">
        <f>VLOOKUP(M609,'AT FT Lookup'!$A$3:$D$8,4,FALSE)</f>
        <v>UrbBiz</v>
      </c>
      <c r="P609" s="11" t="str">
        <f>VLOOKUP(N609,'AT FT Lookup'!$A$12:$C$26,3,FALSE)</f>
        <v>Col</v>
      </c>
      <c r="Q609">
        <f t="shared" si="96"/>
        <v>1</v>
      </c>
      <c r="R609">
        <f t="shared" si="97"/>
        <v>0</v>
      </c>
      <c r="S609">
        <f t="shared" si="98"/>
        <v>0</v>
      </c>
      <c r="T609">
        <f t="shared" si="99"/>
        <v>0</v>
      </c>
      <c r="U609" s="11" t="str">
        <f t="shared" si="100"/>
        <v>&lt;10k</v>
      </c>
      <c r="V609" s="3">
        <v>1913</v>
      </c>
      <c r="W609" s="3">
        <v>480</v>
      </c>
      <c r="X609" s="3">
        <v>847</v>
      </c>
      <c r="Y609" s="3">
        <v>336</v>
      </c>
      <c r="Z609" s="3">
        <v>220</v>
      </c>
      <c r="AA609" s="9">
        <v>30</v>
      </c>
      <c r="AN609" s="3">
        <f>IFERROR(ROUND(VLOOKUP($A609,est_vols!$A:$U,4,FALSE),0),"")</f>
        <v>579</v>
      </c>
      <c r="AO609" s="3">
        <f>IFERROR(ROUND(VLOOKUP($A609,est_vols!$A:$U,5,FALSE),0),"")</f>
        <v>127</v>
      </c>
      <c r="AP609" s="3">
        <f>IFERROR(ROUND(VLOOKUP($A609,est_vols!$A:$U,6,FALSE),0),"")</f>
        <v>214</v>
      </c>
      <c r="AQ609" s="3">
        <f>IFERROR(ROUND(VLOOKUP($A609,est_vols!$A:$U,7,FALSE),0),"")</f>
        <v>88</v>
      </c>
      <c r="AR609" s="3">
        <f>IFERROR(ROUND(VLOOKUP($A609,est_vols!$A:$U,8,FALSE),0),"")</f>
        <v>129</v>
      </c>
      <c r="AS609" s="9">
        <f>IFERROR(ROUND(VLOOKUP($A609,est_vols!$A:$U,9,FALSE),0),"")</f>
        <v>21</v>
      </c>
      <c r="AT609" s="3">
        <f t="shared" si="101"/>
        <v>-1334</v>
      </c>
      <c r="AU609" s="3">
        <f t="shared" si="101"/>
        <v>-353</v>
      </c>
      <c r="AV609" s="3">
        <f t="shared" si="101"/>
        <v>-633</v>
      </c>
      <c r="AW609" s="3">
        <f t="shared" si="101"/>
        <v>-248</v>
      </c>
      <c r="AX609" s="3">
        <f t="shared" si="101"/>
        <v>-91</v>
      </c>
      <c r="AY609" s="9">
        <f t="shared" si="101"/>
        <v>-9</v>
      </c>
      <c r="AZ609" s="3">
        <f t="shared" si="102"/>
        <v>1779556</v>
      </c>
      <c r="BA609" s="3">
        <f t="shared" si="102"/>
        <v>124609</v>
      </c>
      <c r="BB609" s="3">
        <f t="shared" si="102"/>
        <v>400689</v>
      </c>
      <c r="BC609" s="3">
        <f t="shared" si="102"/>
        <v>61504</v>
      </c>
      <c r="BD609" s="3">
        <f t="shared" si="102"/>
        <v>8281</v>
      </c>
      <c r="BE609" s="3">
        <f t="shared" si="102"/>
        <v>81</v>
      </c>
    </row>
    <row r="610" spans="1:57" x14ac:dyDescent="0.25">
      <c r="A610">
        <v>608</v>
      </c>
      <c r="B610" t="s">
        <v>75</v>
      </c>
      <c r="C610" t="s">
        <v>214</v>
      </c>
      <c r="D610" t="str">
        <f t="shared" si="103"/>
        <v>POST ST between BAKER and LYON</v>
      </c>
      <c r="E610" t="s">
        <v>340</v>
      </c>
      <c r="F610" t="s">
        <v>506</v>
      </c>
      <c r="G610" t="s">
        <v>473</v>
      </c>
      <c r="H610" t="s">
        <v>42</v>
      </c>
      <c r="I610" t="s">
        <v>621</v>
      </c>
      <c r="J610" s="11" t="s">
        <v>1142</v>
      </c>
      <c r="K610">
        <v>26814</v>
      </c>
      <c r="L610" s="11">
        <v>26831</v>
      </c>
      <c r="M610">
        <f>IFERROR(ROUND(VLOOKUP($A610,est_vols!$A:$U,2,FALSE),0),"")</f>
        <v>2</v>
      </c>
      <c r="N610">
        <f>IFERROR(ROUND(VLOOKUP($A610,est_vols!$A:$U,3,FALSE),0),"")</f>
        <v>4</v>
      </c>
      <c r="O610" t="str">
        <f>VLOOKUP(M610,'AT FT Lookup'!$A$3:$D$8,4,FALSE)</f>
        <v>UrbBiz</v>
      </c>
      <c r="P610" s="11" t="str">
        <f>VLOOKUP(N610,'AT FT Lookup'!$A$12:$C$26,3,FALSE)</f>
        <v>Col</v>
      </c>
      <c r="Q610">
        <f t="shared" si="96"/>
        <v>1</v>
      </c>
      <c r="R610">
        <f t="shared" si="97"/>
        <v>0</v>
      </c>
      <c r="S610">
        <f t="shared" si="98"/>
        <v>0</v>
      </c>
      <c r="T610">
        <f t="shared" si="99"/>
        <v>0</v>
      </c>
      <c r="U610" s="11" t="str">
        <f t="shared" si="100"/>
        <v>&lt;10k</v>
      </c>
      <c r="V610" s="3">
        <v>1197</v>
      </c>
      <c r="W610" s="3">
        <v>104</v>
      </c>
      <c r="X610" s="3">
        <v>580</v>
      </c>
      <c r="Y610" s="3">
        <v>312</v>
      </c>
      <c r="Z610" s="3">
        <v>179</v>
      </c>
      <c r="AA610" s="9">
        <v>22</v>
      </c>
      <c r="AN610" s="3">
        <f>IFERROR(ROUND(VLOOKUP($A610,est_vols!$A:$U,4,FALSE),0),"")</f>
        <v>2157</v>
      </c>
      <c r="AO610" s="3">
        <f>IFERROR(ROUND(VLOOKUP($A610,est_vols!$A:$U,5,FALSE),0),"")</f>
        <v>113</v>
      </c>
      <c r="AP610" s="3">
        <f>IFERROR(ROUND(VLOOKUP($A610,est_vols!$A:$U,6,FALSE),0),"")</f>
        <v>1008</v>
      </c>
      <c r="AQ610" s="3">
        <f>IFERROR(ROUND(VLOOKUP($A610,est_vols!$A:$U,7,FALSE),0),"")</f>
        <v>838</v>
      </c>
      <c r="AR610" s="3">
        <f>IFERROR(ROUND(VLOOKUP($A610,est_vols!$A:$U,8,FALSE),0),"")</f>
        <v>183</v>
      </c>
      <c r="AS610" s="9">
        <f>IFERROR(ROUND(VLOOKUP($A610,est_vols!$A:$U,9,FALSE),0),"")</f>
        <v>14</v>
      </c>
      <c r="AT610" s="3">
        <f t="shared" si="101"/>
        <v>960</v>
      </c>
      <c r="AU610" s="3">
        <f t="shared" si="101"/>
        <v>9</v>
      </c>
      <c r="AV610" s="3">
        <f t="shared" si="101"/>
        <v>428</v>
      </c>
      <c r="AW610" s="3">
        <f t="shared" si="101"/>
        <v>526</v>
      </c>
      <c r="AX610" s="3">
        <f t="shared" si="101"/>
        <v>4</v>
      </c>
      <c r="AY610" s="9">
        <f t="shared" si="101"/>
        <v>-8</v>
      </c>
      <c r="AZ610" s="3">
        <f t="shared" si="102"/>
        <v>921600</v>
      </c>
      <c r="BA610" s="3">
        <f t="shared" si="102"/>
        <v>81</v>
      </c>
      <c r="BB610" s="3">
        <f t="shared" si="102"/>
        <v>183184</v>
      </c>
      <c r="BC610" s="3">
        <f t="shared" si="102"/>
        <v>276676</v>
      </c>
      <c r="BD610" s="3">
        <f t="shared" si="102"/>
        <v>16</v>
      </c>
      <c r="BE610" s="3">
        <f t="shared" si="102"/>
        <v>64</v>
      </c>
    </row>
    <row r="611" spans="1:57" x14ac:dyDescent="0.25">
      <c r="A611">
        <v>609</v>
      </c>
      <c r="B611" t="s">
        <v>75</v>
      </c>
      <c r="C611" t="s">
        <v>214</v>
      </c>
      <c r="D611" t="str">
        <f t="shared" si="103"/>
        <v>QUESADA AVE between INGALLS and JENNINGS</v>
      </c>
      <c r="E611" t="s">
        <v>341</v>
      </c>
      <c r="F611" t="s">
        <v>550</v>
      </c>
      <c r="G611" t="s">
        <v>575</v>
      </c>
      <c r="H611" t="s">
        <v>40</v>
      </c>
      <c r="I611" t="s">
        <v>621</v>
      </c>
      <c r="J611" s="11" t="s">
        <v>1143</v>
      </c>
      <c r="K611">
        <v>20153</v>
      </c>
      <c r="L611" s="11">
        <v>20135</v>
      </c>
      <c r="M611">
        <f>IFERROR(ROUND(VLOOKUP($A611,est_vols!$A:$U,2,FALSE),0),"")</f>
        <v>3</v>
      </c>
      <c r="N611">
        <f>IFERROR(ROUND(VLOOKUP($A611,est_vols!$A:$U,3,FALSE),0),"")</f>
        <v>11</v>
      </c>
      <c r="O611" t="str">
        <f>VLOOKUP(M611,'AT FT Lookup'!$A$3:$D$8,4,FALSE)</f>
        <v>Urb</v>
      </c>
      <c r="P611" s="11" t="str">
        <f>VLOOKUP(N611,'AT FT Lookup'!$A$12:$C$26,3,FALSE)</f>
        <v>Loc</v>
      </c>
      <c r="Q611">
        <f t="shared" si="96"/>
        <v>1</v>
      </c>
      <c r="R611">
        <f t="shared" si="97"/>
        <v>0</v>
      </c>
      <c r="S611">
        <f t="shared" si="98"/>
        <v>0</v>
      </c>
      <c r="T611">
        <f t="shared" si="99"/>
        <v>0</v>
      </c>
      <c r="U611" s="11" t="str">
        <f t="shared" si="100"/>
        <v>&lt;10k</v>
      </c>
      <c r="V611" s="3">
        <v>1262</v>
      </c>
      <c r="W611" s="3">
        <v>158</v>
      </c>
      <c r="X611" s="3">
        <v>553</v>
      </c>
      <c r="Y611" s="3">
        <v>311</v>
      </c>
      <c r="Z611" s="3">
        <v>219</v>
      </c>
      <c r="AA611" s="9">
        <v>21</v>
      </c>
      <c r="AN611" s="3">
        <f>IFERROR(ROUND(VLOOKUP($A611,est_vols!$A:$U,4,FALSE),0),"")</f>
        <v>0</v>
      </c>
      <c r="AO611" s="3">
        <f>IFERROR(ROUND(VLOOKUP($A611,est_vols!$A:$U,5,FALSE),0),"")</f>
        <v>0</v>
      </c>
      <c r="AP611" s="3">
        <f>IFERROR(ROUND(VLOOKUP($A611,est_vols!$A:$U,6,FALSE),0),"")</f>
        <v>0</v>
      </c>
      <c r="AQ611" s="3">
        <f>IFERROR(ROUND(VLOOKUP($A611,est_vols!$A:$U,7,FALSE),0),"")</f>
        <v>0</v>
      </c>
      <c r="AR611" s="3">
        <f>IFERROR(ROUND(VLOOKUP($A611,est_vols!$A:$U,8,FALSE),0),"")</f>
        <v>0</v>
      </c>
      <c r="AS611" s="9">
        <f>IFERROR(ROUND(VLOOKUP($A611,est_vols!$A:$U,9,FALSE),0),"")</f>
        <v>0</v>
      </c>
      <c r="AT611" s="3">
        <f t="shared" si="101"/>
        <v>-1262</v>
      </c>
      <c r="AU611" s="3">
        <f t="shared" si="101"/>
        <v>-158</v>
      </c>
      <c r="AV611" s="3">
        <f t="shared" si="101"/>
        <v>-553</v>
      </c>
      <c r="AW611" s="3">
        <f t="shared" si="101"/>
        <v>-311</v>
      </c>
      <c r="AX611" s="3">
        <f t="shared" si="101"/>
        <v>-219</v>
      </c>
      <c r="AY611" s="9">
        <f t="shared" si="101"/>
        <v>-21</v>
      </c>
      <c r="AZ611" s="3">
        <f t="shared" si="102"/>
        <v>1592644</v>
      </c>
      <c r="BA611" s="3">
        <f t="shared" si="102"/>
        <v>24964</v>
      </c>
      <c r="BB611" s="3">
        <f t="shared" si="102"/>
        <v>305809</v>
      </c>
      <c r="BC611" s="3">
        <f t="shared" si="102"/>
        <v>96721</v>
      </c>
      <c r="BD611" s="3">
        <f t="shared" si="102"/>
        <v>47961</v>
      </c>
      <c r="BE611" s="3">
        <f t="shared" si="102"/>
        <v>441</v>
      </c>
    </row>
    <row r="612" spans="1:57" x14ac:dyDescent="0.25">
      <c r="A612">
        <v>610</v>
      </c>
      <c r="B612" t="s">
        <v>75</v>
      </c>
      <c r="C612" t="s">
        <v>214</v>
      </c>
      <c r="D612" t="str">
        <f t="shared" si="103"/>
        <v>QUESADA AVE between INGALLS and JENNINGS</v>
      </c>
      <c r="E612" t="s">
        <v>341</v>
      </c>
      <c r="F612" t="s">
        <v>550</v>
      </c>
      <c r="G612" t="s">
        <v>575</v>
      </c>
      <c r="H612" t="s">
        <v>42</v>
      </c>
      <c r="I612" t="s">
        <v>621</v>
      </c>
      <c r="J612" s="11" t="s">
        <v>1144</v>
      </c>
      <c r="K612">
        <v>20135</v>
      </c>
      <c r="L612" s="11">
        <v>20153</v>
      </c>
      <c r="M612">
        <f>IFERROR(ROUND(VLOOKUP($A612,est_vols!$A:$U,2,FALSE),0),"")</f>
        <v>3</v>
      </c>
      <c r="N612">
        <f>IFERROR(ROUND(VLOOKUP($A612,est_vols!$A:$U,3,FALSE),0),"")</f>
        <v>11</v>
      </c>
      <c r="O612" t="str">
        <f>VLOOKUP(M612,'AT FT Lookup'!$A$3:$D$8,4,FALSE)</f>
        <v>Urb</v>
      </c>
      <c r="P612" s="11" t="str">
        <f>VLOOKUP(N612,'AT FT Lookup'!$A$12:$C$26,3,FALSE)</f>
        <v>Loc</v>
      </c>
      <c r="Q612">
        <f t="shared" si="96"/>
        <v>1</v>
      </c>
      <c r="R612">
        <f t="shared" si="97"/>
        <v>0</v>
      </c>
      <c r="S612">
        <f t="shared" si="98"/>
        <v>0</v>
      </c>
      <c r="T612">
        <f t="shared" si="99"/>
        <v>0</v>
      </c>
      <c r="U612" s="11" t="str">
        <f t="shared" si="100"/>
        <v>&lt;10k</v>
      </c>
      <c r="V612" s="3">
        <v>1099</v>
      </c>
      <c r="W612" s="3">
        <v>206</v>
      </c>
      <c r="X612" s="3">
        <v>461</v>
      </c>
      <c r="Y612" s="3">
        <v>241</v>
      </c>
      <c r="Z612" s="3">
        <v>170</v>
      </c>
      <c r="AA612" s="9">
        <v>21</v>
      </c>
      <c r="AN612" s="3">
        <f>IFERROR(ROUND(VLOOKUP($A612,est_vols!$A:$U,4,FALSE),0),"")</f>
        <v>1</v>
      </c>
      <c r="AO612" s="3">
        <f>IFERROR(ROUND(VLOOKUP($A612,est_vols!$A:$U,5,FALSE),0),"")</f>
        <v>0</v>
      </c>
      <c r="AP612" s="3">
        <f>IFERROR(ROUND(VLOOKUP($A612,est_vols!$A:$U,6,FALSE),0),"")</f>
        <v>0</v>
      </c>
      <c r="AQ612" s="3">
        <f>IFERROR(ROUND(VLOOKUP($A612,est_vols!$A:$U,7,FALSE),0),"")</f>
        <v>1</v>
      </c>
      <c r="AR612" s="3">
        <f>IFERROR(ROUND(VLOOKUP($A612,est_vols!$A:$U,8,FALSE),0),"")</f>
        <v>0</v>
      </c>
      <c r="AS612" s="9">
        <f>IFERROR(ROUND(VLOOKUP($A612,est_vols!$A:$U,9,FALSE),0),"")</f>
        <v>0</v>
      </c>
      <c r="AT612" s="3">
        <f t="shared" si="101"/>
        <v>-1098</v>
      </c>
      <c r="AU612" s="3">
        <f t="shared" si="101"/>
        <v>-206</v>
      </c>
      <c r="AV612" s="3">
        <f t="shared" si="101"/>
        <v>-461</v>
      </c>
      <c r="AW612" s="3">
        <f t="shared" si="101"/>
        <v>-240</v>
      </c>
      <c r="AX612" s="3">
        <f t="shared" si="101"/>
        <v>-170</v>
      </c>
      <c r="AY612" s="9">
        <f t="shared" si="101"/>
        <v>-21</v>
      </c>
      <c r="AZ612" s="3">
        <f t="shared" si="102"/>
        <v>1205604</v>
      </c>
      <c r="BA612" s="3">
        <f t="shared" si="102"/>
        <v>42436</v>
      </c>
      <c r="BB612" s="3">
        <f t="shared" si="102"/>
        <v>212521</v>
      </c>
      <c r="BC612" s="3">
        <f t="shared" si="102"/>
        <v>57600</v>
      </c>
      <c r="BD612" s="3">
        <f t="shared" si="102"/>
        <v>28900</v>
      </c>
      <c r="BE612" s="3">
        <f t="shared" si="102"/>
        <v>441</v>
      </c>
    </row>
    <row r="613" spans="1:57" x14ac:dyDescent="0.25">
      <c r="A613">
        <v>611</v>
      </c>
      <c r="B613" t="s">
        <v>75</v>
      </c>
      <c r="C613" t="s">
        <v>214</v>
      </c>
      <c r="D613" t="str">
        <f t="shared" si="103"/>
        <v>REVERE AVE between INGALLS and JENNINGS</v>
      </c>
      <c r="E613" t="s">
        <v>342</v>
      </c>
      <c r="F613" t="s">
        <v>550</v>
      </c>
      <c r="G613" t="s">
        <v>575</v>
      </c>
      <c r="H613" t="s">
        <v>40</v>
      </c>
      <c r="I613" t="s">
        <v>621</v>
      </c>
      <c r="J613" s="11" t="s">
        <v>1145</v>
      </c>
      <c r="K613">
        <v>20154</v>
      </c>
      <c r="L613" s="11">
        <v>20125</v>
      </c>
      <c r="M613">
        <f>IFERROR(ROUND(VLOOKUP($A613,est_vols!$A:$U,2,FALSE),0),"")</f>
        <v>3</v>
      </c>
      <c r="N613">
        <f>IFERROR(ROUND(VLOOKUP($A613,est_vols!$A:$U,3,FALSE),0),"")</f>
        <v>11</v>
      </c>
      <c r="O613" t="str">
        <f>VLOOKUP(M613,'AT FT Lookup'!$A$3:$D$8,4,FALSE)</f>
        <v>Urb</v>
      </c>
      <c r="P613" s="11" t="str">
        <f>VLOOKUP(N613,'AT FT Lookup'!$A$12:$C$26,3,FALSE)</f>
        <v>Loc</v>
      </c>
      <c r="Q613">
        <f t="shared" si="96"/>
        <v>1</v>
      </c>
      <c r="R613">
        <f t="shared" si="97"/>
        <v>0</v>
      </c>
      <c r="S613">
        <f t="shared" si="98"/>
        <v>0</v>
      </c>
      <c r="T613">
        <f t="shared" si="99"/>
        <v>0</v>
      </c>
      <c r="U613" s="11" t="str">
        <f t="shared" si="100"/>
        <v>&lt;10k</v>
      </c>
      <c r="V613" s="3">
        <v>1292.5</v>
      </c>
      <c r="W613" s="3">
        <v>146</v>
      </c>
      <c r="X613" s="3">
        <v>523.5</v>
      </c>
      <c r="Y613" s="3">
        <v>306</v>
      </c>
      <c r="Z613" s="3">
        <v>283.5</v>
      </c>
      <c r="AA613" s="9">
        <v>33.5</v>
      </c>
      <c r="AN613" s="3">
        <f>IFERROR(ROUND(VLOOKUP($A613,est_vols!$A:$U,4,FALSE),0),"")</f>
        <v>69</v>
      </c>
      <c r="AO613" s="3">
        <f>IFERROR(ROUND(VLOOKUP($A613,est_vols!$A:$U,5,FALSE),0),"")</f>
        <v>13</v>
      </c>
      <c r="AP613" s="3">
        <f>IFERROR(ROUND(VLOOKUP($A613,est_vols!$A:$U,6,FALSE),0),"")</f>
        <v>26</v>
      </c>
      <c r="AQ613" s="3">
        <f>IFERROR(ROUND(VLOOKUP($A613,est_vols!$A:$U,7,FALSE),0),"")</f>
        <v>12</v>
      </c>
      <c r="AR613" s="3">
        <f>IFERROR(ROUND(VLOOKUP($A613,est_vols!$A:$U,8,FALSE),0),"")</f>
        <v>18</v>
      </c>
      <c r="AS613" s="9">
        <f>IFERROR(ROUND(VLOOKUP($A613,est_vols!$A:$U,9,FALSE),0),"")</f>
        <v>0</v>
      </c>
      <c r="AT613" s="3">
        <f t="shared" si="101"/>
        <v>-1223.5</v>
      </c>
      <c r="AU613" s="3">
        <f t="shared" si="101"/>
        <v>-133</v>
      </c>
      <c r="AV613" s="3">
        <f t="shared" si="101"/>
        <v>-497.5</v>
      </c>
      <c r="AW613" s="3">
        <f t="shared" si="101"/>
        <v>-294</v>
      </c>
      <c r="AX613" s="3">
        <f t="shared" si="101"/>
        <v>-265.5</v>
      </c>
      <c r="AY613" s="9">
        <f t="shared" si="101"/>
        <v>-33.5</v>
      </c>
      <c r="AZ613" s="3">
        <f t="shared" si="102"/>
        <v>1496952.25</v>
      </c>
      <c r="BA613" s="3">
        <f t="shared" si="102"/>
        <v>17689</v>
      </c>
      <c r="BB613" s="3">
        <f t="shared" si="102"/>
        <v>247506.25</v>
      </c>
      <c r="BC613" s="3">
        <f t="shared" si="102"/>
        <v>86436</v>
      </c>
      <c r="BD613" s="3">
        <f t="shared" si="102"/>
        <v>70490.25</v>
      </c>
      <c r="BE613" s="3">
        <f t="shared" si="102"/>
        <v>1122.25</v>
      </c>
    </row>
    <row r="614" spans="1:57" x14ac:dyDescent="0.25">
      <c r="A614">
        <v>612</v>
      </c>
      <c r="B614" t="s">
        <v>75</v>
      </c>
      <c r="C614" t="s">
        <v>214</v>
      </c>
      <c r="D614" t="str">
        <f t="shared" si="103"/>
        <v>REVERE AVE between INGALLS and JENNINGS</v>
      </c>
      <c r="E614" t="s">
        <v>342</v>
      </c>
      <c r="F614" t="s">
        <v>550</v>
      </c>
      <c r="G614" t="s">
        <v>575</v>
      </c>
      <c r="H614" t="s">
        <v>42</v>
      </c>
      <c r="I614" t="s">
        <v>621</v>
      </c>
      <c r="J614" s="11" t="s">
        <v>1146</v>
      </c>
      <c r="K614">
        <v>20125</v>
      </c>
      <c r="L614" s="11">
        <v>20154</v>
      </c>
      <c r="M614">
        <f>IFERROR(ROUND(VLOOKUP($A614,est_vols!$A:$U,2,FALSE),0),"")</f>
        <v>3</v>
      </c>
      <c r="N614">
        <f>IFERROR(ROUND(VLOOKUP($A614,est_vols!$A:$U,3,FALSE),0),"")</f>
        <v>11</v>
      </c>
      <c r="O614" t="str">
        <f>VLOOKUP(M614,'AT FT Lookup'!$A$3:$D$8,4,FALSE)</f>
        <v>Urb</v>
      </c>
      <c r="P614" s="11" t="str">
        <f>VLOOKUP(N614,'AT FT Lookup'!$A$12:$C$26,3,FALSE)</f>
        <v>Loc</v>
      </c>
      <c r="Q614">
        <f t="shared" si="96"/>
        <v>1</v>
      </c>
      <c r="R614">
        <f t="shared" si="97"/>
        <v>0</v>
      </c>
      <c r="S614">
        <f t="shared" si="98"/>
        <v>0</v>
      </c>
      <c r="T614">
        <f t="shared" si="99"/>
        <v>0</v>
      </c>
      <c r="U614" s="11" t="str">
        <f t="shared" si="100"/>
        <v>&lt;10k</v>
      </c>
      <c r="V614" s="3">
        <v>1133</v>
      </c>
      <c r="W614" s="3">
        <v>180</v>
      </c>
      <c r="X614" s="3">
        <v>450.5</v>
      </c>
      <c r="Y614" s="3">
        <v>244.5</v>
      </c>
      <c r="Z614" s="3">
        <v>232</v>
      </c>
      <c r="AA614" s="9">
        <v>26</v>
      </c>
      <c r="AN614" s="3">
        <f>IFERROR(ROUND(VLOOKUP($A614,est_vols!$A:$U,4,FALSE),0),"")</f>
        <v>71</v>
      </c>
      <c r="AO614" s="3">
        <f>IFERROR(ROUND(VLOOKUP($A614,est_vols!$A:$U,5,FALSE),0),"")</f>
        <v>11</v>
      </c>
      <c r="AP614" s="3">
        <f>IFERROR(ROUND(VLOOKUP($A614,est_vols!$A:$U,6,FALSE),0),"")</f>
        <v>27</v>
      </c>
      <c r="AQ614" s="3">
        <f>IFERROR(ROUND(VLOOKUP($A614,est_vols!$A:$U,7,FALSE),0),"")</f>
        <v>14</v>
      </c>
      <c r="AR614" s="3">
        <f>IFERROR(ROUND(VLOOKUP($A614,est_vols!$A:$U,8,FALSE),0),"")</f>
        <v>19</v>
      </c>
      <c r="AS614" s="9">
        <f>IFERROR(ROUND(VLOOKUP($A614,est_vols!$A:$U,9,FALSE),0),"")</f>
        <v>0</v>
      </c>
      <c r="AT614" s="3">
        <f t="shared" si="101"/>
        <v>-1062</v>
      </c>
      <c r="AU614" s="3">
        <f t="shared" si="101"/>
        <v>-169</v>
      </c>
      <c r="AV614" s="3">
        <f t="shared" si="101"/>
        <v>-423.5</v>
      </c>
      <c r="AW614" s="3">
        <f t="shared" si="101"/>
        <v>-230.5</v>
      </c>
      <c r="AX614" s="3">
        <f t="shared" si="101"/>
        <v>-213</v>
      </c>
      <c r="AY614" s="9">
        <f t="shared" si="101"/>
        <v>-26</v>
      </c>
      <c r="AZ614" s="3">
        <f t="shared" si="102"/>
        <v>1127844</v>
      </c>
      <c r="BA614" s="3">
        <f t="shared" si="102"/>
        <v>28561</v>
      </c>
      <c r="BB614" s="3">
        <f t="shared" si="102"/>
        <v>179352.25</v>
      </c>
      <c r="BC614" s="3">
        <f t="shared" si="102"/>
        <v>53130.25</v>
      </c>
      <c r="BD614" s="3">
        <f t="shared" si="102"/>
        <v>45369</v>
      </c>
      <c r="BE614" s="3">
        <f t="shared" si="102"/>
        <v>676</v>
      </c>
    </row>
    <row r="615" spans="1:57" x14ac:dyDescent="0.25">
      <c r="A615">
        <v>613</v>
      </c>
      <c r="B615" t="s">
        <v>75</v>
      </c>
      <c r="C615" t="s">
        <v>214</v>
      </c>
      <c r="D615" t="str">
        <f t="shared" si="103"/>
        <v>RICHLAND AVE between LEESE and MISSION</v>
      </c>
      <c r="E615" t="s">
        <v>343</v>
      </c>
      <c r="F615" t="s">
        <v>585</v>
      </c>
      <c r="G615" t="s">
        <v>398</v>
      </c>
      <c r="H615" t="s">
        <v>40</v>
      </c>
      <c r="I615" t="s">
        <v>621</v>
      </c>
      <c r="J615" s="11" t="s">
        <v>1147</v>
      </c>
      <c r="K615">
        <v>21827</v>
      </c>
      <c r="L615" s="11">
        <v>21233</v>
      </c>
      <c r="M615">
        <f>IFERROR(ROUND(VLOOKUP($A615,est_vols!$A:$U,2,FALSE),0),"")</f>
        <v>2</v>
      </c>
      <c r="N615">
        <f>IFERROR(ROUND(VLOOKUP($A615,est_vols!$A:$U,3,FALSE),0),"")</f>
        <v>4</v>
      </c>
      <c r="O615" t="str">
        <f>VLOOKUP(M615,'AT FT Lookup'!$A$3:$D$8,4,FALSE)</f>
        <v>UrbBiz</v>
      </c>
      <c r="P615" s="11" t="str">
        <f>VLOOKUP(N615,'AT FT Lookup'!$A$12:$C$26,3,FALSE)</f>
        <v>Col</v>
      </c>
      <c r="Q615">
        <f t="shared" si="96"/>
        <v>1</v>
      </c>
      <c r="R615">
        <f t="shared" si="97"/>
        <v>0</v>
      </c>
      <c r="S615">
        <f t="shared" si="98"/>
        <v>0</v>
      </c>
      <c r="T615">
        <f t="shared" si="99"/>
        <v>0</v>
      </c>
      <c r="U615" s="11" t="str">
        <f t="shared" si="100"/>
        <v>&lt;10k</v>
      </c>
      <c r="V615" s="3">
        <v>1059</v>
      </c>
      <c r="W615" s="3">
        <v>209</v>
      </c>
      <c r="X615" s="3">
        <v>337</v>
      </c>
      <c r="Y615" s="3">
        <v>284</v>
      </c>
      <c r="Z615" s="3">
        <v>224</v>
      </c>
      <c r="AA615" s="9">
        <v>5</v>
      </c>
      <c r="AN615" s="3">
        <f>IFERROR(ROUND(VLOOKUP($A615,est_vols!$A:$U,4,FALSE),0),"")</f>
        <v>2302</v>
      </c>
      <c r="AO615" s="3">
        <f>IFERROR(ROUND(VLOOKUP($A615,est_vols!$A:$U,5,FALSE),0),"")</f>
        <v>535</v>
      </c>
      <c r="AP615" s="3">
        <f>IFERROR(ROUND(VLOOKUP($A615,est_vols!$A:$U,6,FALSE),0),"")</f>
        <v>892</v>
      </c>
      <c r="AQ615" s="3">
        <f>IFERROR(ROUND(VLOOKUP($A615,est_vols!$A:$U,7,FALSE),0),"")</f>
        <v>435</v>
      </c>
      <c r="AR615" s="3">
        <f>IFERROR(ROUND(VLOOKUP($A615,est_vols!$A:$U,8,FALSE),0),"")</f>
        <v>398</v>
      </c>
      <c r="AS615" s="9">
        <f>IFERROR(ROUND(VLOOKUP($A615,est_vols!$A:$U,9,FALSE),0),"")</f>
        <v>41</v>
      </c>
      <c r="AT615" s="3">
        <f t="shared" si="101"/>
        <v>1243</v>
      </c>
      <c r="AU615" s="3">
        <f t="shared" si="101"/>
        <v>326</v>
      </c>
      <c r="AV615" s="3">
        <f t="shared" si="101"/>
        <v>555</v>
      </c>
      <c r="AW615" s="3">
        <f t="shared" si="101"/>
        <v>151</v>
      </c>
      <c r="AX615" s="3">
        <f t="shared" si="101"/>
        <v>174</v>
      </c>
      <c r="AY615" s="9">
        <f t="shared" si="101"/>
        <v>36</v>
      </c>
      <c r="AZ615" s="3">
        <f t="shared" si="102"/>
        <v>1545049</v>
      </c>
      <c r="BA615" s="3">
        <f t="shared" si="102"/>
        <v>106276</v>
      </c>
      <c r="BB615" s="3">
        <f t="shared" si="102"/>
        <v>308025</v>
      </c>
      <c r="BC615" s="3">
        <f t="shared" si="102"/>
        <v>22801</v>
      </c>
      <c r="BD615" s="3">
        <f t="shared" si="102"/>
        <v>30276</v>
      </c>
      <c r="BE615" s="3">
        <f t="shared" si="102"/>
        <v>1296</v>
      </c>
    </row>
    <row r="616" spans="1:57" x14ac:dyDescent="0.25">
      <c r="A616">
        <v>614</v>
      </c>
      <c r="B616" t="s">
        <v>75</v>
      </c>
      <c r="C616" t="s">
        <v>214</v>
      </c>
      <c r="D616" t="str">
        <f t="shared" si="103"/>
        <v>RICHLAND AVE between LEESE and MISSION</v>
      </c>
      <c r="E616" t="s">
        <v>343</v>
      </c>
      <c r="F616" t="s">
        <v>585</v>
      </c>
      <c r="G616" t="s">
        <v>398</v>
      </c>
      <c r="H616" t="s">
        <v>42</v>
      </c>
      <c r="I616" t="s">
        <v>621</v>
      </c>
      <c r="J616" s="11" t="s">
        <v>1148</v>
      </c>
      <c r="K616">
        <v>21233</v>
      </c>
      <c r="L616" s="11">
        <v>21827</v>
      </c>
      <c r="M616">
        <f>IFERROR(ROUND(VLOOKUP($A616,est_vols!$A:$U,2,FALSE),0),"")</f>
        <v>2</v>
      </c>
      <c r="N616">
        <f>IFERROR(ROUND(VLOOKUP($A616,est_vols!$A:$U,3,FALSE),0),"")</f>
        <v>4</v>
      </c>
      <c r="O616" t="str">
        <f>VLOOKUP(M616,'AT FT Lookup'!$A$3:$D$8,4,FALSE)</f>
        <v>UrbBiz</v>
      </c>
      <c r="P616" s="11" t="str">
        <f>VLOOKUP(N616,'AT FT Lookup'!$A$12:$C$26,3,FALSE)</f>
        <v>Col</v>
      </c>
      <c r="Q616">
        <f t="shared" si="96"/>
        <v>1</v>
      </c>
      <c r="R616">
        <f t="shared" si="97"/>
        <v>0</v>
      </c>
      <c r="S616">
        <f t="shared" si="98"/>
        <v>0</v>
      </c>
      <c r="T616">
        <f t="shared" si="99"/>
        <v>0</v>
      </c>
      <c r="U616" s="11" t="str">
        <f t="shared" si="100"/>
        <v>&lt;10k</v>
      </c>
      <c r="V616" s="3">
        <v>1525</v>
      </c>
      <c r="W616" s="3">
        <v>388</v>
      </c>
      <c r="X616" s="3">
        <v>437</v>
      </c>
      <c r="Y616" s="3">
        <v>482</v>
      </c>
      <c r="Z616" s="3">
        <v>203</v>
      </c>
      <c r="AA616" s="9">
        <v>15</v>
      </c>
      <c r="AN616" s="3">
        <f>IFERROR(ROUND(VLOOKUP($A616,est_vols!$A:$U,4,FALSE),0),"")</f>
        <v>1104</v>
      </c>
      <c r="AO616" s="3">
        <f>IFERROR(ROUND(VLOOKUP($A616,est_vols!$A:$U,5,FALSE),0),"")</f>
        <v>123</v>
      </c>
      <c r="AP616" s="3">
        <f>IFERROR(ROUND(VLOOKUP($A616,est_vols!$A:$U,6,FALSE),0),"")</f>
        <v>427</v>
      </c>
      <c r="AQ616" s="3">
        <f>IFERROR(ROUND(VLOOKUP($A616,est_vols!$A:$U,7,FALSE),0),"")</f>
        <v>377</v>
      </c>
      <c r="AR616" s="3">
        <f>IFERROR(ROUND(VLOOKUP($A616,est_vols!$A:$U,8,FALSE),0),"")</f>
        <v>165</v>
      </c>
      <c r="AS616" s="9">
        <f>IFERROR(ROUND(VLOOKUP($A616,est_vols!$A:$U,9,FALSE),0),"")</f>
        <v>12</v>
      </c>
      <c r="AT616" s="3">
        <f t="shared" si="101"/>
        <v>-421</v>
      </c>
      <c r="AU616" s="3">
        <f t="shared" si="101"/>
        <v>-265</v>
      </c>
      <c r="AV616" s="3">
        <f t="shared" si="101"/>
        <v>-10</v>
      </c>
      <c r="AW616" s="3">
        <f t="shared" si="101"/>
        <v>-105</v>
      </c>
      <c r="AX616" s="3">
        <f t="shared" si="101"/>
        <v>-38</v>
      </c>
      <c r="AY616" s="9">
        <f t="shared" si="101"/>
        <v>-3</v>
      </c>
      <c r="AZ616" s="3">
        <f t="shared" si="102"/>
        <v>177241</v>
      </c>
      <c r="BA616" s="3">
        <f t="shared" si="102"/>
        <v>70225</v>
      </c>
      <c r="BB616" s="3">
        <f t="shared" si="102"/>
        <v>100</v>
      </c>
      <c r="BC616" s="3">
        <f t="shared" si="102"/>
        <v>11025</v>
      </c>
      <c r="BD616" s="3">
        <f t="shared" si="102"/>
        <v>1444</v>
      </c>
      <c r="BE616" s="3">
        <f t="shared" si="102"/>
        <v>9</v>
      </c>
    </row>
    <row r="617" spans="1:57" x14ac:dyDescent="0.25">
      <c r="A617">
        <v>615</v>
      </c>
      <c r="B617" t="s">
        <v>75</v>
      </c>
      <c r="C617" t="s">
        <v>214</v>
      </c>
      <c r="D617" t="str">
        <f t="shared" si="103"/>
        <v>ROOSEVELT WAY between LOMA VISTA and CLIFFORD</v>
      </c>
      <c r="E617" t="s">
        <v>344</v>
      </c>
      <c r="F617" t="s">
        <v>586</v>
      </c>
      <c r="G617" t="s">
        <v>587</v>
      </c>
      <c r="H617" t="s">
        <v>36</v>
      </c>
      <c r="I617" t="s">
        <v>621</v>
      </c>
      <c r="J617" s="11" t="s">
        <v>1149</v>
      </c>
      <c r="K617">
        <v>26206</v>
      </c>
      <c r="L617" s="11">
        <v>26207</v>
      </c>
      <c r="M617">
        <f>IFERROR(ROUND(VLOOKUP($A617,est_vols!$A:$U,2,FALSE),0),"")</f>
        <v>2</v>
      </c>
      <c r="N617">
        <f>IFERROR(ROUND(VLOOKUP($A617,est_vols!$A:$U,3,FALSE),0),"")</f>
        <v>4</v>
      </c>
      <c r="O617" t="str">
        <f>VLOOKUP(M617,'AT FT Lookup'!$A$3:$D$8,4,FALSE)</f>
        <v>UrbBiz</v>
      </c>
      <c r="P617" s="11" t="str">
        <f>VLOOKUP(N617,'AT FT Lookup'!$A$12:$C$26,3,FALSE)</f>
        <v>Col</v>
      </c>
      <c r="Q617">
        <f t="shared" si="96"/>
        <v>1</v>
      </c>
      <c r="R617">
        <f t="shared" si="97"/>
        <v>0</v>
      </c>
      <c r="S617">
        <f t="shared" si="98"/>
        <v>0</v>
      </c>
      <c r="T617">
        <f t="shared" si="99"/>
        <v>0</v>
      </c>
      <c r="U617" s="11" t="str">
        <f t="shared" si="100"/>
        <v>&lt;10k</v>
      </c>
      <c r="V617" s="3">
        <v>3464</v>
      </c>
      <c r="W617" s="3">
        <v>856.5</v>
      </c>
      <c r="X617" s="3">
        <v>1202</v>
      </c>
      <c r="Y617" s="3">
        <v>847.5</v>
      </c>
      <c r="Z617" s="3">
        <v>525.5</v>
      </c>
      <c r="AA617" s="9">
        <v>32.5</v>
      </c>
      <c r="AN617" s="3">
        <f>IFERROR(ROUND(VLOOKUP($A617,est_vols!$A:$U,4,FALSE),0),"")</f>
        <v>5715</v>
      </c>
      <c r="AO617" s="3">
        <f>IFERROR(ROUND(VLOOKUP($A617,est_vols!$A:$U,5,FALSE),0),"")</f>
        <v>1350</v>
      </c>
      <c r="AP617" s="3">
        <f>IFERROR(ROUND(VLOOKUP($A617,est_vols!$A:$U,6,FALSE),0),"")</f>
        <v>2346</v>
      </c>
      <c r="AQ617" s="3">
        <f>IFERROR(ROUND(VLOOKUP($A617,est_vols!$A:$U,7,FALSE),0),"")</f>
        <v>1086</v>
      </c>
      <c r="AR617" s="3">
        <f>IFERROR(ROUND(VLOOKUP($A617,est_vols!$A:$U,8,FALSE),0),"")</f>
        <v>835</v>
      </c>
      <c r="AS617" s="9">
        <f>IFERROR(ROUND(VLOOKUP($A617,est_vols!$A:$U,9,FALSE),0),"")</f>
        <v>97</v>
      </c>
      <c r="AT617" s="3">
        <f t="shared" si="101"/>
        <v>2251</v>
      </c>
      <c r="AU617" s="3">
        <f t="shared" si="101"/>
        <v>493.5</v>
      </c>
      <c r="AV617" s="3">
        <f t="shared" si="101"/>
        <v>1144</v>
      </c>
      <c r="AW617" s="3">
        <f t="shared" si="101"/>
        <v>238.5</v>
      </c>
      <c r="AX617" s="3">
        <f t="shared" si="101"/>
        <v>309.5</v>
      </c>
      <c r="AY617" s="9">
        <f t="shared" si="101"/>
        <v>64.5</v>
      </c>
      <c r="AZ617" s="3">
        <f t="shared" si="102"/>
        <v>5067001</v>
      </c>
      <c r="BA617" s="3">
        <f t="shared" si="102"/>
        <v>243542.25</v>
      </c>
      <c r="BB617" s="3">
        <f t="shared" si="102"/>
        <v>1308736</v>
      </c>
      <c r="BC617" s="3">
        <f t="shared" si="102"/>
        <v>56882.25</v>
      </c>
      <c r="BD617" s="3">
        <f t="shared" si="102"/>
        <v>95790.25</v>
      </c>
      <c r="BE617" s="3">
        <f t="shared" si="102"/>
        <v>4160.25</v>
      </c>
    </row>
    <row r="618" spans="1:57" x14ac:dyDescent="0.25">
      <c r="A618">
        <v>616</v>
      </c>
      <c r="B618" t="s">
        <v>75</v>
      </c>
      <c r="C618" t="s">
        <v>214</v>
      </c>
      <c r="D618" t="str">
        <f t="shared" si="103"/>
        <v>ROOSEVELT WAY between LOMA VISTA and CLIFFORD</v>
      </c>
      <c r="E618" t="s">
        <v>344</v>
      </c>
      <c r="F618" t="s">
        <v>586</v>
      </c>
      <c r="G618" t="s">
        <v>587</v>
      </c>
      <c r="H618" t="s">
        <v>38</v>
      </c>
      <c r="I618" t="s">
        <v>621</v>
      </c>
      <c r="J618" s="11" t="s">
        <v>1150</v>
      </c>
      <c r="K618">
        <v>26207</v>
      </c>
      <c r="L618" s="11">
        <v>26206</v>
      </c>
      <c r="M618">
        <f>IFERROR(ROUND(VLOOKUP($A618,est_vols!$A:$U,2,FALSE),0),"")</f>
        <v>2</v>
      </c>
      <c r="N618">
        <f>IFERROR(ROUND(VLOOKUP($A618,est_vols!$A:$U,3,FALSE),0),"")</f>
        <v>4</v>
      </c>
      <c r="O618" t="str">
        <f>VLOOKUP(M618,'AT FT Lookup'!$A$3:$D$8,4,FALSE)</f>
        <v>UrbBiz</v>
      </c>
      <c r="P618" s="11" t="str">
        <f>VLOOKUP(N618,'AT FT Lookup'!$A$12:$C$26,3,FALSE)</f>
        <v>Col</v>
      </c>
      <c r="Q618">
        <f t="shared" si="96"/>
        <v>1</v>
      </c>
      <c r="R618">
        <f t="shared" si="97"/>
        <v>0</v>
      </c>
      <c r="S618">
        <f t="shared" si="98"/>
        <v>0</v>
      </c>
      <c r="T618">
        <f t="shared" si="99"/>
        <v>0</v>
      </c>
      <c r="U618" s="11" t="str">
        <f t="shared" si="100"/>
        <v>&lt;10k</v>
      </c>
      <c r="V618" s="3">
        <v>2798</v>
      </c>
      <c r="W618" s="3">
        <v>329.5</v>
      </c>
      <c r="X618" s="3">
        <v>921.5</v>
      </c>
      <c r="Y618" s="3">
        <v>897.5</v>
      </c>
      <c r="Z618" s="3">
        <v>633</v>
      </c>
      <c r="AA618" s="9">
        <v>16.5</v>
      </c>
      <c r="AN618" s="3">
        <f>IFERROR(ROUND(VLOOKUP($A618,est_vols!$A:$U,4,FALSE),0),"")</f>
        <v>5026</v>
      </c>
      <c r="AO618" s="3">
        <f>IFERROR(ROUND(VLOOKUP($A618,est_vols!$A:$U,5,FALSE),0),"")</f>
        <v>652</v>
      </c>
      <c r="AP618" s="3">
        <f>IFERROR(ROUND(VLOOKUP($A618,est_vols!$A:$U,6,FALSE),0),"")</f>
        <v>1902</v>
      </c>
      <c r="AQ618" s="3">
        <f>IFERROR(ROUND(VLOOKUP($A618,est_vols!$A:$U,7,FALSE),0),"")</f>
        <v>1236</v>
      </c>
      <c r="AR618" s="3">
        <f>IFERROR(ROUND(VLOOKUP($A618,est_vols!$A:$U,8,FALSE),0),"")</f>
        <v>1170</v>
      </c>
      <c r="AS618" s="9">
        <f>IFERROR(ROUND(VLOOKUP($A618,est_vols!$A:$U,9,FALSE),0),"")</f>
        <v>65</v>
      </c>
      <c r="AT618" s="3">
        <f t="shared" si="101"/>
        <v>2228</v>
      </c>
      <c r="AU618" s="3">
        <f t="shared" si="101"/>
        <v>322.5</v>
      </c>
      <c r="AV618" s="3">
        <f t="shared" si="101"/>
        <v>980.5</v>
      </c>
      <c r="AW618" s="3">
        <f t="shared" si="101"/>
        <v>338.5</v>
      </c>
      <c r="AX618" s="3">
        <f t="shared" si="101"/>
        <v>537</v>
      </c>
      <c r="AY618" s="9">
        <f t="shared" si="101"/>
        <v>48.5</v>
      </c>
      <c r="AZ618" s="3">
        <f t="shared" si="102"/>
        <v>4963984</v>
      </c>
      <c r="BA618" s="3">
        <f t="shared" si="102"/>
        <v>104006.25</v>
      </c>
      <c r="BB618" s="3">
        <f t="shared" si="102"/>
        <v>961380.25</v>
      </c>
      <c r="BC618" s="3">
        <f t="shared" si="102"/>
        <v>114582.25</v>
      </c>
      <c r="BD618" s="3">
        <f t="shared" si="102"/>
        <v>288369</v>
      </c>
      <c r="BE618" s="3">
        <f t="shared" si="102"/>
        <v>2352.25</v>
      </c>
    </row>
    <row r="619" spans="1:57" x14ac:dyDescent="0.25">
      <c r="A619">
        <v>617</v>
      </c>
      <c r="B619" t="s">
        <v>75</v>
      </c>
      <c r="C619" t="s">
        <v>214</v>
      </c>
      <c r="D619" t="str">
        <f t="shared" si="103"/>
        <v>SADOWA ST between CAPITOL and PLYMOUTH</v>
      </c>
      <c r="E619" t="s">
        <v>345</v>
      </c>
      <c r="F619" t="s">
        <v>588</v>
      </c>
      <c r="G619" t="s">
        <v>589</v>
      </c>
      <c r="H619" t="s">
        <v>40</v>
      </c>
      <c r="I619" t="s">
        <v>621</v>
      </c>
      <c r="J619" s="11" t="s">
        <v>1151</v>
      </c>
      <c r="K619">
        <v>22470</v>
      </c>
      <c r="L619" s="11">
        <v>21598</v>
      </c>
      <c r="M619">
        <f>IFERROR(ROUND(VLOOKUP($A619,est_vols!$A:$U,2,FALSE),0),"")</f>
        <v>3</v>
      </c>
      <c r="N619">
        <f>IFERROR(ROUND(VLOOKUP($A619,est_vols!$A:$U,3,FALSE),0),"")</f>
        <v>11</v>
      </c>
      <c r="O619" t="str">
        <f>VLOOKUP(M619,'AT FT Lookup'!$A$3:$D$8,4,FALSE)</f>
        <v>Urb</v>
      </c>
      <c r="P619" s="11" t="str">
        <f>VLOOKUP(N619,'AT FT Lookup'!$A$12:$C$26,3,FALSE)</f>
        <v>Loc</v>
      </c>
      <c r="Q619">
        <f t="shared" si="96"/>
        <v>1</v>
      </c>
      <c r="R619">
        <f t="shared" si="97"/>
        <v>0</v>
      </c>
      <c r="S619">
        <f t="shared" si="98"/>
        <v>0</v>
      </c>
      <c r="T619">
        <f t="shared" si="99"/>
        <v>0</v>
      </c>
      <c r="U619" s="11" t="str">
        <f t="shared" si="100"/>
        <v>&lt;10k</v>
      </c>
      <c r="V619" s="3">
        <v>473</v>
      </c>
      <c r="W619" s="3">
        <v>76</v>
      </c>
      <c r="X619" s="3">
        <v>156.5</v>
      </c>
      <c r="Y619" s="3">
        <v>93</v>
      </c>
      <c r="Z619" s="3">
        <v>133</v>
      </c>
      <c r="AA619" s="9">
        <v>14.5</v>
      </c>
      <c r="AN619" s="3">
        <f>IFERROR(ROUND(VLOOKUP($A619,est_vols!$A:$U,4,FALSE),0),"")</f>
        <v>54</v>
      </c>
      <c r="AO619" s="3">
        <f>IFERROR(ROUND(VLOOKUP($A619,est_vols!$A:$U,5,FALSE),0),"")</f>
        <v>6</v>
      </c>
      <c r="AP619" s="3">
        <f>IFERROR(ROUND(VLOOKUP($A619,est_vols!$A:$U,6,FALSE),0),"")</f>
        <v>26</v>
      </c>
      <c r="AQ619" s="3">
        <f>IFERROR(ROUND(VLOOKUP($A619,est_vols!$A:$U,7,FALSE),0),"")</f>
        <v>12</v>
      </c>
      <c r="AR619" s="3">
        <f>IFERROR(ROUND(VLOOKUP($A619,est_vols!$A:$U,8,FALSE),0),"")</f>
        <v>8</v>
      </c>
      <c r="AS619" s="9">
        <f>IFERROR(ROUND(VLOOKUP($A619,est_vols!$A:$U,9,FALSE),0),"")</f>
        <v>1</v>
      </c>
      <c r="AT619" s="3">
        <f t="shared" si="101"/>
        <v>-419</v>
      </c>
      <c r="AU619" s="3">
        <f t="shared" si="101"/>
        <v>-70</v>
      </c>
      <c r="AV619" s="3">
        <f t="shared" si="101"/>
        <v>-130.5</v>
      </c>
      <c r="AW619" s="3">
        <f t="shared" si="101"/>
        <v>-81</v>
      </c>
      <c r="AX619" s="3">
        <f t="shared" si="101"/>
        <v>-125</v>
      </c>
      <c r="AY619" s="9">
        <f t="shared" si="101"/>
        <v>-13.5</v>
      </c>
      <c r="AZ619" s="3">
        <f t="shared" si="102"/>
        <v>175561</v>
      </c>
      <c r="BA619" s="3">
        <f t="shared" si="102"/>
        <v>4900</v>
      </c>
      <c r="BB619" s="3">
        <f t="shared" si="102"/>
        <v>17030.25</v>
      </c>
      <c r="BC619" s="3">
        <f t="shared" si="102"/>
        <v>6561</v>
      </c>
      <c r="BD619" s="3">
        <f t="shared" si="102"/>
        <v>15625</v>
      </c>
      <c r="BE619" s="3">
        <f t="shared" si="102"/>
        <v>182.25</v>
      </c>
    </row>
    <row r="620" spans="1:57" x14ac:dyDescent="0.25">
      <c r="A620">
        <v>618</v>
      </c>
      <c r="B620" t="s">
        <v>75</v>
      </c>
      <c r="C620" t="s">
        <v>214</v>
      </c>
      <c r="D620" t="str">
        <f t="shared" si="103"/>
        <v>SADOWA ST between CAPITOL and PLYMOUTH</v>
      </c>
      <c r="E620" t="s">
        <v>345</v>
      </c>
      <c r="F620" t="s">
        <v>588</v>
      </c>
      <c r="G620" t="s">
        <v>589</v>
      </c>
      <c r="H620" t="s">
        <v>42</v>
      </c>
      <c r="I620" t="s">
        <v>621</v>
      </c>
      <c r="J620" s="11" t="s">
        <v>1152</v>
      </c>
      <c r="K620">
        <v>21598</v>
      </c>
      <c r="L620" s="11">
        <v>22470</v>
      </c>
      <c r="M620">
        <f>IFERROR(ROUND(VLOOKUP($A620,est_vols!$A:$U,2,FALSE),0),"")</f>
        <v>3</v>
      </c>
      <c r="N620">
        <f>IFERROR(ROUND(VLOOKUP($A620,est_vols!$A:$U,3,FALSE),0),"")</f>
        <v>11</v>
      </c>
      <c r="O620" t="str">
        <f>VLOOKUP(M620,'AT FT Lookup'!$A$3:$D$8,4,FALSE)</f>
        <v>Urb</v>
      </c>
      <c r="P620" s="11" t="str">
        <f>VLOOKUP(N620,'AT FT Lookup'!$A$12:$C$26,3,FALSE)</f>
        <v>Loc</v>
      </c>
      <c r="Q620">
        <f t="shared" si="96"/>
        <v>1</v>
      </c>
      <c r="R620">
        <f t="shared" si="97"/>
        <v>0</v>
      </c>
      <c r="S620">
        <f t="shared" si="98"/>
        <v>0</v>
      </c>
      <c r="T620">
        <f t="shared" si="99"/>
        <v>0</v>
      </c>
      <c r="U620" s="11" t="str">
        <f t="shared" si="100"/>
        <v>&lt;10k</v>
      </c>
      <c r="V620" s="3">
        <v>1196.5</v>
      </c>
      <c r="W620" s="3">
        <v>334</v>
      </c>
      <c r="X620" s="3">
        <v>348</v>
      </c>
      <c r="Y620" s="3">
        <v>261.5</v>
      </c>
      <c r="Z620" s="3">
        <v>239.5</v>
      </c>
      <c r="AA620" s="9">
        <v>13.5</v>
      </c>
      <c r="AN620" s="3">
        <f>IFERROR(ROUND(VLOOKUP($A620,est_vols!$A:$U,4,FALSE),0),"")</f>
        <v>723</v>
      </c>
      <c r="AO620" s="3">
        <f>IFERROR(ROUND(VLOOKUP($A620,est_vols!$A:$U,5,FALSE),0),"")</f>
        <v>79</v>
      </c>
      <c r="AP620" s="3">
        <f>IFERROR(ROUND(VLOOKUP($A620,est_vols!$A:$U,6,FALSE),0),"")</f>
        <v>282</v>
      </c>
      <c r="AQ620" s="3">
        <f>IFERROR(ROUND(VLOOKUP($A620,est_vols!$A:$U,7,FALSE),0),"")</f>
        <v>164</v>
      </c>
      <c r="AR620" s="3">
        <f>IFERROR(ROUND(VLOOKUP($A620,est_vols!$A:$U,8,FALSE),0),"")</f>
        <v>183</v>
      </c>
      <c r="AS620" s="9">
        <f>IFERROR(ROUND(VLOOKUP($A620,est_vols!$A:$U,9,FALSE),0),"")</f>
        <v>15</v>
      </c>
      <c r="AT620" s="3">
        <f t="shared" si="101"/>
        <v>-473.5</v>
      </c>
      <c r="AU620" s="3">
        <f t="shared" si="101"/>
        <v>-255</v>
      </c>
      <c r="AV620" s="3">
        <f t="shared" si="101"/>
        <v>-66</v>
      </c>
      <c r="AW620" s="3">
        <f t="shared" si="101"/>
        <v>-97.5</v>
      </c>
      <c r="AX620" s="3">
        <f t="shared" si="101"/>
        <v>-56.5</v>
      </c>
      <c r="AY620" s="9">
        <f t="shared" si="101"/>
        <v>1.5</v>
      </c>
      <c r="AZ620" s="3">
        <f t="shared" si="102"/>
        <v>224202.25</v>
      </c>
      <c r="BA620" s="3">
        <f t="shared" si="102"/>
        <v>65025</v>
      </c>
      <c r="BB620" s="3">
        <f t="shared" si="102"/>
        <v>4356</v>
      </c>
      <c r="BC620" s="3">
        <f t="shared" si="102"/>
        <v>9506.25</v>
      </c>
      <c r="BD620" s="3">
        <f t="shared" si="102"/>
        <v>3192.25</v>
      </c>
      <c r="BE620" s="3">
        <f t="shared" si="102"/>
        <v>2.25</v>
      </c>
    </row>
    <row r="621" spans="1:57" x14ac:dyDescent="0.25">
      <c r="A621">
        <v>619</v>
      </c>
      <c r="B621" t="s">
        <v>75</v>
      </c>
      <c r="C621" t="s">
        <v>214</v>
      </c>
      <c r="D621" t="str">
        <f t="shared" si="103"/>
        <v>SAN BENITO WY between DARIEN and UPLAND</v>
      </c>
      <c r="E621" t="s">
        <v>346</v>
      </c>
      <c r="F621" t="s">
        <v>590</v>
      </c>
      <c r="G621" t="s">
        <v>591</v>
      </c>
      <c r="H621" t="s">
        <v>36</v>
      </c>
      <c r="I621" t="s">
        <v>621</v>
      </c>
      <c r="J621" s="11" t="s">
        <v>1153</v>
      </c>
      <c r="K621">
        <v>22770</v>
      </c>
      <c r="L621" s="11">
        <v>22772</v>
      </c>
      <c r="M621">
        <f>IFERROR(ROUND(VLOOKUP($A621,est_vols!$A:$U,2,FALSE),0),"")</f>
        <v>3</v>
      </c>
      <c r="N621">
        <f>IFERROR(ROUND(VLOOKUP($A621,est_vols!$A:$U,3,FALSE),0),"")</f>
        <v>11</v>
      </c>
      <c r="O621" t="str">
        <f>VLOOKUP(M621,'AT FT Lookup'!$A$3:$D$8,4,FALSE)</f>
        <v>Urb</v>
      </c>
      <c r="P621" s="11" t="str">
        <f>VLOOKUP(N621,'AT FT Lookup'!$A$12:$C$26,3,FALSE)</f>
        <v>Loc</v>
      </c>
      <c r="Q621">
        <f t="shared" si="96"/>
        <v>1</v>
      </c>
      <c r="R621">
        <f t="shared" si="97"/>
        <v>0</v>
      </c>
      <c r="S621">
        <f t="shared" si="98"/>
        <v>0</v>
      </c>
      <c r="T621">
        <f t="shared" si="99"/>
        <v>0</v>
      </c>
      <c r="U621" s="11" t="str">
        <f t="shared" si="100"/>
        <v>&lt;10k</v>
      </c>
      <c r="V621" s="3">
        <v>470</v>
      </c>
      <c r="W621" s="3">
        <v>121</v>
      </c>
      <c r="X621" s="3">
        <v>174</v>
      </c>
      <c r="Y621" s="3">
        <v>122</v>
      </c>
      <c r="Z621" s="3">
        <v>45</v>
      </c>
      <c r="AA621" s="9">
        <v>8</v>
      </c>
      <c r="AN621" s="3">
        <f>IFERROR(ROUND(VLOOKUP($A621,est_vols!$A:$U,4,FALSE),0),"")</f>
        <v>7</v>
      </c>
      <c r="AO621" s="3">
        <f>IFERROR(ROUND(VLOOKUP($A621,est_vols!$A:$U,5,FALSE),0),"")</f>
        <v>0</v>
      </c>
      <c r="AP621" s="3">
        <f>IFERROR(ROUND(VLOOKUP($A621,est_vols!$A:$U,6,FALSE),0),"")</f>
        <v>4</v>
      </c>
      <c r="AQ621" s="3">
        <f>IFERROR(ROUND(VLOOKUP($A621,est_vols!$A:$U,7,FALSE),0),"")</f>
        <v>1</v>
      </c>
      <c r="AR621" s="3">
        <f>IFERROR(ROUND(VLOOKUP($A621,est_vols!$A:$U,8,FALSE),0),"")</f>
        <v>1</v>
      </c>
      <c r="AS621" s="9">
        <f>IFERROR(ROUND(VLOOKUP($A621,est_vols!$A:$U,9,FALSE),0),"")</f>
        <v>0</v>
      </c>
      <c r="AT621" s="3">
        <f t="shared" si="101"/>
        <v>-463</v>
      </c>
      <c r="AU621" s="3">
        <f t="shared" si="101"/>
        <v>-121</v>
      </c>
      <c r="AV621" s="3">
        <f t="shared" si="101"/>
        <v>-170</v>
      </c>
      <c r="AW621" s="3">
        <f t="shared" si="101"/>
        <v>-121</v>
      </c>
      <c r="AX621" s="3">
        <f t="shared" si="101"/>
        <v>-44</v>
      </c>
      <c r="AY621" s="9">
        <f t="shared" si="101"/>
        <v>-8</v>
      </c>
      <c r="AZ621" s="3">
        <f t="shared" si="102"/>
        <v>214369</v>
      </c>
      <c r="BA621" s="3">
        <f t="shared" si="102"/>
        <v>14641</v>
      </c>
      <c r="BB621" s="3">
        <f t="shared" si="102"/>
        <v>28900</v>
      </c>
      <c r="BC621" s="3">
        <f t="shared" si="102"/>
        <v>14641</v>
      </c>
      <c r="BD621" s="3">
        <f t="shared" si="102"/>
        <v>1936</v>
      </c>
      <c r="BE621" s="3">
        <f t="shared" si="102"/>
        <v>64</v>
      </c>
    </row>
    <row r="622" spans="1:57" x14ac:dyDescent="0.25">
      <c r="A622">
        <v>620</v>
      </c>
      <c r="B622" t="s">
        <v>75</v>
      </c>
      <c r="C622" t="s">
        <v>214</v>
      </c>
      <c r="D622" t="str">
        <f t="shared" si="103"/>
        <v>SAN BENITO WY between DARIEN and UPLAND</v>
      </c>
      <c r="E622" t="s">
        <v>346</v>
      </c>
      <c r="F622" t="s">
        <v>590</v>
      </c>
      <c r="G622" t="s">
        <v>591</v>
      </c>
      <c r="H622" t="s">
        <v>38</v>
      </c>
      <c r="I622" t="s">
        <v>621</v>
      </c>
      <c r="J622" s="11" t="s">
        <v>1154</v>
      </c>
      <c r="K622">
        <v>22772</v>
      </c>
      <c r="L622" s="11">
        <v>22770</v>
      </c>
      <c r="M622">
        <f>IFERROR(ROUND(VLOOKUP($A622,est_vols!$A:$U,2,FALSE),0),"")</f>
        <v>3</v>
      </c>
      <c r="N622">
        <f>IFERROR(ROUND(VLOOKUP($A622,est_vols!$A:$U,3,FALSE),0),"")</f>
        <v>11</v>
      </c>
      <c r="O622" t="str">
        <f>VLOOKUP(M622,'AT FT Lookup'!$A$3:$D$8,4,FALSE)</f>
        <v>Urb</v>
      </c>
      <c r="P622" s="11" t="str">
        <f>VLOOKUP(N622,'AT FT Lookup'!$A$12:$C$26,3,FALSE)</f>
        <v>Loc</v>
      </c>
      <c r="Q622">
        <f t="shared" si="96"/>
        <v>1</v>
      </c>
      <c r="R622">
        <f t="shared" si="97"/>
        <v>0</v>
      </c>
      <c r="S622">
        <f t="shared" si="98"/>
        <v>0</v>
      </c>
      <c r="T622">
        <f t="shared" si="99"/>
        <v>0</v>
      </c>
      <c r="U622" s="11" t="str">
        <f t="shared" si="100"/>
        <v>&lt;10k</v>
      </c>
      <c r="V622" s="3">
        <v>649</v>
      </c>
      <c r="W622" s="3">
        <v>232</v>
      </c>
      <c r="X622" s="3">
        <v>217</v>
      </c>
      <c r="Y622" s="3">
        <v>133</v>
      </c>
      <c r="Z622" s="3">
        <v>59</v>
      </c>
      <c r="AA622" s="9">
        <v>8</v>
      </c>
      <c r="AN622" s="3">
        <f>IFERROR(ROUND(VLOOKUP($A622,est_vols!$A:$U,4,FALSE),0),"")</f>
        <v>7</v>
      </c>
      <c r="AO622" s="3">
        <f>IFERROR(ROUND(VLOOKUP($A622,est_vols!$A:$U,5,FALSE),0),"")</f>
        <v>1</v>
      </c>
      <c r="AP622" s="3">
        <f>IFERROR(ROUND(VLOOKUP($A622,est_vols!$A:$U,6,FALSE),0),"")</f>
        <v>4</v>
      </c>
      <c r="AQ622" s="3">
        <f>IFERROR(ROUND(VLOOKUP($A622,est_vols!$A:$U,7,FALSE),0),"")</f>
        <v>1</v>
      </c>
      <c r="AR622" s="3">
        <f>IFERROR(ROUND(VLOOKUP($A622,est_vols!$A:$U,8,FALSE),0),"")</f>
        <v>1</v>
      </c>
      <c r="AS622" s="9">
        <f>IFERROR(ROUND(VLOOKUP($A622,est_vols!$A:$U,9,FALSE),0),"")</f>
        <v>0</v>
      </c>
      <c r="AT622" s="3">
        <f t="shared" si="101"/>
        <v>-642</v>
      </c>
      <c r="AU622" s="3">
        <f t="shared" si="101"/>
        <v>-231</v>
      </c>
      <c r="AV622" s="3">
        <f t="shared" si="101"/>
        <v>-213</v>
      </c>
      <c r="AW622" s="3">
        <f t="shared" si="101"/>
        <v>-132</v>
      </c>
      <c r="AX622" s="3">
        <f t="shared" si="101"/>
        <v>-58</v>
      </c>
      <c r="AY622" s="9">
        <f t="shared" si="101"/>
        <v>-8</v>
      </c>
      <c r="AZ622" s="3">
        <f t="shared" si="102"/>
        <v>412164</v>
      </c>
      <c r="BA622" s="3">
        <f t="shared" si="102"/>
        <v>53361</v>
      </c>
      <c r="BB622" s="3">
        <f t="shared" si="102"/>
        <v>45369</v>
      </c>
      <c r="BC622" s="3">
        <f t="shared" si="102"/>
        <v>17424</v>
      </c>
      <c r="BD622" s="3">
        <f t="shared" si="102"/>
        <v>3364</v>
      </c>
      <c r="BE622" s="3">
        <f t="shared" si="102"/>
        <v>64</v>
      </c>
    </row>
    <row r="623" spans="1:57" x14ac:dyDescent="0.25">
      <c r="A623">
        <v>621</v>
      </c>
      <c r="B623" t="s">
        <v>75</v>
      </c>
      <c r="C623" t="s">
        <v>214</v>
      </c>
      <c r="D623" t="str">
        <f t="shared" si="103"/>
        <v>SAN CARLOS ST between 19TH and 20TH</v>
      </c>
      <c r="E623" t="s">
        <v>347</v>
      </c>
      <c r="F623" t="s">
        <v>444</v>
      </c>
      <c r="G623" t="s">
        <v>456</v>
      </c>
      <c r="H623" t="s">
        <v>36</v>
      </c>
      <c r="I623" t="s">
        <v>621</v>
      </c>
      <c r="J623" s="11" t="s">
        <v>1155</v>
      </c>
      <c r="K623">
        <v>24146</v>
      </c>
      <c r="L623" s="11">
        <v>24148</v>
      </c>
      <c r="M623">
        <f>IFERROR(ROUND(VLOOKUP($A623,est_vols!$A:$U,2,FALSE),0),"")</f>
        <v>1</v>
      </c>
      <c r="N623">
        <f>IFERROR(ROUND(VLOOKUP($A623,est_vols!$A:$U,3,FALSE),0),"")</f>
        <v>11</v>
      </c>
      <c r="O623" t="str">
        <f>VLOOKUP(M623,'AT FT Lookup'!$A$3:$D$8,4,FALSE)</f>
        <v>Core/CBD</v>
      </c>
      <c r="P623" s="11" t="str">
        <f>VLOOKUP(N623,'AT FT Lookup'!$A$12:$C$26,3,FALSE)</f>
        <v>Loc</v>
      </c>
      <c r="Q623">
        <f t="shared" si="96"/>
        <v>1</v>
      </c>
      <c r="R623">
        <f t="shared" si="97"/>
        <v>0</v>
      </c>
      <c r="S623">
        <f t="shared" si="98"/>
        <v>0</v>
      </c>
      <c r="T623">
        <f t="shared" si="99"/>
        <v>0</v>
      </c>
      <c r="U623" s="11" t="str">
        <f t="shared" si="100"/>
        <v>&lt;10k</v>
      </c>
      <c r="V623" s="3">
        <v>931.5</v>
      </c>
      <c r="W623" s="3">
        <v>79.5</v>
      </c>
      <c r="X623" s="3">
        <v>334.5</v>
      </c>
      <c r="Y623" s="3">
        <v>247</v>
      </c>
      <c r="Z623" s="3">
        <v>260</v>
      </c>
      <c r="AA623" s="9">
        <v>10.5</v>
      </c>
      <c r="AN623" s="3">
        <f>IFERROR(ROUND(VLOOKUP($A623,est_vols!$A:$U,4,FALSE),0),"")</f>
        <v>245</v>
      </c>
      <c r="AO623" s="3">
        <f>IFERROR(ROUND(VLOOKUP($A623,est_vols!$A:$U,5,FALSE),0),"")</f>
        <v>98</v>
      </c>
      <c r="AP623" s="3">
        <f>IFERROR(ROUND(VLOOKUP($A623,est_vols!$A:$U,6,FALSE),0),"")</f>
        <v>80</v>
      </c>
      <c r="AQ623" s="3">
        <f>IFERROR(ROUND(VLOOKUP($A623,est_vols!$A:$U,7,FALSE),0),"")</f>
        <v>31</v>
      </c>
      <c r="AR623" s="3">
        <f>IFERROR(ROUND(VLOOKUP($A623,est_vols!$A:$U,8,FALSE),0),"")</f>
        <v>36</v>
      </c>
      <c r="AS623" s="9">
        <f>IFERROR(ROUND(VLOOKUP($A623,est_vols!$A:$U,9,FALSE),0),"")</f>
        <v>0</v>
      </c>
      <c r="AT623" s="3">
        <f t="shared" si="101"/>
        <v>-686.5</v>
      </c>
      <c r="AU623" s="3">
        <f t="shared" si="101"/>
        <v>18.5</v>
      </c>
      <c r="AV623" s="3">
        <f t="shared" si="101"/>
        <v>-254.5</v>
      </c>
      <c r="AW623" s="3">
        <f t="shared" si="101"/>
        <v>-216</v>
      </c>
      <c r="AX623" s="3">
        <f t="shared" si="101"/>
        <v>-224</v>
      </c>
      <c r="AY623" s="9">
        <f t="shared" si="101"/>
        <v>-10.5</v>
      </c>
      <c r="AZ623" s="3">
        <f t="shared" si="102"/>
        <v>471282.25</v>
      </c>
      <c r="BA623" s="3">
        <f t="shared" si="102"/>
        <v>342.25</v>
      </c>
      <c r="BB623" s="3">
        <f t="shared" si="102"/>
        <v>64770.25</v>
      </c>
      <c r="BC623" s="3">
        <f t="shared" si="102"/>
        <v>46656</v>
      </c>
      <c r="BD623" s="3">
        <f t="shared" si="102"/>
        <v>50176</v>
      </c>
      <c r="BE623" s="3">
        <f t="shared" si="102"/>
        <v>110.25</v>
      </c>
    </row>
    <row r="624" spans="1:57" x14ac:dyDescent="0.25">
      <c r="A624">
        <v>622</v>
      </c>
      <c r="B624" t="s">
        <v>75</v>
      </c>
      <c r="C624" t="s">
        <v>214</v>
      </c>
      <c r="D624" t="str">
        <f t="shared" si="103"/>
        <v>SAN JOSE AVE between 27TH and DUNCAN</v>
      </c>
      <c r="E624" t="s">
        <v>348</v>
      </c>
      <c r="F624" t="s">
        <v>592</v>
      </c>
      <c r="G624" t="s">
        <v>593</v>
      </c>
      <c r="H624" t="s">
        <v>40</v>
      </c>
      <c r="I624" t="s">
        <v>621</v>
      </c>
      <c r="J624" s="11" t="s">
        <v>1156</v>
      </c>
      <c r="K624">
        <v>21350</v>
      </c>
      <c r="L624" s="11">
        <v>21352</v>
      </c>
      <c r="M624">
        <f>IFERROR(ROUND(VLOOKUP($A624,est_vols!$A:$U,2,FALSE),0),"")</f>
        <v>2</v>
      </c>
      <c r="N624">
        <f>IFERROR(ROUND(VLOOKUP($A624,est_vols!$A:$U,3,FALSE),0),"")</f>
        <v>11</v>
      </c>
      <c r="O624" t="str">
        <f>VLOOKUP(M624,'AT FT Lookup'!$A$3:$D$8,4,FALSE)</f>
        <v>UrbBiz</v>
      </c>
      <c r="P624" s="11" t="str">
        <f>VLOOKUP(N624,'AT FT Lookup'!$A$12:$C$26,3,FALSE)</f>
        <v>Loc</v>
      </c>
      <c r="Q624">
        <f t="shared" si="96"/>
        <v>1</v>
      </c>
      <c r="R624">
        <f t="shared" si="97"/>
        <v>0</v>
      </c>
      <c r="S624">
        <f t="shared" si="98"/>
        <v>0</v>
      </c>
      <c r="T624">
        <f t="shared" si="99"/>
        <v>0</v>
      </c>
      <c r="U624" s="11" t="str">
        <f t="shared" si="100"/>
        <v>&lt;10k</v>
      </c>
      <c r="V624" s="3">
        <v>539</v>
      </c>
      <c r="W624" s="3">
        <v>86</v>
      </c>
      <c r="X624" s="3">
        <v>237</v>
      </c>
      <c r="Y624" s="3">
        <v>100</v>
      </c>
      <c r="Z624" s="3">
        <v>101</v>
      </c>
      <c r="AA624" s="9">
        <v>15</v>
      </c>
      <c r="AN624" s="3">
        <f>IFERROR(ROUND(VLOOKUP($A624,est_vols!$A:$U,4,FALSE),0),"")</f>
        <v>0</v>
      </c>
      <c r="AO624" s="3">
        <f>IFERROR(ROUND(VLOOKUP($A624,est_vols!$A:$U,5,FALSE),0),"")</f>
        <v>0</v>
      </c>
      <c r="AP624" s="3">
        <f>IFERROR(ROUND(VLOOKUP($A624,est_vols!$A:$U,6,FALSE),0),"")</f>
        <v>0</v>
      </c>
      <c r="AQ624" s="3">
        <f>IFERROR(ROUND(VLOOKUP($A624,est_vols!$A:$U,7,FALSE),0),"")</f>
        <v>0</v>
      </c>
      <c r="AR624" s="3">
        <f>IFERROR(ROUND(VLOOKUP($A624,est_vols!$A:$U,8,FALSE),0),"")</f>
        <v>0</v>
      </c>
      <c r="AS624" s="9">
        <f>IFERROR(ROUND(VLOOKUP($A624,est_vols!$A:$U,9,FALSE),0),"")</f>
        <v>0</v>
      </c>
      <c r="AT624" s="3">
        <f t="shared" si="101"/>
        <v>-539</v>
      </c>
      <c r="AU624" s="3">
        <f t="shared" si="101"/>
        <v>-86</v>
      </c>
      <c r="AV624" s="3">
        <f t="shared" si="101"/>
        <v>-237</v>
      </c>
      <c r="AW624" s="3">
        <f t="shared" si="101"/>
        <v>-100</v>
      </c>
      <c r="AX624" s="3">
        <f t="shared" si="101"/>
        <v>-101</v>
      </c>
      <c r="AY624" s="9">
        <f t="shared" si="101"/>
        <v>-15</v>
      </c>
      <c r="AZ624" s="3">
        <f t="shared" si="102"/>
        <v>290521</v>
      </c>
      <c r="BA624" s="3">
        <f t="shared" si="102"/>
        <v>7396</v>
      </c>
      <c r="BB624" s="3">
        <f t="shared" si="102"/>
        <v>56169</v>
      </c>
      <c r="BC624" s="3">
        <f t="shared" si="102"/>
        <v>10000</v>
      </c>
      <c r="BD624" s="3">
        <f t="shared" si="102"/>
        <v>10201</v>
      </c>
      <c r="BE624" s="3">
        <f t="shared" si="102"/>
        <v>225</v>
      </c>
    </row>
    <row r="625" spans="1:57" x14ac:dyDescent="0.25">
      <c r="A625">
        <v>623</v>
      </c>
      <c r="B625" t="s">
        <v>75</v>
      </c>
      <c r="C625" t="s">
        <v>214</v>
      </c>
      <c r="D625" t="str">
        <f t="shared" si="103"/>
        <v>SAN JOSE AVE between 27TH and DUNCAN</v>
      </c>
      <c r="E625" t="s">
        <v>348</v>
      </c>
      <c r="F625" t="s">
        <v>592</v>
      </c>
      <c r="G625" t="s">
        <v>593</v>
      </c>
      <c r="H625" t="s">
        <v>42</v>
      </c>
      <c r="I625" t="s">
        <v>621</v>
      </c>
      <c r="J625" s="11" t="s">
        <v>1157</v>
      </c>
      <c r="K625">
        <v>21352</v>
      </c>
      <c r="L625" s="11">
        <v>21350</v>
      </c>
      <c r="M625">
        <f>IFERROR(ROUND(VLOOKUP($A625,est_vols!$A:$U,2,FALSE),0),"")</f>
        <v>2</v>
      </c>
      <c r="N625">
        <f>IFERROR(ROUND(VLOOKUP($A625,est_vols!$A:$U,3,FALSE),0),"")</f>
        <v>11</v>
      </c>
      <c r="O625" t="str">
        <f>VLOOKUP(M625,'AT FT Lookup'!$A$3:$D$8,4,FALSE)</f>
        <v>UrbBiz</v>
      </c>
      <c r="P625" s="11" t="str">
        <f>VLOOKUP(N625,'AT FT Lookup'!$A$12:$C$26,3,FALSE)</f>
        <v>Loc</v>
      </c>
      <c r="Q625">
        <f t="shared" si="96"/>
        <v>1</v>
      </c>
      <c r="R625">
        <f t="shared" si="97"/>
        <v>0</v>
      </c>
      <c r="S625">
        <f t="shared" si="98"/>
        <v>0</v>
      </c>
      <c r="T625">
        <f t="shared" si="99"/>
        <v>0</v>
      </c>
      <c r="U625" s="11" t="str">
        <f t="shared" si="100"/>
        <v>&lt;10k</v>
      </c>
      <c r="V625" s="3">
        <v>493</v>
      </c>
      <c r="W625" s="3">
        <v>74</v>
      </c>
      <c r="X625" s="3">
        <v>213</v>
      </c>
      <c r="Y625" s="3">
        <v>98</v>
      </c>
      <c r="Z625" s="3">
        <v>101</v>
      </c>
      <c r="AA625" s="9">
        <v>7</v>
      </c>
      <c r="AN625" s="3">
        <f>IFERROR(ROUND(VLOOKUP($A625,est_vols!$A:$U,4,FALSE),0),"")</f>
        <v>0</v>
      </c>
      <c r="AO625" s="3">
        <f>IFERROR(ROUND(VLOOKUP($A625,est_vols!$A:$U,5,FALSE),0),"")</f>
        <v>0</v>
      </c>
      <c r="AP625" s="3">
        <f>IFERROR(ROUND(VLOOKUP($A625,est_vols!$A:$U,6,FALSE),0),"")</f>
        <v>0</v>
      </c>
      <c r="AQ625" s="3">
        <f>IFERROR(ROUND(VLOOKUP($A625,est_vols!$A:$U,7,FALSE),0),"")</f>
        <v>0</v>
      </c>
      <c r="AR625" s="3">
        <f>IFERROR(ROUND(VLOOKUP($A625,est_vols!$A:$U,8,FALSE),0),"")</f>
        <v>0</v>
      </c>
      <c r="AS625" s="9">
        <f>IFERROR(ROUND(VLOOKUP($A625,est_vols!$A:$U,9,FALSE),0),"")</f>
        <v>0</v>
      </c>
      <c r="AT625" s="3">
        <f t="shared" si="101"/>
        <v>-493</v>
      </c>
      <c r="AU625" s="3">
        <f t="shared" si="101"/>
        <v>-74</v>
      </c>
      <c r="AV625" s="3">
        <f t="shared" si="101"/>
        <v>-213</v>
      </c>
      <c r="AW625" s="3">
        <f t="shared" si="101"/>
        <v>-98</v>
      </c>
      <c r="AX625" s="3">
        <f t="shared" si="101"/>
        <v>-101</v>
      </c>
      <c r="AY625" s="9">
        <f t="shared" si="101"/>
        <v>-7</v>
      </c>
      <c r="AZ625" s="3">
        <f t="shared" si="102"/>
        <v>243049</v>
      </c>
      <c r="BA625" s="3">
        <f t="shared" si="102"/>
        <v>5476</v>
      </c>
      <c r="BB625" s="3">
        <f t="shared" si="102"/>
        <v>45369</v>
      </c>
      <c r="BC625" s="3">
        <f t="shared" si="102"/>
        <v>9604</v>
      </c>
      <c r="BD625" s="3">
        <f t="shared" si="102"/>
        <v>10201</v>
      </c>
      <c r="BE625" s="3">
        <f t="shared" si="102"/>
        <v>49</v>
      </c>
    </row>
    <row r="626" spans="1:57" x14ac:dyDescent="0.25">
      <c r="A626">
        <v>624</v>
      </c>
      <c r="B626" t="s">
        <v>75</v>
      </c>
      <c r="C626" t="s">
        <v>214</v>
      </c>
      <c r="D626" t="str">
        <f t="shared" si="103"/>
        <v>SANCHEZ ST between 16TH and 17TH</v>
      </c>
      <c r="E626" t="s">
        <v>349</v>
      </c>
      <c r="F626" t="s">
        <v>567</v>
      </c>
      <c r="G626" t="s">
        <v>568</v>
      </c>
      <c r="H626" t="s">
        <v>36</v>
      </c>
      <c r="I626" t="s">
        <v>621</v>
      </c>
      <c r="J626" s="11" t="s">
        <v>1158</v>
      </c>
      <c r="K626">
        <v>25796</v>
      </c>
      <c r="L626" s="11">
        <v>25797</v>
      </c>
      <c r="M626">
        <f>IFERROR(ROUND(VLOOKUP($A626,est_vols!$A:$U,2,FALSE),0),"")</f>
        <v>1</v>
      </c>
      <c r="N626">
        <f>IFERROR(ROUND(VLOOKUP($A626,est_vols!$A:$U,3,FALSE),0),"")</f>
        <v>11</v>
      </c>
      <c r="O626" t="str">
        <f>VLOOKUP(M626,'AT FT Lookup'!$A$3:$D$8,4,FALSE)</f>
        <v>Core/CBD</v>
      </c>
      <c r="P626" s="11" t="str">
        <f>VLOOKUP(N626,'AT FT Lookup'!$A$12:$C$26,3,FALSE)</f>
        <v>Loc</v>
      </c>
      <c r="Q626">
        <f t="shared" si="96"/>
        <v>1</v>
      </c>
      <c r="R626">
        <f t="shared" si="97"/>
        <v>0</v>
      </c>
      <c r="S626">
        <f t="shared" si="98"/>
        <v>0</v>
      </c>
      <c r="T626">
        <f t="shared" si="99"/>
        <v>0</v>
      </c>
      <c r="U626" s="11" t="str">
        <f t="shared" si="100"/>
        <v>&lt;10k</v>
      </c>
      <c r="V626" s="3">
        <v>2554</v>
      </c>
      <c r="W626" s="3">
        <v>358</v>
      </c>
      <c r="X626" s="3">
        <v>903</v>
      </c>
      <c r="Y626" s="3">
        <v>670</v>
      </c>
      <c r="Z626" s="3">
        <v>602</v>
      </c>
      <c r="AA626" s="9">
        <v>21</v>
      </c>
      <c r="AN626" s="3">
        <f>IFERROR(ROUND(VLOOKUP($A626,est_vols!$A:$U,4,FALSE),0),"")</f>
        <v>1539</v>
      </c>
      <c r="AO626" s="3">
        <f>IFERROR(ROUND(VLOOKUP($A626,est_vols!$A:$U,5,FALSE),0),"")</f>
        <v>379</v>
      </c>
      <c r="AP626" s="3">
        <f>IFERROR(ROUND(VLOOKUP($A626,est_vols!$A:$U,6,FALSE),0),"")</f>
        <v>686</v>
      </c>
      <c r="AQ626" s="3">
        <f>IFERROR(ROUND(VLOOKUP($A626,est_vols!$A:$U,7,FALSE),0),"")</f>
        <v>397</v>
      </c>
      <c r="AR626" s="3">
        <f>IFERROR(ROUND(VLOOKUP($A626,est_vols!$A:$U,8,FALSE),0),"")</f>
        <v>74</v>
      </c>
      <c r="AS626" s="9">
        <f>IFERROR(ROUND(VLOOKUP($A626,est_vols!$A:$U,9,FALSE),0),"")</f>
        <v>2</v>
      </c>
      <c r="AT626" s="3">
        <f t="shared" si="101"/>
        <v>-1015</v>
      </c>
      <c r="AU626" s="3">
        <f t="shared" si="101"/>
        <v>21</v>
      </c>
      <c r="AV626" s="3">
        <f t="shared" si="101"/>
        <v>-217</v>
      </c>
      <c r="AW626" s="3">
        <f t="shared" si="101"/>
        <v>-273</v>
      </c>
      <c r="AX626" s="3">
        <f t="shared" si="101"/>
        <v>-528</v>
      </c>
      <c r="AY626" s="9">
        <f t="shared" si="101"/>
        <v>-19</v>
      </c>
      <c r="AZ626" s="3">
        <f t="shared" si="102"/>
        <v>1030225</v>
      </c>
      <c r="BA626" s="3">
        <f t="shared" si="102"/>
        <v>441</v>
      </c>
      <c r="BB626" s="3">
        <f t="shared" si="102"/>
        <v>47089</v>
      </c>
      <c r="BC626" s="3">
        <f t="shared" si="102"/>
        <v>74529</v>
      </c>
      <c r="BD626" s="3">
        <f t="shared" si="102"/>
        <v>278784</v>
      </c>
      <c r="BE626" s="3">
        <f t="shared" si="102"/>
        <v>361</v>
      </c>
    </row>
    <row r="627" spans="1:57" x14ac:dyDescent="0.25">
      <c r="A627">
        <v>625</v>
      </c>
      <c r="B627" t="s">
        <v>75</v>
      </c>
      <c r="C627" t="s">
        <v>214</v>
      </c>
      <c r="D627" t="str">
        <f t="shared" si="103"/>
        <v>SANCHEZ ST between 16TH and 17TH</v>
      </c>
      <c r="E627" t="s">
        <v>349</v>
      </c>
      <c r="F627" t="s">
        <v>567</v>
      </c>
      <c r="G627" t="s">
        <v>568</v>
      </c>
      <c r="H627" t="s">
        <v>38</v>
      </c>
      <c r="I627" t="s">
        <v>621</v>
      </c>
      <c r="J627" s="11" t="s">
        <v>1159</v>
      </c>
      <c r="K627">
        <v>25797</v>
      </c>
      <c r="L627" s="11">
        <v>25796</v>
      </c>
      <c r="M627">
        <f>IFERROR(ROUND(VLOOKUP($A627,est_vols!$A:$U,2,FALSE),0),"")</f>
        <v>1</v>
      </c>
      <c r="N627">
        <f>IFERROR(ROUND(VLOOKUP($A627,est_vols!$A:$U,3,FALSE),0),"")</f>
        <v>11</v>
      </c>
      <c r="O627" t="str">
        <f>VLOOKUP(M627,'AT FT Lookup'!$A$3:$D$8,4,FALSE)</f>
        <v>Core/CBD</v>
      </c>
      <c r="P627" s="11" t="str">
        <f>VLOOKUP(N627,'AT FT Lookup'!$A$12:$C$26,3,FALSE)</f>
        <v>Loc</v>
      </c>
      <c r="Q627">
        <f t="shared" si="96"/>
        <v>1</v>
      </c>
      <c r="R627">
        <f t="shared" si="97"/>
        <v>0</v>
      </c>
      <c r="S627">
        <f t="shared" si="98"/>
        <v>0</v>
      </c>
      <c r="T627">
        <f t="shared" si="99"/>
        <v>0</v>
      </c>
      <c r="U627" s="11" t="str">
        <f t="shared" si="100"/>
        <v>&lt;10k</v>
      </c>
      <c r="V627" s="3">
        <v>2430</v>
      </c>
      <c r="W627" s="3">
        <v>448</v>
      </c>
      <c r="X627" s="3">
        <v>899</v>
      </c>
      <c r="Y627" s="3">
        <v>548</v>
      </c>
      <c r="Z627" s="3">
        <v>498</v>
      </c>
      <c r="AA627" s="9">
        <v>37</v>
      </c>
      <c r="AN627" s="3">
        <f>IFERROR(ROUND(VLOOKUP($A627,est_vols!$A:$U,4,FALSE),0),"")</f>
        <v>846</v>
      </c>
      <c r="AO627" s="3">
        <f>IFERROR(ROUND(VLOOKUP($A627,est_vols!$A:$U,5,FALSE),0),"")</f>
        <v>61</v>
      </c>
      <c r="AP627" s="3">
        <f>IFERROR(ROUND(VLOOKUP($A627,est_vols!$A:$U,6,FALSE),0),"")</f>
        <v>332</v>
      </c>
      <c r="AQ627" s="3">
        <f>IFERROR(ROUND(VLOOKUP($A627,est_vols!$A:$U,7,FALSE),0),"")</f>
        <v>363</v>
      </c>
      <c r="AR627" s="3">
        <f>IFERROR(ROUND(VLOOKUP($A627,est_vols!$A:$U,8,FALSE),0),"")</f>
        <v>82</v>
      </c>
      <c r="AS627" s="9">
        <f>IFERROR(ROUND(VLOOKUP($A627,est_vols!$A:$U,9,FALSE),0),"")</f>
        <v>8</v>
      </c>
      <c r="AT627" s="3">
        <f t="shared" si="101"/>
        <v>-1584</v>
      </c>
      <c r="AU627" s="3">
        <f t="shared" si="101"/>
        <v>-387</v>
      </c>
      <c r="AV627" s="3">
        <f t="shared" si="101"/>
        <v>-567</v>
      </c>
      <c r="AW627" s="3">
        <f t="shared" si="101"/>
        <v>-185</v>
      </c>
      <c r="AX627" s="3">
        <f t="shared" si="101"/>
        <v>-416</v>
      </c>
      <c r="AY627" s="9">
        <f t="shared" si="101"/>
        <v>-29</v>
      </c>
      <c r="AZ627" s="3">
        <f t="shared" si="102"/>
        <v>2509056</v>
      </c>
      <c r="BA627" s="3">
        <f t="shared" si="102"/>
        <v>149769</v>
      </c>
      <c r="BB627" s="3">
        <f t="shared" si="102"/>
        <v>321489</v>
      </c>
      <c r="BC627" s="3">
        <f t="shared" si="102"/>
        <v>34225</v>
      </c>
      <c r="BD627" s="3">
        <f t="shared" si="102"/>
        <v>173056</v>
      </c>
      <c r="BE627" s="3">
        <f t="shared" si="102"/>
        <v>841</v>
      </c>
    </row>
    <row r="628" spans="1:57" x14ac:dyDescent="0.25">
      <c r="A628">
        <v>626</v>
      </c>
      <c r="B628" t="s">
        <v>75</v>
      </c>
      <c r="C628" t="s">
        <v>214</v>
      </c>
      <c r="D628" t="str">
        <f t="shared" si="103"/>
        <v>SANCHEZ ST between 25TH and JERSEY</v>
      </c>
      <c r="E628" t="s">
        <v>349</v>
      </c>
      <c r="F628" t="s">
        <v>455</v>
      </c>
      <c r="G628" t="s">
        <v>594</v>
      </c>
      <c r="H628" t="s">
        <v>36</v>
      </c>
      <c r="I628" t="s">
        <v>621</v>
      </c>
      <c r="J628" s="11" t="s">
        <v>1160</v>
      </c>
      <c r="K628">
        <v>25645</v>
      </c>
      <c r="L628" s="11">
        <v>25648</v>
      </c>
      <c r="M628">
        <f>IFERROR(ROUND(VLOOKUP($A628,est_vols!$A:$U,2,FALSE),0),"")</f>
        <v>2</v>
      </c>
      <c r="N628">
        <f>IFERROR(ROUND(VLOOKUP($A628,est_vols!$A:$U,3,FALSE),0),"")</f>
        <v>11</v>
      </c>
      <c r="O628" t="str">
        <f>VLOOKUP(M628,'AT FT Lookup'!$A$3:$D$8,4,FALSE)</f>
        <v>UrbBiz</v>
      </c>
      <c r="P628" s="11" t="str">
        <f>VLOOKUP(N628,'AT FT Lookup'!$A$12:$C$26,3,FALSE)</f>
        <v>Loc</v>
      </c>
      <c r="Q628">
        <f t="shared" si="96"/>
        <v>1</v>
      </c>
      <c r="R628">
        <f t="shared" si="97"/>
        <v>0</v>
      </c>
      <c r="S628">
        <f t="shared" si="98"/>
        <v>0</v>
      </c>
      <c r="T628">
        <f t="shared" si="99"/>
        <v>0</v>
      </c>
      <c r="U628" s="11" t="str">
        <f t="shared" si="100"/>
        <v>&lt;10k</v>
      </c>
      <c r="V628" s="3">
        <v>2772</v>
      </c>
      <c r="W628" s="3">
        <v>578</v>
      </c>
      <c r="X628" s="3">
        <v>989</v>
      </c>
      <c r="Y628" s="3">
        <v>710</v>
      </c>
      <c r="Z628" s="3">
        <v>458</v>
      </c>
      <c r="AA628" s="9">
        <v>37</v>
      </c>
      <c r="AN628" s="3">
        <f>IFERROR(ROUND(VLOOKUP($A628,est_vols!$A:$U,4,FALSE),0),"")</f>
        <v>23</v>
      </c>
      <c r="AO628" s="3">
        <f>IFERROR(ROUND(VLOOKUP($A628,est_vols!$A:$U,5,FALSE),0),"")</f>
        <v>2</v>
      </c>
      <c r="AP628" s="3">
        <f>IFERROR(ROUND(VLOOKUP($A628,est_vols!$A:$U,6,FALSE),0),"")</f>
        <v>15</v>
      </c>
      <c r="AQ628" s="3">
        <f>IFERROR(ROUND(VLOOKUP($A628,est_vols!$A:$U,7,FALSE),0),"")</f>
        <v>4</v>
      </c>
      <c r="AR628" s="3">
        <f>IFERROR(ROUND(VLOOKUP($A628,est_vols!$A:$U,8,FALSE),0),"")</f>
        <v>2</v>
      </c>
      <c r="AS628" s="9">
        <f>IFERROR(ROUND(VLOOKUP($A628,est_vols!$A:$U,9,FALSE),0),"")</f>
        <v>0</v>
      </c>
      <c r="AT628" s="3">
        <f t="shared" si="101"/>
        <v>-2749</v>
      </c>
      <c r="AU628" s="3">
        <f t="shared" si="101"/>
        <v>-576</v>
      </c>
      <c r="AV628" s="3">
        <f t="shared" si="101"/>
        <v>-974</v>
      </c>
      <c r="AW628" s="3">
        <f t="shared" si="101"/>
        <v>-706</v>
      </c>
      <c r="AX628" s="3">
        <f t="shared" si="101"/>
        <v>-456</v>
      </c>
      <c r="AY628" s="9">
        <f t="shared" si="101"/>
        <v>-37</v>
      </c>
      <c r="AZ628" s="3">
        <f t="shared" si="102"/>
        <v>7557001</v>
      </c>
      <c r="BA628" s="3">
        <f t="shared" si="102"/>
        <v>331776</v>
      </c>
      <c r="BB628" s="3">
        <f t="shared" si="102"/>
        <v>948676</v>
      </c>
      <c r="BC628" s="3">
        <f t="shared" si="102"/>
        <v>498436</v>
      </c>
      <c r="BD628" s="3">
        <f t="shared" si="102"/>
        <v>207936</v>
      </c>
      <c r="BE628" s="3">
        <f t="shared" si="102"/>
        <v>1369</v>
      </c>
    </row>
    <row r="629" spans="1:57" x14ac:dyDescent="0.25">
      <c r="A629">
        <v>627</v>
      </c>
      <c r="B629" t="s">
        <v>75</v>
      </c>
      <c r="C629" t="s">
        <v>214</v>
      </c>
      <c r="D629" t="str">
        <f t="shared" si="103"/>
        <v>SANCHEZ ST between 25TH and JERSEY</v>
      </c>
      <c r="E629" t="s">
        <v>349</v>
      </c>
      <c r="F629" t="s">
        <v>455</v>
      </c>
      <c r="G629" t="s">
        <v>594</v>
      </c>
      <c r="H629" t="s">
        <v>38</v>
      </c>
      <c r="I629" t="s">
        <v>621</v>
      </c>
      <c r="J629" s="11" t="s">
        <v>1161</v>
      </c>
      <c r="K629">
        <v>25648</v>
      </c>
      <c r="L629" s="11">
        <v>25645</v>
      </c>
      <c r="M629">
        <f>IFERROR(ROUND(VLOOKUP($A629,est_vols!$A:$U,2,FALSE),0),"")</f>
        <v>2</v>
      </c>
      <c r="N629">
        <f>IFERROR(ROUND(VLOOKUP($A629,est_vols!$A:$U,3,FALSE),0),"")</f>
        <v>11</v>
      </c>
      <c r="O629" t="str">
        <f>VLOOKUP(M629,'AT FT Lookup'!$A$3:$D$8,4,FALSE)</f>
        <v>UrbBiz</v>
      </c>
      <c r="P629" s="11" t="str">
        <f>VLOOKUP(N629,'AT FT Lookup'!$A$12:$C$26,3,FALSE)</f>
        <v>Loc</v>
      </c>
      <c r="Q629">
        <f t="shared" si="96"/>
        <v>1</v>
      </c>
      <c r="R629">
        <f t="shared" si="97"/>
        <v>0</v>
      </c>
      <c r="S629">
        <f t="shared" si="98"/>
        <v>0</v>
      </c>
      <c r="T629">
        <f t="shared" si="99"/>
        <v>0</v>
      </c>
      <c r="U629" s="11" t="str">
        <f t="shared" si="100"/>
        <v>&lt;10k</v>
      </c>
      <c r="V629" s="3">
        <v>2028</v>
      </c>
      <c r="W629" s="3">
        <v>382</v>
      </c>
      <c r="X629" s="3">
        <v>720</v>
      </c>
      <c r="Y629" s="3">
        <v>557</v>
      </c>
      <c r="Z629" s="3">
        <v>339</v>
      </c>
      <c r="AA629" s="9">
        <v>30</v>
      </c>
      <c r="AN629" s="3">
        <f>IFERROR(ROUND(VLOOKUP($A629,est_vols!$A:$U,4,FALSE),0),"")</f>
        <v>13</v>
      </c>
      <c r="AO629" s="3">
        <f>IFERROR(ROUND(VLOOKUP($A629,est_vols!$A:$U,5,FALSE),0),"")</f>
        <v>2</v>
      </c>
      <c r="AP629" s="3">
        <f>IFERROR(ROUND(VLOOKUP($A629,est_vols!$A:$U,6,FALSE),0),"")</f>
        <v>5</v>
      </c>
      <c r="AQ629" s="3">
        <f>IFERROR(ROUND(VLOOKUP($A629,est_vols!$A:$U,7,FALSE),0),"")</f>
        <v>3</v>
      </c>
      <c r="AR629" s="3">
        <f>IFERROR(ROUND(VLOOKUP($A629,est_vols!$A:$U,8,FALSE),0),"")</f>
        <v>3</v>
      </c>
      <c r="AS629" s="9">
        <f>IFERROR(ROUND(VLOOKUP($A629,est_vols!$A:$U,9,FALSE),0),"")</f>
        <v>0</v>
      </c>
      <c r="AT629" s="3">
        <f t="shared" si="101"/>
        <v>-2015</v>
      </c>
      <c r="AU629" s="3">
        <f t="shared" si="101"/>
        <v>-380</v>
      </c>
      <c r="AV629" s="3">
        <f t="shared" si="101"/>
        <v>-715</v>
      </c>
      <c r="AW629" s="3">
        <f t="shared" si="101"/>
        <v>-554</v>
      </c>
      <c r="AX629" s="3">
        <f t="shared" si="101"/>
        <v>-336</v>
      </c>
      <c r="AY629" s="9">
        <f t="shared" si="101"/>
        <v>-30</v>
      </c>
      <c r="AZ629" s="3">
        <f t="shared" si="102"/>
        <v>4060225</v>
      </c>
      <c r="BA629" s="3">
        <f t="shared" si="102"/>
        <v>144400</v>
      </c>
      <c r="BB629" s="3">
        <f t="shared" si="102"/>
        <v>511225</v>
      </c>
      <c r="BC629" s="3">
        <f t="shared" si="102"/>
        <v>306916</v>
      </c>
      <c r="BD629" s="3">
        <f t="shared" si="102"/>
        <v>112896</v>
      </c>
      <c r="BE629" s="3">
        <f t="shared" si="102"/>
        <v>900</v>
      </c>
    </row>
    <row r="630" spans="1:57" x14ac:dyDescent="0.25">
      <c r="A630">
        <v>628</v>
      </c>
      <c r="B630" t="s">
        <v>75</v>
      </c>
      <c r="C630" t="s">
        <v>214</v>
      </c>
      <c r="D630" t="str">
        <f t="shared" si="103"/>
        <v>SANCHEZ ST between 30TH and DAY</v>
      </c>
      <c r="E630" t="s">
        <v>349</v>
      </c>
      <c r="F630" t="s">
        <v>465</v>
      </c>
      <c r="G630" t="s">
        <v>595</v>
      </c>
      <c r="H630" t="s">
        <v>36</v>
      </c>
      <c r="I630" t="s">
        <v>621</v>
      </c>
      <c r="J630" s="11" t="s">
        <v>1162</v>
      </c>
      <c r="K630">
        <v>21886</v>
      </c>
      <c r="L630" s="11">
        <v>21909</v>
      </c>
      <c r="M630">
        <f>IFERROR(ROUND(VLOOKUP($A630,est_vols!$A:$U,2,FALSE),0),"")</f>
        <v>2</v>
      </c>
      <c r="N630">
        <f>IFERROR(ROUND(VLOOKUP($A630,est_vols!$A:$U,3,FALSE),0),"")</f>
        <v>11</v>
      </c>
      <c r="O630" t="str">
        <f>VLOOKUP(M630,'AT FT Lookup'!$A$3:$D$8,4,FALSE)</f>
        <v>UrbBiz</v>
      </c>
      <c r="P630" s="11" t="str">
        <f>VLOOKUP(N630,'AT FT Lookup'!$A$12:$C$26,3,FALSE)</f>
        <v>Loc</v>
      </c>
      <c r="Q630">
        <f t="shared" si="96"/>
        <v>1</v>
      </c>
      <c r="R630">
        <f t="shared" si="97"/>
        <v>0</v>
      </c>
      <c r="S630">
        <f t="shared" si="98"/>
        <v>0</v>
      </c>
      <c r="T630">
        <f t="shared" si="99"/>
        <v>0</v>
      </c>
      <c r="U630" s="11" t="str">
        <f t="shared" si="100"/>
        <v>&lt;10k</v>
      </c>
      <c r="V630" s="3">
        <v>1499</v>
      </c>
      <c r="W630" s="3">
        <v>338</v>
      </c>
      <c r="X630" s="3">
        <v>583</v>
      </c>
      <c r="Y630" s="3">
        <v>354</v>
      </c>
      <c r="Z630" s="3">
        <v>207</v>
      </c>
      <c r="AA630" s="9">
        <v>17</v>
      </c>
      <c r="AN630" s="3">
        <f>IFERROR(ROUND(VLOOKUP($A630,est_vols!$A:$U,4,FALSE),0),"")</f>
        <v>56</v>
      </c>
      <c r="AO630" s="3">
        <f>IFERROR(ROUND(VLOOKUP($A630,est_vols!$A:$U,5,FALSE),0),"")</f>
        <v>4</v>
      </c>
      <c r="AP630" s="3">
        <f>IFERROR(ROUND(VLOOKUP($A630,est_vols!$A:$U,6,FALSE),0),"")</f>
        <v>34</v>
      </c>
      <c r="AQ630" s="3">
        <f>IFERROR(ROUND(VLOOKUP($A630,est_vols!$A:$U,7,FALSE),0),"")</f>
        <v>9</v>
      </c>
      <c r="AR630" s="3">
        <f>IFERROR(ROUND(VLOOKUP($A630,est_vols!$A:$U,8,FALSE),0),"")</f>
        <v>9</v>
      </c>
      <c r="AS630" s="9">
        <f>IFERROR(ROUND(VLOOKUP($A630,est_vols!$A:$U,9,FALSE),0),"")</f>
        <v>0</v>
      </c>
      <c r="AT630" s="3">
        <f t="shared" si="101"/>
        <v>-1443</v>
      </c>
      <c r="AU630" s="3">
        <f t="shared" si="101"/>
        <v>-334</v>
      </c>
      <c r="AV630" s="3">
        <f t="shared" si="101"/>
        <v>-549</v>
      </c>
      <c r="AW630" s="3">
        <f t="shared" si="101"/>
        <v>-345</v>
      </c>
      <c r="AX630" s="3">
        <f t="shared" si="101"/>
        <v>-198</v>
      </c>
      <c r="AY630" s="9">
        <f t="shared" si="101"/>
        <v>-17</v>
      </c>
      <c r="AZ630" s="3">
        <f t="shared" si="102"/>
        <v>2082249</v>
      </c>
      <c r="BA630" s="3">
        <f t="shared" si="102"/>
        <v>111556</v>
      </c>
      <c r="BB630" s="3">
        <f t="shared" si="102"/>
        <v>301401</v>
      </c>
      <c r="BC630" s="3">
        <f t="shared" si="102"/>
        <v>119025</v>
      </c>
      <c r="BD630" s="3">
        <f t="shared" si="102"/>
        <v>39204</v>
      </c>
      <c r="BE630" s="3">
        <f t="shared" si="102"/>
        <v>289</v>
      </c>
    </row>
    <row r="631" spans="1:57" x14ac:dyDescent="0.25">
      <c r="A631">
        <v>629</v>
      </c>
      <c r="B631" t="s">
        <v>75</v>
      </c>
      <c r="C631" t="s">
        <v>214</v>
      </c>
      <c r="D631" t="str">
        <f t="shared" si="103"/>
        <v>SANCHEZ ST between 30TH and DAY</v>
      </c>
      <c r="E631" t="s">
        <v>349</v>
      </c>
      <c r="F631" t="s">
        <v>465</v>
      </c>
      <c r="G631" t="s">
        <v>595</v>
      </c>
      <c r="H631" t="s">
        <v>38</v>
      </c>
      <c r="I631" t="s">
        <v>621</v>
      </c>
      <c r="J631" s="11" t="s">
        <v>1163</v>
      </c>
      <c r="K631">
        <v>21909</v>
      </c>
      <c r="L631" s="11">
        <v>21886</v>
      </c>
      <c r="M631">
        <f>IFERROR(ROUND(VLOOKUP($A631,est_vols!$A:$U,2,FALSE),0),"")</f>
        <v>2</v>
      </c>
      <c r="N631">
        <f>IFERROR(ROUND(VLOOKUP($A631,est_vols!$A:$U,3,FALSE),0),"")</f>
        <v>11</v>
      </c>
      <c r="O631" t="str">
        <f>VLOOKUP(M631,'AT FT Lookup'!$A$3:$D$8,4,FALSE)</f>
        <v>UrbBiz</v>
      </c>
      <c r="P631" s="11" t="str">
        <f>VLOOKUP(N631,'AT FT Lookup'!$A$12:$C$26,3,FALSE)</f>
        <v>Loc</v>
      </c>
      <c r="Q631">
        <f t="shared" si="96"/>
        <v>1</v>
      </c>
      <c r="R631">
        <f t="shared" si="97"/>
        <v>0</v>
      </c>
      <c r="S631">
        <f t="shared" si="98"/>
        <v>0</v>
      </c>
      <c r="T631">
        <f t="shared" si="99"/>
        <v>0</v>
      </c>
      <c r="U631" s="11" t="str">
        <f t="shared" si="100"/>
        <v>&lt;10k</v>
      </c>
      <c r="V631" s="3">
        <v>1389</v>
      </c>
      <c r="W631" s="3">
        <v>245</v>
      </c>
      <c r="X631" s="3">
        <v>514</v>
      </c>
      <c r="Y631" s="3">
        <v>416</v>
      </c>
      <c r="Z631" s="3">
        <v>204</v>
      </c>
      <c r="AA631" s="9">
        <v>10</v>
      </c>
      <c r="AN631" s="3">
        <f>IFERROR(ROUND(VLOOKUP($A631,est_vols!$A:$U,4,FALSE),0),"")</f>
        <v>60</v>
      </c>
      <c r="AO631" s="3">
        <f>IFERROR(ROUND(VLOOKUP($A631,est_vols!$A:$U,5,FALSE),0),"")</f>
        <v>4</v>
      </c>
      <c r="AP631" s="3">
        <f>IFERROR(ROUND(VLOOKUP($A631,est_vols!$A:$U,6,FALSE),0),"")</f>
        <v>26</v>
      </c>
      <c r="AQ631" s="3">
        <f>IFERROR(ROUND(VLOOKUP($A631,est_vols!$A:$U,7,FALSE),0),"")</f>
        <v>24</v>
      </c>
      <c r="AR631" s="3">
        <f>IFERROR(ROUND(VLOOKUP($A631,est_vols!$A:$U,8,FALSE),0),"")</f>
        <v>6</v>
      </c>
      <c r="AS631" s="9">
        <f>IFERROR(ROUND(VLOOKUP($A631,est_vols!$A:$U,9,FALSE),0),"")</f>
        <v>0</v>
      </c>
      <c r="AT631" s="3">
        <f t="shared" si="101"/>
        <v>-1329</v>
      </c>
      <c r="AU631" s="3">
        <f t="shared" si="101"/>
        <v>-241</v>
      </c>
      <c r="AV631" s="3">
        <f t="shared" si="101"/>
        <v>-488</v>
      </c>
      <c r="AW631" s="3">
        <f t="shared" si="101"/>
        <v>-392</v>
      </c>
      <c r="AX631" s="3">
        <f t="shared" si="101"/>
        <v>-198</v>
      </c>
      <c r="AY631" s="9">
        <f t="shared" si="101"/>
        <v>-10</v>
      </c>
      <c r="AZ631" s="3">
        <f t="shared" si="102"/>
        <v>1766241</v>
      </c>
      <c r="BA631" s="3">
        <f t="shared" si="102"/>
        <v>58081</v>
      </c>
      <c r="BB631" s="3">
        <f t="shared" si="102"/>
        <v>238144</v>
      </c>
      <c r="BC631" s="3">
        <f t="shared" si="102"/>
        <v>153664</v>
      </c>
      <c r="BD631" s="3">
        <f t="shared" si="102"/>
        <v>39204</v>
      </c>
      <c r="BE631" s="3">
        <f t="shared" si="102"/>
        <v>100</v>
      </c>
    </row>
    <row r="632" spans="1:57" x14ac:dyDescent="0.25">
      <c r="A632">
        <v>630</v>
      </c>
      <c r="B632" t="s">
        <v>75</v>
      </c>
      <c r="C632" t="s">
        <v>214</v>
      </c>
      <c r="D632" t="str">
        <f t="shared" si="103"/>
        <v>SCOTT ST between BUSH and PINE</v>
      </c>
      <c r="E632" t="s">
        <v>350</v>
      </c>
      <c r="F632" t="s">
        <v>435</v>
      </c>
      <c r="G632" t="s">
        <v>436</v>
      </c>
      <c r="H632" t="s">
        <v>36</v>
      </c>
      <c r="I632" t="s">
        <v>621</v>
      </c>
      <c r="J632" s="11" t="s">
        <v>1164</v>
      </c>
      <c r="K632">
        <v>26627</v>
      </c>
      <c r="L632" s="11">
        <v>26642</v>
      </c>
      <c r="M632">
        <f>IFERROR(ROUND(VLOOKUP($A632,est_vols!$A:$U,2,FALSE),0),"")</f>
        <v>1</v>
      </c>
      <c r="N632">
        <f>IFERROR(ROUND(VLOOKUP($A632,est_vols!$A:$U,3,FALSE),0),"")</f>
        <v>11</v>
      </c>
      <c r="O632" t="str">
        <f>VLOOKUP(M632,'AT FT Lookup'!$A$3:$D$8,4,FALSE)</f>
        <v>Core/CBD</v>
      </c>
      <c r="P632" s="11" t="str">
        <f>VLOOKUP(N632,'AT FT Lookup'!$A$12:$C$26,3,FALSE)</f>
        <v>Loc</v>
      </c>
      <c r="Q632">
        <f t="shared" si="96"/>
        <v>1</v>
      </c>
      <c r="R632">
        <f t="shared" si="97"/>
        <v>0</v>
      </c>
      <c r="S632">
        <f t="shared" si="98"/>
        <v>0</v>
      </c>
      <c r="T632">
        <f t="shared" si="99"/>
        <v>0</v>
      </c>
      <c r="U632" s="11" t="str">
        <f t="shared" si="100"/>
        <v>&lt;10k</v>
      </c>
      <c r="V632" s="3">
        <v>3098</v>
      </c>
      <c r="W632" s="3">
        <v>450</v>
      </c>
      <c r="X632" s="3">
        <v>1350</v>
      </c>
      <c r="Y632" s="3">
        <v>660</v>
      </c>
      <c r="Z632" s="3">
        <v>614</v>
      </c>
      <c r="AA632" s="9">
        <v>24</v>
      </c>
      <c r="AN632" s="3">
        <f>IFERROR(ROUND(VLOOKUP($A632,est_vols!$A:$U,4,FALSE),0),"")</f>
        <v>1831</v>
      </c>
      <c r="AO632" s="3">
        <f>IFERROR(ROUND(VLOOKUP($A632,est_vols!$A:$U,5,FALSE),0),"")</f>
        <v>217</v>
      </c>
      <c r="AP632" s="3">
        <f>IFERROR(ROUND(VLOOKUP($A632,est_vols!$A:$U,6,FALSE),0),"")</f>
        <v>736</v>
      </c>
      <c r="AQ632" s="3">
        <f>IFERROR(ROUND(VLOOKUP($A632,est_vols!$A:$U,7,FALSE),0),"")</f>
        <v>652</v>
      </c>
      <c r="AR632" s="3">
        <f>IFERROR(ROUND(VLOOKUP($A632,est_vols!$A:$U,8,FALSE),0),"")</f>
        <v>223</v>
      </c>
      <c r="AS632" s="9">
        <f>IFERROR(ROUND(VLOOKUP($A632,est_vols!$A:$U,9,FALSE),0),"")</f>
        <v>3</v>
      </c>
      <c r="AT632" s="3">
        <f t="shared" si="101"/>
        <v>-1267</v>
      </c>
      <c r="AU632" s="3">
        <f t="shared" si="101"/>
        <v>-233</v>
      </c>
      <c r="AV632" s="3">
        <f t="shared" si="101"/>
        <v>-614</v>
      </c>
      <c r="AW632" s="3">
        <f t="shared" si="101"/>
        <v>-8</v>
      </c>
      <c r="AX632" s="3">
        <f t="shared" si="101"/>
        <v>-391</v>
      </c>
      <c r="AY632" s="9">
        <f t="shared" si="101"/>
        <v>-21</v>
      </c>
      <c r="AZ632" s="3">
        <f t="shared" si="102"/>
        <v>1605289</v>
      </c>
      <c r="BA632" s="3">
        <f t="shared" si="102"/>
        <v>54289</v>
      </c>
      <c r="BB632" s="3">
        <f t="shared" si="102"/>
        <v>376996</v>
      </c>
      <c r="BC632" s="3">
        <f t="shared" si="102"/>
        <v>64</v>
      </c>
      <c r="BD632" s="3">
        <f t="shared" si="102"/>
        <v>152881</v>
      </c>
      <c r="BE632" s="3">
        <f t="shared" si="102"/>
        <v>441</v>
      </c>
    </row>
    <row r="633" spans="1:57" x14ac:dyDescent="0.25">
      <c r="A633">
        <v>631</v>
      </c>
      <c r="B633" t="s">
        <v>75</v>
      </c>
      <c r="C633" t="s">
        <v>214</v>
      </c>
      <c r="D633" t="str">
        <f t="shared" si="103"/>
        <v>SCOTT ST between BUSH and PINE</v>
      </c>
      <c r="E633" t="s">
        <v>350</v>
      </c>
      <c r="F633" t="s">
        <v>435</v>
      </c>
      <c r="G633" t="s">
        <v>436</v>
      </c>
      <c r="H633" t="s">
        <v>38</v>
      </c>
      <c r="I633" t="s">
        <v>621</v>
      </c>
      <c r="J633" s="11" t="s">
        <v>1165</v>
      </c>
      <c r="K633">
        <v>26642</v>
      </c>
      <c r="L633" s="11">
        <v>26627</v>
      </c>
      <c r="M633">
        <f>IFERROR(ROUND(VLOOKUP($A633,est_vols!$A:$U,2,FALSE),0),"")</f>
        <v>1</v>
      </c>
      <c r="N633">
        <f>IFERROR(ROUND(VLOOKUP($A633,est_vols!$A:$U,3,FALSE),0),"")</f>
        <v>11</v>
      </c>
      <c r="O633" t="str">
        <f>VLOOKUP(M633,'AT FT Lookup'!$A$3:$D$8,4,FALSE)</f>
        <v>Core/CBD</v>
      </c>
      <c r="P633" s="11" t="str">
        <f>VLOOKUP(N633,'AT FT Lookup'!$A$12:$C$26,3,FALSE)</f>
        <v>Loc</v>
      </c>
      <c r="Q633">
        <f t="shared" si="96"/>
        <v>1</v>
      </c>
      <c r="R633">
        <f t="shared" si="97"/>
        <v>0</v>
      </c>
      <c r="S633">
        <f t="shared" si="98"/>
        <v>0</v>
      </c>
      <c r="T633">
        <f t="shared" si="99"/>
        <v>0</v>
      </c>
      <c r="U633" s="11" t="str">
        <f t="shared" si="100"/>
        <v>&lt;10k</v>
      </c>
      <c r="V633" s="3">
        <v>3438</v>
      </c>
      <c r="W633" s="3">
        <v>573</v>
      </c>
      <c r="X633" s="3">
        <v>1375</v>
      </c>
      <c r="Y633" s="3">
        <v>868</v>
      </c>
      <c r="Z633" s="3">
        <v>555</v>
      </c>
      <c r="AA633" s="9">
        <v>67</v>
      </c>
      <c r="AN633" s="3">
        <f>IFERROR(ROUND(VLOOKUP($A633,est_vols!$A:$U,4,FALSE),0),"")</f>
        <v>1360</v>
      </c>
      <c r="AO633" s="3">
        <f>IFERROR(ROUND(VLOOKUP($A633,est_vols!$A:$U,5,FALSE),0),"")</f>
        <v>415</v>
      </c>
      <c r="AP633" s="3">
        <f>IFERROR(ROUND(VLOOKUP($A633,est_vols!$A:$U,6,FALSE),0),"")</f>
        <v>470</v>
      </c>
      <c r="AQ633" s="3">
        <f>IFERROR(ROUND(VLOOKUP($A633,est_vols!$A:$U,7,FALSE),0),"")</f>
        <v>319</v>
      </c>
      <c r="AR633" s="3">
        <f>IFERROR(ROUND(VLOOKUP($A633,est_vols!$A:$U,8,FALSE),0),"")</f>
        <v>126</v>
      </c>
      <c r="AS633" s="9">
        <f>IFERROR(ROUND(VLOOKUP($A633,est_vols!$A:$U,9,FALSE),0),"")</f>
        <v>29</v>
      </c>
      <c r="AT633" s="3">
        <f t="shared" si="101"/>
        <v>-2078</v>
      </c>
      <c r="AU633" s="3">
        <f t="shared" si="101"/>
        <v>-158</v>
      </c>
      <c r="AV633" s="3">
        <f t="shared" si="101"/>
        <v>-905</v>
      </c>
      <c r="AW633" s="3">
        <f t="shared" si="101"/>
        <v>-549</v>
      </c>
      <c r="AX633" s="3">
        <f t="shared" si="101"/>
        <v>-429</v>
      </c>
      <c r="AY633" s="9">
        <f t="shared" si="101"/>
        <v>-38</v>
      </c>
      <c r="AZ633" s="3">
        <f t="shared" si="102"/>
        <v>4318084</v>
      </c>
      <c r="BA633" s="3">
        <f t="shared" si="102"/>
        <v>24964</v>
      </c>
      <c r="BB633" s="3">
        <f t="shared" si="102"/>
        <v>819025</v>
      </c>
      <c r="BC633" s="3">
        <f t="shared" si="102"/>
        <v>301401</v>
      </c>
      <c r="BD633" s="3">
        <f t="shared" si="102"/>
        <v>184041</v>
      </c>
      <c r="BE633" s="3">
        <f t="shared" si="102"/>
        <v>1444</v>
      </c>
    </row>
    <row r="634" spans="1:57" x14ac:dyDescent="0.25">
      <c r="A634">
        <v>632</v>
      </c>
      <c r="B634" t="s">
        <v>75</v>
      </c>
      <c r="C634" t="s">
        <v>214</v>
      </c>
      <c r="D634" t="str">
        <f t="shared" si="103"/>
        <v>SCOTT ST between GEARY and OFARRELL</v>
      </c>
      <c r="E634" t="s">
        <v>350</v>
      </c>
      <c r="F634" t="s">
        <v>377</v>
      </c>
      <c r="G634" t="s">
        <v>596</v>
      </c>
      <c r="H634" t="s">
        <v>36</v>
      </c>
      <c r="I634" t="s">
        <v>621</v>
      </c>
      <c r="J634" s="11" t="s">
        <v>1166</v>
      </c>
      <c r="K634">
        <v>26619</v>
      </c>
      <c r="L634" s="11">
        <v>26618</v>
      </c>
      <c r="M634">
        <f>IFERROR(ROUND(VLOOKUP($A634,est_vols!$A:$U,2,FALSE),0),"")</f>
        <v>1</v>
      </c>
      <c r="N634">
        <f>IFERROR(ROUND(VLOOKUP($A634,est_vols!$A:$U,3,FALSE),0),"")</f>
        <v>11</v>
      </c>
      <c r="O634" t="str">
        <f>VLOOKUP(M634,'AT FT Lookup'!$A$3:$D$8,4,FALSE)</f>
        <v>Core/CBD</v>
      </c>
      <c r="P634" s="11" t="str">
        <f>VLOOKUP(N634,'AT FT Lookup'!$A$12:$C$26,3,FALSE)</f>
        <v>Loc</v>
      </c>
      <c r="Q634">
        <f t="shared" si="96"/>
        <v>1</v>
      </c>
      <c r="R634">
        <f t="shared" si="97"/>
        <v>0</v>
      </c>
      <c r="S634">
        <f t="shared" si="98"/>
        <v>0</v>
      </c>
      <c r="T634">
        <f t="shared" si="99"/>
        <v>0</v>
      </c>
      <c r="U634" s="11" t="str">
        <f t="shared" si="100"/>
        <v>&lt;10k</v>
      </c>
      <c r="V634" s="3">
        <v>4187</v>
      </c>
      <c r="W634" s="3">
        <v>691</v>
      </c>
      <c r="X634" s="3">
        <v>1910</v>
      </c>
      <c r="Y634" s="3">
        <v>819</v>
      </c>
      <c r="Z634" s="3">
        <v>709</v>
      </c>
      <c r="AA634" s="9">
        <v>58</v>
      </c>
      <c r="AN634" s="3">
        <f>IFERROR(ROUND(VLOOKUP($A634,est_vols!$A:$U,4,FALSE),0),"")</f>
        <v>1685</v>
      </c>
      <c r="AO634" s="3">
        <f>IFERROR(ROUND(VLOOKUP($A634,est_vols!$A:$U,5,FALSE),0),"")</f>
        <v>201</v>
      </c>
      <c r="AP634" s="3">
        <f>IFERROR(ROUND(VLOOKUP($A634,est_vols!$A:$U,6,FALSE),0),"")</f>
        <v>721</v>
      </c>
      <c r="AQ634" s="3">
        <f>IFERROR(ROUND(VLOOKUP($A634,est_vols!$A:$U,7,FALSE),0),"")</f>
        <v>627</v>
      </c>
      <c r="AR634" s="3">
        <f>IFERROR(ROUND(VLOOKUP($A634,est_vols!$A:$U,8,FALSE),0),"")</f>
        <v>132</v>
      </c>
      <c r="AS634" s="9">
        <f>IFERROR(ROUND(VLOOKUP($A634,est_vols!$A:$U,9,FALSE),0),"")</f>
        <v>5</v>
      </c>
      <c r="AT634" s="3">
        <f t="shared" si="101"/>
        <v>-2502</v>
      </c>
      <c r="AU634" s="3">
        <f t="shared" si="101"/>
        <v>-490</v>
      </c>
      <c r="AV634" s="3">
        <f t="shared" si="101"/>
        <v>-1189</v>
      </c>
      <c r="AW634" s="3">
        <f t="shared" si="101"/>
        <v>-192</v>
      </c>
      <c r="AX634" s="3">
        <f t="shared" si="101"/>
        <v>-577</v>
      </c>
      <c r="AY634" s="9">
        <f t="shared" si="101"/>
        <v>-53</v>
      </c>
      <c r="AZ634" s="3">
        <f t="shared" si="102"/>
        <v>6260004</v>
      </c>
      <c r="BA634" s="3">
        <f t="shared" si="102"/>
        <v>240100</v>
      </c>
      <c r="BB634" s="3">
        <f t="shared" si="102"/>
        <v>1413721</v>
      </c>
      <c r="BC634" s="3">
        <f t="shared" si="102"/>
        <v>36864</v>
      </c>
      <c r="BD634" s="3">
        <f t="shared" si="102"/>
        <v>332929</v>
      </c>
      <c r="BE634" s="3">
        <f t="shared" si="102"/>
        <v>2809</v>
      </c>
    </row>
    <row r="635" spans="1:57" x14ac:dyDescent="0.25">
      <c r="A635">
        <v>633</v>
      </c>
      <c r="B635" t="s">
        <v>75</v>
      </c>
      <c r="C635" t="s">
        <v>214</v>
      </c>
      <c r="D635" t="str">
        <f t="shared" si="103"/>
        <v>SCOTT ST between GEARY and OFARRELL</v>
      </c>
      <c r="E635" t="s">
        <v>350</v>
      </c>
      <c r="F635" t="s">
        <v>377</v>
      </c>
      <c r="G635" t="s">
        <v>596</v>
      </c>
      <c r="H635" t="s">
        <v>38</v>
      </c>
      <c r="I635" t="s">
        <v>621</v>
      </c>
      <c r="J635" s="11" t="s">
        <v>1167</v>
      </c>
      <c r="K635">
        <v>26618</v>
      </c>
      <c r="L635" s="11">
        <v>26619</v>
      </c>
      <c r="M635">
        <f>IFERROR(ROUND(VLOOKUP($A635,est_vols!$A:$U,2,FALSE),0),"")</f>
        <v>1</v>
      </c>
      <c r="N635">
        <f>IFERROR(ROUND(VLOOKUP($A635,est_vols!$A:$U,3,FALSE),0),"")</f>
        <v>11</v>
      </c>
      <c r="O635" t="str">
        <f>VLOOKUP(M635,'AT FT Lookup'!$A$3:$D$8,4,FALSE)</f>
        <v>Core/CBD</v>
      </c>
      <c r="P635" s="11" t="str">
        <f>VLOOKUP(N635,'AT FT Lookup'!$A$12:$C$26,3,FALSE)</f>
        <v>Loc</v>
      </c>
      <c r="Q635">
        <f t="shared" si="96"/>
        <v>1</v>
      </c>
      <c r="R635">
        <f t="shared" si="97"/>
        <v>0</v>
      </c>
      <c r="S635">
        <f t="shared" si="98"/>
        <v>0</v>
      </c>
      <c r="T635">
        <f t="shared" si="99"/>
        <v>0</v>
      </c>
      <c r="U635" s="11" t="str">
        <f t="shared" si="100"/>
        <v>&lt;10k</v>
      </c>
      <c r="V635" s="3">
        <v>2460</v>
      </c>
      <c r="W635" s="3">
        <v>312</v>
      </c>
      <c r="X635" s="3">
        <v>993</v>
      </c>
      <c r="Y635" s="3">
        <v>693</v>
      </c>
      <c r="Z635" s="3">
        <v>438</v>
      </c>
      <c r="AA635" s="9">
        <v>24</v>
      </c>
      <c r="AN635" s="3">
        <f>IFERROR(ROUND(VLOOKUP($A635,est_vols!$A:$U,4,FALSE),0),"")</f>
        <v>707</v>
      </c>
      <c r="AO635" s="3">
        <f>IFERROR(ROUND(VLOOKUP($A635,est_vols!$A:$U,5,FALSE),0),"")</f>
        <v>90</v>
      </c>
      <c r="AP635" s="3">
        <f>IFERROR(ROUND(VLOOKUP($A635,est_vols!$A:$U,6,FALSE),0),"")</f>
        <v>244</v>
      </c>
      <c r="AQ635" s="3">
        <f>IFERROR(ROUND(VLOOKUP($A635,est_vols!$A:$U,7,FALSE),0),"")</f>
        <v>290</v>
      </c>
      <c r="AR635" s="3">
        <f>IFERROR(ROUND(VLOOKUP($A635,est_vols!$A:$U,8,FALSE),0),"")</f>
        <v>74</v>
      </c>
      <c r="AS635" s="9">
        <f>IFERROR(ROUND(VLOOKUP($A635,est_vols!$A:$U,9,FALSE),0),"")</f>
        <v>9</v>
      </c>
      <c r="AT635" s="3">
        <f t="shared" si="101"/>
        <v>-1753</v>
      </c>
      <c r="AU635" s="3">
        <f t="shared" si="101"/>
        <v>-222</v>
      </c>
      <c r="AV635" s="3">
        <f t="shared" si="101"/>
        <v>-749</v>
      </c>
      <c r="AW635" s="3">
        <f t="shared" si="101"/>
        <v>-403</v>
      </c>
      <c r="AX635" s="3">
        <f t="shared" si="101"/>
        <v>-364</v>
      </c>
      <c r="AY635" s="9">
        <f t="shared" si="101"/>
        <v>-15</v>
      </c>
      <c r="AZ635" s="3">
        <f t="shared" si="102"/>
        <v>3073009</v>
      </c>
      <c r="BA635" s="3">
        <f t="shared" si="102"/>
        <v>49284</v>
      </c>
      <c r="BB635" s="3">
        <f t="shared" si="102"/>
        <v>561001</v>
      </c>
      <c r="BC635" s="3">
        <f t="shared" si="102"/>
        <v>162409</v>
      </c>
      <c r="BD635" s="3">
        <f t="shared" si="102"/>
        <v>132496</v>
      </c>
      <c r="BE635" s="3">
        <f t="shared" si="102"/>
        <v>225</v>
      </c>
    </row>
    <row r="636" spans="1:57" x14ac:dyDescent="0.25">
      <c r="A636">
        <v>634</v>
      </c>
      <c r="B636" t="s">
        <v>75</v>
      </c>
      <c r="C636" t="s">
        <v>214</v>
      </c>
      <c r="D636" t="str">
        <f t="shared" si="103"/>
        <v>SILVER AVE between CHARTER OAK and ELMIRA</v>
      </c>
      <c r="E636" t="s">
        <v>351</v>
      </c>
      <c r="F636" t="s">
        <v>597</v>
      </c>
      <c r="G636" t="s">
        <v>598</v>
      </c>
      <c r="H636" t="s">
        <v>40</v>
      </c>
      <c r="I636" t="s">
        <v>621</v>
      </c>
      <c r="J636" s="11" t="s">
        <v>1168</v>
      </c>
      <c r="K636">
        <v>20765</v>
      </c>
      <c r="L636" s="11">
        <v>20764</v>
      </c>
      <c r="M636">
        <f>IFERROR(ROUND(VLOOKUP($A636,est_vols!$A:$U,2,FALSE),0),"")</f>
        <v>3</v>
      </c>
      <c r="N636">
        <f>IFERROR(ROUND(VLOOKUP($A636,est_vols!$A:$U,3,FALSE),0),"")</f>
        <v>12</v>
      </c>
      <c r="O636" t="str">
        <f>VLOOKUP(M636,'AT FT Lookup'!$A$3:$D$8,4,FALSE)</f>
        <v>Urb</v>
      </c>
      <c r="P636" s="11" t="str">
        <f>VLOOKUP(N636,'AT FT Lookup'!$A$12:$C$26,3,FALSE)</f>
        <v>Art</v>
      </c>
      <c r="Q636">
        <f t="shared" si="96"/>
        <v>1</v>
      </c>
      <c r="R636">
        <f t="shared" si="97"/>
        <v>0</v>
      </c>
      <c r="S636">
        <f t="shared" si="98"/>
        <v>0</v>
      </c>
      <c r="T636">
        <f t="shared" si="99"/>
        <v>0</v>
      </c>
      <c r="U636" s="11" t="str">
        <f t="shared" si="100"/>
        <v>&lt;10k</v>
      </c>
      <c r="V636" s="3">
        <v>6134.5</v>
      </c>
      <c r="W636" s="3">
        <v>907.5</v>
      </c>
      <c r="X636" s="3">
        <v>2079</v>
      </c>
      <c r="Y636" s="3">
        <v>1306.5</v>
      </c>
      <c r="Z636" s="3">
        <v>1662</v>
      </c>
      <c r="AA636" s="9">
        <v>179.5</v>
      </c>
      <c r="AN636" s="3">
        <f>IFERROR(ROUND(VLOOKUP($A636,est_vols!$A:$U,4,FALSE),0),"")</f>
        <v>5588</v>
      </c>
      <c r="AO636" s="3">
        <f>IFERROR(ROUND(VLOOKUP($A636,est_vols!$A:$U,5,FALSE),0),"")</f>
        <v>913</v>
      </c>
      <c r="AP636" s="3">
        <f>IFERROR(ROUND(VLOOKUP($A636,est_vols!$A:$U,6,FALSE),0),"")</f>
        <v>2206</v>
      </c>
      <c r="AQ636" s="3">
        <f>IFERROR(ROUND(VLOOKUP($A636,est_vols!$A:$U,7,FALSE),0),"")</f>
        <v>1031</v>
      </c>
      <c r="AR636" s="3">
        <f>IFERROR(ROUND(VLOOKUP($A636,est_vols!$A:$U,8,FALSE),0),"")</f>
        <v>1273</v>
      </c>
      <c r="AS636" s="9">
        <f>IFERROR(ROUND(VLOOKUP($A636,est_vols!$A:$U,9,FALSE),0),"")</f>
        <v>164</v>
      </c>
      <c r="AT636" s="3">
        <f t="shared" si="101"/>
        <v>-546.5</v>
      </c>
      <c r="AU636" s="3">
        <f t="shared" si="101"/>
        <v>5.5</v>
      </c>
      <c r="AV636" s="3">
        <f t="shared" si="101"/>
        <v>127</v>
      </c>
      <c r="AW636" s="3">
        <f t="shared" ref="AW636:AY695" si="104">IF(Y636&gt;0,AQ636-Y636,"")</f>
        <v>-275.5</v>
      </c>
      <c r="AX636" s="3">
        <f t="shared" si="104"/>
        <v>-389</v>
      </c>
      <c r="AY636" s="9">
        <f t="shared" si="104"/>
        <v>-15.5</v>
      </c>
      <c r="AZ636" s="3">
        <f t="shared" si="102"/>
        <v>298662.25</v>
      </c>
      <c r="BA636" s="3">
        <f t="shared" si="102"/>
        <v>30.25</v>
      </c>
      <c r="BB636" s="3">
        <f t="shared" si="102"/>
        <v>16129</v>
      </c>
      <c r="BC636" s="3">
        <f t="shared" ref="BC636:BE695" si="105">IFERROR(AW636^2,"")</f>
        <v>75900.25</v>
      </c>
      <c r="BD636" s="3">
        <f t="shared" si="105"/>
        <v>151321</v>
      </c>
      <c r="BE636" s="3">
        <f t="shared" si="105"/>
        <v>240.25</v>
      </c>
    </row>
    <row r="637" spans="1:57" x14ac:dyDescent="0.25">
      <c r="A637">
        <v>635</v>
      </c>
      <c r="B637" t="s">
        <v>75</v>
      </c>
      <c r="C637" t="s">
        <v>214</v>
      </c>
      <c r="D637" t="str">
        <f t="shared" si="103"/>
        <v>SILVER AVE between CHARTER OAK and ELMIRA</v>
      </c>
      <c r="E637" t="s">
        <v>351</v>
      </c>
      <c r="F637" t="s">
        <v>597</v>
      </c>
      <c r="G637" t="s">
        <v>598</v>
      </c>
      <c r="H637" t="s">
        <v>42</v>
      </c>
      <c r="I637" t="s">
        <v>621</v>
      </c>
      <c r="J637" s="11" t="s">
        <v>1169</v>
      </c>
      <c r="K637">
        <v>20764</v>
      </c>
      <c r="L637" s="11">
        <v>20765</v>
      </c>
      <c r="M637">
        <f>IFERROR(ROUND(VLOOKUP($A637,est_vols!$A:$U,2,FALSE),0),"")</f>
        <v>3</v>
      </c>
      <c r="N637">
        <f>IFERROR(ROUND(VLOOKUP($A637,est_vols!$A:$U,3,FALSE),0),"")</f>
        <v>12</v>
      </c>
      <c r="O637" t="str">
        <f>VLOOKUP(M637,'AT FT Lookup'!$A$3:$D$8,4,FALSE)</f>
        <v>Urb</v>
      </c>
      <c r="P637" s="11" t="str">
        <f>VLOOKUP(N637,'AT FT Lookup'!$A$12:$C$26,3,FALSE)</f>
        <v>Art</v>
      </c>
      <c r="Q637">
        <f t="shared" si="96"/>
        <v>1</v>
      </c>
      <c r="R637">
        <f t="shared" si="97"/>
        <v>0</v>
      </c>
      <c r="S637">
        <f t="shared" si="98"/>
        <v>0</v>
      </c>
      <c r="T637">
        <f t="shared" si="99"/>
        <v>0</v>
      </c>
      <c r="U637" s="11" t="str">
        <f t="shared" si="100"/>
        <v>&lt;10k</v>
      </c>
      <c r="V637" s="3">
        <v>4510</v>
      </c>
      <c r="W637" s="3">
        <v>859.5</v>
      </c>
      <c r="X637" s="3">
        <v>1680.5</v>
      </c>
      <c r="Y637" s="3">
        <v>986</v>
      </c>
      <c r="Z637" s="3">
        <v>818</v>
      </c>
      <c r="AA637" s="9">
        <v>166</v>
      </c>
      <c r="AN637" s="3">
        <f>IFERROR(ROUND(VLOOKUP($A637,est_vols!$A:$U,4,FALSE),0),"")</f>
        <v>3826</v>
      </c>
      <c r="AO637" s="3">
        <f>IFERROR(ROUND(VLOOKUP($A637,est_vols!$A:$U,5,FALSE),0),"")</f>
        <v>608</v>
      </c>
      <c r="AP637" s="3">
        <f>IFERROR(ROUND(VLOOKUP($A637,est_vols!$A:$U,6,FALSE),0),"")</f>
        <v>1485</v>
      </c>
      <c r="AQ637" s="3">
        <f>IFERROR(ROUND(VLOOKUP($A637,est_vols!$A:$U,7,FALSE),0),"")</f>
        <v>714</v>
      </c>
      <c r="AR637" s="3">
        <f>IFERROR(ROUND(VLOOKUP($A637,est_vols!$A:$U,8,FALSE),0),"")</f>
        <v>868</v>
      </c>
      <c r="AS637" s="9">
        <f>IFERROR(ROUND(VLOOKUP($A637,est_vols!$A:$U,9,FALSE),0),"")</f>
        <v>150</v>
      </c>
      <c r="AT637" s="3">
        <f t="shared" ref="AT637:AV695" si="106">IF(V637&gt;0,AN637-V637,"")</f>
        <v>-684</v>
      </c>
      <c r="AU637" s="3">
        <f t="shared" si="106"/>
        <v>-251.5</v>
      </c>
      <c r="AV637" s="3">
        <f t="shared" si="106"/>
        <v>-195.5</v>
      </c>
      <c r="AW637" s="3">
        <f t="shared" si="104"/>
        <v>-272</v>
      </c>
      <c r="AX637" s="3">
        <f t="shared" si="104"/>
        <v>50</v>
      </c>
      <c r="AY637" s="9">
        <f t="shared" si="104"/>
        <v>-16</v>
      </c>
      <c r="AZ637" s="3">
        <f t="shared" ref="AZ637:BB695" si="107">IFERROR(AT637^2,"")</f>
        <v>467856</v>
      </c>
      <c r="BA637" s="3">
        <f t="shared" si="107"/>
        <v>63252.25</v>
      </c>
      <c r="BB637" s="3">
        <f t="shared" si="107"/>
        <v>38220.25</v>
      </c>
      <c r="BC637" s="3">
        <f t="shared" si="105"/>
        <v>73984</v>
      </c>
      <c r="BD637" s="3">
        <f t="shared" si="105"/>
        <v>2500</v>
      </c>
      <c r="BE637" s="3">
        <f t="shared" si="105"/>
        <v>256</v>
      </c>
    </row>
    <row r="638" spans="1:57" x14ac:dyDescent="0.25">
      <c r="A638">
        <v>636</v>
      </c>
      <c r="B638" t="s">
        <v>75</v>
      </c>
      <c r="C638" t="s">
        <v>214</v>
      </c>
      <c r="D638" t="str">
        <f t="shared" si="103"/>
        <v>SILVER AVE between ELMIRA and LEDYARD</v>
      </c>
      <c r="E638" t="s">
        <v>351</v>
      </c>
      <c r="F638" t="s">
        <v>598</v>
      </c>
      <c r="G638" t="s">
        <v>599</v>
      </c>
      <c r="H638" t="s">
        <v>40</v>
      </c>
      <c r="I638" t="s">
        <v>621</v>
      </c>
      <c r="J638" s="11" t="s">
        <v>1170</v>
      </c>
      <c r="K638">
        <v>20764</v>
      </c>
      <c r="L638" s="11">
        <v>20739</v>
      </c>
      <c r="M638">
        <f>IFERROR(ROUND(VLOOKUP($A638,est_vols!$A:$U,2,FALSE),0),"")</f>
        <v>3</v>
      </c>
      <c r="N638">
        <f>IFERROR(ROUND(VLOOKUP($A638,est_vols!$A:$U,3,FALSE),0),"")</f>
        <v>12</v>
      </c>
      <c r="O638" t="str">
        <f>VLOOKUP(M638,'AT FT Lookup'!$A$3:$D$8,4,FALSE)</f>
        <v>Urb</v>
      </c>
      <c r="P638" s="11" t="str">
        <f>VLOOKUP(N638,'AT FT Lookup'!$A$12:$C$26,3,FALSE)</f>
        <v>Art</v>
      </c>
      <c r="Q638">
        <f t="shared" si="96"/>
        <v>1</v>
      </c>
      <c r="R638">
        <f t="shared" si="97"/>
        <v>0</v>
      </c>
      <c r="S638">
        <f t="shared" si="98"/>
        <v>0</v>
      </c>
      <c r="T638">
        <f t="shared" si="99"/>
        <v>0</v>
      </c>
      <c r="U638" s="11" t="str">
        <f t="shared" si="100"/>
        <v>&lt;10k</v>
      </c>
      <c r="V638" s="3">
        <v>6154</v>
      </c>
      <c r="W638" s="3">
        <v>973.5</v>
      </c>
      <c r="X638" s="3">
        <v>2083.5</v>
      </c>
      <c r="Y638" s="3">
        <v>1322</v>
      </c>
      <c r="Z638" s="3">
        <v>1599.5</v>
      </c>
      <c r="AA638" s="9">
        <v>175.5</v>
      </c>
      <c r="AN638" s="3">
        <f>IFERROR(ROUND(VLOOKUP($A638,est_vols!$A:$U,4,FALSE),0),"")</f>
        <v>5588</v>
      </c>
      <c r="AO638" s="3">
        <f>IFERROR(ROUND(VLOOKUP($A638,est_vols!$A:$U,5,FALSE),0),"")</f>
        <v>913</v>
      </c>
      <c r="AP638" s="3">
        <f>IFERROR(ROUND(VLOOKUP($A638,est_vols!$A:$U,6,FALSE),0),"")</f>
        <v>2206</v>
      </c>
      <c r="AQ638" s="3">
        <f>IFERROR(ROUND(VLOOKUP($A638,est_vols!$A:$U,7,FALSE),0),"")</f>
        <v>1031</v>
      </c>
      <c r="AR638" s="3">
        <f>IFERROR(ROUND(VLOOKUP($A638,est_vols!$A:$U,8,FALSE),0),"")</f>
        <v>1273</v>
      </c>
      <c r="AS638" s="9">
        <f>IFERROR(ROUND(VLOOKUP($A638,est_vols!$A:$U,9,FALSE),0),"")</f>
        <v>164</v>
      </c>
      <c r="AT638" s="3">
        <f t="shared" si="106"/>
        <v>-566</v>
      </c>
      <c r="AU638" s="3">
        <f t="shared" si="106"/>
        <v>-60.5</v>
      </c>
      <c r="AV638" s="3">
        <f t="shared" si="106"/>
        <v>122.5</v>
      </c>
      <c r="AW638" s="3">
        <f t="shared" si="104"/>
        <v>-291</v>
      </c>
      <c r="AX638" s="3">
        <f t="shared" si="104"/>
        <v>-326.5</v>
      </c>
      <c r="AY638" s="9">
        <f t="shared" si="104"/>
        <v>-11.5</v>
      </c>
      <c r="AZ638" s="3">
        <f t="shared" si="107"/>
        <v>320356</v>
      </c>
      <c r="BA638" s="3">
        <f t="shared" si="107"/>
        <v>3660.25</v>
      </c>
      <c r="BB638" s="3">
        <f t="shared" si="107"/>
        <v>15006.25</v>
      </c>
      <c r="BC638" s="3">
        <f t="shared" si="105"/>
        <v>84681</v>
      </c>
      <c r="BD638" s="3">
        <f t="shared" si="105"/>
        <v>106602.25</v>
      </c>
      <c r="BE638" s="3">
        <f t="shared" si="105"/>
        <v>132.25</v>
      </c>
    </row>
    <row r="639" spans="1:57" x14ac:dyDescent="0.25">
      <c r="A639">
        <v>637</v>
      </c>
      <c r="B639" t="s">
        <v>75</v>
      </c>
      <c r="C639" t="s">
        <v>214</v>
      </c>
      <c r="D639" t="str">
        <f t="shared" si="103"/>
        <v>SILVER AVE between ELMIRA and LEDYARD</v>
      </c>
      <c r="E639" t="s">
        <v>351</v>
      </c>
      <c r="F639" t="s">
        <v>598</v>
      </c>
      <c r="G639" t="s">
        <v>599</v>
      </c>
      <c r="H639" t="s">
        <v>42</v>
      </c>
      <c r="I639" t="s">
        <v>621</v>
      </c>
      <c r="J639" s="11" t="s">
        <v>1171</v>
      </c>
      <c r="K639">
        <v>20739</v>
      </c>
      <c r="L639" s="11">
        <v>20764</v>
      </c>
      <c r="M639">
        <f>IFERROR(ROUND(VLOOKUP($A639,est_vols!$A:$U,2,FALSE),0),"")</f>
        <v>3</v>
      </c>
      <c r="N639">
        <f>IFERROR(ROUND(VLOOKUP($A639,est_vols!$A:$U,3,FALSE),0),"")</f>
        <v>12</v>
      </c>
      <c r="O639" t="str">
        <f>VLOOKUP(M639,'AT FT Lookup'!$A$3:$D$8,4,FALSE)</f>
        <v>Urb</v>
      </c>
      <c r="P639" s="11" t="str">
        <f>VLOOKUP(N639,'AT FT Lookup'!$A$12:$C$26,3,FALSE)</f>
        <v>Art</v>
      </c>
      <c r="Q639">
        <f t="shared" si="96"/>
        <v>1</v>
      </c>
      <c r="R639">
        <f t="shared" si="97"/>
        <v>0</v>
      </c>
      <c r="S639">
        <f t="shared" si="98"/>
        <v>0</v>
      </c>
      <c r="T639">
        <f t="shared" si="99"/>
        <v>0</v>
      </c>
      <c r="U639" s="11" t="str">
        <f t="shared" si="100"/>
        <v>&lt;10k</v>
      </c>
      <c r="V639" s="3">
        <v>4512.5</v>
      </c>
      <c r="W639" s="3">
        <v>867</v>
      </c>
      <c r="X639" s="3">
        <v>1668.5</v>
      </c>
      <c r="Y639" s="3">
        <v>1014</v>
      </c>
      <c r="Z639" s="3">
        <v>804</v>
      </c>
      <c r="AA639" s="9">
        <v>159</v>
      </c>
      <c r="AN639" s="3">
        <f>IFERROR(ROUND(VLOOKUP($A639,est_vols!$A:$U,4,FALSE),0),"")</f>
        <v>3826</v>
      </c>
      <c r="AO639" s="3">
        <f>IFERROR(ROUND(VLOOKUP($A639,est_vols!$A:$U,5,FALSE),0),"")</f>
        <v>608</v>
      </c>
      <c r="AP639" s="3">
        <f>IFERROR(ROUND(VLOOKUP($A639,est_vols!$A:$U,6,FALSE),0),"")</f>
        <v>1485</v>
      </c>
      <c r="AQ639" s="3">
        <f>IFERROR(ROUND(VLOOKUP($A639,est_vols!$A:$U,7,FALSE),0),"")</f>
        <v>714</v>
      </c>
      <c r="AR639" s="3">
        <f>IFERROR(ROUND(VLOOKUP($A639,est_vols!$A:$U,8,FALSE),0),"")</f>
        <v>868</v>
      </c>
      <c r="AS639" s="9">
        <f>IFERROR(ROUND(VLOOKUP($A639,est_vols!$A:$U,9,FALSE),0),"")</f>
        <v>150</v>
      </c>
      <c r="AT639" s="3">
        <f t="shared" si="106"/>
        <v>-686.5</v>
      </c>
      <c r="AU639" s="3">
        <f t="shared" si="106"/>
        <v>-259</v>
      </c>
      <c r="AV639" s="3">
        <f t="shared" si="106"/>
        <v>-183.5</v>
      </c>
      <c r="AW639" s="3">
        <f t="shared" si="104"/>
        <v>-300</v>
      </c>
      <c r="AX639" s="3">
        <f t="shared" si="104"/>
        <v>64</v>
      </c>
      <c r="AY639" s="9">
        <f t="shared" si="104"/>
        <v>-9</v>
      </c>
      <c r="AZ639" s="3">
        <f t="shared" si="107"/>
        <v>471282.25</v>
      </c>
      <c r="BA639" s="3">
        <f t="shared" si="107"/>
        <v>67081</v>
      </c>
      <c r="BB639" s="3">
        <f t="shared" si="107"/>
        <v>33672.25</v>
      </c>
      <c r="BC639" s="3">
        <f t="shared" si="105"/>
        <v>90000</v>
      </c>
      <c r="BD639" s="3">
        <f t="shared" si="105"/>
        <v>4096</v>
      </c>
      <c r="BE639" s="3">
        <f t="shared" si="105"/>
        <v>81</v>
      </c>
    </row>
    <row r="640" spans="1:57" x14ac:dyDescent="0.25">
      <c r="A640">
        <v>638</v>
      </c>
      <c r="B640" t="s">
        <v>75</v>
      </c>
      <c r="C640" t="s">
        <v>214</v>
      </c>
      <c r="D640" t="str">
        <f t="shared" si="103"/>
        <v>SILVER AVE between REVERE and THOMAS</v>
      </c>
      <c r="E640" t="s">
        <v>351</v>
      </c>
      <c r="F640" t="s">
        <v>600</v>
      </c>
      <c r="G640" t="s">
        <v>601</v>
      </c>
      <c r="H640" t="s">
        <v>40</v>
      </c>
      <c r="I640" t="s">
        <v>621</v>
      </c>
      <c r="J640" s="11" t="s">
        <v>1172</v>
      </c>
      <c r="K640">
        <v>20741</v>
      </c>
      <c r="L640" s="11">
        <v>20742</v>
      </c>
      <c r="M640">
        <f>IFERROR(ROUND(VLOOKUP($A640,est_vols!$A:$U,2,FALSE),0),"")</f>
        <v>3</v>
      </c>
      <c r="N640">
        <f>IFERROR(ROUND(VLOOKUP($A640,est_vols!$A:$U,3,FALSE),0),"")</f>
        <v>12</v>
      </c>
      <c r="O640" t="str">
        <f>VLOOKUP(M640,'AT FT Lookup'!$A$3:$D$8,4,FALSE)</f>
        <v>Urb</v>
      </c>
      <c r="P640" s="11" t="str">
        <f>VLOOKUP(N640,'AT FT Lookup'!$A$12:$C$26,3,FALSE)</f>
        <v>Art</v>
      </c>
      <c r="Q640">
        <f t="shared" si="96"/>
        <v>1</v>
      </c>
      <c r="R640">
        <f t="shared" si="97"/>
        <v>0</v>
      </c>
      <c r="S640">
        <f t="shared" si="98"/>
        <v>0</v>
      </c>
      <c r="T640">
        <f t="shared" si="99"/>
        <v>0</v>
      </c>
      <c r="U640" s="11" t="str">
        <f t="shared" si="100"/>
        <v>&lt;10k</v>
      </c>
      <c r="V640" s="3">
        <v>3328</v>
      </c>
      <c r="W640" s="3">
        <v>685.5</v>
      </c>
      <c r="X640" s="3">
        <v>1186.5</v>
      </c>
      <c r="Y640" s="3">
        <v>633.5</v>
      </c>
      <c r="Z640" s="3">
        <v>719</v>
      </c>
      <c r="AA640" s="9">
        <v>103.5</v>
      </c>
      <c r="AN640" s="3">
        <f>IFERROR(ROUND(VLOOKUP($A640,est_vols!$A:$U,4,FALSE),0),"")</f>
        <v>1694</v>
      </c>
      <c r="AO640" s="3">
        <f>IFERROR(ROUND(VLOOKUP($A640,est_vols!$A:$U,5,FALSE),0),"")</f>
        <v>408</v>
      </c>
      <c r="AP640" s="3">
        <f>IFERROR(ROUND(VLOOKUP($A640,est_vols!$A:$U,6,FALSE),0),"")</f>
        <v>709</v>
      </c>
      <c r="AQ640" s="3">
        <f>IFERROR(ROUND(VLOOKUP($A640,est_vols!$A:$U,7,FALSE),0),"")</f>
        <v>226</v>
      </c>
      <c r="AR640" s="3">
        <f>IFERROR(ROUND(VLOOKUP($A640,est_vols!$A:$U,8,FALSE),0),"")</f>
        <v>279</v>
      </c>
      <c r="AS640" s="9">
        <f>IFERROR(ROUND(VLOOKUP($A640,est_vols!$A:$U,9,FALSE),0),"")</f>
        <v>72</v>
      </c>
      <c r="AT640" s="3">
        <f t="shared" si="106"/>
        <v>-1634</v>
      </c>
      <c r="AU640" s="3">
        <f t="shared" si="106"/>
        <v>-277.5</v>
      </c>
      <c r="AV640" s="3">
        <f t="shared" si="106"/>
        <v>-477.5</v>
      </c>
      <c r="AW640" s="3">
        <f t="shared" si="104"/>
        <v>-407.5</v>
      </c>
      <c r="AX640" s="3">
        <f t="shared" si="104"/>
        <v>-440</v>
      </c>
      <c r="AY640" s="9">
        <f t="shared" si="104"/>
        <v>-31.5</v>
      </c>
      <c r="AZ640" s="3">
        <f t="shared" si="107"/>
        <v>2669956</v>
      </c>
      <c r="BA640" s="3">
        <f t="shared" si="107"/>
        <v>77006.25</v>
      </c>
      <c r="BB640" s="3">
        <f t="shared" si="107"/>
        <v>228006.25</v>
      </c>
      <c r="BC640" s="3">
        <f t="shared" si="105"/>
        <v>166056.25</v>
      </c>
      <c r="BD640" s="3">
        <f t="shared" si="105"/>
        <v>193600</v>
      </c>
      <c r="BE640" s="3">
        <f t="shared" si="105"/>
        <v>992.25</v>
      </c>
    </row>
    <row r="641" spans="1:57" x14ac:dyDescent="0.25">
      <c r="A641">
        <v>639</v>
      </c>
      <c r="B641" t="s">
        <v>75</v>
      </c>
      <c r="C641" t="s">
        <v>214</v>
      </c>
      <c r="D641" t="str">
        <f t="shared" si="103"/>
        <v>SILVER AVE between REVERE and THOMAS</v>
      </c>
      <c r="E641" t="s">
        <v>351</v>
      </c>
      <c r="F641" t="s">
        <v>600</v>
      </c>
      <c r="G641" t="s">
        <v>601</v>
      </c>
      <c r="H641" t="s">
        <v>42</v>
      </c>
      <c r="I641" t="s">
        <v>621</v>
      </c>
      <c r="J641" s="11" t="s">
        <v>1173</v>
      </c>
      <c r="K641">
        <v>20742</v>
      </c>
      <c r="L641" s="11">
        <v>20741</v>
      </c>
      <c r="M641">
        <f>IFERROR(ROUND(VLOOKUP($A641,est_vols!$A:$U,2,FALSE),0),"")</f>
        <v>3</v>
      </c>
      <c r="N641">
        <f>IFERROR(ROUND(VLOOKUP($A641,est_vols!$A:$U,3,FALSE),0),"")</f>
        <v>12</v>
      </c>
      <c r="O641" t="str">
        <f>VLOOKUP(M641,'AT FT Lookup'!$A$3:$D$8,4,FALSE)</f>
        <v>Urb</v>
      </c>
      <c r="P641" s="11" t="str">
        <f>VLOOKUP(N641,'AT FT Lookup'!$A$12:$C$26,3,FALSE)</f>
        <v>Art</v>
      </c>
      <c r="Q641">
        <f t="shared" si="96"/>
        <v>1</v>
      </c>
      <c r="R641">
        <f t="shared" si="97"/>
        <v>0</v>
      </c>
      <c r="S641">
        <f t="shared" si="98"/>
        <v>0</v>
      </c>
      <c r="T641">
        <f t="shared" si="99"/>
        <v>0</v>
      </c>
      <c r="U641" s="11" t="str">
        <f t="shared" si="100"/>
        <v>&lt;10k</v>
      </c>
      <c r="V641" s="3">
        <v>2634</v>
      </c>
      <c r="W641" s="3">
        <v>453.5</v>
      </c>
      <c r="X641" s="3">
        <v>957.5</v>
      </c>
      <c r="Y641" s="3">
        <v>653.5</v>
      </c>
      <c r="Z641" s="3">
        <v>488.5</v>
      </c>
      <c r="AA641" s="9">
        <v>81</v>
      </c>
      <c r="AN641" s="3">
        <f>IFERROR(ROUND(VLOOKUP($A641,est_vols!$A:$U,4,FALSE),0),"")</f>
        <v>1523</v>
      </c>
      <c r="AO641" s="3">
        <f>IFERROR(ROUND(VLOOKUP($A641,est_vols!$A:$U,5,FALSE),0),"")</f>
        <v>147</v>
      </c>
      <c r="AP641" s="3">
        <f>IFERROR(ROUND(VLOOKUP($A641,est_vols!$A:$U,6,FALSE),0),"")</f>
        <v>590</v>
      </c>
      <c r="AQ641" s="3">
        <f>IFERROR(ROUND(VLOOKUP($A641,est_vols!$A:$U,7,FALSE),0),"")</f>
        <v>389</v>
      </c>
      <c r="AR641" s="3">
        <f>IFERROR(ROUND(VLOOKUP($A641,est_vols!$A:$U,8,FALSE),0),"")</f>
        <v>354</v>
      </c>
      <c r="AS641" s="9">
        <f>IFERROR(ROUND(VLOOKUP($A641,est_vols!$A:$U,9,FALSE),0),"")</f>
        <v>42</v>
      </c>
      <c r="AT641" s="3">
        <f t="shared" si="106"/>
        <v>-1111</v>
      </c>
      <c r="AU641" s="3">
        <f t="shared" si="106"/>
        <v>-306.5</v>
      </c>
      <c r="AV641" s="3">
        <f t="shared" si="106"/>
        <v>-367.5</v>
      </c>
      <c r="AW641" s="3">
        <f t="shared" si="104"/>
        <v>-264.5</v>
      </c>
      <c r="AX641" s="3">
        <f t="shared" si="104"/>
        <v>-134.5</v>
      </c>
      <c r="AY641" s="9">
        <f t="shared" si="104"/>
        <v>-39</v>
      </c>
      <c r="AZ641" s="3">
        <f t="shared" si="107"/>
        <v>1234321</v>
      </c>
      <c r="BA641" s="3">
        <f t="shared" si="107"/>
        <v>93942.25</v>
      </c>
      <c r="BB641" s="3">
        <f t="shared" si="107"/>
        <v>135056.25</v>
      </c>
      <c r="BC641" s="3">
        <f t="shared" si="105"/>
        <v>69960.25</v>
      </c>
      <c r="BD641" s="3">
        <f t="shared" si="105"/>
        <v>18090.25</v>
      </c>
      <c r="BE641" s="3">
        <f t="shared" si="105"/>
        <v>1521</v>
      </c>
    </row>
    <row r="642" spans="1:57" x14ac:dyDescent="0.25">
      <c r="A642">
        <v>640</v>
      </c>
      <c r="B642" t="s">
        <v>75</v>
      </c>
      <c r="C642" t="s">
        <v>214</v>
      </c>
      <c r="D642" t="str">
        <f t="shared" si="103"/>
        <v>SILVER AVE between SANTA FE and SCOTIA</v>
      </c>
      <c r="E642" t="s">
        <v>351</v>
      </c>
      <c r="F642" t="s">
        <v>602</v>
      </c>
      <c r="G642" t="s">
        <v>603</v>
      </c>
      <c r="H642" t="s">
        <v>40</v>
      </c>
      <c r="I642" t="s">
        <v>621</v>
      </c>
      <c r="J642" s="11" t="s">
        <v>1174</v>
      </c>
      <c r="K642">
        <v>20737</v>
      </c>
      <c r="L642" s="11">
        <v>20745</v>
      </c>
      <c r="M642">
        <f>IFERROR(ROUND(VLOOKUP($A642,est_vols!$A:$U,2,FALSE),0),"")</f>
        <v>3</v>
      </c>
      <c r="N642">
        <f>IFERROR(ROUND(VLOOKUP($A642,est_vols!$A:$U,3,FALSE),0),"")</f>
        <v>12</v>
      </c>
      <c r="O642" t="str">
        <f>VLOOKUP(M642,'AT FT Lookup'!$A$3:$D$8,4,FALSE)</f>
        <v>Urb</v>
      </c>
      <c r="P642" s="11" t="str">
        <f>VLOOKUP(N642,'AT FT Lookup'!$A$12:$C$26,3,FALSE)</f>
        <v>Art</v>
      </c>
      <c r="Q642">
        <f t="shared" si="96"/>
        <v>1</v>
      </c>
      <c r="R642">
        <f t="shared" si="97"/>
        <v>0</v>
      </c>
      <c r="S642">
        <f t="shared" si="98"/>
        <v>0</v>
      </c>
      <c r="T642">
        <f t="shared" si="99"/>
        <v>0</v>
      </c>
      <c r="U642" s="11" t="str">
        <f t="shared" si="100"/>
        <v>&lt;10k</v>
      </c>
      <c r="V642" s="3">
        <v>4202</v>
      </c>
      <c r="W642" s="3">
        <v>792.5</v>
      </c>
      <c r="X642" s="3">
        <v>1419.5</v>
      </c>
      <c r="Y642" s="3">
        <v>878</v>
      </c>
      <c r="Z642" s="3">
        <v>1006.5</v>
      </c>
      <c r="AA642" s="9">
        <v>105.5</v>
      </c>
      <c r="AN642" s="3">
        <f>IFERROR(ROUND(VLOOKUP($A642,est_vols!$A:$U,4,FALSE),0),"")</f>
        <v>2282</v>
      </c>
      <c r="AO642" s="3">
        <f>IFERROR(ROUND(VLOOKUP($A642,est_vols!$A:$U,5,FALSE),0),"")</f>
        <v>462</v>
      </c>
      <c r="AP642" s="3">
        <f>IFERROR(ROUND(VLOOKUP($A642,est_vols!$A:$U,6,FALSE),0),"")</f>
        <v>941</v>
      </c>
      <c r="AQ642" s="3">
        <f>IFERROR(ROUND(VLOOKUP($A642,est_vols!$A:$U,7,FALSE),0),"")</f>
        <v>355</v>
      </c>
      <c r="AR642" s="3">
        <f>IFERROR(ROUND(VLOOKUP($A642,est_vols!$A:$U,8,FALSE),0),"")</f>
        <v>444</v>
      </c>
      <c r="AS642" s="9">
        <f>IFERROR(ROUND(VLOOKUP($A642,est_vols!$A:$U,9,FALSE),0),"")</f>
        <v>80</v>
      </c>
      <c r="AT642" s="3">
        <f t="shared" si="106"/>
        <v>-1920</v>
      </c>
      <c r="AU642" s="3">
        <f t="shared" si="106"/>
        <v>-330.5</v>
      </c>
      <c r="AV642" s="3">
        <f t="shared" si="106"/>
        <v>-478.5</v>
      </c>
      <c r="AW642" s="3">
        <f t="shared" si="104"/>
        <v>-523</v>
      </c>
      <c r="AX642" s="3">
        <f t="shared" si="104"/>
        <v>-562.5</v>
      </c>
      <c r="AY642" s="9">
        <f t="shared" si="104"/>
        <v>-25.5</v>
      </c>
      <c r="AZ642" s="3">
        <f t="shared" si="107"/>
        <v>3686400</v>
      </c>
      <c r="BA642" s="3">
        <f t="shared" si="107"/>
        <v>109230.25</v>
      </c>
      <c r="BB642" s="3">
        <f t="shared" si="107"/>
        <v>228962.25</v>
      </c>
      <c r="BC642" s="3">
        <f t="shared" si="105"/>
        <v>273529</v>
      </c>
      <c r="BD642" s="3">
        <f t="shared" si="105"/>
        <v>316406.25</v>
      </c>
      <c r="BE642" s="3">
        <f t="shared" si="105"/>
        <v>650.25</v>
      </c>
    </row>
    <row r="643" spans="1:57" x14ac:dyDescent="0.25">
      <c r="A643">
        <v>641</v>
      </c>
      <c r="B643" t="s">
        <v>75</v>
      </c>
      <c r="C643" t="s">
        <v>214</v>
      </c>
      <c r="D643" t="str">
        <f t="shared" si="103"/>
        <v>SILVER AVE between SANTA FE and SCOTIA</v>
      </c>
      <c r="E643" t="s">
        <v>351</v>
      </c>
      <c r="F643" t="s">
        <v>602</v>
      </c>
      <c r="G643" t="s">
        <v>603</v>
      </c>
      <c r="H643" t="s">
        <v>40</v>
      </c>
      <c r="I643" t="s">
        <v>621</v>
      </c>
      <c r="J643" s="11" t="s">
        <v>1175</v>
      </c>
      <c r="K643">
        <v>20745</v>
      </c>
      <c r="L643" s="11">
        <v>20744</v>
      </c>
      <c r="M643">
        <f>IFERROR(ROUND(VLOOKUP($A643,est_vols!$A:$U,2,FALSE),0),"")</f>
        <v>3</v>
      </c>
      <c r="N643">
        <f>IFERROR(ROUND(VLOOKUP($A643,est_vols!$A:$U,3,FALSE),0),"")</f>
        <v>12</v>
      </c>
      <c r="O643" t="str">
        <f>VLOOKUP(M643,'AT FT Lookup'!$A$3:$D$8,4,FALSE)</f>
        <v>Urb</v>
      </c>
      <c r="P643" s="11" t="str">
        <f>VLOOKUP(N643,'AT FT Lookup'!$A$12:$C$26,3,FALSE)</f>
        <v>Art</v>
      </c>
      <c r="Q643">
        <f t="shared" si="96"/>
        <v>1</v>
      </c>
      <c r="R643">
        <f t="shared" si="97"/>
        <v>0</v>
      </c>
      <c r="S643">
        <f t="shared" si="98"/>
        <v>0</v>
      </c>
      <c r="T643">
        <f t="shared" si="99"/>
        <v>0</v>
      </c>
      <c r="U643" s="11" t="str">
        <f t="shared" si="100"/>
        <v>&lt;10k</v>
      </c>
      <c r="V643" s="3">
        <v>4202</v>
      </c>
      <c r="W643" s="3">
        <v>792.5</v>
      </c>
      <c r="X643" s="3">
        <v>1419.5</v>
      </c>
      <c r="Y643" s="3">
        <v>878</v>
      </c>
      <c r="Z643" s="3">
        <v>1006.5</v>
      </c>
      <c r="AA643" s="9">
        <v>105.5</v>
      </c>
      <c r="AN643" s="3">
        <f>IFERROR(ROUND(VLOOKUP($A643,est_vols!$A:$U,4,FALSE),0),"")</f>
        <v>2282</v>
      </c>
      <c r="AO643" s="3">
        <f>IFERROR(ROUND(VLOOKUP($A643,est_vols!$A:$U,5,FALSE),0),"")</f>
        <v>462</v>
      </c>
      <c r="AP643" s="3">
        <f>IFERROR(ROUND(VLOOKUP($A643,est_vols!$A:$U,6,FALSE),0),"")</f>
        <v>941</v>
      </c>
      <c r="AQ643" s="3">
        <f>IFERROR(ROUND(VLOOKUP($A643,est_vols!$A:$U,7,FALSE),0),"")</f>
        <v>355</v>
      </c>
      <c r="AR643" s="3">
        <f>IFERROR(ROUND(VLOOKUP($A643,est_vols!$A:$U,8,FALSE),0),"")</f>
        <v>444</v>
      </c>
      <c r="AS643" s="9">
        <f>IFERROR(ROUND(VLOOKUP($A643,est_vols!$A:$U,9,FALSE),0),"")</f>
        <v>80</v>
      </c>
      <c r="AT643" s="3">
        <f t="shared" si="106"/>
        <v>-1920</v>
      </c>
      <c r="AU643" s="3">
        <f t="shared" si="106"/>
        <v>-330.5</v>
      </c>
      <c r="AV643" s="3">
        <f t="shared" si="106"/>
        <v>-478.5</v>
      </c>
      <c r="AW643" s="3">
        <f t="shared" si="104"/>
        <v>-523</v>
      </c>
      <c r="AX643" s="3">
        <f t="shared" si="104"/>
        <v>-562.5</v>
      </c>
      <c r="AY643" s="9">
        <f t="shared" si="104"/>
        <v>-25.5</v>
      </c>
      <c r="AZ643" s="3">
        <f t="shared" si="107"/>
        <v>3686400</v>
      </c>
      <c r="BA643" s="3">
        <f t="shared" si="107"/>
        <v>109230.25</v>
      </c>
      <c r="BB643" s="3">
        <f t="shared" si="107"/>
        <v>228962.25</v>
      </c>
      <c r="BC643" s="3">
        <f t="shared" si="105"/>
        <v>273529</v>
      </c>
      <c r="BD643" s="3">
        <f t="shared" si="105"/>
        <v>316406.25</v>
      </c>
      <c r="BE643" s="3">
        <f t="shared" si="105"/>
        <v>650.25</v>
      </c>
    </row>
    <row r="644" spans="1:57" x14ac:dyDescent="0.25">
      <c r="A644">
        <v>642</v>
      </c>
      <c r="B644" t="s">
        <v>75</v>
      </c>
      <c r="C644" t="s">
        <v>214</v>
      </c>
      <c r="D644" t="str">
        <f t="shared" si="103"/>
        <v>SILVER AVE between SANTA FE and SCOTIA</v>
      </c>
      <c r="E644" t="s">
        <v>351</v>
      </c>
      <c r="F644" t="s">
        <v>602</v>
      </c>
      <c r="G644" t="s">
        <v>603</v>
      </c>
      <c r="H644" t="s">
        <v>42</v>
      </c>
      <c r="I644" t="s">
        <v>621</v>
      </c>
      <c r="J644" s="11" t="s">
        <v>1176</v>
      </c>
      <c r="K644">
        <v>20744</v>
      </c>
      <c r="L644" s="11">
        <v>20745</v>
      </c>
      <c r="M644">
        <f>IFERROR(ROUND(VLOOKUP($A644,est_vols!$A:$U,2,FALSE),0),"")</f>
        <v>3</v>
      </c>
      <c r="N644">
        <f>IFERROR(ROUND(VLOOKUP($A644,est_vols!$A:$U,3,FALSE),0),"")</f>
        <v>12</v>
      </c>
      <c r="O644" t="str">
        <f>VLOOKUP(M644,'AT FT Lookup'!$A$3:$D$8,4,FALSE)</f>
        <v>Urb</v>
      </c>
      <c r="P644" s="11" t="str">
        <f>VLOOKUP(N644,'AT FT Lookup'!$A$12:$C$26,3,FALSE)</f>
        <v>Art</v>
      </c>
      <c r="Q644">
        <f t="shared" ref="Q644:Q695" si="108">IF(V644&lt;10000,IF(V644&lt;1,0,1),0)</f>
        <v>1</v>
      </c>
      <c r="R644">
        <f t="shared" ref="R644:R695" si="109">IF(V644&lt;20000,IF(V644&lt;10000,0,1),0)</f>
        <v>0</v>
      </c>
      <c r="S644">
        <f t="shared" ref="S644:S695" si="110">IF(V644&lt;50000,IF(V644&lt;20000,0,1),0)</f>
        <v>0</v>
      </c>
      <c r="T644">
        <f t="shared" ref="T644:T695" si="111">IF(V644&gt;=50000,1,0)</f>
        <v>0</v>
      </c>
      <c r="U644" s="11" t="str">
        <f t="shared" ref="U644:U695" si="112">IF(Q644=1,"&lt;10k",IF(R644=1,"10-20k",IF(S644=1,"20-50k",IF(T644=1,"&gt;=50k","NA"))))</f>
        <v>&lt;10k</v>
      </c>
      <c r="V644" s="3">
        <v>3286</v>
      </c>
      <c r="W644" s="3">
        <v>589</v>
      </c>
      <c r="X644" s="3">
        <v>1213</v>
      </c>
      <c r="Y644" s="3">
        <v>772</v>
      </c>
      <c r="Z644" s="3">
        <v>608.5</v>
      </c>
      <c r="AA644" s="9">
        <v>103.5</v>
      </c>
      <c r="AN644" s="3">
        <f>IFERROR(ROUND(VLOOKUP($A644,est_vols!$A:$U,4,FALSE),0),"")</f>
        <v>1795</v>
      </c>
      <c r="AO644" s="3">
        <f>IFERROR(ROUND(VLOOKUP($A644,est_vols!$A:$U,5,FALSE),0),"")</f>
        <v>161</v>
      </c>
      <c r="AP644" s="3">
        <f>IFERROR(ROUND(VLOOKUP($A644,est_vols!$A:$U,6,FALSE),0),"")</f>
        <v>733</v>
      </c>
      <c r="AQ644" s="3">
        <f>IFERROR(ROUND(VLOOKUP($A644,est_vols!$A:$U,7,FALSE),0),"")</f>
        <v>439</v>
      </c>
      <c r="AR644" s="3">
        <f>IFERROR(ROUND(VLOOKUP($A644,est_vols!$A:$U,8,FALSE),0),"")</f>
        <v>401</v>
      </c>
      <c r="AS644" s="9">
        <f>IFERROR(ROUND(VLOOKUP($A644,est_vols!$A:$U,9,FALSE),0),"")</f>
        <v>60</v>
      </c>
      <c r="AT644" s="3">
        <f t="shared" si="106"/>
        <v>-1491</v>
      </c>
      <c r="AU644" s="3">
        <f t="shared" si="106"/>
        <v>-428</v>
      </c>
      <c r="AV644" s="3">
        <f t="shared" si="106"/>
        <v>-480</v>
      </c>
      <c r="AW644" s="3">
        <f t="shared" si="104"/>
        <v>-333</v>
      </c>
      <c r="AX644" s="3">
        <f t="shared" si="104"/>
        <v>-207.5</v>
      </c>
      <c r="AY644" s="9">
        <f t="shared" si="104"/>
        <v>-43.5</v>
      </c>
      <c r="AZ644" s="3">
        <f t="shared" si="107"/>
        <v>2223081</v>
      </c>
      <c r="BA644" s="3">
        <f t="shared" si="107"/>
        <v>183184</v>
      </c>
      <c r="BB644" s="3">
        <f t="shared" si="107"/>
        <v>230400</v>
      </c>
      <c r="BC644" s="3">
        <f t="shared" si="105"/>
        <v>110889</v>
      </c>
      <c r="BD644" s="3">
        <f t="shared" si="105"/>
        <v>43056.25</v>
      </c>
      <c r="BE644" s="3">
        <f t="shared" si="105"/>
        <v>1892.25</v>
      </c>
    </row>
    <row r="645" spans="1:57" x14ac:dyDescent="0.25">
      <c r="A645">
        <v>643</v>
      </c>
      <c r="B645" t="s">
        <v>75</v>
      </c>
      <c r="C645" t="s">
        <v>214</v>
      </c>
      <c r="D645" t="str">
        <f t="shared" si="103"/>
        <v>SILVER AVE between SANTA FE and SCOTIA</v>
      </c>
      <c r="E645" t="s">
        <v>351</v>
      </c>
      <c r="F645" t="s">
        <v>602</v>
      </c>
      <c r="G645" t="s">
        <v>603</v>
      </c>
      <c r="H645" t="s">
        <v>42</v>
      </c>
      <c r="I645" t="s">
        <v>621</v>
      </c>
      <c r="J645" s="11" t="s">
        <v>1177</v>
      </c>
      <c r="K645">
        <v>20745</v>
      </c>
      <c r="L645" s="11">
        <v>20737</v>
      </c>
      <c r="M645">
        <f>IFERROR(ROUND(VLOOKUP($A645,est_vols!$A:$U,2,FALSE),0),"")</f>
        <v>3</v>
      </c>
      <c r="N645">
        <f>IFERROR(ROUND(VLOOKUP($A645,est_vols!$A:$U,3,FALSE),0),"")</f>
        <v>12</v>
      </c>
      <c r="O645" t="str">
        <f>VLOOKUP(M645,'AT FT Lookup'!$A$3:$D$8,4,FALSE)</f>
        <v>Urb</v>
      </c>
      <c r="P645" s="11" t="str">
        <f>VLOOKUP(N645,'AT FT Lookup'!$A$12:$C$26,3,FALSE)</f>
        <v>Art</v>
      </c>
      <c r="Q645">
        <f t="shared" si="108"/>
        <v>1</v>
      </c>
      <c r="R645">
        <f t="shared" si="109"/>
        <v>0</v>
      </c>
      <c r="S645">
        <f t="shared" si="110"/>
        <v>0</v>
      </c>
      <c r="T645">
        <f t="shared" si="111"/>
        <v>0</v>
      </c>
      <c r="U645" s="11" t="str">
        <f t="shared" si="112"/>
        <v>&lt;10k</v>
      </c>
      <c r="V645" s="3">
        <v>3286</v>
      </c>
      <c r="W645" s="3">
        <v>589</v>
      </c>
      <c r="X645" s="3">
        <v>1213</v>
      </c>
      <c r="Y645" s="3">
        <v>772</v>
      </c>
      <c r="Z645" s="3">
        <v>608.5</v>
      </c>
      <c r="AA645" s="9">
        <v>103.5</v>
      </c>
      <c r="AN645" s="3">
        <f>IFERROR(ROUND(VLOOKUP($A645,est_vols!$A:$U,4,FALSE),0),"")</f>
        <v>1795</v>
      </c>
      <c r="AO645" s="3">
        <f>IFERROR(ROUND(VLOOKUP($A645,est_vols!$A:$U,5,FALSE),0),"")</f>
        <v>161</v>
      </c>
      <c r="AP645" s="3">
        <f>IFERROR(ROUND(VLOOKUP($A645,est_vols!$A:$U,6,FALSE),0),"")</f>
        <v>733</v>
      </c>
      <c r="AQ645" s="3">
        <f>IFERROR(ROUND(VLOOKUP($A645,est_vols!$A:$U,7,FALSE),0),"")</f>
        <v>439</v>
      </c>
      <c r="AR645" s="3">
        <f>IFERROR(ROUND(VLOOKUP($A645,est_vols!$A:$U,8,FALSE),0),"")</f>
        <v>401</v>
      </c>
      <c r="AS645" s="9">
        <f>IFERROR(ROUND(VLOOKUP($A645,est_vols!$A:$U,9,FALSE),0),"")</f>
        <v>60</v>
      </c>
      <c r="AT645" s="3">
        <f t="shared" si="106"/>
        <v>-1491</v>
      </c>
      <c r="AU645" s="3">
        <f t="shared" si="106"/>
        <v>-428</v>
      </c>
      <c r="AV645" s="3">
        <f t="shared" si="106"/>
        <v>-480</v>
      </c>
      <c r="AW645" s="3">
        <f t="shared" si="104"/>
        <v>-333</v>
      </c>
      <c r="AX645" s="3">
        <f t="shared" si="104"/>
        <v>-207.5</v>
      </c>
      <c r="AY645" s="9">
        <f t="shared" si="104"/>
        <v>-43.5</v>
      </c>
      <c r="AZ645" s="3">
        <f t="shared" si="107"/>
        <v>2223081</v>
      </c>
      <c r="BA645" s="3">
        <f t="shared" si="107"/>
        <v>183184</v>
      </c>
      <c r="BB645" s="3">
        <f t="shared" si="107"/>
        <v>230400</v>
      </c>
      <c r="BC645" s="3">
        <f t="shared" si="105"/>
        <v>110889</v>
      </c>
      <c r="BD645" s="3">
        <f t="shared" si="105"/>
        <v>43056.25</v>
      </c>
      <c r="BE645" s="3">
        <f t="shared" si="105"/>
        <v>1892.25</v>
      </c>
    </row>
    <row r="646" spans="1:57" x14ac:dyDescent="0.25">
      <c r="A646">
        <v>644</v>
      </c>
      <c r="B646" t="s">
        <v>75</v>
      </c>
      <c r="C646" t="s">
        <v>214</v>
      </c>
      <c r="D646" t="str">
        <f t="shared" si="103"/>
        <v>SILVER AVE between THOMAS and TOPEKA</v>
      </c>
      <c r="E646" t="s">
        <v>351</v>
      </c>
      <c r="F646" t="s">
        <v>601</v>
      </c>
      <c r="G646" t="s">
        <v>604</v>
      </c>
      <c r="H646" t="s">
        <v>40</v>
      </c>
      <c r="I646" t="s">
        <v>621</v>
      </c>
      <c r="J646" s="11" t="s">
        <v>1178</v>
      </c>
      <c r="K646">
        <v>20743</v>
      </c>
      <c r="L646" s="11">
        <v>20741</v>
      </c>
      <c r="M646">
        <f>IFERROR(ROUND(VLOOKUP($A646,est_vols!$A:$U,2,FALSE),0),"")</f>
        <v>3</v>
      </c>
      <c r="N646">
        <f>IFERROR(ROUND(VLOOKUP($A646,est_vols!$A:$U,3,FALSE),0),"")</f>
        <v>12</v>
      </c>
      <c r="O646" t="str">
        <f>VLOOKUP(M646,'AT FT Lookup'!$A$3:$D$8,4,FALSE)</f>
        <v>Urb</v>
      </c>
      <c r="P646" s="11" t="str">
        <f>VLOOKUP(N646,'AT FT Lookup'!$A$12:$C$26,3,FALSE)</f>
        <v>Art</v>
      </c>
      <c r="Q646">
        <f t="shared" si="108"/>
        <v>1</v>
      </c>
      <c r="R646">
        <f t="shared" si="109"/>
        <v>0</v>
      </c>
      <c r="S646">
        <f t="shared" si="110"/>
        <v>0</v>
      </c>
      <c r="T646">
        <f t="shared" si="111"/>
        <v>0</v>
      </c>
      <c r="U646" s="11" t="str">
        <f t="shared" si="112"/>
        <v>&lt;10k</v>
      </c>
      <c r="V646" s="3">
        <v>3617.5</v>
      </c>
      <c r="W646" s="3">
        <v>729</v>
      </c>
      <c r="X646" s="3">
        <v>1265.5</v>
      </c>
      <c r="Y646" s="3">
        <v>724.5</v>
      </c>
      <c r="Z646" s="3">
        <v>787.5</v>
      </c>
      <c r="AA646" s="9">
        <v>111</v>
      </c>
      <c r="AN646" s="3">
        <f>IFERROR(ROUND(VLOOKUP($A646,est_vols!$A:$U,4,FALSE),0),"")</f>
        <v>1694</v>
      </c>
      <c r="AO646" s="3">
        <f>IFERROR(ROUND(VLOOKUP($A646,est_vols!$A:$U,5,FALSE),0),"")</f>
        <v>408</v>
      </c>
      <c r="AP646" s="3">
        <f>IFERROR(ROUND(VLOOKUP($A646,est_vols!$A:$U,6,FALSE),0),"")</f>
        <v>709</v>
      </c>
      <c r="AQ646" s="3">
        <f>IFERROR(ROUND(VLOOKUP($A646,est_vols!$A:$U,7,FALSE),0),"")</f>
        <v>226</v>
      </c>
      <c r="AR646" s="3">
        <f>IFERROR(ROUND(VLOOKUP($A646,est_vols!$A:$U,8,FALSE),0),"")</f>
        <v>279</v>
      </c>
      <c r="AS646" s="9">
        <f>IFERROR(ROUND(VLOOKUP($A646,est_vols!$A:$U,9,FALSE),0),"")</f>
        <v>72</v>
      </c>
      <c r="AT646" s="3">
        <f t="shared" si="106"/>
        <v>-1923.5</v>
      </c>
      <c r="AU646" s="3">
        <f t="shared" si="106"/>
        <v>-321</v>
      </c>
      <c r="AV646" s="3">
        <f t="shared" si="106"/>
        <v>-556.5</v>
      </c>
      <c r="AW646" s="3">
        <f t="shared" si="104"/>
        <v>-498.5</v>
      </c>
      <c r="AX646" s="3">
        <f t="shared" si="104"/>
        <v>-508.5</v>
      </c>
      <c r="AY646" s="9">
        <f t="shared" si="104"/>
        <v>-39</v>
      </c>
      <c r="AZ646" s="3">
        <f t="shared" si="107"/>
        <v>3699852.25</v>
      </c>
      <c r="BA646" s="3">
        <f t="shared" si="107"/>
        <v>103041</v>
      </c>
      <c r="BB646" s="3">
        <f t="shared" si="107"/>
        <v>309692.25</v>
      </c>
      <c r="BC646" s="3">
        <f t="shared" si="105"/>
        <v>248502.25</v>
      </c>
      <c r="BD646" s="3">
        <f t="shared" si="105"/>
        <v>258572.25</v>
      </c>
      <c r="BE646" s="3">
        <f t="shared" si="105"/>
        <v>1521</v>
      </c>
    </row>
    <row r="647" spans="1:57" x14ac:dyDescent="0.25">
      <c r="A647">
        <v>645</v>
      </c>
      <c r="B647" t="s">
        <v>75</v>
      </c>
      <c r="C647" t="s">
        <v>214</v>
      </c>
      <c r="D647" t="str">
        <f t="shared" si="103"/>
        <v>SILVER AVE between THOMAS and TOPEKA</v>
      </c>
      <c r="E647" t="s">
        <v>351</v>
      </c>
      <c r="F647" t="s">
        <v>601</v>
      </c>
      <c r="G647" t="s">
        <v>604</v>
      </c>
      <c r="H647" t="s">
        <v>42</v>
      </c>
      <c r="I647" t="s">
        <v>621</v>
      </c>
      <c r="J647" s="11" t="s">
        <v>1179</v>
      </c>
      <c r="K647">
        <v>20741</v>
      </c>
      <c r="L647" s="11">
        <v>20743</v>
      </c>
      <c r="M647">
        <f>IFERROR(ROUND(VLOOKUP($A647,est_vols!$A:$U,2,FALSE),0),"")</f>
        <v>3</v>
      </c>
      <c r="N647">
        <f>IFERROR(ROUND(VLOOKUP($A647,est_vols!$A:$U,3,FALSE),0),"")</f>
        <v>12</v>
      </c>
      <c r="O647" t="str">
        <f>VLOOKUP(M647,'AT FT Lookup'!$A$3:$D$8,4,FALSE)</f>
        <v>Urb</v>
      </c>
      <c r="P647" s="11" t="str">
        <f>VLOOKUP(N647,'AT FT Lookup'!$A$12:$C$26,3,FALSE)</f>
        <v>Art</v>
      </c>
      <c r="Q647">
        <f t="shared" si="108"/>
        <v>1</v>
      </c>
      <c r="R647">
        <f t="shared" si="109"/>
        <v>0</v>
      </c>
      <c r="S647">
        <f t="shared" si="110"/>
        <v>0</v>
      </c>
      <c r="T647">
        <f t="shared" si="111"/>
        <v>0</v>
      </c>
      <c r="U647" s="11" t="str">
        <f t="shared" si="112"/>
        <v>&lt;10k</v>
      </c>
      <c r="V647" s="3">
        <v>2744.5</v>
      </c>
      <c r="W647" s="3">
        <v>485</v>
      </c>
      <c r="X647" s="3">
        <v>1010.5</v>
      </c>
      <c r="Y647" s="3">
        <v>659.5</v>
      </c>
      <c r="Z647" s="3">
        <v>508.5</v>
      </c>
      <c r="AA647" s="9">
        <v>81</v>
      </c>
      <c r="AN647" s="3">
        <f>IFERROR(ROUND(VLOOKUP($A647,est_vols!$A:$U,4,FALSE),0),"")</f>
        <v>1523</v>
      </c>
      <c r="AO647" s="3">
        <f>IFERROR(ROUND(VLOOKUP($A647,est_vols!$A:$U,5,FALSE),0),"")</f>
        <v>147</v>
      </c>
      <c r="AP647" s="3">
        <f>IFERROR(ROUND(VLOOKUP($A647,est_vols!$A:$U,6,FALSE),0),"")</f>
        <v>590</v>
      </c>
      <c r="AQ647" s="3">
        <f>IFERROR(ROUND(VLOOKUP($A647,est_vols!$A:$U,7,FALSE),0),"")</f>
        <v>389</v>
      </c>
      <c r="AR647" s="3">
        <f>IFERROR(ROUND(VLOOKUP($A647,est_vols!$A:$U,8,FALSE),0),"")</f>
        <v>354</v>
      </c>
      <c r="AS647" s="9">
        <f>IFERROR(ROUND(VLOOKUP($A647,est_vols!$A:$U,9,FALSE),0),"")</f>
        <v>42</v>
      </c>
      <c r="AT647" s="3">
        <f t="shared" si="106"/>
        <v>-1221.5</v>
      </c>
      <c r="AU647" s="3">
        <f t="shared" si="106"/>
        <v>-338</v>
      </c>
      <c r="AV647" s="3">
        <f t="shared" si="106"/>
        <v>-420.5</v>
      </c>
      <c r="AW647" s="3">
        <f t="shared" si="104"/>
        <v>-270.5</v>
      </c>
      <c r="AX647" s="3">
        <f t="shared" si="104"/>
        <v>-154.5</v>
      </c>
      <c r="AY647" s="9">
        <f t="shared" si="104"/>
        <v>-39</v>
      </c>
      <c r="AZ647" s="3">
        <f t="shared" si="107"/>
        <v>1492062.25</v>
      </c>
      <c r="BA647" s="3">
        <f t="shared" si="107"/>
        <v>114244</v>
      </c>
      <c r="BB647" s="3">
        <f t="shared" si="107"/>
        <v>176820.25</v>
      </c>
      <c r="BC647" s="3">
        <f t="shared" si="105"/>
        <v>73170.25</v>
      </c>
      <c r="BD647" s="3">
        <f t="shared" si="105"/>
        <v>23870.25</v>
      </c>
      <c r="BE647" s="3">
        <f t="shared" si="105"/>
        <v>1521</v>
      </c>
    </row>
    <row r="648" spans="1:57" x14ac:dyDescent="0.25">
      <c r="A648">
        <v>646</v>
      </c>
      <c r="B648" t="s">
        <v>75</v>
      </c>
      <c r="C648" t="s">
        <v>214</v>
      </c>
      <c r="D648" t="str">
        <f t="shared" si="103"/>
        <v>STEINER ST between CALIFORNIA and PINE</v>
      </c>
      <c r="E648" t="s">
        <v>352</v>
      </c>
      <c r="F648" t="s">
        <v>378</v>
      </c>
      <c r="G648" t="s">
        <v>436</v>
      </c>
      <c r="H648" t="s">
        <v>36</v>
      </c>
      <c r="I648" t="s">
        <v>621</v>
      </c>
      <c r="J648" s="11" t="s">
        <v>1180</v>
      </c>
      <c r="K648">
        <v>26631</v>
      </c>
      <c r="L648" s="11">
        <v>26633</v>
      </c>
      <c r="M648">
        <f>IFERROR(ROUND(VLOOKUP($A648,est_vols!$A:$U,2,FALSE),0),"")</f>
        <v>1</v>
      </c>
      <c r="N648">
        <f>IFERROR(ROUND(VLOOKUP($A648,est_vols!$A:$U,3,FALSE),0),"")</f>
        <v>11</v>
      </c>
      <c r="O648" t="str">
        <f>VLOOKUP(M648,'AT FT Lookup'!$A$3:$D$8,4,FALSE)</f>
        <v>Core/CBD</v>
      </c>
      <c r="P648" s="11" t="str">
        <f>VLOOKUP(N648,'AT FT Lookup'!$A$12:$C$26,3,FALSE)</f>
        <v>Loc</v>
      </c>
      <c r="Q648">
        <f t="shared" si="108"/>
        <v>1</v>
      </c>
      <c r="R648">
        <f t="shared" si="109"/>
        <v>0</v>
      </c>
      <c r="S648">
        <f t="shared" si="110"/>
        <v>0</v>
      </c>
      <c r="T648">
        <f t="shared" si="111"/>
        <v>0</v>
      </c>
      <c r="U648" s="11" t="str">
        <f t="shared" si="112"/>
        <v>&lt;10k</v>
      </c>
      <c r="V648" s="3">
        <v>3367</v>
      </c>
      <c r="W648" s="3">
        <v>499</v>
      </c>
      <c r="X648" s="3">
        <v>1430</v>
      </c>
      <c r="Y648" s="3">
        <v>663</v>
      </c>
      <c r="Z648" s="3">
        <v>719</v>
      </c>
      <c r="AA648" s="9">
        <v>56</v>
      </c>
      <c r="AN648" s="3">
        <f>IFERROR(ROUND(VLOOKUP($A648,est_vols!$A:$U,4,FALSE),0),"")</f>
        <v>2006</v>
      </c>
      <c r="AO648" s="3">
        <f>IFERROR(ROUND(VLOOKUP($A648,est_vols!$A:$U,5,FALSE),0),"")</f>
        <v>274</v>
      </c>
      <c r="AP648" s="3">
        <f>IFERROR(ROUND(VLOOKUP($A648,est_vols!$A:$U,6,FALSE),0),"")</f>
        <v>730</v>
      </c>
      <c r="AQ648" s="3">
        <f>IFERROR(ROUND(VLOOKUP($A648,est_vols!$A:$U,7,FALSE),0),"")</f>
        <v>468</v>
      </c>
      <c r="AR648" s="3">
        <f>IFERROR(ROUND(VLOOKUP($A648,est_vols!$A:$U,8,FALSE),0),"")</f>
        <v>472</v>
      </c>
      <c r="AS648" s="9">
        <f>IFERROR(ROUND(VLOOKUP($A648,est_vols!$A:$U,9,FALSE),0),"")</f>
        <v>62</v>
      </c>
      <c r="AT648" s="3">
        <f t="shared" si="106"/>
        <v>-1361</v>
      </c>
      <c r="AU648" s="3">
        <f t="shared" si="106"/>
        <v>-225</v>
      </c>
      <c r="AV648" s="3">
        <f t="shared" si="106"/>
        <v>-700</v>
      </c>
      <c r="AW648" s="3">
        <f t="shared" si="104"/>
        <v>-195</v>
      </c>
      <c r="AX648" s="3">
        <f t="shared" si="104"/>
        <v>-247</v>
      </c>
      <c r="AY648" s="9">
        <f t="shared" si="104"/>
        <v>6</v>
      </c>
      <c r="AZ648" s="3">
        <f t="shared" si="107"/>
        <v>1852321</v>
      </c>
      <c r="BA648" s="3">
        <f t="shared" si="107"/>
        <v>50625</v>
      </c>
      <c r="BB648" s="3">
        <f t="shared" si="107"/>
        <v>490000</v>
      </c>
      <c r="BC648" s="3">
        <f t="shared" si="105"/>
        <v>38025</v>
      </c>
      <c r="BD648" s="3">
        <f t="shared" si="105"/>
        <v>61009</v>
      </c>
      <c r="BE648" s="3">
        <f t="shared" si="105"/>
        <v>36</v>
      </c>
    </row>
    <row r="649" spans="1:57" x14ac:dyDescent="0.25">
      <c r="A649">
        <v>647</v>
      </c>
      <c r="B649" t="s">
        <v>75</v>
      </c>
      <c r="C649" t="s">
        <v>214</v>
      </c>
      <c r="D649" t="str">
        <f t="shared" si="103"/>
        <v>STEINER ST between CALIFORNIA and PINE</v>
      </c>
      <c r="E649" t="s">
        <v>352</v>
      </c>
      <c r="F649" t="s">
        <v>378</v>
      </c>
      <c r="G649" t="s">
        <v>436</v>
      </c>
      <c r="H649" t="s">
        <v>38</v>
      </c>
      <c r="I649" t="s">
        <v>621</v>
      </c>
      <c r="J649" s="11" t="s">
        <v>1181</v>
      </c>
      <c r="K649">
        <v>26633</v>
      </c>
      <c r="L649" s="11">
        <v>26631</v>
      </c>
      <c r="M649">
        <f>IFERROR(ROUND(VLOOKUP($A649,est_vols!$A:$U,2,FALSE),0),"")</f>
        <v>1</v>
      </c>
      <c r="N649">
        <f>IFERROR(ROUND(VLOOKUP($A649,est_vols!$A:$U,3,FALSE),0),"")</f>
        <v>11</v>
      </c>
      <c r="O649" t="str">
        <f>VLOOKUP(M649,'AT FT Lookup'!$A$3:$D$8,4,FALSE)</f>
        <v>Core/CBD</v>
      </c>
      <c r="P649" s="11" t="str">
        <f>VLOOKUP(N649,'AT FT Lookup'!$A$12:$C$26,3,FALSE)</f>
        <v>Loc</v>
      </c>
      <c r="Q649">
        <f t="shared" si="108"/>
        <v>1</v>
      </c>
      <c r="R649">
        <f t="shared" si="109"/>
        <v>0</v>
      </c>
      <c r="S649">
        <f t="shared" si="110"/>
        <v>0</v>
      </c>
      <c r="T649">
        <f t="shared" si="111"/>
        <v>0</v>
      </c>
      <c r="U649" s="11" t="str">
        <f t="shared" si="112"/>
        <v>&lt;10k</v>
      </c>
      <c r="V649" s="3">
        <v>4799</v>
      </c>
      <c r="W649" s="3">
        <v>560</v>
      </c>
      <c r="X649" s="3">
        <v>1906</v>
      </c>
      <c r="Y649" s="3">
        <v>1122</v>
      </c>
      <c r="Z649" s="3">
        <v>1141</v>
      </c>
      <c r="AA649" s="9">
        <v>70</v>
      </c>
      <c r="AN649" s="3">
        <f>IFERROR(ROUND(VLOOKUP($A649,est_vols!$A:$U,4,FALSE),0),"")</f>
        <v>2610</v>
      </c>
      <c r="AO649" s="3">
        <f>IFERROR(ROUND(VLOOKUP($A649,est_vols!$A:$U,5,FALSE),0),"")</f>
        <v>711</v>
      </c>
      <c r="AP649" s="3">
        <f>IFERROR(ROUND(VLOOKUP($A649,est_vols!$A:$U,6,FALSE),0),"")</f>
        <v>786</v>
      </c>
      <c r="AQ649" s="3">
        <f>IFERROR(ROUND(VLOOKUP($A649,est_vols!$A:$U,7,FALSE),0),"")</f>
        <v>380</v>
      </c>
      <c r="AR649" s="3">
        <f>IFERROR(ROUND(VLOOKUP($A649,est_vols!$A:$U,8,FALSE),0),"")</f>
        <v>351</v>
      </c>
      <c r="AS649" s="9">
        <f>IFERROR(ROUND(VLOOKUP($A649,est_vols!$A:$U,9,FALSE),0),"")</f>
        <v>383</v>
      </c>
      <c r="AT649" s="3">
        <f t="shared" si="106"/>
        <v>-2189</v>
      </c>
      <c r="AU649" s="3">
        <f t="shared" si="106"/>
        <v>151</v>
      </c>
      <c r="AV649" s="3">
        <f t="shared" si="106"/>
        <v>-1120</v>
      </c>
      <c r="AW649" s="3">
        <f t="shared" si="104"/>
        <v>-742</v>
      </c>
      <c r="AX649" s="3">
        <f t="shared" si="104"/>
        <v>-790</v>
      </c>
      <c r="AY649" s="9">
        <f t="shared" si="104"/>
        <v>313</v>
      </c>
      <c r="AZ649" s="3">
        <f t="shared" si="107"/>
        <v>4791721</v>
      </c>
      <c r="BA649" s="3">
        <f t="shared" si="107"/>
        <v>22801</v>
      </c>
      <c r="BB649" s="3">
        <f t="shared" si="107"/>
        <v>1254400</v>
      </c>
      <c r="BC649" s="3">
        <f t="shared" si="105"/>
        <v>550564</v>
      </c>
      <c r="BD649" s="3">
        <f t="shared" si="105"/>
        <v>624100</v>
      </c>
      <c r="BE649" s="3">
        <f t="shared" si="105"/>
        <v>97969</v>
      </c>
    </row>
    <row r="650" spans="1:57" x14ac:dyDescent="0.25">
      <c r="A650">
        <v>648</v>
      </c>
      <c r="B650" t="s">
        <v>75</v>
      </c>
      <c r="C650" t="s">
        <v>214</v>
      </c>
      <c r="D650" t="str">
        <f t="shared" si="103"/>
        <v>STEINER ST between CLAY and WASHINGTON</v>
      </c>
      <c r="E650" t="s">
        <v>352</v>
      </c>
      <c r="F650" t="s">
        <v>469</v>
      </c>
      <c r="G650" t="s">
        <v>470</v>
      </c>
      <c r="H650" t="s">
        <v>36</v>
      </c>
      <c r="I650" t="s">
        <v>621</v>
      </c>
      <c r="J650" s="11" t="s">
        <v>1182</v>
      </c>
      <c r="K650">
        <v>26636</v>
      </c>
      <c r="L650" s="11">
        <v>26668</v>
      </c>
      <c r="M650">
        <f>IFERROR(ROUND(VLOOKUP($A650,est_vols!$A:$U,2,FALSE),0),"")</f>
        <v>1</v>
      </c>
      <c r="N650">
        <f>IFERROR(ROUND(VLOOKUP($A650,est_vols!$A:$U,3,FALSE),0),"")</f>
        <v>11</v>
      </c>
      <c r="O650" t="str">
        <f>VLOOKUP(M650,'AT FT Lookup'!$A$3:$D$8,4,FALSE)</f>
        <v>Core/CBD</v>
      </c>
      <c r="P650" s="11" t="str">
        <f>VLOOKUP(N650,'AT FT Lookup'!$A$12:$C$26,3,FALSE)</f>
        <v>Loc</v>
      </c>
      <c r="Q650">
        <f t="shared" si="108"/>
        <v>1</v>
      </c>
      <c r="R650">
        <f t="shared" si="109"/>
        <v>0</v>
      </c>
      <c r="S650">
        <f t="shared" si="110"/>
        <v>0</v>
      </c>
      <c r="T650">
        <f t="shared" si="111"/>
        <v>0</v>
      </c>
      <c r="U650" s="11" t="str">
        <f t="shared" si="112"/>
        <v>&lt;10k</v>
      </c>
      <c r="V650" s="3">
        <v>3445</v>
      </c>
      <c r="W650" s="3">
        <v>589</v>
      </c>
      <c r="X650" s="3">
        <v>1474</v>
      </c>
      <c r="Y650" s="3">
        <v>753</v>
      </c>
      <c r="Z650" s="3">
        <v>575</v>
      </c>
      <c r="AA650" s="9">
        <v>54</v>
      </c>
      <c r="AN650" s="3">
        <f>IFERROR(ROUND(VLOOKUP($A650,est_vols!$A:$U,4,FALSE),0),"")</f>
        <v>2372</v>
      </c>
      <c r="AO650" s="3">
        <f>IFERROR(ROUND(VLOOKUP($A650,est_vols!$A:$U,5,FALSE),0),"")</f>
        <v>314</v>
      </c>
      <c r="AP650" s="3">
        <f>IFERROR(ROUND(VLOOKUP($A650,est_vols!$A:$U,6,FALSE),0),"")</f>
        <v>919</v>
      </c>
      <c r="AQ650" s="3">
        <f>IFERROR(ROUND(VLOOKUP($A650,est_vols!$A:$U,7,FALSE),0),"")</f>
        <v>612</v>
      </c>
      <c r="AR650" s="3">
        <f>IFERROR(ROUND(VLOOKUP($A650,est_vols!$A:$U,8,FALSE),0),"")</f>
        <v>468</v>
      </c>
      <c r="AS650" s="9">
        <f>IFERROR(ROUND(VLOOKUP($A650,est_vols!$A:$U,9,FALSE),0),"")</f>
        <v>59</v>
      </c>
      <c r="AT650" s="3">
        <f t="shared" si="106"/>
        <v>-1073</v>
      </c>
      <c r="AU650" s="3">
        <f t="shared" si="106"/>
        <v>-275</v>
      </c>
      <c r="AV650" s="3">
        <f t="shared" si="106"/>
        <v>-555</v>
      </c>
      <c r="AW650" s="3">
        <f t="shared" si="104"/>
        <v>-141</v>
      </c>
      <c r="AX650" s="3">
        <f t="shared" si="104"/>
        <v>-107</v>
      </c>
      <c r="AY650" s="9">
        <f t="shared" si="104"/>
        <v>5</v>
      </c>
      <c r="AZ650" s="3">
        <f t="shared" si="107"/>
        <v>1151329</v>
      </c>
      <c r="BA650" s="3">
        <f t="shared" si="107"/>
        <v>75625</v>
      </c>
      <c r="BB650" s="3">
        <f t="shared" si="107"/>
        <v>308025</v>
      </c>
      <c r="BC650" s="3">
        <f t="shared" si="105"/>
        <v>19881</v>
      </c>
      <c r="BD650" s="3">
        <f t="shared" si="105"/>
        <v>11449</v>
      </c>
      <c r="BE650" s="3">
        <f t="shared" si="105"/>
        <v>25</v>
      </c>
    </row>
    <row r="651" spans="1:57" x14ac:dyDescent="0.25">
      <c r="A651">
        <v>649</v>
      </c>
      <c r="B651" t="s">
        <v>75</v>
      </c>
      <c r="C651" t="s">
        <v>214</v>
      </c>
      <c r="D651" t="str">
        <f t="shared" si="103"/>
        <v>STEINER ST between CLAY and WASHINGTON</v>
      </c>
      <c r="E651" t="s">
        <v>352</v>
      </c>
      <c r="F651" t="s">
        <v>469</v>
      </c>
      <c r="G651" t="s">
        <v>470</v>
      </c>
      <c r="H651" t="s">
        <v>38</v>
      </c>
      <c r="I651" t="s">
        <v>621</v>
      </c>
      <c r="J651" s="11" t="s">
        <v>1183</v>
      </c>
      <c r="K651">
        <v>26668</v>
      </c>
      <c r="L651" s="11">
        <v>26636</v>
      </c>
      <c r="M651">
        <f>IFERROR(ROUND(VLOOKUP($A651,est_vols!$A:$U,2,FALSE),0),"")</f>
        <v>1</v>
      </c>
      <c r="N651">
        <f>IFERROR(ROUND(VLOOKUP($A651,est_vols!$A:$U,3,FALSE),0),"")</f>
        <v>11</v>
      </c>
      <c r="O651" t="str">
        <f>VLOOKUP(M651,'AT FT Lookup'!$A$3:$D$8,4,FALSE)</f>
        <v>Core/CBD</v>
      </c>
      <c r="P651" s="11" t="str">
        <f>VLOOKUP(N651,'AT FT Lookup'!$A$12:$C$26,3,FALSE)</f>
        <v>Loc</v>
      </c>
      <c r="Q651">
        <f t="shared" si="108"/>
        <v>1</v>
      </c>
      <c r="R651">
        <f t="shared" si="109"/>
        <v>0</v>
      </c>
      <c r="S651">
        <f t="shared" si="110"/>
        <v>0</v>
      </c>
      <c r="T651">
        <f t="shared" si="111"/>
        <v>0</v>
      </c>
      <c r="U651" s="11" t="str">
        <f t="shared" si="112"/>
        <v>&lt;10k</v>
      </c>
      <c r="V651" s="3">
        <v>3800</v>
      </c>
      <c r="W651" s="3">
        <v>654</v>
      </c>
      <c r="X651" s="3">
        <v>1502</v>
      </c>
      <c r="Y651" s="3">
        <v>855</v>
      </c>
      <c r="Z651" s="3">
        <v>729</v>
      </c>
      <c r="AA651" s="9">
        <v>60</v>
      </c>
      <c r="AN651" s="3">
        <f>IFERROR(ROUND(VLOOKUP($A651,est_vols!$A:$U,4,FALSE),0),"")</f>
        <v>2810</v>
      </c>
      <c r="AO651" s="3">
        <f>IFERROR(ROUND(VLOOKUP($A651,est_vols!$A:$U,5,FALSE),0),"")</f>
        <v>652</v>
      </c>
      <c r="AP651" s="3">
        <f>IFERROR(ROUND(VLOOKUP($A651,est_vols!$A:$U,6,FALSE),0),"")</f>
        <v>1145</v>
      </c>
      <c r="AQ651" s="3">
        <f>IFERROR(ROUND(VLOOKUP($A651,est_vols!$A:$U,7,FALSE),0),"")</f>
        <v>605</v>
      </c>
      <c r="AR651" s="3">
        <f>IFERROR(ROUND(VLOOKUP($A651,est_vols!$A:$U,8,FALSE),0),"")</f>
        <v>342</v>
      </c>
      <c r="AS651" s="9">
        <f>IFERROR(ROUND(VLOOKUP($A651,est_vols!$A:$U,9,FALSE),0),"")</f>
        <v>67</v>
      </c>
      <c r="AT651" s="3">
        <f t="shared" si="106"/>
        <v>-990</v>
      </c>
      <c r="AU651" s="3">
        <f t="shared" si="106"/>
        <v>-2</v>
      </c>
      <c r="AV651" s="3">
        <f t="shared" si="106"/>
        <v>-357</v>
      </c>
      <c r="AW651" s="3">
        <f t="shared" si="104"/>
        <v>-250</v>
      </c>
      <c r="AX651" s="3">
        <f t="shared" si="104"/>
        <v>-387</v>
      </c>
      <c r="AY651" s="9">
        <f t="shared" si="104"/>
        <v>7</v>
      </c>
      <c r="AZ651" s="3">
        <f t="shared" si="107"/>
        <v>980100</v>
      </c>
      <c r="BA651" s="3">
        <f t="shared" si="107"/>
        <v>4</v>
      </c>
      <c r="BB651" s="3">
        <f t="shared" si="107"/>
        <v>127449</v>
      </c>
      <c r="BC651" s="3">
        <f t="shared" si="105"/>
        <v>62500</v>
      </c>
      <c r="BD651" s="3">
        <f t="shared" si="105"/>
        <v>149769</v>
      </c>
      <c r="BE651" s="3">
        <f t="shared" si="105"/>
        <v>49</v>
      </c>
    </row>
    <row r="652" spans="1:57" x14ac:dyDescent="0.25">
      <c r="A652">
        <v>650</v>
      </c>
      <c r="B652" t="s">
        <v>75</v>
      </c>
      <c r="C652" t="s">
        <v>214</v>
      </c>
      <c r="D652" t="str">
        <f t="shared" si="103"/>
        <v>STEINER ST between DUBOCE and HERMANN</v>
      </c>
      <c r="E652" t="s">
        <v>352</v>
      </c>
      <c r="F652" t="s">
        <v>605</v>
      </c>
      <c r="G652" t="s">
        <v>606</v>
      </c>
      <c r="H652" t="s">
        <v>36</v>
      </c>
      <c r="I652" t="s">
        <v>621</v>
      </c>
      <c r="J652" s="11" t="s">
        <v>1184</v>
      </c>
      <c r="K652">
        <v>25987</v>
      </c>
      <c r="L652" s="11">
        <v>25989</v>
      </c>
      <c r="M652">
        <f>IFERROR(ROUND(VLOOKUP($A652,est_vols!$A:$U,2,FALSE),0),"")</f>
        <v>1</v>
      </c>
      <c r="N652">
        <f>IFERROR(ROUND(VLOOKUP($A652,est_vols!$A:$U,3,FALSE),0),"")</f>
        <v>11</v>
      </c>
      <c r="O652" t="str">
        <f>VLOOKUP(M652,'AT FT Lookup'!$A$3:$D$8,4,FALSE)</f>
        <v>Core/CBD</v>
      </c>
      <c r="P652" s="11" t="str">
        <f>VLOOKUP(N652,'AT FT Lookup'!$A$12:$C$26,3,FALSE)</f>
        <v>Loc</v>
      </c>
      <c r="Q652">
        <f t="shared" si="108"/>
        <v>1</v>
      </c>
      <c r="R652">
        <f t="shared" si="109"/>
        <v>0</v>
      </c>
      <c r="S652">
        <f t="shared" si="110"/>
        <v>0</v>
      </c>
      <c r="T652">
        <f t="shared" si="111"/>
        <v>0</v>
      </c>
      <c r="U652" s="11" t="str">
        <f t="shared" si="112"/>
        <v>&lt;10k</v>
      </c>
      <c r="V652" s="3">
        <v>4074</v>
      </c>
      <c r="W652" s="3">
        <v>680</v>
      </c>
      <c r="X652" s="3">
        <v>1518</v>
      </c>
      <c r="Y652" s="3">
        <v>871</v>
      </c>
      <c r="Z652" s="3">
        <v>948</v>
      </c>
      <c r="AA652" s="9">
        <v>57</v>
      </c>
      <c r="AN652" s="3">
        <f>IFERROR(ROUND(VLOOKUP($A652,est_vols!$A:$U,4,FALSE),0),"")</f>
        <v>3239</v>
      </c>
      <c r="AO652" s="3">
        <f>IFERROR(ROUND(VLOOKUP($A652,est_vols!$A:$U,5,FALSE),0),"")</f>
        <v>759</v>
      </c>
      <c r="AP652" s="3">
        <f>IFERROR(ROUND(VLOOKUP($A652,est_vols!$A:$U,6,FALSE),0),"")</f>
        <v>1411</v>
      </c>
      <c r="AQ652" s="3">
        <f>IFERROR(ROUND(VLOOKUP($A652,est_vols!$A:$U,7,FALSE),0),"")</f>
        <v>626</v>
      </c>
      <c r="AR652" s="3">
        <f>IFERROR(ROUND(VLOOKUP($A652,est_vols!$A:$U,8,FALSE),0),"")</f>
        <v>425</v>
      </c>
      <c r="AS652" s="9">
        <f>IFERROR(ROUND(VLOOKUP($A652,est_vols!$A:$U,9,FALSE),0),"")</f>
        <v>18</v>
      </c>
      <c r="AT652" s="3">
        <f t="shared" si="106"/>
        <v>-835</v>
      </c>
      <c r="AU652" s="3">
        <f t="shared" si="106"/>
        <v>79</v>
      </c>
      <c r="AV652" s="3">
        <f t="shared" si="106"/>
        <v>-107</v>
      </c>
      <c r="AW652" s="3">
        <f t="shared" si="104"/>
        <v>-245</v>
      </c>
      <c r="AX652" s="3">
        <f t="shared" si="104"/>
        <v>-523</v>
      </c>
      <c r="AY652" s="9">
        <f t="shared" si="104"/>
        <v>-39</v>
      </c>
      <c r="AZ652" s="3">
        <f t="shared" si="107"/>
        <v>697225</v>
      </c>
      <c r="BA652" s="3">
        <f t="shared" si="107"/>
        <v>6241</v>
      </c>
      <c r="BB652" s="3">
        <f t="shared" si="107"/>
        <v>11449</v>
      </c>
      <c r="BC652" s="3">
        <f t="shared" si="105"/>
        <v>60025</v>
      </c>
      <c r="BD652" s="3">
        <f t="shared" si="105"/>
        <v>273529</v>
      </c>
      <c r="BE652" s="3">
        <f t="shared" si="105"/>
        <v>1521</v>
      </c>
    </row>
    <row r="653" spans="1:57" x14ac:dyDescent="0.25">
      <c r="A653">
        <v>651</v>
      </c>
      <c r="B653" t="s">
        <v>75</v>
      </c>
      <c r="C653" t="s">
        <v>214</v>
      </c>
      <c r="D653" t="str">
        <f t="shared" si="103"/>
        <v>STEINER ST between DUBOCE and HERMANN</v>
      </c>
      <c r="E653" t="s">
        <v>352</v>
      </c>
      <c r="F653" t="s">
        <v>605</v>
      </c>
      <c r="G653" t="s">
        <v>606</v>
      </c>
      <c r="H653" t="s">
        <v>38</v>
      </c>
      <c r="I653" t="s">
        <v>621</v>
      </c>
      <c r="J653" s="11" t="s">
        <v>1185</v>
      </c>
      <c r="K653">
        <v>25989</v>
      </c>
      <c r="L653" s="11">
        <v>25987</v>
      </c>
      <c r="M653">
        <f>IFERROR(ROUND(VLOOKUP($A653,est_vols!$A:$U,2,FALSE),0),"")</f>
        <v>1</v>
      </c>
      <c r="N653">
        <f>IFERROR(ROUND(VLOOKUP($A653,est_vols!$A:$U,3,FALSE),0),"")</f>
        <v>11</v>
      </c>
      <c r="O653" t="str">
        <f>VLOOKUP(M653,'AT FT Lookup'!$A$3:$D$8,4,FALSE)</f>
        <v>Core/CBD</v>
      </c>
      <c r="P653" s="11" t="str">
        <f>VLOOKUP(N653,'AT FT Lookup'!$A$12:$C$26,3,FALSE)</f>
        <v>Loc</v>
      </c>
      <c r="Q653">
        <f t="shared" si="108"/>
        <v>1</v>
      </c>
      <c r="R653">
        <f t="shared" si="109"/>
        <v>0</v>
      </c>
      <c r="S653">
        <f t="shared" si="110"/>
        <v>0</v>
      </c>
      <c r="T653">
        <f t="shared" si="111"/>
        <v>0</v>
      </c>
      <c r="U653" s="11" t="str">
        <f t="shared" si="112"/>
        <v>&lt;10k</v>
      </c>
      <c r="V653" s="3">
        <v>3639</v>
      </c>
      <c r="W653" s="3">
        <v>481</v>
      </c>
      <c r="X653" s="3">
        <v>1376</v>
      </c>
      <c r="Y653" s="3">
        <v>961</v>
      </c>
      <c r="Z653" s="3">
        <v>777</v>
      </c>
      <c r="AA653" s="9">
        <v>44</v>
      </c>
      <c r="AN653" s="3">
        <f>IFERROR(ROUND(VLOOKUP($A653,est_vols!$A:$U,4,FALSE),0),"")</f>
        <v>1810</v>
      </c>
      <c r="AO653" s="3">
        <f>IFERROR(ROUND(VLOOKUP($A653,est_vols!$A:$U,5,FALSE),0),"")</f>
        <v>127</v>
      </c>
      <c r="AP653" s="3">
        <f>IFERROR(ROUND(VLOOKUP($A653,est_vols!$A:$U,6,FALSE),0),"")</f>
        <v>813</v>
      </c>
      <c r="AQ653" s="3">
        <f>IFERROR(ROUND(VLOOKUP($A653,est_vols!$A:$U,7,FALSE),0),"")</f>
        <v>622</v>
      </c>
      <c r="AR653" s="3">
        <f>IFERROR(ROUND(VLOOKUP($A653,est_vols!$A:$U,8,FALSE),0),"")</f>
        <v>245</v>
      </c>
      <c r="AS653" s="9">
        <f>IFERROR(ROUND(VLOOKUP($A653,est_vols!$A:$U,9,FALSE),0),"")</f>
        <v>4</v>
      </c>
      <c r="AT653" s="3">
        <f t="shared" si="106"/>
        <v>-1829</v>
      </c>
      <c r="AU653" s="3">
        <f t="shared" si="106"/>
        <v>-354</v>
      </c>
      <c r="AV653" s="3">
        <f t="shared" si="106"/>
        <v>-563</v>
      </c>
      <c r="AW653" s="3">
        <f t="shared" si="104"/>
        <v>-339</v>
      </c>
      <c r="AX653" s="3">
        <f t="shared" si="104"/>
        <v>-532</v>
      </c>
      <c r="AY653" s="9">
        <f t="shared" si="104"/>
        <v>-40</v>
      </c>
      <c r="AZ653" s="3">
        <f t="shared" si="107"/>
        <v>3345241</v>
      </c>
      <c r="BA653" s="3">
        <f t="shared" si="107"/>
        <v>125316</v>
      </c>
      <c r="BB653" s="3">
        <f t="shared" si="107"/>
        <v>316969</v>
      </c>
      <c r="BC653" s="3">
        <f t="shared" si="105"/>
        <v>114921</v>
      </c>
      <c r="BD653" s="3">
        <f t="shared" si="105"/>
        <v>283024</v>
      </c>
      <c r="BE653" s="3">
        <f t="shared" si="105"/>
        <v>1600</v>
      </c>
    </row>
    <row r="654" spans="1:57" x14ac:dyDescent="0.25">
      <c r="A654">
        <v>652</v>
      </c>
      <c r="B654" t="s">
        <v>75</v>
      </c>
      <c r="C654" t="s">
        <v>214</v>
      </c>
      <c r="D654" t="str">
        <f t="shared" si="103"/>
        <v>STEINER ST between FILBERT and PIXLEY</v>
      </c>
      <c r="E654" t="s">
        <v>352</v>
      </c>
      <c r="F654" t="s">
        <v>450</v>
      </c>
      <c r="G654" t="s">
        <v>607</v>
      </c>
      <c r="H654" t="s">
        <v>36</v>
      </c>
      <c r="I654" t="s">
        <v>621</v>
      </c>
      <c r="J654" s="11" t="s">
        <v>1186</v>
      </c>
      <c r="K654">
        <v>26683</v>
      </c>
      <c r="L654" s="11">
        <v>26766</v>
      </c>
      <c r="M654">
        <f>IFERROR(ROUND(VLOOKUP($A654,est_vols!$A:$U,2,FALSE),0),"")</f>
        <v>2</v>
      </c>
      <c r="N654">
        <f>IFERROR(ROUND(VLOOKUP($A654,est_vols!$A:$U,3,FALSE),0),"")</f>
        <v>11</v>
      </c>
      <c r="O654" t="str">
        <f>VLOOKUP(M654,'AT FT Lookup'!$A$3:$D$8,4,FALSE)</f>
        <v>UrbBiz</v>
      </c>
      <c r="P654" s="11" t="str">
        <f>VLOOKUP(N654,'AT FT Lookup'!$A$12:$C$26,3,FALSE)</f>
        <v>Loc</v>
      </c>
      <c r="Q654">
        <f t="shared" si="108"/>
        <v>1</v>
      </c>
      <c r="R654">
        <f t="shared" si="109"/>
        <v>0</v>
      </c>
      <c r="S654">
        <f t="shared" si="110"/>
        <v>0</v>
      </c>
      <c r="T654">
        <f t="shared" si="111"/>
        <v>0</v>
      </c>
      <c r="U654" s="11" t="str">
        <f t="shared" si="112"/>
        <v>&lt;10k</v>
      </c>
      <c r="V654" s="3">
        <v>2153</v>
      </c>
      <c r="W654" s="3">
        <v>381</v>
      </c>
      <c r="X654" s="3">
        <v>839</v>
      </c>
      <c r="Y654" s="3">
        <v>429</v>
      </c>
      <c r="Z654" s="3">
        <v>455</v>
      </c>
      <c r="AA654" s="9">
        <v>49</v>
      </c>
      <c r="AN654" s="3">
        <f>IFERROR(ROUND(VLOOKUP($A654,est_vols!$A:$U,4,FALSE),0),"")</f>
        <v>404</v>
      </c>
      <c r="AO654" s="3">
        <f>IFERROR(ROUND(VLOOKUP($A654,est_vols!$A:$U,5,FALSE),0),"")</f>
        <v>26</v>
      </c>
      <c r="AP654" s="3">
        <f>IFERROR(ROUND(VLOOKUP($A654,est_vols!$A:$U,6,FALSE),0),"")</f>
        <v>206</v>
      </c>
      <c r="AQ654" s="3">
        <f>IFERROR(ROUND(VLOOKUP($A654,est_vols!$A:$U,7,FALSE),0),"")</f>
        <v>102</v>
      </c>
      <c r="AR654" s="3">
        <f>IFERROR(ROUND(VLOOKUP($A654,est_vols!$A:$U,8,FALSE),0),"")</f>
        <v>67</v>
      </c>
      <c r="AS654" s="9">
        <f>IFERROR(ROUND(VLOOKUP($A654,est_vols!$A:$U,9,FALSE),0),"")</f>
        <v>4</v>
      </c>
      <c r="AT654" s="3">
        <f t="shared" si="106"/>
        <v>-1749</v>
      </c>
      <c r="AU654" s="3">
        <f t="shared" si="106"/>
        <v>-355</v>
      </c>
      <c r="AV654" s="3">
        <f t="shared" si="106"/>
        <v>-633</v>
      </c>
      <c r="AW654" s="3">
        <f t="shared" si="104"/>
        <v>-327</v>
      </c>
      <c r="AX654" s="3">
        <f t="shared" si="104"/>
        <v>-388</v>
      </c>
      <c r="AY654" s="9">
        <f t="shared" si="104"/>
        <v>-45</v>
      </c>
      <c r="AZ654" s="3">
        <f t="shared" si="107"/>
        <v>3059001</v>
      </c>
      <c r="BA654" s="3">
        <f t="shared" si="107"/>
        <v>126025</v>
      </c>
      <c r="BB654" s="3">
        <f t="shared" si="107"/>
        <v>400689</v>
      </c>
      <c r="BC654" s="3">
        <f t="shared" si="105"/>
        <v>106929</v>
      </c>
      <c r="BD654" s="3">
        <f t="shared" si="105"/>
        <v>150544</v>
      </c>
      <c r="BE654" s="3">
        <f t="shared" si="105"/>
        <v>2025</v>
      </c>
    </row>
    <row r="655" spans="1:57" x14ac:dyDescent="0.25">
      <c r="A655">
        <v>653</v>
      </c>
      <c r="B655" t="s">
        <v>75</v>
      </c>
      <c r="C655" t="s">
        <v>214</v>
      </c>
      <c r="D655" t="str">
        <f t="shared" si="103"/>
        <v>STEINER ST between FILBERT and PIXLEY</v>
      </c>
      <c r="E655" t="s">
        <v>352</v>
      </c>
      <c r="F655" t="s">
        <v>450</v>
      </c>
      <c r="G655" t="s">
        <v>607</v>
      </c>
      <c r="H655" t="s">
        <v>38</v>
      </c>
      <c r="I655" t="s">
        <v>621</v>
      </c>
      <c r="J655" s="11" t="s">
        <v>1187</v>
      </c>
      <c r="K655">
        <v>26766</v>
      </c>
      <c r="L655" s="11">
        <v>26683</v>
      </c>
      <c r="M655">
        <f>IFERROR(ROUND(VLOOKUP($A655,est_vols!$A:$U,2,FALSE),0),"")</f>
        <v>2</v>
      </c>
      <c r="N655">
        <f>IFERROR(ROUND(VLOOKUP($A655,est_vols!$A:$U,3,FALSE),0),"")</f>
        <v>11</v>
      </c>
      <c r="O655" t="str">
        <f>VLOOKUP(M655,'AT FT Lookup'!$A$3:$D$8,4,FALSE)</f>
        <v>UrbBiz</v>
      </c>
      <c r="P655" s="11" t="str">
        <f>VLOOKUP(N655,'AT FT Lookup'!$A$12:$C$26,3,FALSE)</f>
        <v>Loc</v>
      </c>
      <c r="Q655">
        <f t="shared" si="108"/>
        <v>1</v>
      </c>
      <c r="R655">
        <f t="shared" si="109"/>
        <v>0</v>
      </c>
      <c r="S655">
        <f t="shared" si="110"/>
        <v>0</v>
      </c>
      <c r="T655">
        <f t="shared" si="111"/>
        <v>0</v>
      </c>
      <c r="U655" s="11" t="str">
        <f t="shared" si="112"/>
        <v>&lt;10k</v>
      </c>
      <c r="V655" s="3">
        <v>2255</v>
      </c>
      <c r="W655" s="3">
        <v>319</v>
      </c>
      <c r="X655" s="3">
        <v>964</v>
      </c>
      <c r="Y655" s="3">
        <v>500</v>
      </c>
      <c r="Z655" s="3">
        <v>434</v>
      </c>
      <c r="AA655" s="9">
        <v>38</v>
      </c>
      <c r="AN655" s="3">
        <f>IFERROR(ROUND(VLOOKUP($A655,est_vols!$A:$U,4,FALSE),0),"")</f>
        <v>786</v>
      </c>
      <c r="AO655" s="3">
        <f>IFERROR(ROUND(VLOOKUP($A655,est_vols!$A:$U,5,FALSE),0),"")</f>
        <v>329</v>
      </c>
      <c r="AP655" s="3">
        <f>IFERROR(ROUND(VLOOKUP($A655,est_vols!$A:$U,6,FALSE),0),"")</f>
        <v>246</v>
      </c>
      <c r="AQ655" s="3">
        <f>IFERROR(ROUND(VLOOKUP($A655,est_vols!$A:$U,7,FALSE),0),"")</f>
        <v>150</v>
      </c>
      <c r="AR655" s="3">
        <f>IFERROR(ROUND(VLOOKUP($A655,est_vols!$A:$U,8,FALSE),0),"")</f>
        <v>44</v>
      </c>
      <c r="AS655" s="9">
        <f>IFERROR(ROUND(VLOOKUP($A655,est_vols!$A:$U,9,FALSE),0),"")</f>
        <v>17</v>
      </c>
      <c r="AT655" s="3">
        <f t="shared" si="106"/>
        <v>-1469</v>
      </c>
      <c r="AU655" s="3">
        <f t="shared" si="106"/>
        <v>10</v>
      </c>
      <c r="AV655" s="3">
        <f t="shared" si="106"/>
        <v>-718</v>
      </c>
      <c r="AW655" s="3">
        <f t="shared" si="104"/>
        <v>-350</v>
      </c>
      <c r="AX655" s="3">
        <f t="shared" si="104"/>
        <v>-390</v>
      </c>
      <c r="AY655" s="9">
        <f t="shared" si="104"/>
        <v>-21</v>
      </c>
      <c r="AZ655" s="3">
        <f t="shared" si="107"/>
        <v>2157961</v>
      </c>
      <c r="BA655" s="3">
        <f t="shared" si="107"/>
        <v>100</v>
      </c>
      <c r="BB655" s="3">
        <f t="shared" si="107"/>
        <v>515524</v>
      </c>
      <c r="BC655" s="3">
        <f t="shared" si="105"/>
        <v>122500</v>
      </c>
      <c r="BD655" s="3">
        <f t="shared" si="105"/>
        <v>152100</v>
      </c>
      <c r="BE655" s="3">
        <f t="shared" si="105"/>
        <v>441</v>
      </c>
    </row>
    <row r="656" spans="1:57" x14ac:dyDescent="0.25">
      <c r="A656">
        <v>654</v>
      </c>
      <c r="B656" t="s">
        <v>75</v>
      </c>
      <c r="C656" t="s">
        <v>214</v>
      </c>
      <c r="D656" t="str">
        <f t="shared" si="103"/>
        <v>STEINER ST between GEARY and OFARRELL</v>
      </c>
      <c r="E656" t="s">
        <v>352</v>
      </c>
      <c r="F656" t="s">
        <v>377</v>
      </c>
      <c r="G656" t="s">
        <v>596</v>
      </c>
      <c r="H656" t="s">
        <v>36</v>
      </c>
      <c r="I656" t="s">
        <v>621</v>
      </c>
      <c r="J656" s="11" t="s">
        <v>1188</v>
      </c>
      <c r="K656">
        <v>26595</v>
      </c>
      <c r="L656" s="11">
        <v>26594</v>
      </c>
      <c r="M656">
        <f>IFERROR(ROUND(VLOOKUP($A656,est_vols!$A:$U,2,FALSE),0),"")</f>
        <v>1</v>
      </c>
      <c r="N656">
        <f>IFERROR(ROUND(VLOOKUP($A656,est_vols!$A:$U,3,FALSE),0),"")</f>
        <v>4</v>
      </c>
      <c r="O656" t="str">
        <f>VLOOKUP(M656,'AT FT Lookup'!$A$3:$D$8,4,FALSE)</f>
        <v>Core/CBD</v>
      </c>
      <c r="P656" s="11" t="str">
        <f>VLOOKUP(N656,'AT FT Lookup'!$A$12:$C$26,3,FALSE)</f>
        <v>Col</v>
      </c>
      <c r="Q656">
        <f t="shared" si="108"/>
        <v>1</v>
      </c>
      <c r="R656">
        <f t="shared" si="109"/>
        <v>0</v>
      </c>
      <c r="S656">
        <f t="shared" si="110"/>
        <v>0</v>
      </c>
      <c r="T656">
        <f t="shared" si="111"/>
        <v>0</v>
      </c>
      <c r="U656" s="11" t="str">
        <f t="shared" si="112"/>
        <v>&lt;10k</v>
      </c>
      <c r="V656" s="3">
        <v>3687</v>
      </c>
      <c r="W656" s="3">
        <v>618</v>
      </c>
      <c r="X656" s="3">
        <v>1544</v>
      </c>
      <c r="Y656" s="3">
        <v>709</v>
      </c>
      <c r="Z656" s="3">
        <v>749</v>
      </c>
      <c r="AA656" s="9">
        <v>67</v>
      </c>
      <c r="AN656" s="3">
        <f>IFERROR(ROUND(VLOOKUP($A656,est_vols!$A:$U,4,FALSE),0),"")</f>
        <v>2210</v>
      </c>
      <c r="AO656" s="3">
        <f>IFERROR(ROUND(VLOOKUP($A656,est_vols!$A:$U,5,FALSE),0),"")</f>
        <v>346</v>
      </c>
      <c r="AP656" s="3">
        <f>IFERROR(ROUND(VLOOKUP($A656,est_vols!$A:$U,6,FALSE),0),"")</f>
        <v>920</v>
      </c>
      <c r="AQ656" s="3">
        <f>IFERROR(ROUND(VLOOKUP($A656,est_vols!$A:$U,7,FALSE),0),"")</f>
        <v>604</v>
      </c>
      <c r="AR656" s="3">
        <f>IFERROR(ROUND(VLOOKUP($A656,est_vols!$A:$U,8,FALSE),0),"")</f>
        <v>315</v>
      </c>
      <c r="AS656" s="9">
        <f>IFERROR(ROUND(VLOOKUP($A656,est_vols!$A:$U,9,FALSE),0),"")</f>
        <v>25</v>
      </c>
      <c r="AT656" s="3">
        <f t="shared" si="106"/>
        <v>-1477</v>
      </c>
      <c r="AU656" s="3">
        <f t="shared" si="106"/>
        <v>-272</v>
      </c>
      <c r="AV656" s="3">
        <f t="shared" si="106"/>
        <v>-624</v>
      </c>
      <c r="AW656" s="3">
        <f t="shared" si="104"/>
        <v>-105</v>
      </c>
      <c r="AX656" s="3">
        <f t="shared" si="104"/>
        <v>-434</v>
      </c>
      <c r="AY656" s="9">
        <f t="shared" si="104"/>
        <v>-42</v>
      </c>
      <c r="AZ656" s="3">
        <f t="shared" si="107"/>
        <v>2181529</v>
      </c>
      <c r="BA656" s="3">
        <f t="shared" si="107"/>
        <v>73984</v>
      </c>
      <c r="BB656" s="3">
        <f t="shared" si="107"/>
        <v>389376</v>
      </c>
      <c r="BC656" s="3">
        <f t="shared" si="105"/>
        <v>11025</v>
      </c>
      <c r="BD656" s="3">
        <f t="shared" si="105"/>
        <v>188356</v>
      </c>
      <c r="BE656" s="3">
        <f t="shared" si="105"/>
        <v>1764</v>
      </c>
    </row>
    <row r="657" spans="1:57" x14ac:dyDescent="0.25">
      <c r="A657">
        <v>655</v>
      </c>
      <c r="B657" t="s">
        <v>75</v>
      </c>
      <c r="C657" t="s">
        <v>214</v>
      </c>
      <c r="D657" t="str">
        <f t="shared" si="103"/>
        <v>STEINER ST between GEARY and OFARRELL</v>
      </c>
      <c r="E657" t="s">
        <v>352</v>
      </c>
      <c r="F657" t="s">
        <v>377</v>
      </c>
      <c r="G657" t="s">
        <v>596</v>
      </c>
      <c r="H657" t="s">
        <v>38</v>
      </c>
      <c r="I657" t="s">
        <v>621</v>
      </c>
      <c r="J657" s="11" t="s">
        <v>1189</v>
      </c>
      <c r="K657">
        <v>26594</v>
      </c>
      <c r="L657" s="11">
        <v>26595</v>
      </c>
      <c r="M657">
        <f>IFERROR(ROUND(VLOOKUP($A657,est_vols!$A:$U,2,FALSE),0),"")</f>
        <v>1</v>
      </c>
      <c r="N657">
        <f>IFERROR(ROUND(VLOOKUP($A657,est_vols!$A:$U,3,FALSE),0),"")</f>
        <v>4</v>
      </c>
      <c r="O657" t="str">
        <f>VLOOKUP(M657,'AT FT Lookup'!$A$3:$D$8,4,FALSE)</f>
        <v>Core/CBD</v>
      </c>
      <c r="P657" s="11" t="str">
        <f>VLOOKUP(N657,'AT FT Lookup'!$A$12:$C$26,3,FALSE)</f>
        <v>Col</v>
      </c>
      <c r="Q657">
        <f t="shared" si="108"/>
        <v>1</v>
      </c>
      <c r="R657">
        <f t="shared" si="109"/>
        <v>0</v>
      </c>
      <c r="S657">
        <f t="shared" si="110"/>
        <v>0</v>
      </c>
      <c r="T657">
        <f t="shared" si="111"/>
        <v>0</v>
      </c>
      <c r="U657" s="11" t="str">
        <f t="shared" si="112"/>
        <v>&lt;10k</v>
      </c>
      <c r="V657" s="3">
        <v>3447</v>
      </c>
      <c r="W657" s="3">
        <v>523</v>
      </c>
      <c r="X657" s="3">
        <v>1384</v>
      </c>
      <c r="Y657" s="3">
        <v>869</v>
      </c>
      <c r="Z657" s="3">
        <v>627</v>
      </c>
      <c r="AA657" s="9">
        <v>44</v>
      </c>
      <c r="AN657" s="3">
        <f>IFERROR(ROUND(VLOOKUP($A657,est_vols!$A:$U,4,FALSE),0),"")</f>
        <v>1359</v>
      </c>
      <c r="AO657" s="3">
        <f>IFERROR(ROUND(VLOOKUP($A657,est_vols!$A:$U,5,FALSE),0),"")</f>
        <v>178</v>
      </c>
      <c r="AP657" s="3">
        <f>IFERROR(ROUND(VLOOKUP($A657,est_vols!$A:$U,6,FALSE),0),"")</f>
        <v>536</v>
      </c>
      <c r="AQ657" s="3">
        <f>IFERROR(ROUND(VLOOKUP($A657,est_vols!$A:$U,7,FALSE),0),"")</f>
        <v>386</v>
      </c>
      <c r="AR657" s="3">
        <f>IFERROR(ROUND(VLOOKUP($A657,est_vols!$A:$U,8,FALSE),0),"")</f>
        <v>218</v>
      </c>
      <c r="AS657" s="9">
        <f>IFERROR(ROUND(VLOOKUP($A657,est_vols!$A:$U,9,FALSE),0),"")</f>
        <v>40</v>
      </c>
      <c r="AT657" s="3">
        <f t="shared" si="106"/>
        <v>-2088</v>
      </c>
      <c r="AU657" s="3">
        <f t="shared" si="106"/>
        <v>-345</v>
      </c>
      <c r="AV657" s="3">
        <f t="shared" si="106"/>
        <v>-848</v>
      </c>
      <c r="AW657" s="3">
        <f t="shared" si="104"/>
        <v>-483</v>
      </c>
      <c r="AX657" s="3">
        <f t="shared" si="104"/>
        <v>-409</v>
      </c>
      <c r="AY657" s="9">
        <f t="shared" si="104"/>
        <v>-4</v>
      </c>
      <c r="AZ657" s="3">
        <f t="shared" si="107"/>
        <v>4359744</v>
      </c>
      <c r="BA657" s="3">
        <f t="shared" si="107"/>
        <v>119025</v>
      </c>
      <c r="BB657" s="3">
        <f t="shared" si="107"/>
        <v>719104</v>
      </c>
      <c r="BC657" s="3">
        <f t="shared" si="105"/>
        <v>233289</v>
      </c>
      <c r="BD657" s="3">
        <f t="shared" si="105"/>
        <v>167281</v>
      </c>
      <c r="BE657" s="3">
        <f t="shared" si="105"/>
        <v>16</v>
      </c>
    </row>
    <row r="658" spans="1:57" x14ac:dyDescent="0.25">
      <c r="A658">
        <v>656</v>
      </c>
      <c r="B658" t="s">
        <v>75</v>
      </c>
      <c r="C658" t="s">
        <v>214</v>
      </c>
      <c r="D658" t="str">
        <f t="shared" si="103"/>
        <v>STEINER ST between GOLDEN GATE and TURK</v>
      </c>
      <c r="E658" t="s">
        <v>352</v>
      </c>
      <c r="F658" t="s">
        <v>608</v>
      </c>
      <c r="G658" t="s">
        <v>449</v>
      </c>
      <c r="H658" t="s">
        <v>36</v>
      </c>
      <c r="I658" t="s">
        <v>621</v>
      </c>
      <c r="J658" s="11" t="s">
        <v>1190</v>
      </c>
      <c r="K658">
        <v>26045</v>
      </c>
      <c r="L658" s="11">
        <v>26048</v>
      </c>
      <c r="M658">
        <f>IFERROR(ROUND(VLOOKUP($A658,est_vols!$A:$U,2,FALSE),0),"")</f>
        <v>1</v>
      </c>
      <c r="N658">
        <f>IFERROR(ROUND(VLOOKUP($A658,est_vols!$A:$U,3,FALSE),0),"")</f>
        <v>11</v>
      </c>
      <c r="O658" t="str">
        <f>VLOOKUP(M658,'AT FT Lookup'!$A$3:$D$8,4,FALSE)</f>
        <v>Core/CBD</v>
      </c>
      <c r="P658" s="11" t="str">
        <f>VLOOKUP(N658,'AT FT Lookup'!$A$12:$C$26,3,FALSE)</f>
        <v>Loc</v>
      </c>
      <c r="Q658">
        <f t="shared" si="108"/>
        <v>1</v>
      </c>
      <c r="R658">
        <f t="shared" si="109"/>
        <v>0</v>
      </c>
      <c r="S658">
        <f t="shared" si="110"/>
        <v>0</v>
      </c>
      <c r="T658">
        <f t="shared" si="111"/>
        <v>0</v>
      </c>
      <c r="U658" s="11" t="str">
        <f t="shared" si="112"/>
        <v>&lt;10k</v>
      </c>
      <c r="V658" s="3">
        <v>3141</v>
      </c>
      <c r="W658" s="3">
        <v>545</v>
      </c>
      <c r="X658" s="3">
        <v>1326</v>
      </c>
      <c r="Y658" s="3">
        <v>594</v>
      </c>
      <c r="Z658" s="3">
        <v>617</v>
      </c>
      <c r="AA658" s="9">
        <v>59</v>
      </c>
      <c r="AN658" s="3">
        <f>IFERROR(ROUND(VLOOKUP($A658,est_vols!$A:$U,4,FALSE),0),"")</f>
        <v>1118</v>
      </c>
      <c r="AO658" s="3">
        <f>IFERROR(ROUND(VLOOKUP($A658,est_vols!$A:$U,5,FALSE),0),"")</f>
        <v>262</v>
      </c>
      <c r="AP658" s="3">
        <f>IFERROR(ROUND(VLOOKUP($A658,est_vols!$A:$U,6,FALSE),0),"")</f>
        <v>556</v>
      </c>
      <c r="AQ658" s="3">
        <f>IFERROR(ROUND(VLOOKUP($A658,est_vols!$A:$U,7,FALSE),0),"")</f>
        <v>260</v>
      </c>
      <c r="AR658" s="3">
        <f>IFERROR(ROUND(VLOOKUP($A658,est_vols!$A:$U,8,FALSE),0),"")</f>
        <v>39</v>
      </c>
      <c r="AS658" s="9">
        <f>IFERROR(ROUND(VLOOKUP($A658,est_vols!$A:$U,9,FALSE),0),"")</f>
        <v>0</v>
      </c>
      <c r="AT658" s="3">
        <f t="shared" si="106"/>
        <v>-2023</v>
      </c>
      <c r="AU658" s="3">
        <f t="shared" si="106"/>
        <v>-283</v>
      </c>
      <c r="AV658" s="3">
        <f t="shared" si="106"/>
        <v>-770</v>
      </c>
      <c r="AW658" s="3">
        <f t="shared" si="104"/>
        <v>-334</v>
      </c>
      <c r="AX658" s="3">
        <f t="shared" si="104"/>
        <v>-578</v>
      </c>
      <c r="AY658" s="9">
        <f t="shared" si="104"/>
        <v>-59</v>
      </c>
      <c r="AZ658" s="3">
        <f t="shared" si="107"/>
        <v>4092529</v>
      </c>
      <c r="BA658" s="3">
        <f t="shared" si="107"/>
        <v>80089</v>
      </c>
      <c r="BB658" s="3">
        <f t="shared" si="107"/>
        <v>592900</v>
      </c>
      <c r="BC658" s="3">
        <f t="shared" si="105"/>
        <v>111556</v>
      </c>
      <c r="BD658" s="3">
        <f t="shared" si="105"/>
        <v>334084</v>
      </c>
      <c r="BE658" s="3">
        <f t="shared" si="105"/>
        <v>3481</v>
      </c>
    </row>
    <row r="659" spans="1:57" x14ac:dyDescent="0.25">
      <c r="A659">
        <v>657</v>
      </c>
      <c r="B659" t="s">
        <v>75</v>
      </c>
      <c r="C659" t="s">
        <v>214</v>
      </c>
      <c r="D659" t="str">
        <f t="shared" si="103"/>
        <v>STEINER ST between GOLDEN GATE and TURK</v>
      </c>
      <c r="E659" t="s">
        <v>352</v>
      </c>
      <c r="F659" t="s">
        <v>608</v>
      </c>
      <c r="G659" t="s">
        <v>449</v>
      </c>
      <c r="H659" t="s">
        <v>38</v>
      </c>
      <c r="I659" t="s">
        <v>621</v>
      </c>
      <c r="J659" s="11" t="s">
        <v>1191</v>
      </c>
      <c r="K659">
        <v>26048</v>
      </c>
      <c r="L659" s="11">
        <v>26045</v>
      </c>
      <c r="M659">
        <f>IFERROR(ROUND(VLOOKUP($A659,est_vols!$A:$U,2,FALSE),0),"")</f>
        <v>1</v>
      </c>
      <c r="N659">
        <f>IFERROR(ROUND(VLOOKUP($A659,est_vols!$A:$U,3,FALSE),0),"")</f>
        <v>11</v>
      </c>
      <c r="O659" t="str">
        <f>VLOOKUP(M659,'AT FT Lookup'!$A$3:$D$8,4,FALSE)</f>
        <v>Core/CBD</v>
      </c>
      <c r="P659" s="11" t="str">
        <f>VLOOKUP(N659,'AT FT Lookup'!$A$12:$C$26,3,FALSE)</f>
        <v>Loc</v>
      </c>
      <c r="Q659">
        <f t="shared" si="108"/>
        <v>1</v>
      </c>
      <c r="R659">
        <f t="shared" si="109"/>
        <v>0</v>
      </c>
      <c r="S659">
        <f t="shared" si="110"/>
        <v>0</v>
      </c>
      <c r="T659">
        <f t="shared" si="111"/>
        <v>0</v>
      </c>
      <c r="U659" s="11" t="str">
        <f t="shared" si="112"/>
        <v>&lt;10k</v>
      </c>
      <c r="V659" s="3">
        <v>3645</v>
      </c>
      <c r="W659" s="3">
        <v>507</v>
      </c>
      <c r="X659" s="3">
        <v>1389</v>
      </c>
      <c r="Y659" s="3">
        <v>934</v>
      </c>
      <c r="Z659" s="3">
        <v>776</v>
      </c>
      <c r="AA659" s="9">
        <v>39</v>
      </c>
      <c r="AN659" s="3">
        <f>IFERROR(ROUND(VLOOKUP($A659,est_vols!$A:$U,4,FALSE),0),"")</f>
        <v>898</v>
      </c>
      <c r="AO659" s="3">
        <f>IFERROR(ROUND(VLOOKUP($A659,est_vols!$A:$U,5,FALSE),0),"")</f>
        <v>74</v>
      </c>
      <c r="AP659" s="3">
        <f>IFERROR(ROUND(VLOOKUP($A659,est_vols!$A:$U,6,FALSE),0),"")</f>
        <v>419</v>
      </c>
      <c r="AQ659" s="3">
        <f>IFERROR(ROUND(VLOOKUP($A659,est_vols!$A:$U,7,FALSE),0),"")</f>
        <v>299</v>
      </c>
      <c r="AR659" s="3">
        <f>IFERROR(ROUND(VLOOKUP($A659,est_vols!$A:$U,8,FALSE),0),"")</f>
        <v>104</v>
      </c>
      <c r="AS659" s="9">
        <f>IFERROR(ROUND(VLOOKUP($A659,est_vols!$A:$U,9,FALSE),0),"")</f>
        <v>3</v>
      </c>
      <c r="AT659" s="3">
        <f t="shared" si="106"/>
        <v>-2747</v>
      </c>
      <c r="AU659" s="3">
        <f t="shared" si="106"/>
        <v>-433</v>
      </c>
      <c r="AV659" s="3">
        <f t="shared" si="106"/>
        <v>-970</v>
      </c>
      <c r="AW659" s="3">
        <f t="shared" si="104"/>
        <v>-635</v>
      </c>
      <c r="AX659" s="3">
        <f t="shared" si="104"/>
        <v>-672</v>
      </c>
      <c r="AY659" s="9">
        <f t="shared" si="104"/>
        <v>-36</v>
      </c>
      <c r="AZ659" s="3">
        <f t="shared" si="107"/>
        <v>7546009</v>
      </c>
      <c r="BA659" s="3">
        <f t="shared" si="107"/>
        <v>187489</v>
      </c>
      <c r="BB659" s="3">
        <f t="shared" si="107"/>
        <v>940900</v>
      </c>
      <c r="BC659" s="3">
        <f t="shared" si="105"/>
        <v>403225</v>
      </c>
      <c r="BD659" s="3">
        <f t="shared" si="105"/>
        <v>451584</v>
      </c>
      <c r="BE659" s="3">
        <f t="shared" si="105"/>
        <v>1296</v>
      </c>
    </row>
    <row r="660" spans="1:57" x14ac:dyDescent="0.25">
      <c r="A660">
        <v>658</v>
      </c>
      <c r="B660" t="s">
        <v>75</v>
      </c>
      <c r="C660" t="s">
        <v>214</v>
      </c>
      <c r="D660" t="str">
        <f t="shared" si="103"/>
        <v>SUTTER ST between LAGUNA and OCTAVIA</v>
      </c>
      <c r="E660" t="s">
        <v>353</v>
      </c>
      <c r="F660" t="s">
        <v>522</v>
      </c>
      <c r="G660" t="s">
        <v>523</v>
      </c>
      <c r="H660" t="s">
        <v>40</v>
      </c>
      <c r="I660" t="s">
        <v>621</v>
      </c>
      <c r="J660" s="11" t="s">
        <v>1192</v>
      </c>
      <c r="K660">
        <v>26519</v>
      </c>
      <c r="L660" s="11">
        <v>26520</v>
      </c>
      <c r="M660">
        <f>IFERROR(ROUND(VLOOKUP($A660,est_vols!$A:$U,2,FALSE),0),"")</f>
        <v>1</v>
      </c>
      <c r="N660">
        <f>IFERROR(ROUND(VLOOKUP($A660,est_vols!$A:$U,3,FALSE),0),"")</f>
        <v>4</v>
      </c>
      <c r="O660" t="str">
        <f>VLOOKUP(M660,'AT FT Lookup'!$A$3:$D$8,4,FALSE)</f>
        <v>Core/CBD</v>
      </c>
      <c r="P660" s="11" t="str">
        <f>VLOOKUP(N660,'AT FT Lookup'!$A$12:$C$26,3,FALSE)</f>
        <v>Col</v>
      </c>
      <c r="Q660">
        <f t="shared" si="108"/>
        <v>1</v>
      </c>
      <c r="R660">
        <f t="shared" si="109"/>
        <v>0</v>
      </c>
      <c r="S660">
        <f t="shared" si="110"/>
        <v>0</v>
      </c>
      <c r="T660">
        <f t="shared" si="111"/>
        <v>0</v>
      </c>
      <c r="U660" s="11" t="str">
        <f t="shared" si="112"/>
        <v>&lt;10k</v>
      </c>
      <c r="V660" s="3">
        <v>1402</v>
      </c>
      <c r="W660" s="3">
        <v>208</v>
      </c>
      <c r="X660" s="3">
        <v>610</v>
      </c>
      <c r="Y660" s="3">
        <v>250</v>
      </c>
      <c r="Z660" s="3">
        <v>316</v>
      </c>
      <c r="AA660" s="9">
        <v>18</v>
      </c>
      <c r="AN660" s="3">
        <f>IFERROR(ROUND(VLOOKUP($A660,est_vols!$A:$U,4,FALSE),0),"")</f>
        <v>192</v>
      </c>
      <c r="AO660" s="3">
        <f>IFERROR(ROUND(VLOOKUP($A660,est_vols!$A:$U,5,FALSE),0),"")</f>
        <v>176</v>
      </c>
      <c r="AP660" s="3">
        <f>IFERROR(ROUND(VLOOKUP($A660,est_vols!$A:$U,6,FALSE),0),"")</f>
        <v>16</v>
      </c>
      <c r="AQ660" s="3">
        <f>IFERROR(ROUND(VLOOKUP($A660,est_vols!$A:$U,7,FALSE),0),"")</f>
        <v>0</v>
      </c>
      <c r="AR660" s="3">
        <f>IFERROR(ROUND(VLOOKUP($A660,est_vols!$A:$U,8,FALSE),0),"")</f>
        <v>0</v>
      </c>
      <c r="AS660" s="9">
        <f>IFERROR(ROUND(VLOOKUP($A660,est_vols!$A:$U,9,FALSE),0),"")</f>
        <v>0</v>
      </c>
      <c r="AT660" s="3">
        <f t="shared" si="106"/>
        <v>-1210</v>
      </c>
      <c r="AU660" s="3">
        <f t="shared" si="106"/>
        <v>-32</v>
      </c>
      <c r="AV660" s="3">
        <f t="shared" si="106"/>
        <v>-594</v>
      </c>
      <c r="AW660" s="3">
        <f t="shared" si="104"/>
        <v>-250</v>
      </c>
      <c r="AX660" s="3">
        <f t="shared" si="104"/>
        <v>-316</v>
      </c>
      <c r="AY660" s="9">
        <f t="shared" si="104"/>
        <v>-18</v>
      </c>
      <c r="AZ660" s="3">
        <f t="shared" si="107"/>
        <v>1464100</v>
      </c>
      <c r="BA660" s="3">
        <f t="shared" si="107"/>
        <v>1024</v>
      </c>
      <c r="BB660" s="3">
        <f t="shared" si="107"/>
        <v>352836</v>
      </c>
      <c r="BC660" s="3">
        <f t="shared" si="105"/>
        <v>62500</v>
      </c>
      <c r="BD660" s="3">
        <f t="shared" si="105"/>
        <v>99856</v>
      </c>
      <c r="BE660" s="3">
        <f t="shared" si="105"/>
        <v>324</v>
      </c>
    </row>
    <row r="661" spans="1:57" x14ac:dyDescent="0.25">
      <c r="A661">
        <v>659</v>
      </c>
      <c r="B661" t="s">
        <v>75</v>
      </c>
      <c r="C661" t="s">
        <v>214</v>
      </c>
      <c r="D661" t="str">
        <f t="shared" si="103"/>
        <v>SUTTER ST between LAGUNA and OCTAVIA</v>
      </c>
      <c r="E661" t="s">
        <v>353</v>
      </c>
      <c r="F661" t="s">
        <v>522</v>
      </c>
      <c r="G661" t="s">
        <v>523</v>
      </c>
      <c r="H661" t="s">
        <v>42</v>
      </c>
      <c r="I661" t="s">
        <v>621</v>
      </c>
      <c r="J661" s="11" t="s">
        <v>1193</v>
      </c>
      <c r="K661">
        <v>26520</v>
      </c>
      <c r="L661" s="11">
        <v>26519</v>
      </c>
      <c r="M661">
        <f>IFERROR(ROUND(VLOOKUP($A661,est_vols!$A:$U,2,FALSE),0),"")</f>
        <v>1</v>
      </c>
      <c r="N661">
        <f>IFERROR(ROUND(VLOOKUP($A661,est_vols!$A:$U,3,FALSE),0),"")</f>
        <v>4</v>
      </c>
      <c r="O661" t="str">
        <f>VLOOKUP(M661,'AT FT Lookup'!$A$3:$D$8,4,FALSE)</f>
        <v>Core/CBD</v>
      </c>
      <c r="P661" s="11" t="str">
        <f>VLOOKUP(N661,'AT FT Lookup'!$A$12:$C$26,3,FALSE)</f>
        <v>Col</v>
      </c>
      <c r="Q661">
        <f t="shared" si="108"/>
        <v>1</v>
      </c>
      <c r="R661">
        <f t="shared" si="109"/>
        <v>0</v>
      </c>
      <c r="S661">
        <f t="shared" si="110"/>
        <v>0</v>
      </c>
      <c r="T661">
        <f t="shared" si="111"/>
        <v>0</v>
      </c>
      <c r="U661" s="11" t="str">
        <f t="shared" si="112"/>
        <v>&lt;10k</v>
      </c>
      <c r="V661" s="3">
        <v>3702</v>
      </c>
      <c r="W661" s="3">
        <v>374</v>
      </c>
      <c r="X661" s="3">
        <v>1524</v>
      </c>
      <c r="Y661" s="3">
        <v>945</v>
      </c>
      <c r="Z661" s="3">
        <v>783</v>
      </c>
      <c r="AA661" s="9">
        <v>76</v>
      </c>
      <c r="AN661" s="3">
        <f>IFERROR(ROUND(VLOOKUP($A661,est_vols!$A:$U,4,FALSE),0),"")</f>
        <v>552</v>
      </c>
      <c r="AO661" s="3">
        <f>IFERROR(ROUND(VLOOKUP($A661,est_vols!$A:$U,5,FALSE),0),"")</f>
        <v>53</v>
      </c>
      <c r="AP661" s="3">
        <f>IFERROR(ROUND(VLOOKUP($A661,est_vols!$A:$U,6,FALSE),0),"")</f>
        <v>145</v>
      </c>
      <c r="AQ661" s="3">
        <f>IFERROR(ROUND(VLOOKUP($A661,est_vols!$A:$U,7,FALSE),0),"")</f>
        <v>303</v>
      </c>
      <c r="AR661" s="3">
        <f>IFERROR(ROUND(VLOOKUP($A661,est_vols!$A:$U,8,FALSE),0),"")</f>
        <v>35</v>
      </c>
      <c r="AS661" s="9">
        <f>IFERROR(ROUND(VLOOKUP($A661,est_vols!$A:$U,9,FALSE),0),"")</f>
        <v>15</v>
      </c>
      <c r="AT661" s="3">
        <f t="shared" si="106"/>
        <v>-3150</v>
      </c>
      <c r="AU661" s="3">
        <f t="shared" si="106"/>
        <v>-321</v>
      </c>
      <c r="AV661" s="3">
        <f t="shared" si="106"/>
        <v>-1379</v>
      </c>
      <c r="AW661" s="3">
        <f t="shared" si="104"/>
        <v>-642</v>
      </c>
      <c r="AX661" s="3">
        <f t="shared" si="104"/>
        <v>-748</v>
      </c>
      <c r="AY661" s="9">
        <f t="shared" si="104"/>
        <v>-61</v>
      </c>
      <c r="AZ661" s="3">
        <f t="shared" si="107"/>
        <v>9922500</v>
      </c>
      <c r="BA661" s="3">
        <f t="shared" si="107"/>
        <v>103041</v>
      </c>
      <c r="BB661" s="3">
        <f t="shared" si="107"/>
        <v>1901641</v>
      </c>
      <c r="BC661" s="3">
        <f t="shared" si="105"/>
        <v>412164</v>
      </c>
      <c r="BD661" s="3">
        <f t="shared" si="105"/>
        <v>559504</v>
      </c>
      <c r="BE661" s="3">
        <f t="shared" si="105"/>
        <v>3721</v>
      </c>
    </row>
    <row r="662" spans="1:57" x14ac:dyDescent="0.25">
      <c r="A662">
        <v>660</v>
      </c>
      <c r="B662" t="s">
        <v>75</v>
      </c>
      <c r="C662" t="s">
        <v>214</v>
      </c>
      <c r="D662" t="str">
        <f t="shared" si="103"/>
        <v>TARAVAL ST between CORTES and DEWEY</v>
      </c>
      <c r="E662" t="s">
        <v>354</v>
      </c>
      <c r="F662" t="s">
        <v>609</v>
      </c>
      <c r="G662" t="s">
        <v>610</v>
      </c>
      <c r="H662" t="s">
        <v>40</v>
      </c>
      <c r="I662" t="s">
        <v>621</v>
      </c>
      <c r="J662" s="11" t="s">
        <v>1194</v>
      </c>
      <c r="K662">
        <v>22971</v>
      </c>
      <c r="L662" s="11">
        <v>22967</v>
      </c>
      <c r="M662">
        <f>IFERROR(ROUND(VLOOKUP($A662,est_vols!$A:$U,2,FALSE),0),"")</f>
        <v>3</v>
      </c>
      <c r="N662">
        <f>IFERROR(ROUND(VLOOKUP($A662,est_vols!$A:$U,3,FALSE),0),"")</f>
        <v>12</v>
      </c>
      <c r="O662" t="str">
        <f>VLOOKUP(M662,'AT FT Lookup'!$A$3:$D$8,4,FALSE)</f>
        <v>Urb</v>
      </c>
      <c r="P662" s="11" t="str">
        <f>VLOOKUP(N662,'AT FT Lookup'!$A$12:$C$26,3,FALSE)</f>
        <v>Art</v>
      </c>
      <c r="Q662">
        <f t="shared" si="108"/>
        <v>1</v>
      </c>
      <c r="R662">
        <f t="shared" si="109"/>
        <v>0</v>
      </c>
      <c r="S662">
        <f t="shared" si="110"/>
        <v>0</v>
      </c>
      <c r="T662">
        <f t="shared" si="111"/>
        <v>0</v>
      </c>
      <c r="U662" s="11" t="str">
        <f t="shared" si="112"/>
        <v>&lt;10k</v>
      </c>
      <c r="V662" s="3">
        <v>4686.5</v>
      </c>
      <c r="W662" s="3">
        <v>836.5</v>
      </c>
      <c r="X662" s="3">
        <v>1791</v>
      </c>
      <c r="Y662" s="3">
        <v>1150</v>
      </c>
      <c r="Z662" s="3">
        <v>820.5</v>
      </c>
      <c r="AA662" s="9">
        <v>88.5</v>
      </c>
      <c r="AN662" s="3">
        <f>IFERROR(ROUND(VLOOKUP($A662,est_vols!$A:$U,4,FALSE),0),"")</f>
        <v>4182</v>
      </c>
      <c r="AO662" s="3">
        <f>IFERROR(ROUND(VLOOKUP($A662,est_vols!$A:$U,5,FALSE),0),"")</f>
        <v>783</v>
      </c>
      <c r="AP662" s="3">
        <f>IFERROR(ROUND(VLOOKUP($A662,est_vols!$A:$U,6,FALSE),0),"")</f>
        <v>1681</v>
      </c>
      <c r="AQ662" s="3">
        <f>IFERROR(ROUND(VLOOKUP($A662,est_vols!$A:$U,7,FALSE),0),"")</f>
        <v>811</v>
      </c>
      <c r="AR662" s="3">
        <f>IFERROR(ROUND(VLOOKUP($A662,est_vols!$A:$U,8,FALSE),0),"")</f>
        <v>823</v>
      </c>
      <c r="AS662" s="9">
        <f>IFERROR(ROUND(VLOOKUP($A662,est_vols!$A:$U,9,FALSE),0),"")</f>
        <v>85</v>
      </c>
      <c r="AT662" s="3">
        <f t="shared" si="106"/>
        <v>-504.5</v>
      </c>
      <c r="AU662" s="3">
        <f t="shared" si="106"/>
        <v>-53.5</v>
      </c>
      <c r="AV662" s="3">
        <f t="shared" si="106"/>
        <v>-110</v>
      </c>
      <c r="AW662" s="3">
        <f t="shared" si="104"/>
        <v>-339</v>
      </c>
      <c r="AX662" s="3">
        <f t="shared" si="104"/>
        <v>2.5</v>
      </c>
      <c r="AY662" s="9">
        <f t="shared" si="104"/>
        <v>-3.5</v>
      </c>
      <c r="AZ662" s="3">
        <f t="shared" si="107"/>
        <v>254520.25</v>
      </c>
      <c r="BA662" s="3">
        <f t="shared" si="107"/>
        <v>2862.25</v>
      </c>
      <c r="BB662" s="3">
        <f t="shared" si="107"/>
        <v>12100</v>
      </c>
      <c r="BC662" s="3">
        <f t="shared" si="105"/>
        <v>114921</v>
      </c>
      <c r="BD662" s="3">
        <f t="shared" si="105"/>
        <v>6.25</v>
      </c>
      <c r="BE662" s="3">
        <f t="shared" si="105"/>
        <v>12.25</v>
      </c>
    </row>
    <row r="663" spans="1:57" x14ac:dyDescent="0.25">
      <c r="A663">
        <v>661</v>
      </c>
      <c r="B663" t="s">
        <v>75</v>
      </c>
      <c r="C663" t="s">
        <v>214</v>
      </c>
      <c r="D663" t="str">
        <f t="shared" si="103"/>
        <v>TARAVAL ST between CORTES and DEWEY</v>
      </c>
      <c r="E663" t="s">
        <v>354</v>
      </c>
      <c r="F663" t="s">
        <v>609</v>
      </c>
      <c r="G663" t="s">
        <v>610</v>
      </c>
      <c r="H663" t="s">
        <v>40</v>
      </c>
      <c r="I663" t="s">
        <v>621</v>
      </c>
      <c r="J663" s="11" t="s">
        <v>1195</v>
      </c>
      <c r="K663">
        <v>22967</v>
      </c>
      <c r="L663" s="11">
        <v>22965</v>
      </c>
      <c r="M663">
        <f>IFERROR(ROUND(VLOOKUP($A663,est_vols!$A:$U,2,FALSE),0),"")</f>
        <v>3</v>
      </c>
      <c r="N663">
        <f>IFERROR(ROUND(VLOOKUP($A663,est_vols!$A:$U,3,FALSE),0),"")</f>
        <v>12</v>
      </c>
      <c r="O663" t="str">
        <f>VLOOKUP(M663,'AT FT Lookup'!$A$3:$D$8,4,FALSE)</f>
        <v>Urb</v>
      </c>
      <c r="P663" s="11" t="str">
        <f>VLOOKUP(N663,'AT FT Lookup'!$A$12:$C$26,3,FALSE)</f>
        <v>Art</v>
      </c>
      <c r="Q663">
        <f t="shared" si="108"/>
        <v>1</v>
      </c>
      <c r="R663">
        <f t="shared" si="109"/>
        <v>0</v>
      </c>
      <c r="S663">
        <f t="shared" si="110"/>
        <v>0</v>
      </c>
      <c r="T663">
        <f t="shared" si="111"/>
        <v>0</v>
      </c>
      <c r="U663" s="11" t="str">
        <f t="shared" si="112"/>
        <v>&lt;10k</v>
      </c>
      <c r="V663" s="3">
        <v>4686.5</v>
      </c>
      <c r="W663" s="3">
        <v>836.5</v>
      </c>
      <c r="X663" s="3">
        <v>1791</v>
      </c>
      <c r="Y663" s="3">
        <v>1150</v>
      </c>
      <c r="Z663" s="3">
        <v>820.5</v>
      </c>
      <c r="AA663" s="9">
        <v>88.5</v>
      </c>
      <c r="AN663" s="3">
        <f>IFERROR(ROUND(VLOOKUP($A663,est_vols!$A:$U,4,FALSE),0),"")</f>
        <v>4050</v>
      </c>
      <c r="AO663" s="3">
        <f>IFERROR(ROUND(VLOOKUP($A663,est_vols!$A:$U,5,FALSE),0),"")</f>
        <v>767</v>
      </c>
      <c r="AP663" s="3">
        <f>IFERROR(ROUND(VLOOKUP($A663,est_vols!$A:$U,6,FALSE),0),"")</f>
        <v>1637</v>
      </c>
      <c r="AQ663" s="3">
        <f>IFERROR(ROUND(VLOOKUP($A663,est_vols!$A:$U,7,FALSE),0),"")</f>
        <v>777</v>
      </c>
      <c r="AR663" s="3">
        <f>IFERROR(ROUND(VLOOKUP($A663,est_vols!$A:$U,8,FALSE),0),"")</f>
        <v>790</v>
      </c>
      <c r="AS663" s="9">
        <f>IFERROR(ROUND(VLOOKUP($A663,est_vols!$A:$U,9,FALSE),0),"")</f>
        <v>80</v>
      </c>
      <c r="AT663" s="3">
        <f t="shared" si="106"/>
        <v>-636.5</v>
      </c>
      <c r="AU663" s="3">
        <f t="shared" si="106"/>
        <v>-69.5</v>
      </c>
      <c r="AV663" s="3">
        <f t="shared" si="106"/>
        <v>-154</v>
      </c>
      <c r="AW663" s="3">
        <f t="shared" si="104"/>
        <v>-373</v>
      </c>
      <c r="AX663" s="3">
        <f t="shared" si="104"/>
        <v>-30.5</v>
      </c>
      <c r="AY663" s="9">
        <f t="shared" si="104"/>
        <v>-8.5</v>
      </c>
      <c r="AZ663" s="3">
        <f t="shared" si="107"/>
        <v>405132.25</v>
      </c>
      <c r="BA663" s="3">
        <f t="shared" si="107"/>
        <v>4830.25</v>
      </c>
      <c r="BB663" s="3">
        <f t="shared" si="107"/>
        <v>23716</v>
      </c>
      <c r="BC663" s="3">
        <f t="shared" si="105"/>
        <v>139129</v>
      </c>
      <c r="BD663" s="3">
        <f t="shared" si="105"/>
        <v>930.25</v>
      </c>
      <c r="BE663" s="3">
        <f t="shared" si="105"/>
        <v>72.25</v>
      </c>
    </row>
    <row r="664" spans="1:57" x14ac:dyDescent="0.25">
      <c r="A664">
        <v>662</v>
      </c>
      <c r="B664" t="s">
        <v>75</v>
      </c>
      <c r="C664" t="s">
        <v>214</v>
      </c>
      <c r="D664" t="str">
        <f t="shared" si="103"/>
        <v>TARAVAL ST between CORTES and DEWEY</v>
      </c>
      <c r="E664" t="s">
        <v>354</v>
      </c>
      <c r="F664" t="s">
        <v>609</v>
      </c>
      <c r="G664" t="s">
        <v>610</v>
      </c>
      <c r="H664" t="s">
        <v>40</v>
      </c>
      <c r="I664" t="s">
        <v>621</v>
      </c>
      <c r="J664" s="11" t="s">
        <v>1196</v>
      </c>
      <c r="K664">
        <v>22965</v>
      </c>
      <c r="L664" s="11">
        <v>22882</v>
      </c>
      <c r="M664">
        <f>IFERROR(ROUND(VLOOKUP($A664,est_vols!$A:$U,2,FALSE),0),"")</f>
        <v>3</v>
      </c>
      <c r="N664">
        <f>IFERROR(ROUND(VLOOKUP($A664,est_vols!$A:$U,3,FALSE),0),"")</f>
        <v>12</v>
      </c>
      <c r="O664" t="str">
        <f>VLOOKUP(M664,'AT FT Lookup'!$A$3:$D$8,4,FALSE)</f>
        <v>Urb</v>
      </c>
      <c r="P664" s="11" t="str">
        <f>VLOOKUP(N664,'AT FT Lookup'!$A$12:$C$26,3,FALSE)</f>
        <v>Art</v>
      </c>
      <c r="Q664">
        <f t="shared" si="108"/>
        <v>1</v>
      </c>
      <c r="R664">
        <f t="shared" si="109"/>
        <v>0</v>
      </c>
      <c r="S664">
        <f t="shared" si="110"/>
        <v>0</v>
      </c>
      <c r="T664">
        <f t="shared" si="111"/>
        <v>0</v>
      </c>
      <c r="U664" s="11" t="str">
        <f t="shared" si="112"/>
        <v>&lt;10k</v>
      </c>
      <c r="V664" s="3">
        <v>4686.5</v>
      </c>
      <c r="W664" s="3">
        <v>836.5</v>
      </c>
      <c r="X664" s="3">
        <v>1791</v>
      </c>
      <c r="Y664" s="3">
        <v>1150</v>
      </c>
      <c r="Z664" s="3">
        <v>820.5</v>
      </c>
      <c r="AA664" s="9">
        <v>88.5</v>
      </c>
      <c r="AN664" s="3">
        <f>IFERROR(ROUND(VLOOKUP($A664,est_vols!$A:$U,4,FALSE),0),"")</f>
        <v>3768</v>
      </c>
      <c r="AO664" s="3">
        <f>IFERROR(ROUND(VLOOKUP($A664,est_vols!$A:$U,5,FALSE),0),"")</f>
        <v>740</v>
      </c>
      <c r="AP664" s="3">
        <f>IFERROR(ROUND(VLOOKUP($A664,est_vols!$A:$U,6,FALSE),0),"")</f>
        <v>1488</v>
      </c>
      <c r="AQ664" s="3">
        <f>IFERROR(ROUND(VLOOKUP($A664,est_vols!$A:$U,7,FALSE),0),"")</f>
        <v>757</v>
      </c>
      <c r="AR664" s="3">
        <f>IFERROR(ROUND(VLOOKUP($A664,est_vols!$A:$U,8,FALSE),0),"")</f>
        <v>714</v>
      </c>
      <c r="AS664" s="9">
        <f>IFERROR(ROUND(VLOOKUP($A664,est_vols!$A:$U,9,FALSE),0),"")</f>
        <v>69</v>
      </c>
      <c r="AT664" s="3">
        <f t="shared" si="106"/>
        <v>-918.5</v>
      </c>
      <c r="AU664" s="3">
        <f t="shared" si="106"/>
        <v>-96.5</v>
      </c>
      <c r="AV664" s="3">
        <f t="shared" si="106"/>
        <v>-303</v>
      </c>
      <c r="AW664" s="3">
        <f t="shared" si="104"/>
        <v>-393</v>
      </c>
      <c r="AX664" s="3">
        <f t="shared" si="104"/>
        <v>-106.5</v>
      </c>
      <c r="AY664" s="9">
        <f t="shared" si="104"/>
        <v>-19.5</v>
      </c>
      <c r="AZ664" s="3">
        <f t="shared" si="107"/>
        <v>843642.25</v>
      </c>
      <c r="BA664" s="3">
        <f t="shared" si="107"/>
        <v>9312.25</v>
      </c>
      <c r="BB664" s="3">
        <f t="shared" si="107"/>
        <v>91809</v>
      </c>
      <c r="BC664" s="3">
        <f t="shared" si="105"/>
        <v>154449</v>
      </c>
      <c r="BD664" s="3">
        <f t="shared" si="105"/>
        <v>11342.25</v>
      </c>
      <c r="BE664" s="3">
        <f t="shared" si="105"/>
        <v>380.25</v>
      </c>
    </row>
    <row r="665" spans="1:57" x14ac:dyDescent="0.25">
      <c r="A665">
        <v>663</v>
      </c>
      <c r="B665" t="s">
        <v>75</v>
      </c>
      <c r="C665" t="s">
        <v>214</v>
      </c>
      <c r="D665" t="str">
        <f t="shared" si="103"/>
        <v>TARAVAL ST between CORTES and DEWEY</v>
      </c>
      <c r="E665" t="s">
        <v>354</v>
      </c>
      <c r="F665" t="s">
        <v>609</v>
      </c>
      <c r="G665" t="s">
        <v>610</v>
      </c>
      <c r="H665" t="s">
        <v>42</v>
      </c>
      <c r="I665" t="s">
        <v>621</v>
      </c>
      <c r="J665" s="11" t="s">
        <v>1197</v>
      </c>
      <c r="K665">
        <v>22882</v>
      </c>
      <c r="L665" s="11">
        <v>22965</v>
      </c>
      <c r="M665">
        <f>IFERROR(ROUND(VLOOKUP($A665,est_vols!$A:$U,2,FALSE),0),"")</f>
        <v>3</v>
      </c>
      <c r="N665">
        <f>IFERROR(ROUND(VLOOKUP($A665,est_vols!$A:$U,3,FALSE),0),"")</f>
        <v>12</v>
      </c>
      <c r="O665" t="str">
        <f>VLOOKUP(M665,'AT FT Lookup'!$A$3:$D$8,4,FALSE)</f>
        <v>Urb</v>
      </c>
      <c r="P665" s="11" t="str">
        <f>VLOOKUP(N665,'AT FT Lookup'!$A$12:$C$26,3,FALSE)</f>
        <v>Art</v>
      </c>
      <c r="Q665">
        <f t="shared" si="108"/>
        <v>1</v>
      </c>
      <c r="R665">
        <f t="shared" si="109"/>
        <v>0</v>
      </c>
      <c r="S665">
        <f t="shared" si="110"/>
        <v>0</v>
      </c>
      <c r="T665">
        <f t="shared" si="111"/>
        <v>0</v>
      </c>
      <c r="U665" s="11" t="str">
        <f t="shared" si="112"/>
        <v>&lt;10k</v>
      </c>
      <c r="V665" s="3">
        <v>5134.5</v>
      </c>
      <c r="W665" s="3">
        <v>784</v>
      </c>
      <c r="X665" s="3">
        <v>1893.5</v>
      </c>
      <c r="Y665" s="3">
        <v>1321</v>
      </c>
      <c r="Z665" s="3">
        <v>1087</v>
      </c>
      <c r="AA665" s="9">
        <v>49</v>
      </c>
      <c r="AN665" s="3">
        <f>IFERROR(ROUND(VLOOKUP($A665,est_vols!$A:$U,4,FALSE),0),"")</f>
        <v>3549</v>
      </c>
      <c r="AO665" s="3">
        <f>IFERROR(ROUND(VLOOKUP($A665,est_vols!$A:$U,5,FALSE),0),"")</f>
        <v>456</v>
      </c>
      <c r="AP665" s="3">
        <f>IFERROR(ROUND(VLOOKUP($A665,est_vols!$A:$U,6,FALSE),0),"")</f>
        <v>1435</v>
      </c>
      <c r="AQ665" s="3">
        <f>IFERROR(ROUND(VLOOKUP($A665,est_vols!$A:$U,7,FALSE),0),"")</f>
        <v>884</v>
      </c>
      <c r="AR665" s="3">
        <f>IFERROR(ROUND(VLOOKUP($A665,est_vols!$A:$U,8,FALSE),0),"")</f>
        <v>722</v>
      </c>
      <c r="AS665" s="9">
        <f>IFERROR(ROUND(VLOOKUP($A665,est_vols!$A:$U,9,FALSE),0),"")</f>
        <v>52</v>
      </c>
      <c r="AT665" s="3">
        <f t="shared" si="106"/>
        <v>-1585.5</v>
      </c>
      <c r="AU665" s="3">
        <f t="shared" si="106"/>
        <v>-328</v>
      </c>
      <c r="AV665" s="3">
        <f t="shared" si="106"/>
        <v>-458.5</v>
      </c>
      <c r="AW665" s="3">
        <f t="shared" si="104"/>
        <v>-437</v>
      </c>
      <c r="AX665" s="3">
        <f t="shared" si="104"/>
        <v>-365</v>
      </c>
      <c r="AY665" s="9">
        <f t="shared" si="104"/>
        <v>3</v>
      </c>
      <c r="AZ665" s="3">
        <f t="shared" si="107"/>
        <v>2513810.25</v>
      </c>
      <c r="BA665" s="3">
        <f t="shared" si="107"/>
        <v>107584</v>
      </c>
      <c r="BB665" s="3">
        <f t="shared" si="107"/>
        <v>210222.25</v>
      </c>
      <c r="BC665" s="3">
        <f t="shared" si="105"/>
        <v>190969</v>
      </c>
      <c r="BD665" s="3">
        <f t="shared" si="105"/>
        <v>133225</v>
      </c>
      <c r="BE665" s="3">
        <f t="shared" si="105"/>
        <v>9</v>
      </c>
    </row>
    <row r="666" spans="1:57" x14ac:dyDescent="0.25">
      <c r="A666">
        <v>664</v>
      </c>
      <c r="B666" t="s">
        <v>75</v>
      </c>
      <c r="C666" t="s">
        <v>214</v>
      </c>
      <c r="D666" t="str">
        <f t="shared" si="103"/>
        <v>TARAVAL ST between CORTES and DEWEY</v>
      </c>
      <c r="E666" t="s">
        <v>354</v>
      </c>
      <c r="F666" t="s">
        <v>609</v>
      </c>
      <c r="G666" t="s">
        <v>610</v>
      </c>
      <c r="H666" t="s">
        <v>42</v>
      </c>
      <c r="I666" t="s">
        <v>621</v>
      </c>
      <c r="J666" s="11" t="s">
        <v>1198</v>
      </c>
      <c r="K666">
        <v>22965</v>
      </c>
      <c r="L666" s="11">
        <v>22967</v>
      </c>
      <c r="M666">
        <f>IFERROR(ROUND(VLOOKUP($A666,est_vols!$A:$U,2,FALSE),0),"")</f>
        <v>3</v>
      </c>
      <c r="N666">
        <f>IFERROR(ROUND(VLOOKUP($A666,est_vols!$A:$U,3,FALSE),0),"")</f>
        <v>12</v>
      </c>
      <c r="O666" t="str">
        <f>VLOOKUP(M666,'AT FT Lookup'!$A$3:$D$8,4,FALSE)</f>
        <v>Urb</v>
      </c>
      <c r="P666" s="11" t="str">
        <f>VLOOKUP(N666,'AT FT Lookup'!$A$12:$C$26,3,FALSE)</f>
        <v>Art</v>
      </c>
      <c r="Q666">
        <f t="shared" si="108"/>
        <v>1</v>
      </c>
      <c r="R666">
        <f t="shared" si="109"/>
        <v>0</v>
      </c>
      <c r="S666">
        <f t="shared" si="110"/>
        <v>0</v>
      </c>
      <c r="T666">
        <f t="shared" si="111"/>
        <v>0</v>
      </c>
      <c r="U666" s="11" t="str">
        <f t="shared" si="112"/>
        <v>&lt;10k</v>
      </c>
      <c r="V666" s="3">
        <v>5134.5</v>
      </c>
      <c r="W666" s="3">
        <v>784</v>
      </c>
      <c r="X666" s="3">
        <v>1893.5</v>
      </c>
      <c r="Y666" s="3">
        <v>1321</v>
      </c>
      <c r="Z666" s="3">
        <v>1087</v>
      </c>
      <c r="AA666" s="9">
        <v>49</v>
      </c>
      <c r="AN666" s="3">
        <f>IFERROR(ROUND(VLOOKUP($A666,est_vols!$A:$U,4,FALSE),0),"")</f>
        <v>3887</v>
      </c>
      <c r="AO666" s="3">
        <f>IFERROR(ROUND(VLOOKUP($A666,est_vols!$A:$U,5,FALSE),0),"")</f>
        <v>490</v>
      </c>
      <c r="AP666" s="3">
        <f>IFERROR(ROUND(VLOOKUP($A666,est_vols!$A:$U,6,FALSE),0),"")</f>
        <v>1579</v>
      </c>
      <c r="AQ666" s="3">
        <f>IFERROR(ROUND(VLOOKUP($A666,est_vols!$A:$U,7,FALSE),0),"")</f>
        <v>948</v>
      </c>
      <c r="AR666" s="3">
        <f>IFERROR(ROUND(VLOOKUP($A666,est_vols!$A:$U,8,FALSE),0),"")</f>
        <v>813</v>
      </c>
      <c r="AS666" s="9">
        <f>IFERROR(ROUND(VLOOKUP($A666,est_vols!$A:$U,9,FALSE),0),"")</f>
        <v>57</v>
      </c>
      <c r="AT666" s="3">
        <f t="shared" si="106"/>
        <v>-1247.5</v>
      </c>
      <c r="AU666" s="3">
        <f t="shared" si="106"/>
        <v>-294</v>
      </c>
      <c r="AV666" s="3">
        <f t="shared" si="106"/>
        <v>-314.5</v>
      </c>
      <c r="AW666" s="3">
        <f t="shared" si="104"/>
        <v>-373</v>
      </c>
      <c r="AX666" s="3">
        <f t="shared" si="104"/>
        <v>-274</v>
      </c>
      <c r="AY666" s="9">
        <f t="shared" si="104"/>
        <v>8</v>
      </c>
      <c r="AZ666" s="3">
        <f t="shared" si="107"/>
        <v>1556256.25</v>
      </c>
      <c r="BA666" s="3">
        <f t="shared" si="107"/>
        <v>86436</v>
      </c>
      <c r="BB666" s="3">
        <f t="shared" si="107"/>
        <v>98910.25</v>
      </c>
      <c r="BC666" s="3">
        <f t="shared" si="105"/>
        <v>139129</v>
      </c>
      <c r="BD666" s="3">
        <f t="shared" si="105"/>
        <v>75076</v>
      </c>
      <c r="BE666" s="3">
        <f t="shared" si="105"/>
        <v>64</v>
      </c>
    </row>
    <row r="667" spans="1:57" x14ac:dyDescent="0.25">
      <c r="A667">
        <v>665</v>
      </c>
      <c r="B667" t="s">
        <v>75</v>
      </c>
      <c r="C667" t="s">
        <v>214</v>
      </c>
      <c r="D667" t="str">
        <f t="shared" si="103"/>
        <v>TARAVAL ST between CORTES and DEWEY</v>
      </c>
      <c r="E667" t="s">
        <v>354</v>
      </c>
      <c r="F667" t="s">
        <v>609</v>
      </c>
      <c r="G667" t="s">
        <v>610</v>
      </c>
      <c r="H667" t="s">
        <v>42</v>
      </c>
      <c r="I667" t="s">
        <v>621</v>
      </c>
      <c r="J667" s="11" t="s">
        <v>1199</v>
      </c>
      <c r="K667">
        <v>22967</v>
      </c>
      <c r="L667" s="11">
        <v>22971</v>
      </c>
      <c r="M667">
        <f>IFERROR(ROUND(VLOOKUP($A667,est_vols!$A:$U,2,FALSE),0),"")</f>
        <v>3</v>
      </c>
      <c r="N667">
        <f>IFERROR(ROUND(VLOOKUP($A667,est_vols!$A:$U,3,FALSE),0),"")</f>
        <v>12</v>
      </c>
      <c r="O667" t="str">
        <f>VLOOKUP(M667,'AT FT Lookup'!$A$3:$D$8,4,FALSE)</f>
        <v>Urb</v>
      </c>
      <c r="P667" s="11" t="str">
        <f>VLOOKUP(N667,'AT FT Lookup'!$A$12:$C$26,3,FALSE)</f>
        <v>Art</v>
      </c>
      <c r="Q667">
        <f t="shared" si="108"/>
        <v>1</v>
      </c>
      <c r="R667">
        <f t="shared" si="109"/>
        <v>0</v>
      </c>
      <c r="S667">
        <f t="shared" si="110"/>
        <v>0</v>
      </c>
      <c r="T667">
        <f t="shared" si="111"/>
        <v>0</v>
      </c>
      <c r="U667" s="11" t="str">
        <f t="shared" si="112"/>
        <v>&lt;10k</v>
      </c>
      <c r="V667" s="3">
        <v>5134.5</v>
      </c>
      <c r="W667" s="3">
        <v>784</v>
      </c>
      <c r="X667" s="3">
        <v>1893.5</v>
      </c>
      <c r="Y667" s="3">
        <v>1321</v>
      </c>
      <c r="Z667" s="3">
        <v>1087</v>
      </c>
      <c r="AA667" s="9">
        <v>49</v>
      </c>
      <c r="AN667" s="3">
        <f>IFERROR(ROUND(VLOOKUP($A667,est_vols!$A:$U,4,FALSE),0),"")</f>
        <v>4096</v>
      </c>
      <c r="AO667" s="3">
        <f>IFERROR(ROUND(VLOOKUP($A667,est_vols!$A:$U,5,FALSE),0),"")</f>
        <v>505</v>
      </c>
      <c r="AP667" s="3">
        <f>IFERROR(ROUND(VLOOKUP($A667,est_vols!$A:$U,6,FALSE),0),"")</f>
        <v>1641</v>
      </c>
      <c r="AQ667" s="3">
        <f>IFERROR(ROUND(VLOOKUP($A667,est_vols!$A:$U,7,FALSE),0),"")</f>
        <v>991</v>
      </c>
      <c r="AR667" s="3">
        <f>IFERROR(ROUND(VLOOKUP($A667,est_vols!$A:$U,8,FALSE),0),"")</f>
        <v>893</v>
      </c>
      <c r="AS667" s="9">
        <f>IFERROR(ROUND(VLOOKUP($A667,est_vols!$A:$U,9,FALSE),0),"")</f>
        <v>66</v>
      </c>
      <c r="AT667" s="3">
        <f t="shared" si="106"/>
        <v>-1038.5</v>
      </c>
      <c r="AU667" s="3">
        <f t="shared" si="106"/>
        <v>-279</v>
      </c>
      <c r="AV667" s="3">
        <f t="shared" si="106"/>
        <v>-252.5</v>
      </c>
      <c r="AW667" s="3">
        <f t="shared" si="104"/>
        <v>-330</v>
      </c>
      <c r="AX667" s="3">
        <f t="shared" si="104"/>
        <v>-194</v>
      </c>
      <c r="AY667" s="9">
        <f t="shared" si="104"/>
        <v>17</v>
      </c>
      <c r="AZ667" s="3">
        <f t="shared" si="107"/>
        <v>1078482.25</v>
      </c>
      <c r="BA667" s="3">
        <f t="shared" si="107"/>
        <v>77841</v>
      </c>
      <c r="BB667" s="3">
        <f t="shared" si="107"/>
        <v>63756.25</v>
      </c>
      <c r="BC667" s="3">
        <f t="shared" si="105"/>
        <v>108900</v>
      </c>
      <c r="BD667" s="3">
        <f t="shared" si="105"/>
        <v>37636</v>
      </c>
      <c r="BE667" s="3">
        <f t="shared" si="105"/>
        <v>289</v>
      </c>
    </row>
    <row r="668" spans="1:57" x14ac:dyDescent="0.25">
      <c r="A668">
        <v>666</v>
      </c>
      <c r="B668" t="s">
        <v>75</v>
      </c>
      <c r="C668" t="s">
        <v>214</v>
      </c>
      <c r="D668" t="str">
        <f t="shared" si="103"/>
        <v>ULLOA ST between 40TH and 41ST</v>
      </c>
      <c r="E668" t="s">
        <v>355</v>
      </c>
      <c r="F668" t="s">
        <v>611</v>
      </c>
      <c r="G668" t="s">
        <v>429</v>
      </c>
      <c r="H668" t="s">
        <v>40</v>
      </c>
      <c r="I668" t="s">
        <v>621</v>
      </c>
      <c r="J668" s="11" t="s">
        <v>1200</v>
      </c>
      <c r="K668">
        <v>23442</v>
      </c>
      <c r="L668" s="11">
        <v>23438</v>
      </c>
      <c r="M668">
        <f>IFERROR(ROUND(VLOOKUP($A668,est_vols!$A:$U,2,FALSE),0),"")</f>
        <v>3</v>
      </c>
      <c r="N668">
        <f>IFERROR(ROUND(VLOOKUP($A668,est_vols!$A:$U,3,FALSE),0),"")</f>
        <v>11</v>
      </c>
      <c r="O668" t="str">
        <f>VLOOKUP(M668,'AT FT Lookup'!$A$3:$D$8,4,FALSE)</f>
        <v>Urb</v>
      </c>
      <c r="P668" s="11" t="str">
        <f>VLOOKUP(N668,'AT FT Lookup'!$A$12:$C$26,3,FALSE)</f>
        <v>Loc</v>
      </c>
      <c r="Q668">
        <f t="shared" si="108"/>
        <v>1</v>
      </c>
      <c r="R668">
        <f t="shared" si="109"/>
        <v>0</v>
      </c>
      <c r="S668">
        <f t="shared" si="110"/>
        <v>0</v>
      </c>
      <c r="T668">
        <f t="shared" si="111"/>
        <v>0</v>
      </c>
      <c r="U668" s="11" t="str">
        <f t="shared" si="112"/>
        <v>&lt;10k</v>
      </c>
      <c r="V668" s="3">
        <v>1084.5</v>
      </c>
      <c r="W668" s="3">
        <v>208.5</v>
      </c>
      <c r="X668" s="3">
        <v>450.5</v>
      </c>
      <c r="Y668" s="3">
        <v>229</v>
      </c>
      <c r="Z668" s="3">
        <v>181</v>
      </c>
      <c r="AA668" s="9">
        <v>15.5</v>
      </c>
      <c r="AN668" s="3">
        <f>IFERROR(ROUND(VLOOKUP($A668,est_vols!$A:$U,4,FALSE),0),"")</f>
        <v>41</v>
      </c>
      <c r="AO668" s="3">
        <f>IFERROR(ROUND(VLOOKUP($A668,est_vols!$A:$U,5,FALSE),0),"")</f>
        <v>6</v>
      </c>
      <c r="AP668" s="3">
        <f>IFERROR(ROUND(VLOOKUP($A668,est_vols!$A:$U,6,FALSE),0),"")</f>
        <v>19</v>
      </c>
      <c r="AQ668" s="3">
        <f>IFERROR(ROUND(VLOOKUP($A668,est_vols!$A:$U,7,FALSE),0),"")</f>
        <v>7</v>
      </c>
      <c r="AR668" s="3">
        <f>IFERROR(ROUND(VLOOKUP($A668,est_vols!$A:$U,8,FALSE),0),"")</f>
        <v>8</v>
      </c>
      <c r="AS668" s="9">
        <f>IFERROR(ROUND(VLOOKUP($A668,est_vols!$A:$U,9,FALSE),0),"")</f>
        <v>1</v>
      </c>
      <c r="AT668" s="3">
        <f t="shared" si="106"/>
        <v>-1043.5</v>
      </c>
      <c r="AU668" s="3">
        <f t="shared" si="106"/>
        <v>-202.5</v>
      </c>
      <c r="AV668" s="3">
        <f t="shared" si="106"/>
        <v>-431.5</v>
      </c>
      <c r="AW668" s="3">
        <f t="shared" si="104"/>
        <v>-222</v>
      </c>
      <c r="AX668" s="3">
        <f t="shared" si="104"/>
        <v>-173</v>
      </c>
      <c r="AY668" s="9">
        <f t="shared" si="104"/>
        <v>-14.5</v>
      </c>
      <c r="AZ668" s="3">
        <f t="shared" si="107"/>
        <v>1088892.25</v>
      </c>
      <c r="BA668" s="3">
        <f t="shared" si="107"/>
        <v>41006.25</v>
      </c>
      <c r="BB668" s="3">
        <f t="shared" si="107"/>
        <v>186192.25</v>
      </c>
      <c r="BC668" s="3">
        <f t="shared" si="105"/>
        <v>49284</v>
      </c>
      <c r="BD668" s="3">
        <f t="shared" si="105"/>
        <v>29929</v>
      </c>
      <c r="BE668" s="3">
        <f t="shared" si="105"/>
        <v>210.25</v>
      </c>
    </row>
    <row r="669" spans="1:57" x14ac:dyDescent="0.25">
      <c r="A669">
        <v>667</v>
      </c>
      <c r="B669" t="s">
        <v>75</v>
      </c>
      <c r="C669" t="s">
        <v>214</v>
      </c>
      <c r="D669" t="str">
        <f t="shared" si="103"/>
        <v>ULLOA ST between 40TH and 41ST</v>
      </c>
      <c r="E669" t="s">
        <v>355</v>
      </c>
      <c r="F669" t="s">
        <v>611</v>
      </c>
      <c r="G669" t="s">
        <v>429</v>
      </c>
      <c r="H669" t="s">
        <v>42</v>
      </c>
      <c r="I669" t="s">
        <v>621</v>
      </c>
      <c r="J669" s="11" t="s">
        <v>1201</v>
      </c>
      <c r="K669">
        <v>23438</v>
      </c>
      <c r="L669" s="11">
        <v>23442</v>
      </c>
      <c r="M669">
        <f>IFERROR(ROUND(VLOOKUP($A669,est_vols!$A:$U,2,FALSE),0),"")</f>
        <v>3</v>
      </c>
      <c r="N669">
        <f>IFERROR(ROUND(VLOOKUP($A669,est_vols!$A:$U,3,FALSE),0),"")</f>
        <v>11</v>
      </c>
      <c r="O669" t="str">
        <f>VLOOKUP(M669,'AT FT Lookup'!$A$3:$D$8,4,FALSE)</f>
        <v>Urb</v>
      </c>
      <c r="P669" s="11" t="str">
        <f>VLOOKUP(N669,'AT FT Lookup'!$A$12:$C$26,3,FALSE)</f>
        <v>Loc</v>
      </c>
      <c r="Q669">
        <f t="shared" si="108"/>
        <v>1</v>
      </c>
      <c r="R669">
        <f t="shared" si="109"/>
        <v>0</v>
      </c>
      <c r="S669">
        <f t="shared" si="110"/>
        <v>0</v>
      </c>
      <c r="T669">
        <f t="shared" si="111"/>
        <v>0</v>
      </c>
      <c r="U669" s="11" t="str">
        <f t="shared" si="112"/>
        <v>&lt;10k</v>
      </c>
      <c r="V669" s="3">
        <v>919.5</v>
      </c>
      <c r="W669" s="3">
        <v>80</v>
      </c>
      <c r="X669" s="3">
        <v>368</v>
      </c>
      <c r="Y669" s="3">
        <v>267.5</v>
      </c>
      <c r="Z669" s="3">
        <v>200</v>
      </c>
      <c r="AA669" s="9">
        <v>4</v>
      </c>
      <c r="AN669" s="3">
        <f>IFERROR(ROUND(VLOOKUP($A669,est_vols!$A:$U,4,FALSE),0),"")</f>
        <v>39</v>
      </c>
      <c r="AO669" s="3">
        <f>IFERROR(ROUND(VLOOKUP($A669,est_vols!$A:$U,5,FALSE),0),"")</f>
        <v>4</v>
      </c>
      <c r="AP669" s="3">
        <f>IFERROR(ROUND(VLOOKUP($A669,est_vols!$A:$U,6,FALSE),0),"")</f>
        <v>19</v>
      </c>
      <c r="AQ669" s="3">
        <f>IFERROR(ROUND(VLOOKUP($A669,est_vols!$A:$U,7,FALSE),0),"")</f>
        <v>9</v>
      </c>
      <c r="AR669" s="3">
        <f>IFERROR(ROUND(VLOOKUP($A669,est_vols!$A:$U,8,FALSE),0),"")</f>
        <v>8</v>
      </c>
      <c r="AS669" s="9">
        <f>IFERROR(ROUND(VLOOKUP($A669,est_vols!$A:$U,9,FALSE),0),"")</f>
        <v>1</v>
      </c>
      <c r="AT669" s="3">
        <f t="shared" si="106"/>
        <v>-880.5</v>
      </c>
      <c r="AU669" s="3">
        <f t="shared" si="106"/>
        <v>-76</v>
      </c>
      <c r="AV669" s="3">
        <f t="shared" si="106"/>
        <v>-349</v>
      </c>
      <c r="AW669" s="3">
        <f t="shared" si="104"/>
        <v>-258.5</v>
      </c>
      <c r="AX669" s="3">
        <f t="shared" si="104"/>
        <v>-192</v>
      </c>
      <c r="AY669" s="9">
        <f t="shared" si="104"/>
        <v>-3</v>
      </c>
      <c r="AZ669" s="3">
        <f t="shared" si="107"/>
        <v>775280.25</v>
      </c>
      <c r="BA669" s="3">
        <f t="shared" si="107"/>
        <v>5776</v>
      </c>
      <c r="BB669" s="3">
        <f t="shared" si="107"/>
        <v>121801</v>
      </c>
      <c r="BC669" s="3">
        <f t="shared" si="105"/>
        <v>66822.25</v>
      </c>
      <c r="BD669" s="3">
        <f t="shared" si="105"/>
        <v>36864</v>
      </c>
      <c r="BE669" s="3">
        <f t="shared" si="105"/>
        <v>9</v>
      </c>
    </row>
    <row r="670" spans="1:57" x14ac:dyDescent="0.25">
      <c r="A670">
        <v>668</v>
      </c>
      <c r="B670" t="s">
        <v>75</v>
      </c>
      <c r="C670" t="s">
        <v>214</v>
      </c>
      <c r="D670" t="str">
        <f t="shared" si="103"/>
        <v>UPLAND DR between NORTH GATE and MANOR</v>
      </c>
      <c r="E670" t="s">
        <v>356</v>
      </c>
      <c r="F670" t="s">
        <v>612</v>
      </c>
      <c r="G670" t="s">
        <v>613</v>
      </c>
      <c r="H670" t="s">
        <v>40</v>
      </c>
      <c r="I670" t="s">
        <v>621</v>
      </c>
      <c r="J670" s="11" t="s">
        <v>1202</v>
      </c>
      <c r="K670">
        <v>22688</v>
      </c>
      <c r="L670" s="11">
        <v>22686</v>
      </c>
      <c r="M670">
        <f>IFERROR(ROUND(VLOOKUP($A670,est_vols!$A:$U,2,FALSE),0),"")</f>
        <v>3</v>
      </c>
      <c r="N670">
        <f>IFERROR(ROUND(VLOOKUP($A670,est_vols!$A:$U,3,FALSE),0),"")</f>
        <v>11</v>
      </c>
      <c r="O670" t="str">
        <f>VLOOKUP(M670,'AT FT Lookup'!$A$3:$D$8,4,FALSE)</f>
        <v>Urb</v>
      </c>
      <c r="P670" s="11" t="str">
        <f>VLOOKUP(N670,'AT FT Lookup'!$A$12:$C$26,3,FALSE)</f>
        <v>Loc</v>
      </c>
      <c r="Q670">
        <f t="shared" si="108"/>
        <v>1</v>
      </c>
      <c r="R670">
        <f t="shared" si="109"/>
        <v>0</v>
      </c>
      <c r="S670">
        <f t="shared" si="110"/>
        <v>0</v>
      </c>
      <c r="T670">
        <f t="shared" si="111"/>
        <v>0</v>
      </c>
      <c r="U670" s="11" t="str">
        <f t="shared" si="112"/>
        <v>&lt;10k</v>
      </c>
      <c r="V670" s="3">
        <v>556</v>
      </c>
      <c r="W670" s="3">
        <v>135</v>
      </c>
      <c r="X670" s="3">
        <v>183.5</v>
      </c>
      <c r="Y670" s="3">
        <v>163.5</v>
      </c>
      <c r="Z670" s="3">
        <v>70.5</v>
      </c>
      <c r="AA670" s="9">
        <v>3.5</v>
      </c>
      <c r="AN670" s="3">
        <f>IFERROR(ROUND(VLOOKUP($A670,est_vols!$A:$U,4,FALSE),0),"")</f>
        <v>107</v>
      </c>
      <c r="AO670" s="3">
        <f>IFERROR(ROUND(VLOOKUP($A670,est_vols!$A:$U,5,FALSE),0),"")</f>
        <v>12</v>
      </c>
      <c r="AP670" s="3">
        <f>IFERROR(ROUND(VLOOKUP($A670,est_vols!$A:$U,6,FALSE),0),"")</f>
        <v>43</v>
      </c>
      <c r="AQ670" s="3">
        <f>IFERROR(ROUND(VLOOKUP($A670,est_vols!$A:$U,7,FALSE),0),"")</f>
        <v>33</v>
      </c>
      <c r="AR670" s="3">
        <f>IFERROR(ROUND(VLOOKUP($A670,est_vols!$A:$U,8,FALSE),0),"")</f>
        <v>18</v>
      </c>
      <c r="AS670" s="9">
        <f>IFERROR(ROUND(VLOOKUP($A670,est_vols!$A:$U,9,FALSE),0),"")</f>
        <v>1</v>
      </c>
      <c r="AT670" s="3">
        <f t="shared" si="106"/>
        <v>-449</v>
      </c>
      <c r="AU670" s="3">
        <f t="shared" si="106"/>
        <v>-123</v>
      </c>
      <c r="AV670" s="3">
        <f t="shared" si="106"/>
        <v>-140.5</v>
      </c>
      <c r="AW670" s="3">
        <f t="shared" si="104"/>
        <v>-130.5</v>
      </c>
      <c r="AX670" s="3">
        <f t="shared" si="104"/>
        <v>-52.5</v>
      </c>
      <c r="AY670" s="9">
        <f t="shared" si="104"/>
        <v>-2.5</v>
      </c>
      <c r="AZ670" s="3">
        <f t="shared" si="107"/>
        <v>201601</v>
      </c>
      <c r="BA670" s="3">
        <f t="shared" si="107"/>
        <v>15129</v>
      </c>
      <c r="BB670" s="3">
        <f t="shared" si="107"/>
        <v>19740.25</v>
      </c>
      <c r="BC670" s="3">
        <f t="shared" si="105"/>
        <v>17030.25</v>
      </c>
      <c r="BD670" s="3">
        <f t="shared" si="105"/>
        <v>2756.25</v>
      </c>
      <c r="BE670" s="3">
        <f t="shared" si="105"/>
        <v>6.25</v>
      </c>
    </row>
    <row r="671" spans="1:57" x14ac:dyDescent="0.25">
      <c r="A671">
        <v>669</v>
      </c>
      <c r="B671" t="s">
        <v>75</v>
      </c>
      <c r="C671" t="s">
        <v>214</v>
      </c>
      <c r="D671" t="str">
        <f t="shared" si="103"/>
        <v>UPLAND DR between NORTH GATE and MANOR</v>
      </c>
      <c r="E671" t="s">
        <v>356</v>
      </c>
      <c r="F671" t="s">
        <v>612</v>
      </c>
      <c r="G671" t="s">
        <v>613</v>
      </c>
      <c r="H671" t="s">
        <v>42</v>
      </c>
      <c r="I671" t="s">
        <v>621</v>
      </c>
      <c r="J671" s="11" t="s">
        <v>1203</v>
      </c>
      <c r="K671">
        <v>22686</v>
      </c>
      <c r="L671" s="11">
        <v>22688</v>
      </c>
      <c r="M671">
        <f>IFERROR(ROUND(VLOOKUP($A671,est_vols!$A:$U,2,FALSE),0),"")</f>
        <v>3</v>
      </c>
      <c r="N671">
        <f>IFERROR(ROUND(VLOOKUP($A671,est_vols!$A:$U,3,FALSE),0),"")</f>
        <v>11</v>
      </c>
      <c r="O671" t="str">
        <f>VLOOKUP(M671,'AT FT Lookup'!$A$3:$D$8,4,FALSE)</f>
        <v>Urb</v>
      </c>
      <c r="P671" s="11" t="str">
        <f>VLOOKUP(N671,'AT FT Lookup'!$A$12:$C$26,3,FALSE)</f>
        <v>Loc</v>
      </c>
      <c r="Q671">
        <f t="shared" si="108"/>
        <v>1</v>
      </c>
      <c r="R671">
        <f t="shared" si="109"/>
        <v>0</v>
      </c>
      <c r="S671">
        <f t="shared" si="110"/>
        <v>0</v>
      </c>
      <c r="T671">
        <f t="shared" si="111"/>
        <v>0</v>
      </c>
      <c r="U671" s="11" t="str">
        <f t="shared" si="112"/>
        <v>&lt;10k</v>
      </c>
      <c r="V671" s="3">
        <v>894.5</v>
      </c>
      <c r="W671" s="3">
        <v>201</v>
      </c>
      <c r="X671" s="3">
        <v>325.5</v>
      </c>
      <c r="Y671" s="3">
        <v>233</v>
      </c>
      <c r="Z671" s="3">
        <v>130.5</v>
      </c>
      <c r="AA671" s="9">
        <v>4.5</v>
      </c>
      <c r="AN671" s="3">
        <f>IFERROR(ROUND(VLOOKUP($A671,est_vols!$A:$U,4,FALSE),0),"")</f>
        <v>290</v>
      </c>
      <c r="AO671" s="3">
        <f>IFERROR(ROUND(VLOOKUP($A671,est_vols!$A:$U,5,FALSE),0),"")</f>
        <v>56</v>
      </c>
      <c r="AP671" s="3">
        <f>IFERROR(ROUND(VLOOKUP($A671,est_vols!$A:$U,6,FALSE),0),"")</f>
        <v>101</v>
      </c>
      <c r="AQ671" s="3">
        <f>IFERROR(ROUND(VLOOKUP($A671,est_vols!$A:$U,7,FALSE),0),"")</f>
        <v>39</v>
      </c>
      <c r="AR671" s="3">
        <f>IFERROR(ROUND(VLOOKUP($A671,est_vols!$A:$U,8,FALSE),0),"")</f>
        <v>85</v>
      </c>
      <c r="AS671" s="9">
        <f>IFERROR(ROUND(VLOOKUP($A671,est_vols!$A:$U,9,FALSE),0),"")</f>
        <v>9</v>
      </c>
      <c r="AT671" s="3">
        <f t="shared" si="106"/>
        <v>-604.5</v>
      </c>
      <c r="AU671" s="3">
        <f t="shared" si="106"/>
        <v>-145</v>
      </c>
      <c r="AV671" s="3">
        <f t="shared" si="106"/>
        <v>-224.5</v>
      </c>
      <c r="AW671" s="3">
        <f t="shared" si="104"/>
        <v>-194</v>
      </c>
      <c r="AX671" s="3">
        <f t="shared" si="104"/>
        <v>-45.5</v>
      </c>
      <c r="AY671" s="9">
        <f t="shared" si="104"/>
        <v>4.5</v>
      </c>
      <c r="AZ671" s="3">
        <f t="shared" si="107"/>
        <v>365420.25</v>
      </c>
      <c r="BA671" s="3">
        <f t="shared" si="107"/>
        <v>21025</v>
      </c>
      <c r="BB671" s="3">
        <f t="shared" si="107"/>
        <v>50400.25</v>
      </c>
      <c r="BC671" s="3">
        <f t="shared" si="105"/>
        <v>37636</v>
      </c>
      <c r="BD671" s="3">
        <f t="shared" si="105"/>
        <v>2070.25</v>
      </c>
      <c r="BE671" s="3">
        <f t="shared" si="105"/>
        <v>20.25</v>
      </c>
    </row>
    <row r="672" spans="1:57" x14ac:dyDescent="0.25">
      <c r="A672">
        <v>670</v>
      </c>
      <c r="B672" t="s">
        <v>75</v>
      </c>
      <c r="C672" t="s">
        <v>214</v>
      </c>
      <c r="D672" t="str">
        <f t="shared" si="103"/>
        <v>VERMONT ST between 18TH and MARIPOSA</v>
      </c>
      <c r="E672" t="s">
        <v>357</v>
      </c>
      <c r="F672" t="s">
        <v>501</v>
      </c>
      <c r="G672" t="s">
        <v>577</v>
      </c>
      <c r="H672" t="s">
        <v>36</v>
      </c>
      <c r="I672" t="s">
        <v>621</v>
      </c>
      <c r="J672" s="11" t="s">
        <v>1204</v>
      </c>
      <c r="K672">
        <v>23767</v>
      </c>
      <c r="L672" s="11">
        <v>23777</v>
      </c>
      <c r="M672">
        <f>IFERROR(ROUND(VLOOKUP($A672,est_vols!$A:$U,2,FALSE),0),"")</f>
        <v>2</v>
      </c>
      <c r="N672">
        <f>IFERROR(ROUND(VLOOKUP($A672,est_vols!$A:$U,3,FALSE),0),"")</f>
        <v>11</v>
      </c>
      <c r="O672" t="str">
        <f>VLOOKUP(M672,'AT FT Lookup'!$A$3:$D$8,4,FALSE)</f>
        <v>UrbBiz</v>
      </c>
      <c r="P672" s="11" t="str">
        <f>VLOOKUP(N672,'AT FT Lookup'!$A$12:$C$26,3,FALSE)</f>
        <v>Loc</v>
      </c>
      <c r="Q672">
        <f t="shared" si="108"/>
        <v>1</v>
      </c>
      <c r="R672">
        <f t="shared" si="109"/>
        <v>0</v>
      </c>
      <c r="S672">
        <f t="shared" si="110"/>
        <v>0</v>
      </c>
      <c r="T672">
        <f t="shared" si="111"/>
        <v>0</v>
      </c>
      <c r="U672" s="11" t="str">
        <f t="shared" si="112"/>
        <v>&lt;10k</v>
      </c>
      <c r="V672" s="3">
        <v>1623</v>
      </c>
      <c r="W672" s="3">
        <v>290</v>
      </c>
      <c r="X672" s="3">
        <v>553</v>
      </c>
      <c r="Y672" s="3">
        <v>425</v>
      </c>
      <c r="Z672" s="3">
        <v>333</v>
      </c>
      <c r="AA672" s="9">
        <v>22</v>
      </c>
      <c r="AN672" s="3">
        <f>IFERROR(ROUND(VLOOKUP($A672,est_vols!$A:$U,4,FALSE),0),"")</f>
        <v>669</v>
      </c>
      <c r="AO672" s="3">
        <f>IFERROR(ROUND(VLOOKUP($A672,est_vols!$A:$U,5,FALSE),0),"")</f>
        <v>129</v>
      </c>
      <c r="AP672" s="3">
        <f>IFERROR(ROUND(VLOOKUP($A672,est_vols!$A:$U,6,FALSE),0),"")</f>
        <v>263</v>
      </c>
      <c r="AQ672" s="3">
        <f>IFERROR(ROUND(VLOOKUP($A672,est_vols!$A:$U,7,FALSE),0),"")</f>
        <v>117</v>
      </c>
      <c r="AR672" s="3">
        <f>IFERROR(ROUND(VLOOKUP($A672,est_vols!$A:$U,8,FALSE),0),"")</f>
        <v>147</v>
      </c>
      <c r="AS672" s="9">
        <f>IFERROR(ROUND(VLOOKUP($A672,est_vols!$A:$U,9,FALSE),0),"")</f>
        <v>14</v>
      </c>
      <c r="AT672" s="3">
        <f t="shared" si="106"/>
        <v>-954</v>
      </c>
      <c r="AU672" s="3">
        <f t="shared" si="106"/>
        <v>-161</v>
      </c>
      <c r="AV672" s="3">
        <f t="shared" si="106"/>
        <v>-290</v>
      </c>
      <c r="AW672" s="3">
        <f t="shared" si="104"/>
        <v>-308</v>
      </c>
      <c r="AX672" s="3">
        <f t="shared" si="104"/>
        <v>-186</v>
      </c>
      <c r="AY672" s="9">
        <f t="shared" si="104"/>
        <v>-8</v>
      </c>
      <c r="AZ672" s="3">
        <f t="shared" si="107"/>
        <v>910116</v>
      </c>
      <c r="BA672" s="3">
        <f t="shared" si="107"/>
        <v>25921</v>
      </c>
      <c r="BB672" s="3">
        <f t="shared" si="107"/>
        <v>84100</v>
      </c>
      <c r="BC672" s="3">
        <f t="shared" si="105"/>
        <v>94864</v>
      </c>
      <c r="BD672" s="3">
        <f t="shared" si="105"/>
        <v>34596</v>
      </c>
      <c r="BE672" s="3">
        <f t="shared" si="105"/>
        <v>64</v>
      </c>
    </row>
    <row r="673" spans="1:57" x14ac:dyDescent="0.25">
      <c r="A673">
        <v>671</v>
      </c>
      <c r="B673" t="s">
        <v>75</v>
      </c>
      <c r="C673" t="s">
        <v>214</v>
      </c>
      <c r="D673" t="str">
        <f t="shared" ref="D673:D695" si="113">CONCATENATE(E673," between ",F673," and ",G673)</f>
        <v>VERMONT ST between 18TH and MARIPOSA</v>
      </c>
      <c r="E673" t="s">
        <v>357</v>
      </c>
      <c r="F673" t="s">
        <v>501</v>
      </c>
      <c r="G673" t="s">
        <v>577</v>
      </c>
      <c r="H673" t="s">
        <v>38</v>
      </c>
      <c r="I673" t="s">
        <v>621</v>
      </c>
      <c r="J673" s="11" t="s">
        <v>1205</v>
      </c>
      <c r="K673">
        <v>23777</v>
      </c>
      <c r="L673" s="11">
        <v>23767</v>
      </c>
      <c r="M673">
        <f>IFERROR(ROUND(VLOOKUP($A673,est_vols!$A:$U,2,FALSE),0),"")</f>
        <v>2</v>
      </c>
      <c r="N673">
        <f>IFERROR(ROUND(VLOOKUP($A673,est_vols!$A:$U,3,FALSE),0),"")</f>
        <v>11</v>
      </c>
      <c r="O673" t="str">
        <f>VLOOKUP(M673,'AT FT Lookup'!$A$3:$D$8,4,FALSE)</f>
        <v>UrbBiz</v>
      </c>
      <c r="P673" s="11" t="str">
        <f>VLOOKUP(N673,'AT FT Lookup'!$A$12:$C$26,3,FALSE)</f>
        <v>Loc</v>
      </c>
      <c r="Q673">
        <f t="shared" si="108"/>
        <v>1</v>
      </c>
      <c r="R673">
        <f t="shared" si="109"/>
        <v>0</v>
      </c>
      <c r="S673">
        <f t="shared" si="110"/>
        <v>0</v>
      </c>
      <c r="T673">
        <f t="shared" si="111"/>
        <v>0</v>
      </c>
      <c r="U673" s="11" t="str">
        <f t="shared" si="112"/>
        <v>&lt;10k</v>
      </c>
      <c r="V673" s="3">
        <v>424</v>
      </c>
      <c r="W673" s="3">
        <v>50</v>
      </c>
      <c r="X673" s="3">
        <v>195</v>
      </c>
      <c r="Y673" s="3">
        <v>64</v>
      </c>
      <c r="Z673" s="3">
        <v>104</v>
      </c>
      <c r="AA673" s="9">
        <v>11</v>
      </c>
      <c r="AN673" s="3">
        <f>IFERROR(ROUND(VLOOKUP($A673,est_vols!$A:$U,4,FALSE),0),"")</f>
        <v>494</v>
      </c>
      <c r="AO673" s="3">
        <f>IFERROR(ROUND(VLOOKUP($A673,est_vols!$A:$U,5,FALSE),0),"")</f>
        <v>54</v>
      </c>
      <c r="AP673" s="3">
        <f>IFERROR(ROUND(VLOOKUP($A673,est_vols!$A:$U,6,FALSE),0),"")</f>
        <v>170</v>
      </c>
      <c r="AQ673" s="3">
        <f>IFERROR(ROUND(VLOOKUP($A673,est_vols!$A:$U,7,FALSE),0),"")</f>
        <v>74</v>
      </c>
      <c r="AR673" s="3">
        <f>IFERROR(ROUND(VLOOKUP($A673,est_vols!$A:$U,8,FALSE),0),"")</f>
        <v>162</v>
      </c>
      <c r="AS673" s="9">
        <f>IFERROR(ROUND(VLOOKUP($A673,est_vols!$A:$U,9,FALSE),0),"")</f>
        <v>36</v>
      </c>
      <c r="AT673" s="3">
        <f t="shared" si="106"/>
        <v>70</v>
      </c>
      <c r="AU673" s="3">
        <f t="shared" si="106"/>
        <v>4</v>
      </c>
      <c r="AV673" s="3">
        <f t="shared" si="106"/>
        <v>-25</v>
      </c>
      <c r="AW673" s="3">
        <f t="shared" si="104"/>
        <v>10</v>
      </c>
      <c r="AX673" s="3">
        <f t="shared" si="104"/>
        <v>58</v>
      </c>
      <c r="AY673" s="9">
        <f t="shared" si="104"/>
        <v>25</v>
      </c>
      <c r="AZ673" s="3">
        <f t="shared" si="107"/>
        <v>4900</v>
      </c>
      <c r="BA673" s="3">
        <f t="shared" si="107"/>
        <v>16</v>
      </c>
      <c r="BB673" s="3">
        <f t="shared" si="107"/>
        <v>625</v>
      </c>
      <c r="BC673" s="3">
        <f t="shared" si="105"/>
        <v>100</v>
      </c>
      <c r="BD673" s="3">
        <f t="shared" si="105"/>
        <v>3364</v>
      </c>
      <c r="BE673" s="3">
        <f t="shared" si="105"/>
        <v>625</v>
      </c>
    </row>
    <row r="674" spans="1:57" x14ac:dyDescent="0.25">
      <c r="A674">
        <v>672</v>
      </c>
      <c r="B674" t="s">
        <v>75</v>
      </c>
      <c r="C674" t="s">
        <v>214</v>
      </c>
      <c r="D674" t="str">
        <f t="shared" si="113"/>
        <v>VICENTE ST between 37TH and 38TH</v>
      </c>
      <c r="E674" t="s">
        <v>358</v>
      </c>
      <c r="F674" t="s">
        <v>546</v>
      </c>
      <c r="G674" t="s">
        <v>547</v>
      </c>
      <c r="H674" t="s">
        <v>40</v>
      </c>
      <c r="I674" t="s">
        <v>621</v>
      </c>
      <c r="J674" s="11" t="s">
        <v>1206</v>
      </c>
      <c r="K674">
        <v>23381</v>
      </c>
      <c r="L674" s="11">
        <v>23379</v>
      </c>
      <c r="M674">
        <f>IFERROR(ROUND(VLOOKUP($A674,est_vols!$A:$U,2,FALSE),0),"")</f>
        <v>3</v>
      </c>
      <c r="N674">
        <f>IFERROR(ROUND(VLOOKUP($A674,est_vols!$A:$U,3,FALSE),0),"")</f>
        <v>11</v>
      </c>
      <c r="O674" t="str">
        <f>VLOOKUP(M674,'AT FT Lookup'!$A$3:$D$8,4,FALSE)</f>
        <v>Urb</v>
      </c>
      <c r="P674" s="11" t="str">
        <f>VLOOKUP(N674,'AT FT Lookup'!$A$12:$C$26,3,FALSE)</f>
        <v>Loc</v>
      </c>
      <c r="Q674">
        <f t="shared" si="108"/>
        <v>1</v>
      </c>
      <c r="R674">
        <f t="shared" si="109"/>
        <v>0</v>
      </c>
      <c r="S674">
        <f t="shared" si="110"/>
        <v>0</v>
      </c>
      <c r="T674">
        <f t="shared" si="111"/>
        <v>0</v>
      </c>
      <c r="U674" s="11" t="str">
        <f t="shared" si="112"/>
        <v>&lt;10k</v>
      </c>
      <c r="V674" s="3">
        <v>2502.5</v>
      </c>
      <c r="W674" s="3">
        <v>464</v>
      </c>
      <c r="X674" s="3">
        <v>972</v>
      </c>
      <c r="Y674" s="3">
        <v>668.5</v>
      </c>
      <c r="Z674" s="3">
        <v>356</v>
      </c>
      <c r="AA674" s="9">
        <v>42</v>
      </c>
      <c r="AN674" s="3">
        <f>IFERROR(ROUND(VLOOKUP($A674,est_vols!$A:$U,4,FALSE),0),"")</f>
        <v>1073</v>
      </c>
      <c r="AO674" s="3">
        <f>IFERROR(ROUND(VLOOKUP($A674,est_vols!$A:$U,5,FALSE),0),"")</f>
        <v>198</v>
      </c>
      <c r="AP674" s="3">
        <f>IFERROR(ROUND(VLOOKUP($A674,est_vols!$A:$U,6,FALSE),0),"")</f>
        <v>461</v>
      </c>
      <c r="AQ674" s="3">
        <f>IFERROR(ROUND(VLOOKUP($A674,est_vols!$A:$U,7,FALSE),0),"")</f>
        <v>195</v>
      </c>
      <c r="AR674" s="3">
        <f>IFERROR(ROUND(VLOOKUP($A674,est_vols!$A:$U,8,FALSE),0),"")</f>
        <v>195</v>
      </c>
      <c r="AS674" s="9">
        <f>IFERROR(ROUND(VLOOKUP($A674,est_vols!$A:$U,9,FALSE),0),"")</f>
        <v>24</v>
      </c>
      <c r="AT674" s="3">
        <f t="shared" si="106"/>
        <v>-1429.5</v>
      </c>
      <c r="AU674" s="3">
        <f t="shared" si="106"/>
        <v>-266</v>
      </c>
      <c r="AV674" s="3">
        <f t="shared" si="106"/>
        <v>-511</v>
      </c>
      <c r="AW674" s="3">
        <f t="shared" si="104"/>
        <v>-473.5</v>
      </c>
      <c r="AX674" s="3">
        <f t="shared" si="104"/>
        <v>-161</v>
      </c>
      <c r="AY674" s="9">
        <f t="shared" si="104"/>
        <v>-18</v>
      </c>
      <c r="AZ674" s="3">
        <f t="shared" si="107"/>
        <v>2043470.25</v>
      </c>
      <c r="BA674" s="3">
        <f t="shared" si="107"/>
        <v>70756</v>
      </c>
      <c r="BB674" s="3">
        <f t="shared" si="107"/>
        <v>261121</v>
      </c>
      <c r="BC674" s="3">
        <f t="shared" si="105"/>
        <v>224202.25</v>
      </c>
      <c r="BD674" s="3">
        <f t="shared" si="105"/>
        <v>25921</v>
      </c>
      <c r="BE674" s="3">
        <f t="shared" si="105"/>
        <v>324</v>
      </c>
    </row>
    <row r="675" spans="1:57" x14ac:dyDescent="0.25">
      <c r="A675">
        <v>673</v>
      </c>
      <c r="B675" t="s">
        <v>75</v>
      </c>
      <c r="C675" t="s">
        <v>214</v>
      </c>
      <c r="D675" t="str">
        <f t="shared" si="113"/>
        <v>VICENTE ST between 37TH and 38TH</v>
      </c>
      <c r="E675" t="s">
        <v>358</v>
      </c>
      <c r="F675" t="s">
        <v>546</v>
      </c>
      <c r="G675" t="s">
        <v>547</v>
      </c>
      <c r="H675" t="s">
        <v>42</v>
      </c>
      <c r="I675" t="s">
        <v>621</v>
      </c>
      <c r="J675" s="11" t="s">
        <v>1207</v>
      </c>
      <c r="K675">
        <v>23379</v>
      </c>
      <c r="L675" s="11">
        <v>23381</v>
      </c>
      <c r="M675">
        <f>IFERROR(ROUND(VLOOKUP($A675,est_vols!$A:$U,2,FALSE),0),"")</f>
        <v>3</v>
      </c>
      <c r="N675">
        <f>IFERROR(ROUND(VLOOKUP($A675,est_vols!$A:$U,3,FALSE),0),"")</f>
        <v>11</v>
      </c>
      <c r="O675" t="str">
        <f>VLOOKUP(M675,'AT FT Lookup'!$A$3:$D$8,4,FALSE)</f>
        <v>Urb</v>
      </c>
      <c r="P675" s="11" t="str">
        <f>VLOOKUP(N675,'AT FT Lookup'!$A$12:$C$26,3,FALSE)</f>
        <v>Loc</v>
      </c>
      <c r="Q675">
        <f t="shared" si="108"/>
        <v>1</v>
      </c>
      <c r="R675">
        <f t="shared" si="109"/>
        <v>0</v>
      </c>
      <c r="S675">
        <f t="shared" si="110"/>
        <v>0</v>
      </c>
      <c r="T675">
        <f t="shared" si="111"/>
        <v>0</v>
      </c>
      <c r="U675" s="11" t="str">
        <f t="shared" si="112"/>
        <v>&lt;10k</v>
      </c>
      <c r="V675" s="3">
        <v>1885.5</v>
      </c>
      <c r="W675" s="3">
        <v>232</v>
      </c>
      <c r="X675" s="3">
        <v>742.5</v>
      </c>
      <c r="Y675" s="3">
        <v>552</v>
      </c>
      <c r="Z675" s="3">
        <v>349.5</v>
      </c>
      <c r="AA675" s="9">
        <v>9.5</v>
      </c>
      <c r="AN675" s="3">
        <f>IFERROR(ROUND(VLOOKUP($A675,est_vols!$A:$U,4,FALSE),0),"")</f>
        <v>867</v>
      </c>
      <c r="AO675" s="3">
        <f>IFERROR(ROUND(VLOOKUP($A675,est_vols!$A:$U,5,FALSE),0),"")</f>
        <v>108</v>
      </c>
      <c r="AP675" s="3">
        <f>IFERROR(ROUND(VLOOKUP($A675,est_vols!$A:$U,6,FALSE),0),"")</f>
        <v>356</v>
      </c>
      <c r="AQ675" s="3">
        <f>IFERROR(ROUND(VLOOKUP($A675,est_vols!$A:$U,7,FALSE),0),"")</f>
        <v>192</v>
      </c>
      <c r="AR675" s="3">
        <f>IFERROR(ROUND(VLOOKUP($A675,est_vols!$A:$U,8,FALSE),0),"")</f>
        <v>200</v>
      </c>
      <c r="AS675" s="9">
        <f>IFERROR(ROUND(VLOOKUP($A675,est_vols!$A:$U,9,FALSE),0),"")</f>
        <v>11</v>
      </c>
      <c r="AT675" s="3">
        <f t="shared" si="106"/>
        <v>-1018.5</v>
      </c>
      <c r="AU675" s="3">
        <f t="shared" si="106"/>
        <v>-124</v>
      </c>
      <c r="AV675" s="3">
        <f t="shared" si="106"/>
        <v>-386.5</v>
      </c>
      <c r="AW675" s="3">
        <f t="shared" si="104"/>
        <v>-360</v>
      </c>
      <c r="AX675" s="3">
        <f t="shared" si="104"/>
        <v>-149.5</v>
      </c>
      <c r="AY675" s="9">
        <f t="shared" si="104"/>
        <v>1.5</v>
      </c>
      <c r="AZ675" s="3">
        <f t="shared" si="107"/>
        <v>1037342.25</v>
      </c>
      <c r="BA675" s="3">
        <f t="shared" si="107"/>
        <v>15376</v>
      </c>
      <c r="BB675" s="3">
        <f t="shared" si="107"/>
        <v>149382.25</v>
      </c>
      <c r="BC675" s="3">
        <f t="shared" si="105"/>
        <v>129600</v>
      </c>
      <c r="BD675" s="3">
        <f t="shared" si="105"/>
        <v>22350.25</v>
      </c>
      <c r="BE675" s="3">
        <f t="shared" si="105"/>
        <v>2.25</v>
      </c>
    </row>
    <row r="676" spans="1:57" x14ac:dyDescent="0.25">
      <c r="A676">
        <v>674</v>
      </c>
      <c r="B676" t="s">
        <v>75</v>
      </c>
      <c r="C676" t="s">
        <v>214</v>
      </c>
      <c r="D676" t="str">
        <f t="shared" si="113"/>
        <v>WALLER ST between CLAYTON and DOWNEY</v>
      </c>
      <c r="E676" t="s">
        <v>359</v>
      </c>
      <c r="F676" t="s">
        <v>485</v>
      </c>
      <c r="G676" t="s">
        <v>614</v>
      </c>
      <c r="H676" t="s">
        <v>40</v>
      </c>
      <c r="I676" t="s">
        <v>621</v>
      </c>
      <c r="J676" s="11" t="s">
        <v>1208</v>
      </c>
      <c r="K676">
        <v>26407</v>
      </c>
      <c r="L676" s="11">
        <v>26405</v>
      </c>
      <c r="M676">
        <f>IFERROR(ROUND(VLOOKUP($A676,est_vols!$A:$U,2,FALSE),0),"")</f>
        <v>2</v>
      </c>
      <c r="N676">
        <f>IFERROR(ROUND(VLOOKUP($A676,est_vols!$A:$U,3,FALSE),0),"")</f>
        <v>4</v>
      </c>
      <c r="O676" t="str">
        <f>VLOOKUP(M676,'AT FT Lookup'!$A$3:$D$8,4,FALSE)</f>
        <v>UrbBiz</v>
      </c>
      <c r="P676" s="11" t="str">
        <f>VLOOKUP(N676,'AT FT Lookup'!$A$12:$C$26,3,FALSE)</f>
        <v>Col</v>
      </c>
      <c r="Q676">
        <f t="shared" si="108"/>
        <v>1</v>
      </c>
      <c r="R676">
        <f t="shared" si="109"/>
        <v>0</v>
      </c>
      <c r="S676">
        <f t="shared" si="110"/>
        <v>0</v>
      </c>
      <c r="T676">
        <f t="shared" si="111"/>
        <v>0</v>
      </c>
      <c r="U676" s="11" t="str">
        <f t="shared" si="112"/>
        <v>&lt;10k</v>
      </c>
      <c r="V676" s="3">
        <v>1493</v>
      </c>
      <c r="W676" s="3">
        <v>313</v>
      </c>
      <c r="X676" s="3">
        <v>599</v>
      </c>
      <c r="Y676" s="3">
        <v>326</v>
      </c>
      <c r="Z676" s="3">
        <v>245</v>
      </c>
      <c r="AA676" s="9">
        <v>10</v>
      </c>
      <c r="AN676" s="3">
        <f>IFERROR(ROUND(VLOOKUP($A676,est_vols!$A:$U,4,FALSE),0),"")</f>
        <v>53</v>
      </c>
      <c r="AO676" s="3">
        <f>IFERROR(ROUND(VLOOKUP($A676,est_vols!$A:$U,5,FALSE),0),"")</f>
        <v>24</v>
      </c>
      <c r="AP676" s="3">
        <f>IFERROR(ROUND(VLOOKUP($A676,est_vols!$A:$U,6,FALSE),0),"")</f>
        <v>14</v>
      </c>
      <c r="AQ676" s="3">
        <f>IFERROR(ROUND(VLOOKUP($A676,est_vols!$A:$U,7,FALSE),0),"")</f>
        <v>6</v>
      </c>
      <c r="AR676" s="3">
        <f>IFERROR(ROUND(VLOOKUP($A676,est_vols!$A:$U,8,FALSE),0),"")</f>
        <v>8</v>
      </c>
      <c r="AS676" s="9">
        <f>IFERROR(ROUND(VLOOKUP($A676,est_vols!$A:$U,9,FALSE),0),"")</f>
        <v>0</v>
      </c>
      <c r="AT676" s="3">
        <f t="shared" si="106"/>
        <v>-1440</v>
      </c>
      <c r="AU676" s="3">
        <f t="shared" si="106"/>
        <v>-289</v>
      </c>
      <c r="AV676" s="3">
        <f t="shared" si="106"/>
        <v>-585</v>
      </c>
      <c r="AW676" s="3">
        <f t="shared" si="104"/>
        <v>-320</v>
      </c>
      <c r="AX676" s="3">
        <f t="shared" si="104"/>
        <v>-237</v>
      </c>
      <c r="AY676" s="9">
        <f t="shared" si="104"/>
        <v>-10</v>
      </c>
      <c r="AZ676" s="3">
        <f t="shared" si="107"/>
        <v>2073600</v>
      </c>
      <c r="BA676" s="3">
        <f t="shared" si="107"/>
        <v>83521</v>
      </c>
      <c r="BB676" s="3">
        <f t="shared" si="107"/>
        <v>342225</v>
      </c>
      <c r="BC676" s="3">
        <f t="shared" si="105"/>
        <v>102400</v>
      </c>
      <c r="BD676" s="3">
        <f t="shared" si="105"/>
        <v>56169</v>
      </c>
      <c r="BE676" s="3">
        <f t="shared" si="105"/>
        <v>100</v>
      </c>
    </row>
    <row r="677" spans="1:57" x14ac:dyDescent="0.25">
      <c r="A677">
        <v>675</v>
      </c>
      <c r="B677" t="s">
        <v>75</v>
      </c>
      <c r="C677" t="s">
        <v>214</v>
      </c>
      <c r="D677" t="str">
        <f t="shared" si="113"/>
        <v>WALLER ST between CLAYTON and DOWNEY</v>
      </c>
      <c r="E677" t="s">
        <v>359</v>
      </c>
      <c r="F677" t="s">
        <v>485</v>
      </c>
      <c r="G677" t="s">
        <v>614</v>
      </c>
      <c r="H677" t="s">
        <v>42</v>
      </c>
      <c r="I677" t="s">
        <v>621</v>
      </c>
      <c r="J677" s="11" t="s">
        <v>1209</v>
      </c>
      <c r="K677">
        <v>26405</v>
      </c>
      <c r="L677" s="11">
        <v>26407</v>
      </c>
      <c r="M677">
        <f>IFERROR(ROUND(VLOOKUP($A677,est_vols!$A:$U,2,FALSE),0),"")</f>
        <v>2</v>
      </c>
      <c r="N677">
        <f>IFERROR(ROUND(VLOOKUP($A677,est_vols!$A:$U,3,FALSE),0),"")</f>
        <v>4</v>
      </c>
      <c r="O677" t="str">
        <f>VLOOKUP(M677,'AT FT Lookup'!$A$3:$D$8,4,FALSE)</f>
        <v>UrbBiz</v>
      </c>
      <c r="P677" s="11" t="str">
        <f>VLOOKUP(N677,'AT FT Lookup'!$A$12:$C$26,3,FALSE)</f>
        <v>Col</v>
      </c>
      <c r="Q677">
        <f t="shared" si="108"/>
        <v>1</v>
      </c>
      <c r="R677">
        <f t="shared" si="109"/>
        <v>0</v>
      </c>
      <c r="S677">
        <f t="shared" si="110"/>
        <v>0</v>
      </c>
      <c r="T677">
        <f t="shared" si="111"/>
        <v>0</v>
      </c>
      <c r="U677" s="11" t="str">
        <f t="shared" si="112"/>
        <v>&lt;10k</v>
      </c>
      <c r="V677" s="3">
        <v>3222</v>
      </c>
      <c r="W677" s="3">
        <v>416</v>
      </c>
      <c r="X677" s="3">
        <v>1102</v>
      </c>
      <c r="Y677" s="3">
        <v>919</v>
      </c>
      <c r="Z677" s="3">
        <v>752</v>
      </c>
      <c r="AA677" s="9">
        <v>33</v>
      </c>
      <c r="AN677" s="3">
        <f>IFERROR(ROUND(VLOOKUP($A677,est_vols!$A:$U,4,FALSE),0),"")</f>
        <v>409</v>
      </c>
      <c r="AO677" s="3">
        <f>IFERROR(ROUND(VLOOKUP($A677,est_vols!$A:$U,5,FALSE),0),"")</f>
        <v>38</v>
      </c>
      <c r="AP677" s="3">
        <f>IFERROR(ROUND(VLOOKUP($A677,est_vols!$A:$U,6,FALSE),0),"")</f>
        <v>102</v>
      </c>
      <c r="AQ677" s="3">
        <f>IFERROR(ROUND(VLOOKUP($A677,est_vols!$A:$U,7,FALSE),0),"")</f>
        <v>169</v>
      </c>
      <c r="AR677" s="3">
        <f>IFERROR(ROUND(VLOOKUP($A677,est_vols!$A:$U,8,FALSE),0),"")</f>
        <v>70</v>
      </c>
      <c r="AS677" s="9">
        <f>IFERROR(ROUND(VLOOKUP($A677,est_vols!$A:$U,9,FALSE),0),"")</f>
        <v>30</v>
      </c>
      <c r="AT677" s="3">
        <f t="shared" si="106"/>
        <v>-2813</v>
      </c>
      <c r="AU677" s="3">
        <f t="shared" si="106"/>
        <v>-378</v>
      </c>
      <c r="AV677" s="3">
        <f t="shared" si="106"/>
        <v>-1000</v>
      </c>
      <c r="AW677" s="3">
        <f t="shared" si="104"/>
        <v>-750</v>
      </c>
      <c r="AX677" s="3">
        <f t="shared" si="104"/>
        <v>-682</v>
      </c>
      <c r="AY677" s="9">
        <f t="shared" si="104"/>
        <v>-3</v>
      </c>
      <c r="AZ677" s="3">
        <f t="shared" si="107"/>
        <v>7912969</v>
      </c>
      <c r="BA677" s="3">
        <f t="shared" si="107"/>
        <v>142884</v>
      </c>
      <c r="BB677" s="3">
        <f t="shared" si="107"/>
        <v>1000000</v>
      </c>
      <c r="BC677" s="3">
        <f t="shared" si="105"/>
        <v>562500</v>
      </c>
      <c r="BD677" s="3">
        <f t="shared" si="105"/>
        <v>465124</v>
      </c>
      <c r="BE677" s="3">
        <f t="shared" si="105"/>
        <v>9</v>
      </c>
    </row>
    <row r="678" spans="1:57" x14ac:dyDescent="0.25">
      <c r="A678">
        <v>676</v>
      </c>
      <c r="B678" t="s">
        <v>75</v>
      </c>
      <c r="C678" t="s">
        <v>214</v>
      </c>
      <c r="D678" t="str">
        <f t="shared" si="113"/>
        <v>WAWONA ST between 14TH and 15TH</v>
      </c>
      <c r="E678" t="s">
        <v>360</v>
      </c>
      <c r="F678" t="s">
        <v>615</v>
      </c>
      <c r="G678" t="s">
        <v>616</v>
      </c>
      <c r="H678" t="s">
        <v>40</v>
      </c>
      <c r="I678" t="s">
        <v>621</v>
      </c>
      <c r="J678" s="11" t="s">
        <v>1210</v>
      </c>
      <c r="K678">
        <v>22952</v>
      </c>
      <c r="L678" s="11">
        <v>22951</v>
      </c>
      <c r="M678">
        <f>IFERROR(ROUND(VLOOKUP($A678,est_vols!$A:$U,2,FALSE),0),"")</f>
        <v>3</v>
      </c>
      <c r="N678">
        <f>IFERROR(ROUND(VLOOKUP($A678,est_vols!$A:$U,3,FALSE),0),"")</f>
        <v>11</v>
      </c>
      <c r="O678" t="str">
        <f>VLOOKUP(M678,'AT FT Lookup'!$A$3:$D$8,4,FALSE)</f>
        <v>Urb</v>
      </c>
      <c r="P678" s="11" t="str">
        <f>VLOOKUP(N678,'AT FT Lookup'!$A$12:$C$26,3,FALSE)</f>
        <v>Loc</v>
      </c>
      <c r="Q678">
        <f t="shared" si="108"/>
        <v>1</v>
      </c>
      <c r="R678">
        <f t="shared" si="109"/>
        <v>0</v>
      </c>
      <c r="S678">
        <f t="shared" si="110"/>
        <v>0</v>
      </c>
      <c r="T678">
        <f t="shared" si="111"/>
        <v>0</v>
      </c>
      <c r="U678" s="11" t="str">
        <f t="shared" si="112"/>
        <v>&lt;10k</v>
      </c>
      <c r="V678" s="3">
        <v>1077</v>
      </c>
      <c r="W678" s="3">
        <v>171.5</v>
      </c>
      <c r="X678" s="3">
        <v>409</v>
      </c>
      <c r="Y678" s="3">
        <v>327</v>
      </c>
      <c r="Z678" s="3">
        <v>163.5</v>
      </c>
      <c r="AA678" s="9">
        <v>6</v>
      </c>
      <c r="AN678" s="3">
        <f>IFERROR(ROUND(VLOOKUP($A678,est_vols!$A:$U,4,FALSE),0),"")</f>
        <v>542</v>
      </c>
      <c r="AO678" s="3">
        <f>IFERROR(ROUND(VLOOKUP($A678,est_vols!$A:$U,5,FALSE),0),"")</f>
        <v>107</v>
      </c>
      <c r="AP678" s="3">
        <f>IFERROR(ROUND(VLOOKUP($A678,est_vols!$A:$U,6,FALSE),0),"")</f>
        <v>213</v>
      </c>
      <c r="AQ678" s="3">
        <f>IFERROR(ROUND(VLOOKUP($A678,est_vols!$A:$U,7,FALSE),0),"")</f>
        <v>107</v>
      </c>
      <c r="AR678" s="3">
        <f>IFERROR(ROUND(VLOOKUP($A678,est_vols!$A:$U,8,FALSE),0),"")</f>
        <v>99</v>
      </c>
      <c r="AS678" s="9">
        <f>IFERROR(ROUND(VLOOKUP($A678,est_vols!$A:$U,9,FALSE),0),"")</f>
        <v>16</v>
      </c>
      <c r="AT678" s="3">
        <f t="shared" si="106"/>
        <v>-535</v>
      </c>
      <c r="AU678" s="3">
        <f t="shared" si="106"/>
        <v>-64.5</v>
      </c>
      <c r="AV678" s="3">
        <f t="shared" si="106"/>
        <v>-196</v>
      </c>
      <c r="AW678" s="3">
        <f t="shared" si="104"/>
        <v>-220</v>
      </c>
      <c r="AX678" s="3">
        <f t="shared" si="104"/>
        <v>-64.5</v>
      </c>
      <c r="AY678" s="9">
        <f t="shared" si="104"/>
        <v>10</v>
      </c>
      <c r="AZ678" s="3">
        <f t="shared" si="107"/>
        <v>286225</v>
      </c>
      <c r="BA678" s="3">
        <f t="shared" si="107"/>
        <v>4160.25</v>
      </c>
      <c r="BB678" s="3">
        <f t="shared" si="107"/>
        <v>38416</v>
      </c>
      <c r="BC678" s="3">
        <f t="shared" si="105"/>
        <v>48400</v>
      </c>
      <c r="BD678" s="3">
        <f t="shared" si="105"/>
        <v>4160.25</v>
      </c>
      <c r="BE678" s="3">
        <f t="shared" si="105"/>
        <v>100</v>
      </c>
    </row>
    <row r="679" spans="1:57" x14ac:dyDescent="0.25">
      <c r="A679">
        <v>677</v>
      </c>
      <c r="B679" t="s">
        <v>75</v>
      </c>
      <c r="C679" t="s">
        <v>214</v>
      </c>
      <c r="D679" t="str">
        <f t="shared" si="113"/>
        <v>WAWONA ST between 14TH and 15TH</v>
      </c>
      <c r="E679" t="s">
        <v>360</v>
      </c>
      <c r="F679" t="s">
        <v>615</v>
      </c>
      <c r="G679" t="s">
        <v>616</v>
      </c>
      <c r="H679" t="s">
        <v>40</v>
      </c>
      <c r="I679" t="s">
        <v>621</v>
      </c>
      <c r="J679" s="11" t="s">
        <v>1211</v>
      </c>
      <c r="K679">
        <v>22951</v>
      </c>
      <c r="L679" s="11">
        <v>22944</v>
      </c>
      <c r="M679">
        <f>IFERROR(ROUND(VLOOKUP($A679,est_vols!$A:$U,2,FALSE),0),"")</f>
        <v>3</v>
      </c>
      <c r="N679">
        <f>IFERROR(ROUND(VLOOKUP($A679,est_vols!$A:$U,3,FALSE),0),"")</f>
        <v>11</v>
      </c>
      <c r="O679" t="str">
        <f>VLOOKUP(M679,'AT FT Lookup'!$A$3:$D$8,4,FALSE)</f>
        <v>Urb</v>
      </c>
      <c r="P679" s="11" t="str">
        <f>VLOOKUP(N679,'AT FT Lookup'!$A$12:$C$26,3,FALSE)</f>
        <v>Loc</v>
      </c>
      <c r="Q679">
        <f t="shared" si="108"/>
        <v>1</v>
      </c>
      <c r="R679">
        <f t="shared" si="109"/>
        <v>0</v>
      </c>
      <c r="S679">
        <f t="shared" si="110"/>
        <v>0</v>
      </c>
      <c r="T679">
        <f t="shared" si="111"/>
        <v>0</v>
      </c>
      <c r="U679" s="11" t="str">
        <f t="shared" si="112"/>
        <v>&lt;10k</v>
      </c>
      <c r="V679" s="3">
        <v>1077</v>
      </c>
      <c r="W679" s="3">
        <v>171.5</v>
      </c>
      <c r="X679" s="3">
        <v>409</v>
      </c>
      <c r="Y679" s="3">
        <v>327</v>
      </c>
      <c r="Z679" s="3">
        <v>163.5</v>
      </c>
      <c r="AA679" s="9">
        <v>6</v>
      </c>
      <c r="AN679" s="3">
        <f>IFERROR(ROUND(VLOOKUP($A679,est_vols!$A:$U,4,FALSE),0),"")</f>
        <v>542</v>
      </c>
      <c r="AO679" s="3">
        <f>IFERROR(ROUND(VLOOKUP($A679,est_vols!$A:$U,5,FALSE),0),"")</f>
        <v>107</v>
      </c>
      <c r="AP679" s="3">
        <f>IFERROR(ROUND(VLOOKUP($A679,est_vols!$A:$U,6,FALSE),0),"")</f>
        <v>213</v>
      </c>
      <c r="AQ679" s="3">
        <f>IFERROR(ROUND(VLOOKUP($A679,est_vols!$A:$U,7,FALSE),0),"")</f>
        <v>107</v>
      </c>
      <c r="AR679" s="3">
        <f>IFERROR(ROUND(VLOOKUP($A679,est_vols!$A:$U,8,FALSE),0),"")</f>
        <v>99</v>
      </c>
      <c r="AS679" s="9">
        <f>IFERROR(ROUND(VLOOKUP($A679,est_vols!$A:$U,9,FALSE),0),"")</f>
        <v>16</v>
      </c>
      <c r="AT679" s="3">
        <f t="shared" si="106"/>
        <v>-535</v>
      </c>
      <c r="AU679" s="3">
        <f t="shared" si="106"/>
        <v>-64.5</v>
      </c>
      <c r="AV679" s="3">
        <f t="shared" si="106"/>
        <v>-196</v>
      </c>
      <c r="AW679" s="3">
        <f t="shared" si="104"/>
        <v>-220</v>
      </c>
      <c r="AX679" s="3">
        <f t="shared" si="104"/>
        <v>-64.5</v>
      </c>
      <c r="AY679" s="9">
        <f t="shared" si="104"/>
        <v>10</v>
      </c>
      <c r="AZ679" s="3">
        <f t="shared" si="107"/>
        <v>286225</v>
      </c>
      <c r="BA679" s="3">
        <f t="shared" si="107"/>
        <v>4160.25</v>
      </c>
      <c r="BB679" s="3">
        <f t="shared" si="107"/>
        <v>38416</v>
      </c>
      <c r="BC679" s="3">
        <f t="shared" si="105"/>
        <v>48400</v>
      </c>
      <c r="BD679" s="3">
        <f t="shared" si="105"/>
        <v>4160.25</v>
      </c>
      <c r="BE679" s="3">
        <f t="shared" si="105"/>
        <v>100</v>
      </c>
    </row>
    <row r="680" spans="1:57" x14ac:dyDescent="0.25">
      <c r="A680">
        <v>678</v>
      </c>
      <c r="B680" t="s">
        <v>75</v>
      </c>
      <c r="C680" t="s">
        <v>214</v>
      </c>
      <c r="D680" t="str">
        <f t="shared" si="113"/>
        <v>WAWONA ST between 14TH and 15TH</v>
      </c>
      <c r="E680" t="s">
        <v>360</v>
      </c>
      <c r="F680" t="s">
        <v>615</v>
      </c>
      <c r="G680" t="s">
        <v>616</v>
      </c>
      <c r="H680" t="s">
        <v>42</v>
      </c>
      <c r="I680" t="s">
        <v>621</v>
      </c>
      <c r="J680" s="11" t="s">
        <v>1212</v>
      </c>
      <c r="K680">
        <v>22944</v>
      </c>
      <c r="L680" s="11">
        <v>22951</v>
      </c>
      <c r="M680">
        <f>IFERROR(ROUND(VLOOKUP($A680,est_vols!$A:$U,2,FALSE),0),"")</f>
        <v>3</v>
      </c>
      <c r="N680">
        <f>IFERROR(ROUND(VLOOKUP($A680,est_vols!$A:$U,3,FALSE),0),"")</f>
        <v>11</v>
      </c>
      <c r="O680" t="str">
        <f>VLOOKUP(M680,'AT FT Lookup'!$A$3:$D$8,4,FALSE)</f>
        <v>Urb</v>
      </c>
      <c r="P680" s="11" t="str">
        <f>VLOOKUP(N680,'AT FT Lookup'!$A$12:$C$26,3,FALSE)</f>
        <v>Loc</v>
      </c>
      <c r="Q680">
        <f t="shared" si="108"/>
        <v>1</v>
      </c>
      <c r="R680">
        <f t="shared" si="109"/>
        <v>0</v>
      </c>
      <c r="S680">
        <f t="shared" si="110"/>
        <v>0</v>
      </c>
      <c r="T680">
        <f t="shared" si="111"/>
        <v>0</v>
      </c>
      <c r="U680" s="11" t="str">
        <f t="shared" si="112"/>
        <v>&lt;10k</v>
      </c>
      <c r="V680" s="3">
        <v>937.5</v>
      </c>
      <c r="W680" s="3">
        <v>212.5</v>
      </c>
      <c r="X680" s="3">
        <v>334.5</v>
      </c>
      <c r="Y680" s="3">
        <v>272.5</v>
      </c>
      <c r="Z680" s="3">
        <v>111.5</v>
      </c>
      <c r="AA680" s="9">
        <v>6.5</v>
      </c>
      <c r="AN680" s="3">
        <f>IFERROR(ROUND(VLOOKUP($A680,est_vols!$A:$U,4,FALSE),0),"")</f>
        <v>290</v>
      </c>
      <c r="AO680" s="3">
        <f>IFERROR(ROUND(VLOOKUP($A680,est_vols!$A:$U,5,FALSE),0),"")</f>
        <v>34</v>
      </c>
      <c r="AP680" s="3">
        <f>IFERROR(ROUND(VLOOKUP($A680,est_vols!$A:$U,6,FALSE),0),"")</f>
        <v>124</v>
      </c>
      <c r="AQ680" s="3">
        <f>IFERROR(ROUND(VLOOKUP($A680,est_vols!$A:$U,7,FALSE),0),"")</f>
        <v>128</v>
      </c>
      <c r="AR680" s="3">
        <f>IFERROR(ROUND(VLOOKUP($A680,est_vols!$A:$U,8,FALSE),0),"")</f>
        <v>3</v>
      </c>
      <c r="AS680" s="9">
        <f>IFERROR(ROUND(VLOOKUP($A680,est_vols!$A:$U,9,FALSE),0),"")</f>
        <v>0</v>
      </c>
      <c r="AT680" s="3">
        <f t="shared" si="106"/>
        <v>-647.5</v>
      </c>
      <c r="AU680" s="3">
        <f t="shared" si="106"/>
        <v>-178.5</v>
      </c>
      <c r="AV680" s="3">
        <f t="shared" si="106"/>
        <v>-210.5</v>
      </c>
      <c r="AW680" s="3">
        <f t="shared" si="104"/>
        <v>-144.5</v>
      </c>
      <c r="AX680" s="3">
        <f t="shared" si="104"/>
        <v>-108.5</v>
      </c>
      <c r="AY680" s="9">
        <f t="shared" si="104"/>
        <v>-6.5</v>
      </c>
      <c r="AZ680" s="3">
        <f t="shared" si="107"/>
        <v>419256.25</v>
      </c>
      <c r="BA680" s="3">
        <f t="shared" si="107"/>
        <v>31862.25</v>
      </c>
      <c r="BB680" s="3">
        <f t="shared" si="107"/>
        <v>44310.25</v>
      </c>
      <c r="BC680" s="3">
        <f t="shared" si="105"/>
        <v>20880.25</v>
      </c>
      <c r="BD680" s="3">
        <f t="shared" si="105"/>
        <v>11772.25</v>
      </c>
      <c r="BE680" s="3">
        <f t="shared" si="105"/>
        <v>42.25</v>
      </c>
    </row>
    <row r="681" spans="1:57" x14ac:dyDescent="0.25">
      <c r="A681">
        <v>679</v>
      </c>
      <c r="B681" t="s">
        <v>75</v>
      </c>
      <c r="C681" t="s">
        <v>214</v>
      </c>
      <c r="D681" t="str">
        <f t="shared" si="113"/>
        <v>WAWONA ST between 14TH and 15TH</v>
      </c>
      <c r="E681" t="s">
        <v>360</v>
      </c>
      <c r="F681" t="s">
        <v>615</v>
      </c>
      <c r="G681" t="s">
        <v>616</v>
      </c>
      <c r="H681" t="s">
        <v>42</v>
      </c>
      <c r="I681" t="s">
        <v>621</v>
      </c>
      <c r="J681" s="11" t="s">
        <v>1213</v>
      </c>
      <c r="K681">
        <v>22951</v>
      </c>
      <c r="L681" s="11">
        <v>22952</v>
      </c>
      <c r="M681">
        <f>IFERROR(ROUND(VLOOKUP($A681,est_vols!$A:$U,2,FALSE),0),"")</f>
        <v>3</v>
      </c>
      <c r="N681">
        <f>IFERROR(ROUND(VLOOKUP($A681,est_vols!$A:$U,3,FALSE),0),"")</f>
        <v>11</v>
      </c>
      <c r="O681" t="str">
        <f>VLOOKUP(M681,'AT FT Lookup'!$A$3:$D$8,4,FALSE)</f>
        <v>Urb</v>
      </c>
      <c r="P681" s="11" t="str">
        <f>VLOOKUP(N681,'AT FT Lookup'!$A$12:$C$26,3,FALSE)</f>
        <v>Loc</v>
      </c>
      <c r="Q681">
        <f t="shared" si="108"/>
        <v>1</v>
      </c>
      <c r="R681">
        <f t="shared" si="109"/>
        <v>0</v>
      </c>
      <c r="S681">
        <f t="shared" si="110"/>
        <v>0</v>
      </c>
      <c r="T681">
        <f t="shared" si="111"/>
        <v>0</v>
      </c>
      <c r="U681" s="11" t="str">
        <f t="shared" si="112"/>
        <v>&lt;10k</v>
      </c>
      <c r="V681" s="3">
        <v>937.5</v>
      </c>
      <c r="W681" s="3">
        <v>212.5</v>
      </c>
      <c r="X681" s="3">
        <v>334.5</v>
      </c>
      <c r="Y681" s="3">
        <v>272.5</v>
      </c>
      <c r="Z681" s="3">
        <v>111.5</v>
      </c>
      <c r="AA681" s="9">
        <v>6.5</v>
      </c>
      <c r="AN681" s="3">
        <f>IFERROR(ROUND(VLOOKUP($A681,est_vols!$A:$U,4,FALSE),0),"")</f>
        <v>290</v>
      </c>
      <c r="AO681" s="3">
        <f>IFERROR(ROUND(VLOOKUP($A681,est_vols!$A:$U,5,FALSE),0),"")</f>
        <v>34</v>
      </c>
      <c r="AP681" s="3">
        <f>IFERROR(ROUND(VLOOKUP($A681,est_vols!$A:$U,6,FALSE),0),"")</f>
        <v>124</v>
      </c>
      <c r="AQ681" s="3">
        <f>IFERROR(ROUND(VLOOKUP($A681,est_vols!$A:$U,7,FALSE),0),"")</f>
        <v>128</v>
      </c>
      <c r="AR681" s="3">
        <f>IFERROR(ROUND(VLOOKUP($A681,est_vols!$A:$U,8,FALSE),0),"")</f>
        <v>3</v>
      </c>
      <c r="AS681" s="9">
        <f>IFERROR(ROUND(VLOOKUP($A681,est_vols!$A:$U,9,FALSE),0),"")</f>
        <v>0</v>
      </c>
      <c r="AT681" s="3">
        <f t="shared" si="106"/>
        <v>-647.5</v>
      </c>
      <c r="AU681" s="3">
        <f t="shared" si="106"/>
        <v>-178.5</v>
      </c>
      <c r="AV681" s="3">
        <f t="shared" si="106"/>
        <v>-210.5</v>
      </c>
      <c r="AW681" s="3">
        <f t="shared" si="104"/>
        <v>-144.5</v>
      </c>
      <c r="AX681" s="3">
        <f t="shared" si="104"/>
        <v>-108.5</v>
      </c>
      <c r="AY681" s="9">
        <f t="shared" si="104"/>
        <v>-6.5</v>
      </c>
      <c r="AZ681" s="3">
        <f t="shared" si="107"/>
        <v>419256.25</v>
      </c>
      <c r="BA681" s="3">
        <f t="shared" si="107"/>
        <v>31862.25</v>
      </c>
      <c r="BB681" s="3">
        <f t="shared" si="107"/>
        <v>44310.25</v>
      </c>
      <c r="BC681" s="3">
        <f t="shared" si="105"/>
        <v>20880.25</v>
      </c>
      <c r="BD681" s="3">
        <f t="shared" si="105"/>
        <v>11772.25</v>
      </c>
      <c r="BE681" s="3">
        <f t="shared" si="105"/>
        <v>42.25</v>
      </c>
    </row>
    <row r="682" spans="1:57" x14ac:dyDescent="0.25">
      <c r="A682">
        <v>680</v>
      </c>
      <c r="B682" t="s">
        <v>75</v>
      </c>
      <c r="C682" t="s">
        <v>214</v>
      </c>
      <c r="D682" t="str">
        <f t="shared" si="113"/>
        <v>WAWONA ST between 15TH and 18TH</v>
      </c>
      <c r="E682" t="s">
        <v>360</v>
      </c>
      <c r="F682" t="s">
        <v>616</v>
      </c>
      <c r="G682" t="s">
        <v>501</v>
      </c>
      <c r="H682" t="s">
        <v>40</v>
      </c>
      <c r="I682" t="s">
        <v>621</v>
      </c>
      <c r="J682" s="11" t="s">
        <v>1214</v>
      </c>
      <c r="K682">
        <v>23157</v>
      </c>
      <c r="L682" s="11">
        <v>23153</v>
      </c>
      <c r="M682">
        <f>IFERROR(ROUND(VLOOKUP($A682,est_vols!$A:$U,2,FALSE),0),"")</f>
        <v>3</v>
      </c>
      <c r="N682">
        <f>IFERROR(ROUND(VLOOKUP($A682,est_vols!$A:$U,3,FALSE),0),"")</f>
        <v>11</v>
      </c>
      <c r="O682" t="str">
        <f>VLOOKUP(M682,'AT FT Lookup'!$A$3:$D$8,4,FALSE)</f>
        <v>Urb</v>
      </c>
      <c r="P682" s="11" t="str">
        <f>VLOOKUP(N682,'AT FT Lookup'!$A$12:$C$26,3,FALSE)</f>
        <v>Loc</v>
      </c>
      <c r="Q682">
        <f t="shared" si="108"/>
        <v>1</v>
      </c>
      <c r="R682">
        <f t="shared" si="109"/>
        <v>0</v>
      </c>
      <c r="S682">
        <f t="shared" si="110"/>
        <v>0</v>
      </c>
      <c r="T682">
        <f t="shared" si="111"/>
        <v>0</v>
      </c>
      <c r="U682" s="11" t="str">
        <f t="shared" si="112"/>
        <v>&lt;10k</v>
      </c>
      <c r="V682" s="3">
        <v>622</v>
      </c>
      <c r="W682" s="3">
        <v>118</v>
      </c>
      <c r="X682" s="3">
        <v>230</v>
      </c>
      <c r="Y682" s="3">
        <v>162</v>
      </c>
      <c r="Z682" s="3">
        <v>102</v>
      </c>
      <c r="AA682" s="9">
        <v>10</v>
      </c>
      <c r="AN682" s="3">
        <f>IFERROR(ROUND(VLOOKUP($A682,est_vols!$A:$U,4,FALSE),0),"")</f>
        <v>0</v>
      </c>
      <c r="AO682" s="3">
        <f>IFERROR(ROUND(VLOOKUP($A682,est_vols!$A:$U,5,FALSE),0),"")</f>
        <v>0</v>
      </c>
      <c r="AP682" s="3">
        <f>IFERROR(ROUND(VLOOKUP($A682,est_vols!$A:$U,6,FALSE),0),"")</f>
        <v>0</v>
      </c>
      <c r="AQ682" s="3">
        <f>IFERROR(ROUND(VLOOKUP($A682,est_vols!$A:$U,7,FALSE),0),"")</f>
        <v>0</v>
      </c>
      <c r="AR682" s="3">
        <f>IFERROR(ROUND(VLOOKUP($A682,est_vols!$A:$U,8,FALSE),0),"")</f>
        <v>0</v>
      </c>
      <c r="AS682" s="9">
        <f>IFERROR(ROUND(VLOOKUP($A682,est_vols!$A:$U,9,FALSE),0),"")</f>
        <v>0</v>
      </c>
      <c r="AT682" s="3">
        <f t="shared" si="106"/>
        <v>-622</v>
      </c>
      <c r="AU682" s="3">
        <f t="shared" si="106"/>
        <v>-118</v>
      </c>
      <c r="AV682" s="3">
        <f t="shared" si="106"/>
        <v>-230</v>
      </c>
      <c r="AW682" s="3">
        <f t="shared" si="104"/>
        <v>-162</v>
      </c>
      <c r="AX682" s="3">
        <f t="shared" si="104"/>
        <v>-102</v>
      </c>
      <c r="AY682" s="9">
        <f t="shared" si="104"/>
        <v>-10</v>
      </c>
      <c r="AZ682" s="3">
        <f t="shared" si="107"/>
        <v>386884</v>
      </c>
      <c r="BA682" s="3">
        <f t="shared" si="107"/>
        <v>13924</v>
      </c>
      <c r="BB682" s="3">
        <f t="shared" si="107"/>
        <v>52900</v>
      </c>
      <c r="BC682" s="3">
        <f t="shared" si="105"/>
        <v>26244</v>
      </c>
      <c r="BD682" s="3">
        <f t="shared" si="105"/>
        <v>10404</v>
      </c>
      <c r="BE682" s="3">
        <f t="shared" si="105"/>
        <v>100</v>
      </c>
    </row>
    <row r="683" spans="1:57" x14ac:dyDescent="0.25">
      <c r="A683">
        <v>681</v>
      </c>
      <c r="B683" t="s">
        <v>75</v>
      </c>
      <c r="C683" t="s">
        <v>214</v>
      </c>
      <c r="D683" t="str">
        <f t="shared" si="113"/>
        <v>WAWONA ST between 15TH and 18TH</v>
      </c>
      <c r="E683" t="s">
        <v>360</v>
      </c>
      <c r="F683" t="s">
        <v>616</v>
      </c>
      <c r="G683" t="s">
        <v>501</v>
      </c>
      <c r="H683" t="s">
        <v>40</v>
      </c>
      <c r="I683" t="s">
        <v>621</v>
      </c>
      <c r="J683" s="11" t="s">
        <v>1215</v>
      </c>
      <c r="K683">
        <v>23153</v>
      </c>
      <c r="L683" s="11">
        <v>23151</v>
      </c>
      <c r="M683">
        <f>IFERROR(ROUND(VLOOKUP($A683,est_vols!$A:$U,2,FALSE),0),"")</f>
        <v>3</v>
      </c>
      <c r="N683">
        <f>IFERROR(ROUND(VLOOKUP($A683,est_vols!$A:$U,3,FALSE),0),"")</f>
        <v>11</v>
      </c>
      <c r="O683" t="str">
        <f>VLOOKUP(M683,'AT FT Lookup'!$A$3:$D$8,4,FALSE)</f>
        <v>Urb</v>
      </c>
      <c r="P683" s="11" t="str">
        <f>VLOOKUP(N683,'AT FT Lookup'!$A$12:$C$26,3,FALSE)</f>
        <v>Loc</v>
      </c>
      <c r="Q683">
        <f t="shared" si="108"/>
        <v>1</v>
      </c>
      <c r="R683">
        <f t="shared" si="109"/>
        <v>0</v>
      </c>
      <c r="S683">
        <f t="shared" si="110"/>
        <v>0</v>
      </c>
      <c r="T683">
        <f t="shared" si="111"/>
        <v>0</v>
      </c>
      <c r="U683" s="11" t="str">
        <f t="shared" si="112"/>
        <v>&lt;10k</v>
      </c>
      <c r="V683" s="3">
        <v>622</v>
      </c>
      <c r="W683" s="3">
        <v>118</v>
      </c>
      <c r="X683" s="3">
        <v>230</v>
      </c>
      <c r="Y683" s="3">
        <v>162</v>
      </c>
      <c r="Z683" s="3">
        <v>102</v>
      </c>
      <c r="AA683" s="9">
        <v>10</v>
      </c>
      <c r="AN683" s="3">
        <f>IFERROR(ROUND(VLOOKUP($A683,est_vols!$A:$U,4,FALSE),0),"")</f>
        <v>0</v>
      </c>
      <c r="AO683" s="3">
        <f>IFERROR(ROUND(VLOOKUP($A683,est_vols!$A:$U,5,FALSE),0),"")</f>
        <v>0</v>
      </c>
      <c r="AP683" s="3">
        <f>IFERROR(ROUND(VLOOKUP($A683,est_vols!$A:$U,6,FALSE),0),"")</f>
        <v>0</v>
      </c>
      <c r="AQ683" s="3">
        <f>IFERROR(ROUND(VLOOKUP($A683,est_vols!$A:$U,7,FALSE),0),"")</f>
        <v>0</v>
      </c>
      <c r="AR683" s="3">
        <f>IFERROR(ROUND(VLOOKUP($A683,est_vols!$A:$U,8,FALSE),0),"")</f>
        <v>0</v>
      </c>
      <c r="AS683" s="9">
        <f>IFERROR(ROUND(VLOOKUP($A683,est_vols!$A:$U,9,FALSE),0),"")</f>
        <v>0</v>
      </c>
      <c r="AT683" s="3">
        <f t="shared" si="106"/>
        <v>-622</v>
      </c>
      <c r="AU683" s="3">
        <f t="shared" si="106"/>
        <v>-118</v>
      </c>
      <c r="AV683" s="3">
        <f t="shared" si="106"/>
        <v>-230</v>
      </c>
      <c r="AW683" s="3">
        <f t="shared" si="104"/>
        <v>-162</v>
      </c>
      <c r="AX683" s="3">
        <f t="shared" si="104"/>
        <v>-102</v>
      </c>
      <c r="AY683" s="9">
        <f t="shared" si="104"/>
        <v>-10</v>
      </c>
      <c r="AZ683" s="3">
        <f t="shared" si="107"/>
        <v>386884</v>
      </c>
      <c r="BA683" s="3">
        <f t="shared" si="107"/>
        <v>13924</v>
      </c>
      <c r="BB683" s="3">
        <f t="shared" si="107"/>
        <v>52900</v>
      </c>
      <c r="BC683" s="3">
        <f t="shared" si="105"/>
        <v>26244</v>
      </c>
      <c r="BD683" s="3">
        <f t="shared" si="105"/>
        <v>10404</v>
      </c>
      <c r="BE683" s="3">
        <f t="shared" si="105"/>
        <v>100</v>
      </c>
    </row>
    <row r="684" spans="1:57" x14ac:dyDescent="0.25">
      <c r="A684">
        <v>682</v>
      </c>
      <c r="B684" t="s">
        <v>75</v>
      </c>
      <c r="C684" t="s">
        <v>214</v>
      </c>
      <c r="D684" t="str">
        <f t="shared" si="113"/>
        <v>WAWONA ST between 15TH and 18TH</v>
      </c>
      <c r="E684" t="s">
        <v>360</v>
      </c>
      <c r="F684" t="s">
        <v>616</v>
      </c>
      <c r="G684" t="s">
        <v>501</v>
      </c>
      <c r="H684" t="s">
        <v>40</v>
      </c>
      <c r="I684" t="s">
        <v>621</v>
      </c>
      <c r="J684" s="11" t="s">
        <v>1216</v>
      </c>
      <c r="K684">
        <v>23151</v>
      </c>
      <c r="L684" s="11">
        <v>22952</v>
      </c>
      <c r="M684">
        <f>IFERROR(ROUND(VLOOKUP($A684,est_vols!$A:$U,2,FALSE),0),"")</f>
        <v>3</v>
      </c>
      <c r="N684">
        <f>IFERROR(ROUND(VLOOKUP($A684,est_vols!$A:$U,3,FALSE),0),"")</f>
        <v>11</v>
      </c>
      <c r="O684" t="str">
        <f>VLOOKUP(M684,'AT FT Lookup'!$A$3:$D$8,4,FALSE)</f>
        <v>Urb</v>
      </c>
      <c r="P684" s="11" t="str">
        <f>VLOOKUP(N684,'AT FT Lookup'!$A$12:$C$26,3,FALSE)</f>
        <v>Loc</v>
      </c>
      <c r="Q684">
        <f t="shared" si="108"/>
        <v>1</v>
      </c>
      <c r="R684">
        <f t="shared" si="109"/>
        <v>0</v>
      </c>
      <c r="S684">
        <f t="shared" si="110"/>
        <v>0</v>
      </c>
      <c r="T684">
        <f t="shared" si="111"/>
        <v>0</v>
      </c>
      <c r="U684" s="11" t="str">
        <f t="shared" si="112"/>
        <v>&lt;10k</v>
      </c>
      <c r="V684" s="3">
        <v>622</v>
      </c>
      <c r="W684" s="3">
        <v>118</v>
      </c>
      <c r="X684" s="3">
        <v>230</v>
      </c>
      <c r="Y684" s="3">
        <v>162</v>
      </c>
      <c r="Z684" s="3">
        <v>102</v>
      </c>
      <c r="AA684" s="9">
        <v>10</v>
      </c>
      <c r="AN684" s="3">
        <f>IFERROR(ROUND(VLOOKUP($A684,est_vols!$A:$U,4,FALSE),0),"")</f>
        <v>1125</v>
      </c>
      <c r="AO684" s="3">
        <f>IFERROR(ROUND(VLOOKUP($A684,est_vols!$A:$U,5,FALSE),0),"")</f>
        <v>198</v>
      </c>
      <c r="AP684" s="3">
        <f>IFERROR(ROUND(VLOOKUP($A684,est_vols!$A:$U,6,FALSE),0),"")</f>
        <v>449</v>
      </c>
      <c r="AQ684" s="3">
        <f>IFERROR(ROUND(VLOOKUP($A684,est_vols!$A:$U,7,FALSE),0),"")</f>
        <v>222</v>
      </c>
      <c r="AR684" s="3">
        <f>IFERROR(ROUND(VLOOKUP($A684,est_vols!$A:$U,8,FALSE),0),"")</f>
        <v>224</v>
      </c>
      <c r="AS684" s="9">
        <f>IFERROR(ROUND(VLOOKUP($A684,est_vols!$A:$U,9,FALSE),0),"")</f>
        <v>31</v>
      </c>
      <c r="AT684" s="3">
        <f t="shared" si="106"/>
        <v>503</v>
      </c>
      <c r="AU684" s="3">
        <f t="shared" si="106"/>
        <v>80</v>
      </c>
      <c r="AV684" s="3">
        <f t="shared" si="106"/>
        <v>219</v>
      </c>
      <c r="AW684" s="3">
        <f t="shared" si="104"/>
        <v>60</v>
      </c>
      <c r="AX684" s="3">
        <f t="shared" si="104"/>
        <v>122</v>
      </c>
      <c r="AY684" s="9">
        <f t="shared" si="104"/>
        <v>21</v>
      </c>
      <c r="AZ684" s="3">
        <f t="shared" si="107"/>
        <v>253009</v>
      </c>
      <c r="BA684" s="3">
        <f t="shared" si="107"/>
        <v>6400</v>
      </c>
      <c r="BB684" s="3">
        <f t="shared" si="107"/>
        <v>47961</v>
      </c>
      <c r="BC684" s="3">
        <f t="shared" si="105"/>
        <v>3600</v>
      </c>
      <c r="BD684" s="3">
        <f t="shared" si="105"/>
        <v>14884</v>
      </c>
      <c r="BE684" s="3">
        <f t="shared" si="105"/>
        <v>441</v>
      </c>
    </row>
    <row r="685" spans="1:57" x14ac:dyDescent="0.25">
      <c r="A685">
        <v>683</v>
      </c>
      <c r="B685" t="s">
        <v>75</v>
      </c>
      <c r="C685" t="s">
        <v>214</v>
      </c>
      <c r="D685" t="str">
        <f t="shared" si="113"/>
        <v>WAWONA ST between 15TH and 18TH</v>
      </c>
      <c r="E685" t="s">
        <v>360</v>
      </c>
      <c r="F685" t="s">
        <v>616</v>
      </c>
      <c r="G685" t="s">
        <v>501</v>
      </c>
      <c r="H685" t="s">
        <v>42</v>
      </c>
      <c r="I685" t="s">
        <v>621</v>
      </c>
      <c r="J685" s="11" t="s">
        <v>1217</v>
      </c>
      <c r="K685">
        <v>22952</v>
      </c>
      <c r="L685" s="11">
        <v>23151</v>
      </c>
      <c r="M685">
        <f>IFERROR(ROUND(VLOOKUP($A685,est_vols!$A:$U,2,FALSE),0),"")</f>
        <v>3</v>
      </c>
      <c r="N685">
        <f>IFERROR(ROUND(VLOOKUP($A685,est_vols!$A:$U,3,FALSE),0),"")</f>
        <v>11</v>
      </c>
      <c r="O685" t="str">
        <f>VLOOKUP(M685,'AT FT Lookup'!$A$3:$D$8,4,FALSE)</f>
        <v>Urb</v>
      </c>
      <c r="P685" s="11" t="str">
        <f>VLOOKUP(N685,'AT FT Lookup'!$A$12:$C$26,3,FALSE)</f>
        <v>Loc</v>
      </c>
      <c r="Q685">
        <f t="shared" si="108"/>
        <v>1</v>
      </c>
      <c r="R685">
        <f t="shared" si="109"/>
        <v>0</v>
      </c>
      <c r="S685">
        <f t="shared" si="110"/>
        <v>0</v>
      </c>
      <c r="T685">
        <f t="shared" si="111"/>
        <v>0</v>
      </c>
      <c r="U685" s="11" t="str">
        <f t="shared" si="112"/>
        <v>&lt;10k</v>
      </c>
      <c r="V685" s="3">
        <v>1399</v>
      </c>
      <c r="W685" s="3">
        <v>191</v>
      </c>
      <c r="X685" s="3">
        <v>478</v>
      </c>
      <c r="Y685" s="3">
        <v>389</v>
      </c>
      <c r="Z685" s="3">
        <v>330</v>
      </c>
      <c r="AA685" s="9">
        <v>11</v>
      </c>
      <c r="AN685" s="3">
        <f>IFERROR(ROUND(VLOOKUP($A685,est_vols!$A:$U,4,FALSE),0),"")</f>
        <v>1101</v>
      </c>
      <c r="AO685" s="3">
        <f>IFERROR(ROUND(VLOOKUP($A685,est_vols!$A:$U,5,FALSE),0),"")</f>
        <v>153</v>
      </c>
      <c r="AP685" s="3">
        <f>IFERROR(ROUND(VLOOKUP($A685,est_vols!$A:$U,6,FALSE),0),"")</f>
        <v>426</v>
      </c>
      <c r="AQ685" s="3">
        <f>IFERROR(ROUND(VLOOKUP($A685,est_vols!$A:$U,7,FALSE),0),"")</f>
        <v>264</v>
      </c>
      <c r="AR685" s="3">
        <f>IFERROR(ROUND(VLOOKUP($A685,est_vols!$A:$U,8,FALSE),0),"")</f>
        <v>238</v>
      </c>
      <c r="AS685" s="9">
        <f>IFERROR(ROUND(VLOOKUP($A685,est_vols!$A:$U,9,FALSE),0),"")</f>
        <v>19</v>
      </c>
      <c r="AT685" s="3">
        <f t="shared" si="106"/>
        <v>-298</v>
      </c>
      <c r="AU685" s="3">
        <f t="shared" si="106"/>
        <v>-38</v>
      </c>
      <c r="AV685" s="3">
        <f t="shared" si="106"/>
        <v>-52</v>
      </c>
      <c r="AW685" s="3">
        <f t="shared" si="104"/>
        <v>-125</v>
      </c>
      <c r="AX685" s="3">
        <f t="shared" si="104"/>
        <v>-92</v>
      </c>
      <c r="AY685" s="9">
        <f t="shared" si="104"/>
        <v>8</v>
      </c>
      <c r="AZ685" s="3">
        <f t="shared" si="107"/>
        <v>88804</v>
      </c>
      <c r="BA685" s="3">
        <f t="shared" si="107"/>
        <v>1444</v>
      </c>
      <c r="BB685" s="3">
        <f t="shared" si="107"/>
        <v>2704</v>
      </c>
      <c r="BC685" s="3">
        <f t="shared" si="105"/>
        <v>15625</v>
      </c>
      <c r="BD685" s="3">
        <f t="shared" si="105"/>
        <v>8464</v>
      </c>
      <c r="BE685" s="3">
        <f t="shared" si="105"/>
        <v>64</v>
      </c>
    </row>
    <row r="686" spans="1:57" x14ac:dyDescent="0.25">
      <c r="A686">
        <v>684</v>
      </c>
      <c r="B686" t="s">
        <v>75</v>
      </c>
      <c r="C686" t="s">
        <v>214</v>
      </c>
      <c r="D686" t="str">
        <f t="shared" si="113"/>
        <v>WAWONA ST between 15TH and 18TH</v>
      </c>
      <c r="E686" t="s">
        <v>360</v>
      </c>
      <c r="F686" t="s">
        <v>616</v>
      </c>
      <c r="G686" t="s">
        <v>501</v>
      </c>
      <c r="H686" t="s">
        <v>42</v>
      </c>
      <c r="I686" t="s">
        <v>621</v>
      </c>
      <c r="J686" s="11" t="s">
        <v>1218</v>
      </c>
      <c r="K686">
        <v>23151</v>
      </c>
      <c r="L686" s="11">
        <v>23153</v>
      </c>
      <c r="M686">
        <f>IFERROR(ROUND(VLOOKUP($A686,est_vols!$A:$U,2,FALSE),0),"")</f>
        <v>3</v>
      </c>
      <c r="N686">
        <f>IFERROR(ROUND(VLOOKUP($A686,est_vols!$A:$U,3,FALSE),0),"")</f>
        <v>11</v>
      </c>
      <c r="O686" t="str">
        <f>VLOOKUP(M686,'AT FT Lookup'!$A$3:$D$8,4,FALSE)</f>
        <v>Urb</v>
      </c>
      <c r="P686" s="11" t="str">
        <f>VLOOKUP(N686,'AT FT Lookup'!$A$12:$C$26,3,FALSE)</f>
        <v>Loc</v>
      </c>
      <c r="Q686">
        <f t="shared" si="108"/>
        <v>1</v>
      </c>
      <c r="R686">
        <f t="shared" si="109"/>
        <v>0</v>
      </c>
      <c r="S686">
        <f t="shared" si="110"/>
        <v>0</v>
      </c>
      <c r="T686">
        <f t="shared" si="111"/>
        <v>0</v>
      </c>
      <c r="U686" s="11" t="str">
        <f t="shared" si="112"/>
        <v>&lt;10k</v>
      </c>
      <c r="V686" s="3">
        <v>1399</v>
      </c>
      <c r="W686" s="3">
        <v>191</v>
      </c>
      <c r="X686" s="3">
        <v>478</v>
      </c>
      <c r="Y686" s="3">
        <v>389</v>
      </c>
      <c r="Z686" s="3">
        <v>330</v>
      </c>
      <c r="AA686" s="9">
        <v>11</v>
      </c>
      <c r="AN686" s="3">
        <f>IFERROR(ROUND(VLOOKUP($A686,est_vols!$A:$U,4,FALSE),0),"")</f>
        <v>0</v>
      </c>
      <c r="AO686" s="3">
        <f>IFERROR(ROUND(VLOOKUP($A686,est_vols!$A:$U,5,FALSE),0),"")</f>
        <v>0</v>
      </c>
      <c r="AP686" s="3">
        <f>IFERROR(ROUND(VLOOKUP($A686,est_vols!$A:$U,6,FALSE),0),"")</f>
        <v>0</v>
      </c>
      <c r="AQ686" s="3">
        <f>IFERROR(ROUND(VLOOKUP($A686,est_vols!$A:$U,7,FALSE),0),"")</f>
        <v>0</v>
      </c>
      <c r="AR686" s="3">
        <f>IFERROR(ROUND(VLOOKUP($A686,est_vols!$A:$U,8,FALSE),0),"")</f>
        <v>0</v>
      </c>
      <c r="AS686" s="9">
        <f>IFERROR(ROUND(VLOOKUP($A686,est_vols!$A:$U,9,FALSE),0),"")</f>
        <v>0</v>
      </c>
      <c r="AT686" s="3">
        <f t="shared" si="106"/>
        <v>-1399</v>
      </c>
      <c r="AU686" s="3">
        <f t="shared" si="106"/>
        <v>-191</v>
      </c>
      <c r="AV686" s="3">
        <f t="shared" si="106"/>
        <v>-478</v>
      </c>
      <c r="AW686" s="3">
        <f t="shared" si="104"/>
        <v>-389</v>
      </c>
      <c r="AX686" s="3">
        <f t="shared" si="104"/>
        <v>-330</v>
      </c>
      <c r="AY686" s="9">
        <f t="shared" si="104"/>
        <v>-11</v>
      </c>
      <c r="AZ686" s="3">
        <f t="shared" si="107"/>
        <v>1957201</v>
      </c>
      <c r="BA686" s="3">
        <f t="shared" si="107"/>
        <v>36481</v>
      </c>
      <c r="BB686" s="3">
        <f t="shared" si="107"/>
        <v>228484</v>
      </c>
      <c r="BC686" s="3">
        <f t="shared" si="105"/>
        <v>151321</v>
      </c>
      <c r="BD686" s="3">
        <f t="shared" si="105"/>
        <v>108900</v>
      </c>
      <c r="BE686" s="3">
        <f t="shared" si="105"/>
        <v>121</v>
      </c>
    </row>
    <row r="687" spans="1:57" x14ac:dyDescent="0.25">
      <c r="A687">
        <v>685</v>
      </c>
      <c r="B687" t="s">
        <v>75</v>
      </c>
      <c r="C687" t="s">
        <v>214</v>
      </c>
      <c r="D687" t="str">
        <f t="shared" si="113"/>
        <v>WAWONA ST between 15TH and 18TH</v>
      </c>
      <c r="E687" t="s">
        <v>360</v>
      </c>
      <c r="F687" t="s">
        <v>616</v>
      </c>
      <c r="G687" t="s">
        <v>501</v>
      </c>
      <c r="H687" t="s">
        <v>42</v>
      </c>
      <c r="I687" t="s">
        <v>621</v>
      </c>
      <c r="J687" s="11" t="s">
        <v>1219</v>
      </c>
      <c r="K687">
        <v>23153</v>
      </c>
      <c r="L687" s="11">
        <v>23157</v>
      </c>
      <c r="M687">
        <f>IFERROR(ROUND(VLOOKUP($A687,est_vols!$A:$U,2,FALSE),0),"")</f>
        <v>3</v>
      </c>
      <c r="N687">
        <f>IFERROR(ROUND(VLOOKUP($A687,est_vols!$A:$U,3,FALSE),0),"")</f>
        <v>11</v>
      </c>
      <c r="O687" t="str">
        <f>VLOOKUP(M687,'AT FT Lookup'!$A$3:$D$8,4,FALSE)</f>
        <v>Urb</v>
      </c>
      <c r="P687" s="11" t="str">
        <f>VLOOKUP(N687,'AT FT Lookup'!$A$12:$C$26,3,FALSE)</f>
        <v>Loc</v>
      </c>
      <c r="Q687">
        <f t="shared" si="108"/>
        <v>1</v>
      </c>
      <c r="R687">
        <f t="shared" si="109"/>
        <v>0</v>
      </c>
      <c r="S687">
        <f t="shared" si="110"/>
        <v>0</v>
      </c>
      <c r="T687">
        <f t="shared" si="111"/>
        <v>0</v>
      </c>
      <c r="U687" s="11" t="str">
        <f t="shared" si="112"/>
        <v>&lt;10k</v>
      </c>
      <c r="V687" s="3">
        <v>1399</v>
      </c>
      <c r="W687" s="3">
        <v>191</v>
      </c>
      <c r="X687" s="3">
        <v>478</v>
      </c>
      <c r="Y687" s="3">
        <v>389</v>
      </c>
      <c r="Z687" s="3">
        <v>330</v>
      </c>
      <c r="AA687" s="9">
        <v>11</v>
      </c>
      <c r="AN687" s="3">
        <f>IFERROR(ROUND(VLOOKUP($A687,est_vols!$A:$U,4,FALSE),0),"")</f>
        <v>0</v>
      </c>
      <c r="AO687" s="3">
        <f>IFERROR(ROUND(VLOOKUP($A687,est_vols!$A:$U,5,FALSE),0),"")</f>
        <v>0</v>
      </c>
      <c r="AP687" s="3">
        <f>IFERROR(ROUND(VLOOKUP($A687,est_vols!$A:$U,6,FALSE),0),"")</f>
        <v>0</v>
      </c>
      <c r="AQ687" s="3">
        <f>IFERROR(ROUND(VLOOKUP($A687,est_vols!$A:$U,7,FALSE),0),"")</f>
        <v>0</v>
      </c>
      <c r="AR687" s="3">
        <f>IFERROR(ROUND(VLOOKUP($A687,est_vols!$A:$U,8,FALSE),0),"")</f>
        <v>0</v>
      </c>
      <c r="AS687" s="9">
        <f>IFERROR(ROUND(VLOOKUP($A687,est_vols!$A:$U,9,FALSE),0),"")</f>
        <v>0</v>
      </c>
      <c r="AT687" s="3">
        <f t="shared" si="106"/>
        <v>-1399</v>
      </c>
      <c r="AU687" s="3">
        <f t="shared" si="106"/>
        <v>-191</v>
      </c>
      <c r="AV687" s="3">
        <f t="shared" si="106"/>
        <v>-478</v>
      </c>
      <c r="AW687" s="3">
        <f t="shared" si="104"/>
        <v>-389</v>
      </c>
      <c r="AX687" s="3">
        <f t="shared" si="104"/>
        <v>-330</v>
      </c>
      <c r="AY687" s="9">
        <f t="shared" si="104"/>
        <v>-11</v>
      </c>
      <c r="AZ687" s="3">
        <f t="shared" si="107"/>
        <v>1957201</v>
      </c>
      <c r="BA687" s="3">
        <f t="shared" si="107"/>
        <v>36481</v>
      </c>
      <c r="BB687" s="3">
        <f t="shared" si="107"/>
        <v>228484</v>
      </c>
      <c r="BC687" s="3">
        <f t="shared" si="105"/>
        <v>151321</v>
      </c>
      <c r="BD687" s="3">
        <f t="shared" si="105"/>
        <v>108900</v>
      </c>
      <c r="BE687" s="3">
        <f t="shared" si="105"/>
        <v>121</v>
      </c>
    </row>
    <row r="688" spans="1:57" x14ac:dyDescent="0.25">
      <c r="A688">
        <v>686</v>
      </c>
      <c r="B688" t="s">
        <v>75</v>
      </c>
      <c r="C688" t="s">
        <v>214</v>
      </c>
      <c r="D688" t="str">
        <f t="shared" si="113"/>
        <v>WAWONA ST between 35TH and 36TH</v>
      </c>
      <c r="E688" t="s">
        <v>360</v>
      </c>
      <c r="F688" t="s">
        <v>617</v>
      </c>
      <c r="G688" t="s">
        <v>618</v>
      </c>
      <c r="H688" t="s">
        <v>40</v>
      </c>
      <c r="I688" t="s">
        <v>621</v>
      </c>
      <c r="J688" s="11" t="s">
        <v>1220</v>
      </c>
      <c r="K688">
        <v>23364</v>
      </c>
      <c r="L688" s="11">
        <v>23363</v>
      </c>
      <c r="M688">
        <f>IFERROR(ROUND(VLOOKUP($A688,est_vols!$A:$U,2,FALSE),0),"")</f>
        <v>3</v>
      </c>
      <c r="N688">
        <f>IFERROR(ROUND(VLOOKUP($A688,est_vols!$A:$U,3,FALSE),0),"")</f>
        <v>11</v>
      </c>
      <c r="O688" t="str">
        <f>VLOOKUP(M688,'AT FT Lookup'!$A$3:$D$8,4,FALSE)</f>
        <v>Urb</v>
      </c>
      <c r="P688" s="11" t="str">
        <f>VLOOKUP(N688,'AT FT Lookup'!$A$12:$C$26,3,FALSE)</f>
        <v>Loc</v>
      </c>
      <c r="Q688">
        <f t="shared" si="108"/>
        <v>1</v>
      </c>
      <c r="R688">
        <f t="shared" si="109"/>
        <v>0</v>
      </c>
      <c r="S688">
        <f t="shared" si="110"/>
        <v>0</v>
      </c>
      <c r="T688">
        <f t="shared" si="111"/>
        <v>0</v>
      </c>
      <c r="U688" s="11" t="str">
        <f t="shared" si="112"/>
        <v>&lt;10k</v>
      </c>
      <c r="V688" s="3">
        <v>848</v>
      </c>
      <c r="W688" s="3">
        <v>90</v>
      </c>
      <c r="X688" s="3">
        <v>305</v>
      </c>
      <c r="Y688" s="3">
        <v>225</v>
      </c>
      <c r="Z688" s="3">
        <v>217</v>
      </c>
      <c r="AA688" s="9">
        <v>11</v>
      </c>
      <c r="AN688" s="3">
        <f>IFERROR(ROUND(VLOOKUP($A688,est_vols!$A:$U,4,FALSE),0),"")</f>
        <v>300</v>
      </c>
      <c r="AO688" s="3">
        <f>IFERROR(ROUND(VLOOKUP($A688,est_vols!$A:$U,5,FALSE),0),"")</f>
        <v>59</v>
      </c>
      <c r="AP688" s="3">
        <f>IFERROR(ROUND(VLOOKUP($A688,est_vols!$A:$U,6,FALSE),0),"")</f>
        <v>130</v>
      </c>
      <c r="AQ688" s="3">
        <f>IFERROR(ROUND(VLOOKUP($A688,est_vols!$A:$U,7,FALSE),0),"")</f>
        <v>55</v>
      </c>
      <c r="AR688" s="3">
        <f>IFERROR(ROUND(VLOOKUP($A688,est_vols!$A:$U,8,FALSE),0),"")</f>
        <v>47</v>
      </c>
      <c r="AS688" s="9">
        <f>IFERROR(ROUND(VLOOKUP($A688,est_vols!$A:$U,9,FALSE),0),"")</f>
        <v>8</v>
      </c>
      <c r="AT688" s="3">
        <f t="shared" si="106"/>
        <v>-548</v>
      </c>
      <c r="AU688" s="3">
        <f t="shared" si="106"/>
        <v>-31</v>
      </c>
      <c r="AV688" s="3">
        <f t="shared" si="106"/>
        <v>-175</v>
      </c>
      <c r="AW688" s="3">
        <f t="shared" si="104"/>
        <v>-170</v>
      </c>
      <c r="AX688" s="3">
        <f t="shared" si="104"/>
        <v>-170</v>
      </c>
      <c r="AY688" s="9">
        <f t="shared" si="104"/>
        <v>-3</v>
      </c>
      <c r="AZ688" s="3">
        <f t="shared" si="107"/>
        <v>300304</v>
      </c>
      <c r="BA688" s="3">
        <f t="shared" si="107"/>
        <v>961</v>
      </c>
      <c r="BB688" s="3">
        <f t="shared" si="107"/>
        <v>30625</v>
      </c>
      <c r="BC688" s="3">
        <f t="shared" si="105"/>
        <v>28900</v>
      </c>
      <c r="BD688" s="3">
        <f t="shared" si="105"/>
        <v>28900</v>
      </c>
      <c r="BE688" s="3">
        <f t="shared" si="105"/>
        <v>9</v>
      </c>
    </row>
    <row r="689" spans="1:57" x14ac:dyDescent="0.25">
      <c r="A689">
        <v>687</v>
      </c>
      <c r="B689" t="s">
        <v>75</v>
      </c>
      <c r="C689" t="s">
        <v>214</v>
      </c>
      <c r="D689" t="str">
        <f t="shared" si="113"/>
        <v>WAWONA ST between 35TH and 36TH</v>
      </c>
      <c r="E689" t="s">
        <v>360</v>
      </c>
      <c r="F689" t="s">
        <v>617</v>
      </c>
      <c r="G689" t="s">
        <v>618</v>
      </c>
      <c r="H689" t="s">
        <v>42</v>
      </c>
      <c r="I689" t="s">
        <v>621</v>
      </c>
      <c r="J689" s="11" t="s">
        <v>1221</v>
      </c>
      <c r="K689">
        <v>23363</v>
      </c>
      <c r="L689" s="11">
        <v>23364</v>
      </c>
      <c r="M689">
        <f>IFERROR(ROUND(VLOOKUP($A689,est_vols!$A:$U,2,FALSE),0),"")</f>
        <v>3</v>
      </c>
      <c r="N689">
        <f>IFERROR(ROUND(VLOOKUP($A689,est_vols!$A:$U,3,FALSE),0),"")</f>
        <v>11</v>
      </c>
      <c r="O689" t="str">
        <f>VLOOKUP(M689,'AT FT Lookup'!$A$3:$D$8,4,FALSE)</f>
        <v>Urb</v>
      </c>
      <c r="P689" s="11" t="str">
        <f>VLOOKUP(N689,'AT FT Lookup'!$A$12:$C$26,3,FALSE)</f>
        <v>Loc</v>
      </c>
      <c r="Q689">
        <f t="shared" si="108"/>
        <v>1</v>
      </c>
      <c r="R689">
        <f t="shared" si="109"/>
        <v>0</v>
      </c>
      <c r="S689">
        <f t="shared" si="110"/>
        <v>0</v>
      </c>
      <c r="T689">
        <f t="shared" si="111"/>
        <v>0</v>
      </c>
      <c r="U689" s="11" t="str">
        <f t="shared" si="112"/>
        <v>&lt;10k</v>
      </c>
      <c r="V689" s="3">
        <v>424</v>
      </c>
      <c r="W689" s="3">
        <v>111</v>
      </c>
      <c r="X689" s="3">
        <v>156</v>
      </c>
      <c r="Y689" s="3">
        <v>81</v>
      </c>
      <c r="Z689" s="3">
        <v>64</v>
      </c>
      <c r="AA689" s="9">
        <v>12</v>
      </c>
      <c r="AN689" s="3">
        <f>IFERROR(ROUND(VLOOKUP($A689,est_vols!$A:$U,4,FALSE),0),"")</f>
        <v>195</v>
      </c>
      <c r="AO689" s="3">
        <f>IFERROR(ROUND(VLOOKUP($A689,est_vols!$A:$U,5,FALSE),0),"")</f>
        <v>21</v>
      </c>
      <c r="AP689" s="3">
        <f>IFERROR(ROUND(VLOOKUP($A689,est_vols!$A:$U,6,FALSE),0),"")</f>
        <v>85</v>
      </c>
      <c r="AQ689" s="3">
        <f>IFERROR(ROUND(VLOOKUP($A689,est_vols!$A:$U,7,FALSE),0),"")</f>
        <v>38</v>
      </c>
      <c r="AR689" s="3">
        <f>IFERROR(ROUND(VLOOKUP($A689,est_vols!$A:$U,8,FALSE),0),"")</f>
        <v>47</v>
      </c>
      <c r="AS689" s="9">
        <f>IFERROR(ROUND(VLOOKUP($A689,est_vols!$A:$U,9,FALSE),0),"")</f>
        <v>3</v>
      </c>
      <c r="AT689" s="3">
        <f t="shared" si="106"/>
        <v>-229</v>
      </c>
      <c r="AU689" s="3">
        <f t="shared" si="106"/>
        <v>-90</v>
      </c>
      <c r="AV689" s="3">
        <f t="shared" si="106"/>
        <v>-71</v>
      </c>
      <c r="AW689" s="3">
        <f t="shared" si="104"/>
        <v>-43</v>
      </c>
      <c r="AX689" s="3">
        <f t="shared" si="104"/>
        <v>-17</v>
      </c>
      <c r="AY689" s="9">
        <f t="shared" si="104"/>
        <v>-9</v>
      </c>
      <c r="AZ689" s="3">
        <f t="shared" si="107"/>
        <v>52441</v>
      </c>
      <c r="BA689" s="3">
        <f t="shared" si="107"/>
        <v>8100</v>
      </c>
      <c r="BB689" s="3">
        <f t="shared" si="107"/>
        <v>5041</v>
      </c>
      <c r="BC689" s="3">
        <f t="shared" si="105"/>
        <v>1849</v>
      </c>
      <c r="BD689" s="3">
        <f t="shared" si="105"/>
        <v>289</v>
      </c>
      <c r="BE689" s="3">
        <f t="shared" si="105"/>
        <v>81</v>
      </c>
    </row>
    <row r="690" spans="1:57" x14ac:dyDescent="0.25">
      <c r="A690">
        <v>688</v>
      </c>
      <c r="B690" t="s">
        <v>75</v>
      </c>
      <c r="C690" t="s">
        <v>214</v>
      </c>
      <c r="D690" t="str">
        <f t="shared" si="113"/>
        <v>WEST PACIFIC AVE between ARGUELLO and PRESIDIO</v>
      </c>
      <c r="E690" t="s">
        <v>361</v>
      </c>
      <c r="F690" t="s">
        <v>517</v>
      </c>
      <c r="G690" t="s">
        <v>474</v>
      </c>
      <c r="H690" t="s">
        <v>40</v>
      </c>
      <c r="I690" t="s">
        <v>621</v>
      </c>
      <c r="J690" s="11" t="s">
        <v>1222</v>
      </c>
      <c r="K690">
        <v>51475</v>
      </c>
      <c r="L690" s="11">
        <v>51192</v>
      </c>
      <c r="M690">
        <f>IFERROR(ROUND(VLOOKUP($A690,est_vols!$A:$U,2,FALSE),0),"")</f>
        <v>3</v>
      </c>
      <c r="N690">
        <f>IFERROR(ROUND(VLOOKUP($A690,est_vols!$A:$U,3,FALSE),0),"")</f>
        <v>11</v>
      </c>
      <c r="O690" t="str">
        <f>VLOOKUP(M690,'AT FT Lookup'!$A$3:$D$8,4,FALSE)</f>
        <v>Urb</v>
      </c>
      <c r="P690" s="11" t="str">
        <f>VLOOKUP(N690,'AT FT Lookup'!$A$12:$C$26,3,FALSE)</f>
        <v>Loc</v>
      </c>
      <c r="Q690">
        <f t="shared" si="108"/>
        <v>1</v>
      </c>
      <c r="R690">
        <f t="shared" si="109"/>
        <v>0</v>
      </c>
      <c r="S690">
        <f t="shared" si="110"/>
        <v>0</v>
      </c>
      <c r="T690">
        <f t="shared" si="111"/>
        <v>0</v>
      </c>
      <c r="U690" s="11" t="str">
        <f t="shared" si="112"/>
        <v>&lt;10k</v>
      </c>
      <c r="V690" s="3">
        <v>902</v>
      </c>
      <c r="W690" s="3">
        <v>185</v>
      </c>
      <c r="X690" s="3">
        <v>366</v>
      </c>
      <c r="Y690" s="3">
        <v>247</v>
      </c>
      <c r="Z690" s="3">
        <v>96</v>
      </c>
      <c r="AA690" s="9">
        <v>8</v>
      </c>
      <c r="AN690" s="3">
        <f>IFERROR(ROUND(VLOOKUP($A690,est_vols!$A:$U,4,FALSE),0),"")</f>
        <v>7</v>
      </c>
      <c r="AO690" s="3">
        <f>IFERROR(ROUND(VLOOKUP($A690,est_vols!$A:$U,5,FALSE),0),"")</f>
        <v>2</v>
      </c>
      <c r="AP690" s="3">
        <f>IFERROR(ROUND(VLOOKUP($A690,est_vols!$A:$U,6,FALSE),0),"")</f>
        <v>2</v>
      </c>
      <c r="AQ690" s="3">
        <f>IFERROR(ROUND(VLOOKUP($A690,est_vols!$A:$U,7,FALSE),0),"")</f>
        <v>3</v>
      </c>
      <c r="AR690" s="3">
        <f>IFERROR(ROUND(VLOOKUP($A690,est_vols!$A:$U,8,FALSE),0),"")</f>
        <v>0</v>
      </c>
      <c r="AS690" s="9">
        <f>IFERROR(ROUND(VLOOKUP($A690,est_vols!$A:$U,9,FALSE),0),"")</f>
        <v>0</v>
      </c>
      <c r="AT690" s="3">
        <f t="shared" si="106"/>
        <v>-895</v>
      </c>
      <c r="AU690" s="3">
        <f t="shared" si="106"/>
        <v>-183</v>
      </c>
      <c r="AV690" s="3">
        <f t="shared" si="106"/>
        <v>-364</v>
      </c>
      <c r="AW690" s="3">
        <f t="shared" si="104"/>
        <v>-244</v>
      </c>
      <c r="AX690" s="3">
        <f t="shared" si="104"/>
        <v>-96</v>
      </c>
      <c r="AY690" s="9">
        <f t="shared" si="104"/>
        <v>-8</v>
      </c>
      <c r="AZ690" s="3">
        <f t="shared" si="107"/>
        <v>801025</v>
      </c>
      <c r="BA690" s="3">
        <f t="shared" si="107"/>
        <v>33489</v>
      </c>
      <c r="BB690" s="3">
        <f t="shared" si="107"/>
        <v>132496</v>
      </c>
      <c r="BC690" s="3">
        <f t="shared" si="105"/>
        <v>59536</v>
      </c>
      <c r="BD690" s="3">
        <f t="shared" si="105"/>
        <v>9216</v>
      </c>
      <c r="BE690" s="3">
        <f t="shared" si="105"/>
        <v>64</v>
      </c>
    </row>
    <row r="691" spans="1:57" x14ac:dyDescent="0.25">
      <c r="A691">
        <v>689</v>
      </c>
      <c r="B691" t="s">
        <v>75</v>
      </c>
      <c r="C691" t="s">
        <v>214</v>
      </c>
      <c r="D691" t="str">
        <f t="shared" si="113"/>
        <v>WEST PACIFIC AVE between ARGUELLO and PRESIDIO</v>
      </c>
      <c r="E691" t="s">
        <v>361</v>
      </c>
      <c r="F691" t="s">
        <v>517</v>
      </c>
      <c r="G691" t="s">
        <v>474</v>
      </c>
      <c r="H691" t="s">
        <v>42</v>
      </c>
      <c r="I691" t="s">
        <v>621</v>
      </c>
      <c r="J691" s="11" t="s">
        <v>1223</v>
      </c>
      <c r="K691">
        <v>51192</v>
      </c>
      <c r="L691" s="11">
        <v>51475</v>
      </c>
      <c r="M691">
        <f>IFERROR(ROUND(VLOOKUP($A691,est_vols!$A:$U,2,FALSE),0),"")</f>
        <v>3</v>
      </c>
      <c r="N691">
        <f>IFERROR(ROUND(VLOOKUP($A691,est_vols!$A:$U,3,FALSE),0),"")</f>
        <v>11</v>
      </c>
      <c r="O691" t="str">
        <f>VLOOKUP(M691,'AT FT Lookup'!$A$3:$D$8,4,FALSE)</f>
        <v>Urb</v>
      </c>
      <c r="P691" s="11" t="str">
        <f>VLOOKUP(N691,'AT FT Lookup'!$A$12:$C$26,3,FALSE)</f>
        <v>Loc</v>
      </c>
      <c r="Q691">
        <f t="shared" si="108"/>
        <v>1</v>
      </c>
      <c r="R691">
        <f t="shared" si="109"/>
        <v>0</v>
      </c>
      <c r="S691">
        <f t="shared" si="110"/>
        <v>0</v>
      </c>
      <c r="T691">
        <f t="shared" si="111"/>
        <v>0</v>
      </c>
      <c r="U691" s="11" t="str">
        <f t="shared" si="112"/>
        <v>&lt;10k</v>
      </c>
      <c r="V691" s="3">
        <v>1027</v>
      </c>
      <c r="W691" s="3">
        <v>139</v>
      </c>
      <c r="X691" s="3">
        <v>450</v>
      </c>
      <c r="Y691" s="3">
        <v>296</v>
      </c>
      <c r="Z691" s="3">
        <v>138</v>
      </c>
      <c r="AA691" s="9">
        <v>4</v>
      </c>
      <c r="AN691" s="3">
        <f>IFERROR(ROUND(VLOOKUP($A691,est_vols!$A:$U,4,FALSE),0),"")</f>
        <v>17</v>
      </c>
      <c r="AO691" s="3">
        <f>IFERROR(ROUND(VLOOKUP($A691,est_vols!$A:$U,5,FALSE),0),"")</f>
        <v>1</v>
      </c>
      <c r="AP691" s="3">
        <f>IFERROR(ROUND(VLOOKUP($A691,est_vols!$A:$U,6,FALSE),0),"")</f>
        <v>4</v>
      </c>
      <c r="AQ691" s="3">
        <f>IFERROR(ROUND(VLOOKUP($A691,est_vols!$A:$U,7,FALSE),0),"")</f>
        <v>13</v>
      </c>
      <c r="AR691" s="3">
        <f>IFERROR(ROUND(VLOOKUP($A691,est_vols!$A:$U,8,FALSE),0),"")</f>
        <v>0</v>
      </c>
      <c r="AS691" s="9">
        <f>IFERROR(ROUND(VLOOKUP($A691,est_vols!$A:$U,9,FALSE),0),"")</f>
        <v>0</v>
      </c>
      <c r="AT691" s="3">
        <f t="shared" si="106"/>
        <v>-1010</v>
      </c>
      <c r="AU691" s="3">
        <f t="shared" si="106"/>
        <v>-138</v>
      </c>
      <c r="AV691" s="3">
        <f t="shared" si="106"/>
        <v>-446</v>
      </c>
      <c r="AW691" s="3">
        <f t="shared" si="104"/>
        <v>-283</v>
      </c>
      <c r="AX691" s="3">
        <f t="shared" si="104"/>
        <v>-138</v>
      </c>
      <c r="AY691" s="9">
        <f t="shared" si="104"/>
        <v>-4</v>
      </c>
      <c r="AZ691" s="3">
        <f t="shared" si="107"/>
        <v>1020100</v>
      </c>
      <c r="BA691" s="3">
        <f t="shared" si="107"/>
        <v>19044</v>
      </c>
      <c r="BB691" s="3">
        <f t="shared" si="107"/>
        <v>198916</v>
      </c>
      <c r="BC691" s="3">
        <f t="shared" si="105"/>
        <v>80089</v>
      </c>
      <c r="BD691" s="3">
        <f t="shared" si="105"/>
        <v>19044</v>
      </c>
      <c r="BE691" s="3">
        <f t="shared" si="105"/>
        <v>16</v>
      </c>
    </row>
    <row r="692" spans="1:57" x14ac:dyDescent="0.25">
      <c r="A692">
        <v>690</v>
      </c>
      <c r="B692" t="s">
        <v>75</v>
      </c>
      <c r="C692" t="s">
        <v>214</v>
      </c>
      <c r="D692" t="str">
        <f t="shared" si="113"/>
        <v>YERBA BUENA AVE between SANTA CLARA and SANTA PAULA</v>
      </c>
      <c r="E692" t="s">
        <v>362</v>
      </c>
      <c r="F692" t="s">
        <v>619</v>
      </c>
      <c r="G692" t="s">
        <v>620</v>
      </c>
      <c r="H692" t="s">
        <v>40</v>
      </c>
      <c r="I692" t="s">
        <v>621</v>
      </c>
      <c r="J692" s="11" t="s">
        <v>1224</v>
      </c>
      <c r="K692">
        <v>22916</v>
      </c>
      <c r="L692" s="11">
        <v>22821</v>
      </c>
      <c r="M692">
        <f>IFERROR(ROUND(VLOOKUP($A692,est_vols!$A:$U,2,FALSE),0),"")</f>
        <v>3</v>
      </c>
      <c r="N692">
        <f>IFERROR(ROUND(VLOOKUP($A692,est_vols!$A:$U,3,FALSE),0),"")</f>
        <v>4</v>
      </c>
      <c r="O692" t="str">
        <f>VLOOKUP(M692,'AT FT Lookup'!$A$3:$D$8,4,FALSE)</f>
        <v>Urb</v>
      </c>
      <c r="P692" s="11" t="str">
        <f>VLOOKUP(N692,'AT FT Lookup'!$A$12:$C$26,3,FALSE)</f>
        <v>Col</v>
      </c>
      <c r="Q692">
        <f t="shared" si="108"/>
        <v>1</v>
      </c>
      <c r="R692">
        <f t="shared" si="109"/>
        <v>0</v>
      </c>
      <c r="S692">
        <f t="shared" si="110"/>
        <v>0</v>
      </c>
      <c r="T692">
        <f t="shared" si="111"/>
        <v>0</v>
      </c>
      <c r="U692" s="11" t="str">
        <f t="shared" si="112"/>
        <v>&lt;10k</v>
      </c>
      <c r="V692" s="3">
        <v>1488</v>
      </c>
      <c r="W692" s="3">
        <v>287</v>
      </c>
      <c r="X692" s="3">
        <v>549</v>
      </c>
      <c r="Y692" s="3">
        <v>358</v>
      </c>
      <c r="Z692" s="3">
        <v>266</v>
      </c>
      <c r="AA692" s="9">
        <v>28</v>
      </c>
      <c r="AN692" s="3">
        <f>IFERROR(ROUND(VLOOKUP($A692,est_vols!$A:$U,4,FALSE),0),"")</f>
        <v>5533</v>
      </c>
      <c r="AO692" s="3">
        <f>IFERROR(ROUND(VLOOKUP($A692,est_vols!$A:$U,5,FALSE),0),"")</f>
        <v>1016</v>
      </c>
      <c r="AP692" s="3">
        <f>IFERROR(ROUND(VLOOKUP($A692,est_vols!$A:$U,6,FALSE),0),"")</f>
        <v>2305</v>
      </c>
      <c r="AQ692" s="3">
        <f>IFERROR(ROUND(VLOOKUP($A692,est_vols!$A:$U,7,FALSE),0),"")</f>
        <v>1134</v>
      </c>
      <c r="AR692" s="3">
        <f>IFERROR(ROUND(VLOOKUP($A692,est_vols!$A:$U,8,FALSE),0),"")</f>
        <v>1013</v>
      </c>
      <c r="AS692" s="9">
        <f>IFERROR(ROUND(VLOOKUP($A692,est_vols!$A:$U,9,FALSE),0),"")</f>
        <v>65</v>
      </c>
      <c r="AT692" s="3">
        <f t="shared" si="106"/>
        <v>4045</v>
      </c>
      <c r="AU692" s="3">
        <f t="shared" si="106"/>
        <v>729</v>
      </c>
      <c r="AV692" s="3">
        <f t="shared" si="106"/>
        <v>1756</v>
      </c>
      <c r="AW692" s="3">
        <f t="shared" si="104"/>
        <v>776</v>
      </c>
      <c r="AX692" s="3">
        <f t="shared" si="104"/>
        <v>747</v>
      </c>
      <c r="AY692" s="9">
        <f t="shared" si="104"/>
        <v>37</v>
      </c>
      <c r="AZ692" s="3">
        <f t="shared" si="107"/>
        <v>16362025</v>
      </c>
      <c r="BA692" s="3">
        <f t="shared" si="107"/>
        <v>531441</v>
      </c>
      <c r="BB692" s="3">
        <f t="shared" si="107"/>
        <v>3083536</v>
      </c>
      <c r="BC692" s="3">
        <f t="shared" si="105"/>
        <v>602176</v>
      </c>
      <c r="BD692" s="3">
        <f t="shared" si="105"/>
        <v>558009</v>
      </c>
      <c r="BE692" s="3">
        <f t="shared" si="105"/>
        <v>1369</v>
      </c>
    </row>
    <row r="693" spans="1:57" x14ac:dyDescent="0.25">
      <c r="A693">
        <v>691</v>
      </c>
      <c r="B693" t="s">
        <v>75</v>
      </c>
      <c r="C693" t="s">
        <v>214</v>
      </c>
      <c r="D693" t="str">
        <f t="shared" si="113"/>
        <v>YERBA BUENA AVE between SANTA CLARA and SANTA PAULA</v>
      </c>
      <c r="E693" t="s">
        <v>362</v>
      </c>
      <c r="F693" t="s">
        <v>619</v>
      </c>
      <c r="G693" t="s">
        <v>620</v>
      </c>
      <c r="H693" t="s">
        <v>42</v>
      </c>
      <c r="I693" t="s">
        <v>621</v>
      </c>
      <c r="J693" s="11" t="s">
        <v>1225</v>
      </c>
      <c r="K693">
        <v>22821</v>
      </c>
      <c r="L693" s="11">
        <v>22916</v>
      </c>
      <c r="M693">
        <f>IFERROR(ROUND(VLOOKUP($A693,est_vols!$A:$U,2,FALSE),0),"")</f>
        <v>3</v>
      </c>
      <c r="N693">
        <f>IFERROR(ROUND(VLOOKUP($A693,est_vols!$A:$U,3,FALSE),0),"")</f>
        <v>4</v>
      </c>
      <c r="O693" t="str">
        <f>VLOOKUP(M693,'AT FT Lookup'!$A$3:$D$8,4,FALSE)</f>
        <v>Urb</v>
      </c>
      <c r="P693" s="11" t="str">
        <f>VLOOKUP(N693,'AT FT Lookup'!$A$12:$C$26,3,FALSE)</f>
        <v>Col</v>
      </c>
      <c r="Q693">
        <f t="shared" si="108"/>
        <v>1</v>
      </c>
      <c r="R693">
        <f t="shared" si="109"/>
        <v>0</v>
      </c>
      <c r="S693">
        <f t="shared" si="110"/>
        <v>0</v>
      </c>
      <c r="T693">
        <f t="shared" si="111"/>
        <v>0</v>
      </c>
      <c r="U693" s="11" t="str">
        <f t="shared" si="112"/>
        <v>&lt;10k</v>
      </c>
      <c r="V693" s="3">
        <v>1840</v>
      </c>
      <c r="W693" s="3">
        <v>387</v>
      </c>
      <c r="X693" s="3">
        <v>695</v>
      </c>
      <c r="Y693" s="3">
        <v>429</v>
      </c>
      <c r="Z693" s="3">
        <v>308</v>
      </c>
      <c r="AA693" s="9">
        <v>21</v>
      </c>
      <c r="AN693" s="3">
        <f>IFERROR(ROUND(VLOOKUP($A693,est_vols!$A:$U,4,FALSE),0),"")</f>
        <v>6083</v>
      </c>
      <c r="AO693" s="3">
        <f>IFERROR(ROUND(VLOOKUP($A693,est_vols!$A:$U,5,FALSE),0),"")</f>
        <v>868</v>
      </c>
      <c r="AP693" s="3">
        <f>IFERROR(ROUND(VLOOKUP($A693,est_vols!$A:$U,6,FALSE),0),"")</f>
        <v>2406</v>
      </c>
      <c r="AQ693" s="3">
        <f>IFERROR(ROUND(VLOOKUP($A693,est_vols!$A:$U,7,FALSE),0),"")</f>
        <v>1255</v>
      </c>
      <c r="AR693" s="3">
        <f>IFERROR(ROUND(VLOOKUP($A693,est_vols!$A:$U,8,FALSE),0),"")</f>
        <v>1426</v>
      </c>
      <c r="AS693" s="9">
        <f>IFERROR(ROUND(VLOOKUP($A693,est_vols!$A:$U,9,FALSE),0),"")</f>
        <v>127</v>
      </c>
      <c r="AT693" s="3">
        <f t="shared" si="106"/>
        <v>4243</v>
      </c>
      <c r="AU693" s="3">
        <f t="shared" si="106"/>
        <v>481</v>
      </c>
      <c r="AV693" s="3">
        <f t="shared" si="106"/>
        <v>1711</v>
      </c>
      <c r="AW693" s="3">
        <f t="shared" si="104"/>
        <v>826</v>
      </c>
      <c r="AX693" s="3">
        <f t="shared" si="104"/>
        <v>1118</v>
      </c>
      <c r="AY693" s="9">
        <f t="shared" si="104"/>
        <v>106</v>
      </c>
      <c r="AZ693" s="3">
        <f t="shared" si="107"/>
        <v>18003049</v>
      </c>
      <c r="BA693" s="3">
        <f t="shared" si="107"/>
        <v>231361</v>
      </c>
      <c r="BB693" s="3">
        <f t="shared" si="107"/>
        <v>2927521</v>
      </c>
      <c r="BC693" s="3">
        <f t="shared" si="105"/>
        <v>682276</v>
      </c>
      <c r="BD693" s="3">
        <f t="shared" si="105"/>
        <v>1249924</v>
      </c>
      <c r="BE693" s="3">
        <f t="shared" si="105"/>
        <v>11236</v>
      </c>
    </row>
    <row r="694" spans="1:57" x14ac:dyDescent="0.25">
      <c r="A694">
        <v>692</v>
      </c>
      <c r="B694" t="s">
        <v>75</v>
      </c>
      <c r="C694" t="s">
        <v>214</v>
      </c>
      <c r="D694" t="str">
        <f t="shared" si="113"/>
        <v>YORBA ST between 35TH and 36TH</v>
      </c>
      <c r="E694" t="s">
        <v>363</v>
      </c>
      <c r="F694" t="s">
        <v>617</v>
      </c>
      <c r="G694" t="s">
        <v>618</v>
      </c>
      <c r="H694" t="s">
        <v>40</v>
      </c>
      <c r="I694" t="s">
        <v>621</v>
      </c>
      <c r="J694" s="11" t="s">
        <v>1226</v>
      </c>
      <c r="K694">
        <v>23361</v>
      </c>
      <c r="L694" s="11">
        <v>23357</v>
      </c>
      <c r="M694">
        <f>IFERROR(ROUND(VLOOKUP($A694,est_vols!$A:$U,2,FALSE),0),"")</f>
        <v>3</v>
      </c>
      <c r="N694">
        <f>IFERROR(ROUND(VLOOKUP($A694,est_vols!$A:$U,3,FALSE),0),"")</f>
        <v>11</v>
      </c>
      <c r="O694" t="str">
        <f>VLOOKUP(M694,'AT FT Lookup'!$A$3:$D$8,4,FALSE)</f>
        <v>Urb</v>
      </c>
      <c r="P694" s="11" t="str">
        <f>VLOOKUP(N694,'AT FT Lookup'!$A$12:$C$26,3,FALSE)</f>
        <v>Loc</v>
      </c>
      <c r="Q694">
        <f t="shared" si="108"/>
        <v>1</v>
      </c>
      <c r="R694">
        <f t="shared" si="109"/>
        <v>0</v>
      </c>
      <c r="S694">
        <f t="shared" si="110"/>
        <v>0</v>
      </c>
      <c r="T694">
        <f t="shared" si="111"/>
        <v>0</v>
      </c>
      <c r="U694" s="11" t="str">
        <f t="shared" si="112"/>
        <v>&lt;10k</v>
      </c>
      <c r="V694" s="3">
        <v>231</v>
      </c>
      <c r="W694" s="3">
        <v>27</v>
      </c>
      <c r="X694" s="3">
        <v>81</v>
      </c>
      <c r="Y694" s="3">
        <v>68</v>
      </c>
      <c r="Z694" s="3">
        <v>50</v>
      </c>
      <c r="AA694" s="9">
        <v>5</v>
      </c>
      <c r="AN694" s="3">
        <f>IFERROR(ROUND(VLOOKUP($A694,est_vols!$A:$U,4,FALSE),0),"")</f>
        <v>0</v>
      </c>
      <c r="AO694" s="3">
        <f>IFERROR(ROUND(VLOOKUP($A694,est_vols!$A:$U,5,FALSE),0),"")</f>
        <v>0</v>
      </c>
      <c r="AP694" s="3">
        <f>IFERROR(ROUND(VLOOKUP($A694,est_vols!$A:$U,6,FALSE),0),"")</f>
        <v>0</v>
      </c>
      <c r="AQ694" s="3">
        <f>IFERROR(ROUND(VLOOKUP($A694,est_vols!$A:$U,7,FALSE),0),"")</f>
        <v>0</v>
      </c>
      <c r="AR694" s="3">
        <f>IFERROR(ROUND(VLOOKUP($A694,est_vols!$A:$U,8,FALSE),0),"")</f>
        <v>0</v>
      </c>
      <c r="AS694" s="9">
        <f>IFERROR(ROUND(VLOOKUP($A694,est_vols!$A:$U,9,FALSE),0),"")</f>
        <v>0</v>
      </c>
      <c r="AT694" s="3">
        <f t="shared" si="106"/>
        <v>-231</v>
      </c>
      <c r="AU694" s="3">
        <f t="shared" si="106"/>
        <v>-27</v>
      </c>
      <c r="AV694" s="3">
        <f t="shared" si="106"/>
        <v>-81</v>
      </c>
      <c r="AW694" s="3">
        <f t="shared" si="104"/>
        <v>-68</v>
      </c>
      <c r="AX694" s="3">
        <f t="shared" si="104"/>
        <v>-50</v>
      </c>
      <c r="AY694" s="9">
        <f t="shared" si="104"/>
        <v>-5</v>
      </c>
      <c r="AZ694" s="3">
        <f t="shared" si="107"/>
        <v>53361</v>
      </c>
      <c r="BA694" s="3">
        <f t="shared" si="107"/>
        <v>729</v>
      </c>
      <c r="BB694" s="3">
        <f t="shared" si="107"/>
        <v>6561</v>
      </c>
      <c r="BC694" s="3">
        <f t="shared" si="105"/>
        <v>4624</v>
      </c>
      <c r="BD694" s="3">
        <f t="shared" si="105"/>
        <v>2500</v>
      </c>
      <c r="BE694" s="3">
        <f t="shared" si="105"/>
        <v>25</v>
      </c>
    </row>
    <row r="695" spans="1:57" x14ac:dyDescent="0.25">
      <c r="A695">
        <v>693</v>
      </c>
      <c r="B695" t="s">
        <v>75</v>
      </c>
      <c r="C695" t="s">
        <v>214</v>
      </c>
      <c r="D695" t="str">
        <f t="shared" si="113"/>
        <v>YORBA ST between 35TH and 36TH</v>
      </c>
      <c r="E695" t="s">
        <v>363</v>
      </c>
      <c r="F695" t="s">
        <v>617</v>
      </c>
      <c r="G695" t="s">
        <v>618</v>
      </c>
      <c r="H695" t="s">
        <v>42</v>
      </c>
      <c r="I695" t="s">
        <v>621</v>
      </c>
      <c r="J695" s="11" t="s">
        <v>1227</v>
      </c>
      <c r="K695">
        <v>23357</v>
      </c>
      <c r="L695" s="11">
        <v>23361</v>
      </c>
      <c r="M695">
        <f>IFERROR(ROUND(VLOOKUP($A695,est_vols!$A:$U,2,FALSE),0),"")</f>
        <v>3</v>
      </c>
      <c r="N695">
        <f>IFERROR(ROUND(VLOOKUP($A695,est_vols!$A:$U,3,FALSE),0),"")</f>
        <v>11</v>
      </c>
      <c r="O695" t="str">
        <f>VLOOKUP(M695,'AT FT Lookup'!$A$3:$D$8,4,FALSE)</f>
        <v>Urb</v>
      </c>
      <c r="P695" s="11" t="str">
        <f>VLOOKUP(N695,'AT FT Lookup'!$A$12:$C$26,3,FALSE)</f>
        <v>Loc</v>
      </c>
      <c r="Q695">
        <f t="shared" si="108"/>
        <v>1</v>
      </c>
      <c r="R695">
        <f t="shared" si="109"/>
        <v>0</v>
      </c>
      <c r="S695">
        <f t="shared" si="110"/>
        <v>0</v>
      </c>
      <c r="T695">
        <f t="shared" si="111"/>
        <v>0</v>
      </c>
      <c r="U695" s="11" t="str">
        <f t="shared" si="112"/>
        <v>&lt;10k</v>
      </c>
      <c r="V695" s="3">
        <v>119</v>
      </c>
      <c r="W695" s="3">
        <v>21</v>
      </c>
      <c r="X695" s="3">
        <v>53</v>
      </c>
      <c r="Y695" s="3">
        <v>18</v>
      </c>
      <c r="Z695" s="3">
        <v>25</v>
      </c>
      <c r="AA695" s="9">
        <v>2</v>
      </c>
      <c r="AN695" s="3">
        <f>IFERROR(ROUND(VLOOKUP($A695,est_vols!$A:$U,4,FALSE),0),"")</f>
        <v>0</v>
      </c>
      <c r="AO695" s="3">
        <f>IFERROR(ROUND(VLOOKUP($A695,est_vols!$A:$U,5,FALSE),0),"")</f>
        <v>0</v>
      </c>
      <c r="AP695" s="3">
        <f>IFERROR(ROUND(VLOOKUP($A695,est_vols!$A:$U,6,FALSE),0),"")</f>
        <v>0</v>
      </c>
      <c r="AQ695" s="3">
        <f>IFERROR(ROUND(VLOOKUP($A695,est_vols!$A:$U,7,FALSE),0),"")</f>
        <v>0</v>
      </c>
      <c r="AR695" s="3">
        <f>IFERROR(ROUND(VLOOKUP($A695,est_vols!$A:$U,8,FALSE),0),"")</f>
        <v>0</v>
      </c>
      <c r="AS695" s="9">
        <f>IFERROR(ROUND(VLOOKUP($A695,est_vols!$A:$U,9,FALSE),0),"")</f>
        <v>0</v>
      </c>
      <c r="AT695" s="3">
        <f t="shared" si="106"/>
        <v>-119</v>
      </c>
      <c r="AU695" s="3">
        <f t="shared" si="106"/>
        <v>-21</v>
      </c>
      <c r="AV695" s="3">
        <f t="shared" si="106"/>
        <v>-53</v>
      </c>
      <c r="AW695" s="3">
        <f t="shared" si="104"/>
        <v>-18</v>
      </c>
      <c r="AX695" s="3">
        <f t="shared" si="104"/>
        <v>-25</v>
      </c>
      <c r="AY695" s="9">
        <f t="shared" si="104"/>
        <v>-2</v>
      </c>
      <c r="AZ695" s="3">
        <f t="shared" si="107"/>
        <v>14161</v>
      </c>
      <c r="BA695" s="3">
        <f t="shared" si="107"/>
        <v>441</v>
      </c>
      <c r="BB695" s="3">
        <f t="shared" si="107"/>
        <v>2809</v>
      </c>
      <c r="BC695" s="3">
        <f t="shared" si="105"/>
        <v>324</v>
      </c>
      <c r="BD695" s="3">
        <f t="shared" si="105"/>
        <v>625</v>
      </c>
      <c r="BE695" s="3">
        <f t="shared" si="105"/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6AF9-3492-4429-AA70-818418631BDC}">
  <dimension ref="A1:E26"/>
  <sheetViews>
    <sheetView workbookViewId="0"/>
  </sheetViews>
  <sheetFormatPr defaultColWidth="8.85546875" defaultRowHeight="15" x14ac:dyDescent="0.25"/>
  <cols>
    <col min="1" max="1" width="9.140625" bestFit="1" customWidth="1"/>
    <col min="2" max="2" width="17.28515625" bestFit="1" customWidth="1"/>
    <col min="3" max="3" width="11.28515625" bestFit="1" customWidth="1"/>
  </cols>
  <sheetData>
    <row r="1" spans="1:5" s="1" customFormat="1" x14ac:dyDescent="0.25">
      <c r="A1" s="1" t="s">
        <v>1229</v>
      </c>
    </row>
    <row r="2" spans="1:5" s="1" customFormat="1" x14ac:dyDescent="0.25">
      <c r="A2" s="1" t="s">
        <v>1266</v>
      </c>
      <c r="B2" s="1" t="s">
        <v>1287</v>
      </c>
      <c r="C2" s="1" t="s">
        <v>1288</v>
      </c>
      <c r="D2" s="1" t="s">
        <v>1315</v>
      </c>
    </row>
    <row r="3" spans="1:5" x14ac:dyDescent="0.25">
      <c r="A3">
        <v>0</v>
      </c>
      <c r="B3" t="s">
        <v>1289</v>
      </c>
      <c r="C3" t="s">
        <v>1290</v>
      </c>
      <c r="D3" s="38" t="s">
        <v>1281</v>
      </c>
    </row>
    <row r="4" spans="1:5" x14ac:dyDescent="0.25">
      <c r="A4">
        <v>1</v>
      </c>
      <c r="B4" t="s">
        <v>1291</v>
      </c>
      <c r="C4" t="s">
        <v>1292</v>
      </c>
      <c r="D4" s="38" t="s">
        <v>1281</v>
      </c>
    </row>
    <row r="5" spans="1:5" x14ac:dyDescent="0.25">
      <c r="A5">
        <v>2</v>
      </c>
      <c r="B5" t="s">
        <v>1293</v>
      </c>
      <c r="C5" t="s">
        <v>1294</v>
      </c>
      <c r="D5" s="38" t="s">
        <v>1282</v>
      </c>
    </row>
    <row r="6" spans="1:5" x14ac:dyDescent="0.25">
      <c r="A6">
        <v>3</v>
      </c>
      <c r="B6" t="s">
        <v>1295</v>
      </c>
      <c r="C6" t="s">
        <v>1296</v>
      </c>
      <c r="D6" s="39" t="s">
        <v>1283</v>
      </c>
    </row>
    <row r="7" spans="1:5" x14ac:dyDescent="0.25">
      <c r="A7">
        <v>4</v>
      </c>
      <c r="B7" t="s">
        <v>1297</v>
      </c>
      <c r="C7" t="s">
        <v>1298</v>
      </c>
      <c r="D7" s="40" t="s">
        <v>1284</v>
      </c>
    </row>
    <row r="8" spans="1:5" x14ac:dyDescent="0.25">
      <c r="A8">
        <v>5</v>
      </c>
      <c r="B8" t="s">
        <v>1299</v>
      </c>
      <c r="C8" t="s">
        <v>1300</v>
      </c>
      <c r="D8" s="40" t="s">
        <v>1284</v>
      </c>
    </row>
    <row r="10" spans="1:5" s="1" customFormat="1" x14ac:dyDescent="0.25">
      <c r="A10" s="1" t="s">
        <v>1230</v>
      </c>
    </row>
    <row r="11" spans="1:5" s="1" customFormat="1" x14ac:dyDescent="0.25">
      <c r="A11" s="1" t="s">
        <v>1230</v>
      </c>
      <c r="B11" s="1" t="s">
        <v>1276</v>
      </c>
      <c r="C11" s="1" t="s">
        <v>1315</v>
      </c>
    </row>
    <row r="12" spans="1:5" x14ac:dyDescent="0.25">
      <c r="A12">
        <v>1</v>
      </c>
      <c r="B12" t="s">
        <v>1301</v>
      </c>
      <c r="C12" s="38" t="s">
        <v>1277</v>
      </c>
      <c r="E12" s="38"/>
    </row>
    <row r="13" spans="1:5" x14ac:dyDescent="0.25">
      <c r="A13">
        <v>2</v>
      </c>
      <c r="B13" t="s">
        <v>1302</v>
      </c>
      <c r="C13" s="38" t="s">
        <v>1277</v>
      </c>
      <c r="E13" s="38"/>
    </row>
    <row r="14" spans="1:5" x14ac:dyDescent="0.25">
      <c r="A14">
        <v>3</v>
      </c>
      <c r="B14" t="s">
        <v>1303</v>
      </c>
      <c r="C14" s="38" t="s">
        <v>1277</v>
      </c>
      <c r="E14" s="39"/>
    </row>
    <row r="15" spans="1:5" x14ac:dyDescent="0.25">
      <c r="A15">
        <v>4</v>
      </c>
      <c r="B15" t="s">
        <v>1304</v>
      </c>
      <c r="C15" s="39" t="s">
        <v>1279</v>
      </c>
      <c r="E15" s="40"/>
    </row>
    <row r="16" spans="1:5" x14ac:dyDescent="0.25">
      <c r="A16">
        <v>5</v>
      </c>
      <c r="B16" t="s">
        <v>1305</v>
      </c>
      <c r="C16" s="38" t="s">
        <v>1277</v>
      </c>
    </row>
    <row r="17" spans="1:3" x14ac:dyDescent="0.25">
      <c r="A17">
        <v>6</v>
      </c>
      <c r="B17" t="s">
        <v>1306</v>
      </c>
    </row>
    <row r="18" spans="1:3" x14ac:dyDescent="0.25">
      <c r="A18">
        <v>7</v>
      </c>
      <c r="B18" t="s">
        <v>1307</v>
      </c>
      <c r="C18" s="38" t="s">
        <v>1278</v>
      </c>
    </row>
    <row r="19" spans="1:3" x14ac:dyDescent="0.25">
      <c r="A19">
        <v>8</v>
      </c>
      <c r="B19" t="s">
        <v>1308</v>
      </c>
    </row>
    <row r="20" spans="1:3" x14ac:dyDescent="0.25">
      <c r="A20">
        <v>9</v>
      </c>
      <c r="B20" t="s">
        <v>1309</v>
      </c>
      <c r="C20" s="40" t="s">
        <v>1280</v>
      </c>
    </row>
    <row r="21" spans="1:3" x14ac:dyDescent="0.25">
      <c r="A21">
        <v>10</v>
      </c>
      <c r="B21" t="s">
        <v>1310</v>
      </c>
    </row>
    <row r="22" spans="1:3" x14ac:dyDescent="0.25">
      <c r="A22">
        <v>11</v>
      </c>
      <c r="B22" t="s">
        <v>1311</v>
      </c>
      <c r="C22" s="40" t="s">
        <v>1280</v>
      </c>
    </row>
    <row r="23" spans="1:3" x14ac:dyDescent="0.25">
      <c r="A23">
        <v>12</v>
      </c>
      <c r="B23" t="s">
        <v>1312</v>
      </c>
      <c r="C23" s="38" t="s">
        <v>1278</v>
      </c>
    </row>
    <row r="24" spans="1:3" x14ac:dyDescent="0.25">
      <c r="A24">
        <v>13</v>
      </c>
      <c r="B24" t="s">
        <v>1313</v>
      </c>
    </row>
    <row r="25" spans="1:3" x14ac:dyDescent="0.25">
      <c r="A25">
        <v>14</v>
      </c>
      <c r="B25" t="s">
        <v>1308</v>
      </c>
    </row>
    <row r="26" spans="1:3" x14ac:dyDescent="0.25">
      <c r="A26">
        <v>15</v>
      </c>
      <c r="B26" t="s">
        <v>1314</v>
      </c>
      <c r="C26" s="38" t="s">
        <v>1278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0D25-0A2D-4467-B761-883C6F205D8C}">
  <dimension ref="A1:D20"/>
  <sheetViews>
    <sheetView workbookViewId="0"/>
  </sheetViews>
  <sheetFormatPr defaultRowHeight="15" x14ac:dyDescent="0.25"/>
  <cols>
    <col min="1" max="1" width="14.85546875" bestFit="1" customWidth="1"/>
    <col min="2" max="2" width="23.28515625" bestFit="1" customWidth="1"/>
    <col min="3" max="3" width="11.42578125" customWidth="1"/>
    <col min="4" max="4" width="13.7109375" bestFit="1" customWidth="1"/>
  </cols>
  <sheetData>
    <row r="1" spans="1:4" s="1" customFormat="1" x14ac:dyDescent="0.25">
      <c r="A1" s="1" t="s">
        <v>12</v>
      </c>
    </row>
    <row r="2" spans="1:4" x14ac:dyDescent="0.25">
      <c r="A2" t="s">
        <v>13</v>
      </c>
    </row>
    <row r="5" spans="1:4" s="1" customFormat="1" x14ac:dyDescent="0.25">
      <c r="A5" s="1" t="s">
        <v>0</v>
      </c>
    </row>
    <row r="6" spans="1:4" s="1" customFormat="1" x14ac:dyDescent="0.25"/>
    <row r="7" spans="1:4" s="1" customFormat="1" x14ac:dyDescent="0.25">
      <c r="A7" s="1" t="s">
        <v>2</v>
      </c>
      <c r="B7" s="1" t="s">
        <v>3</v>
      </c>
      <c r="C7" s="1" t="s">
        <v>5</v>
      </c>
      <c r="D7" s="1" t="s">
        <v>20</v>
      </c>
    </row>
    <row r="8" spans="1:4" x14ac:dyDescent="0.25">
      <c r="A8" t="s">
        <v>8</v>
      </c>
      <c r="B8" t="s">
        <v>1</v>
      </c>
    </row>
    <row r="9" spans="1:4" x14ac:dyDescent="0.25">
      <c r="B9" t="s">
        <v>4</v>
      </c>
    </row>
    <row r="10" spans="1:4" x14ac:dyDescent="0.25">
      <c r="B10" t="s">
        <v>6</v>
      </c>
    </row>
    <row r="11" spans="1:4" x14ac:dyDescent="0.25">
      <c r="B11" t="s">
        <v>7</v>
      </c>
    </row>
    <row r="13" spans="1:4" x14ac:dyDescent="0.25">
      <c r="A13" t="s">
        <v>9</v>
      </c>
      <c r="B13" t="s">
        <v>10</v>
      </c>
    </row>
    <row r="14" spans="1:4" x14ac:dyDescent="0.25">
      <c r="B14" t="s">
        <v>11</v>
      </c>
    </row>
    <row r="16" spans="1:4" x14ac:dyDescent="0.25">
      <c r="A16" t="s">
        <v>17</v>
      </c>
      <c r="B16" t="s">
        <v>18</v>
      </c>
    </row>
    <row r="17" spans="1:4" x14ac:dyDescent="0.25">
      <c r="B17" t="s">
        <v>19</v>
      </c>
    </row>
    <row r="19" spans="1:4" x14ac:dyDescent="0.25">
      <c r="A19" t="s">
        <v>14</v>
      </c>
      <c r="B19" t="s">
        <v>15</v>
      </c>
      <c r="D19">
        <v>2019</v>
      </c>
    </row>
    <row r="20" spans="1:4" x14ac:dyDescent="0.25">
      <c r="B20" t="s">
        <v>16</v>
      </c>
      <c r="D20" t="s">
        <v>21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39E5-3EE6-4A72-BA7E-92F4139B841F}">
  <dimension ref="A1:U684"/>
  <sheetViews>
    <sheetView workbookViewId="0">
      <selection activeCell="F23" sqref="F23"/>
    </sheetView>
  </sheetViews>
  <sheetFormatPr defaultRowHeight="15" x14ac:dyDescent="0.25"/>
  <sheetData>
    <row r="1" spans="1:21" x14ac:dyDescent="0.25">
      <c r="A1" t="s">
        <v>148</v>
      </c>
      <c r="B1" t="s">
        <v>1229</v>
      </c>
      <c r="C1" t="s">
        <v>1230</v>
      </c>
      <c r="D1" t="s">
        <v>1231</v>
      </c>
      <c r="E1" t="s">
        <v>1232</v>
      </c>
      <c r="F1" t="s">
        <v>1233</v>
      </c>
      <c r="G1" t="s">
        <v>1234</v>
      </c>
      <c r="H1" t="s">
        <v>1235</v>
      </c>
      <c r="I1" t="s">
        <v>1236</v>
      </c>
      <c r="J1" t="s">
        <v>1237</v>
      </c>
      <c r="K1" t="s">
        <v>1238</v>
      </c>
      <c r="L1" t="s">
        <v>1239</v>
      </c>
      <c r="M1" t="s">
        <v>1240</v>
      </c>
      <c r="N1" t="s">
        <v>1241</v>
      </c>
      <c r="O1" t="s">
        <v>1242</v>
      </c>
      <c r="P1" t="s">
        <v>1243</v>
      </c>
      <c r="Q1" t="s">
        <v>1244</v>
      </c>
      <c r="R1" t="s">
        <v>1245</v>
      </c>
      <c r="S1" t="s">
        <v>1246</v>
      </c>
      <c r="T1" t="s">
        <v>1247</v>
      </c>
      <c r="U1" t="s">
        <v>1248</v>
      </c>
    </row>
    <row r="2" spans="1:21" x14ac:dyDescent="0.25">
      <c r="A2">
        <v>1</v>
      </c>
      <c r="B2">
        <v>1</v>
      </c>
      <c r="C2">
        <v>3</v>
      </c>
      <c r="D2">
        <v>68245.979250000004</v>
      </c>
      <c r="E2">
        <v>5616.2094699999998</v>
      </c>
      <c r="F2">
        <v>20284.730469999999</v>
      </c>
      <c r="G2">
        <v>21635.89258</v>
      </c>
      <c r="H2">
        <v>19646.578130000002</v>
      </c>
      <c r="I2">
        <v>1062.5686000000001</v>
      </c>
      <c r="J2">
        <v>4324.7622000000001</v>
      </c>
      <c r="K2">
        <v>537.43829000000005</v>
      </c>
      <c r="L2">
        <v>1835.4027100000001</v>
      </c>
      <c r="M2">
        <v>549.55260999999996</v>
      </c>
      <c r="N2">
        <v>1188.50098</v>
      </c>
      <c r="O2">
        <v>213.86761000000001</v>
      </c>
      <c r="P2">
        <v>985.34664999999995</v>
      </c>
      <c r="Q2">
        <v>111.53823</v>
      </c>
      <c r="R2">
        <v>412.93558000000002</v>
      </c>
      <c r="S2">
        <v>143.55620999999999</v>
      </c>
      <c r="T2">
        <v>275.17516999999998</v>
      </c>
      <c r="U2">
        <v>42.141460000000002</v>
      </c>
    </row>
    <row r="3" spans="1:21" x14ac:dyDescent="0.25">
      <c r="A3">
        <v>2</v>
      </c>
      <c r="B3">
        <v>1</v>
      </c>
      <c r="C3">
        <v>3</v>
      </c>
      <c r="D3">
        <v>56998.131849999998</v>
      </c>
      <c r="E3">
        <v>21760.953130000002</v>
      </c>
      <c r="F3">
        <v>16042.65137</v>
      </c>
      <c r="G3">
        <v>6492.3769499999999</v>
      </c>
      <c r="H3">
        <v>4864.2172899999996</v>
      </c>
      <c r="I3">
        <v>7837.9331099999999</v>
      </c>
      <c r="J3">
        <v>1255.3947700000001</v>
      </c>
      <c r="K3">
        <v>167.03421</v>
      </c>
      <c r="L3">
        <v>536.09833000000003</v>
      </c>
      <c r="M3">
        <v>158.61556999999999</v>
      </c>
      <c r="N3">
        <v>331.58505000000002</v>
      </c>
      <c r="O3">
        <v>62.061610000000002</v>
      </c>
      <c r="P3">
        <v>1158.77024999999</v>
      </c>
      <c r="Q3">
        <v>178.76795999999999</v>
      </c>
      <c r="R3">
        <v>493.09784000000002</v>
      </c>
      <c r="S3">
        <v>147.98725999999999</v>
      </c>
      <c r="T3">
        <v>282.36617999999999</v>
      </c>
      <c r="U3">
        <v>56.551009999999998</v>
      </c>
    </row>
    <row r="4" spans="1:21" x14ac:dyDescent="0.25">
      <c r="A4">
        <v>3</v>
      </c>
      <c r="B4">
        <v>1</v>
      </c>
      <c r="C4">
        <v>2</v>
      </c>
      <c r="D4">
        <v>150653.28638999999</v>
      </c>
      <c r="E4">
        <v>15071.972659999999</v>
      </c>
      <c r="F4">
        <v>47828.359380000002</v>
      </c>
      <c r="G4">
        <v>41952.597659999999</v>
      </c>
      <c r="H4">
        <v>42742.414060000003</v>
      </c>
      <c r="I4">
        <v>3057.94263</v>
      </c>
      <c r="J4">
        <v>7547.5509899999997</v>
      </c>
      <c r="K4">
        <v>944.20776000000001</v>
      </c>
      <c r="L4">
        <v>3215.35059</v>
      </c>
      <c r="M4">
        <v>923.70183999999995</v>
      </c>
      <c r="N4">
        <v>2080.4174800000001</v>
      </c>
      <c r="O4">
        <v>383.87331999999998</v>
      </c>
      <c r="P4">
        <v>3902.7285099999899</v>
      </c>
      <c r="Q4">
        <v>487.63342</v>
      </c>
      <c r="R4">
        <v>1681.5883799999999</v>
      </c>
      <c r="S4">
        <v>438.24126999999999</v>
      </c>
      <c r="T4">
        <v>1084.97351</v>
      </c>
      <c r="U4">
        <v>210.29193000000001</v>
      </c>
    </row>
    <row r="5" spans="1:21" x14ac:dyDescent="0.25">
      <c r="A5">
        <v>4</v>
      </c>
      <c r="B5">
        <v>1</v>
      </c>
      <c r="C5">
        <v>2</v>
      </c>
      <c r="D5">
        <v>139482.673829999</v>
      </c>
      <c r="E5">
        <v>35374.679689999997</v>
      </c>
      <c r="F5">
        <v>45684.933590000001</v>
      </c>
      <c r="G5">
        <v>18837.48633</v>
      </c>
      <c r="H5">
        <v>19481.453130000002</v>
      </c>
      <c r="I5">
        <v>20104.121090000001</v>
      </c>
      <c r="J5">
        <v>3203.8038000000001</v>
      </c>
      <c r="K5">
        <v>372.66135000000003</v>
      </c>
      <c r="L5">
        <v>1364.9909700000001</v>
      </c>
      <c r="M5">
        <v>395.26477</v>
      </c>
      <c r="N5">
        <v>914.94739000000004</v>
      </c>
      <c r="O5">
        <v>155.93932000000001</v>
      </c>
      <c r="P5">
        <v>3443.4110299999902</v>
      </c>
      <c r="Q5">
        <v>353.33483999999999</v>
      </c>
      <c r="R5">
        <v>1480.0141599999999</v>
      </c>
      <c r="S5">
        <v>423.26978000000003</v>
      </c>
      <c r="T5">
        <v>1024.1021699999999</v>
      </c>
      <c r="U5">
        <v>162.69007999999999</v>
      </c>
    </row>
    <row r="6" spans="1:21" x14ac:dyDescent="0.25">
      <c r="A6">
        <v>5</v>
      </c>
      <c r="B6">
        <v>3</v>
      </c>
      <c r="C6">
        <v>2</v>
      </c>
      <c r="D6">
        <v>106869.08448</v>
      </c>
      <c r="E6">
        <v>21860.691409999999</v>
      </c>
      <c r="F6">
        <v>36061.914060000003</v>
      </c>
      <c r="G6">
        <v>22280.023440000001</v>
      </c>
      <c r="H6">
        <v>21443.828130000002</v>
      </c>
      <c r="I6">
        <v>5222.6274400000002</v>
      </c>
      <c r="J6">
        <v>17407.150379999999</v>
      </c>
      <c r="K6">
        <v>2043.2182600000001</v>
      </c>
      <c r="L6">
        <v>7479.7861300000004</v>
      </c>
      <c r="M6">
        <v>2071.26611</v>
      </c>
      <c r="N6">
        <v>4908.7578100000001</v>
      </c>
      <c r="O6">
        <v>904.12207000000001</v>
      </c>
      <c r="P6">
        <v>2972.76163</v>
      </c>
      <c r="Q6">
        <v>331.68169999999998</v>
      </c>
      <c r="R6">
        <v>1290.9152799999999</v>
      </c>
      <c r="S6">
        <v>308.76422000000002</v>
      </c>
      <c r="T6">
        <v>871.20489999999995</v>
      </c>
      <c r="U6">
        <v>170.19552999999999</v>
      </c>
    </row>
    <row r="7" spans="1:21" x14ac:dyDescent="0.25">
      <c r="A7">
        <v>6</v>
      </c>
      <c r="B7">
        <v>3</v>
      </c>
      <c r="C7">
        <v>2</v>
      </c>
      <c r="D7">
        <v>98805.896970000002</v>
      </c>
      <c r="E7">
        <v>19640.533200000002</v>
      </c>
      <c r="F7">
        <v>33040.445310000003</v>
      </c>
      <c r="G7">
        <v>19442.408200000002</v>
      </c>
      <c r="H7">
        <v>20274.167969999999</v>
      </c>
      <c r="I7">
        <v>6408.3422899999996</v>
      </c>
      <c r="J7">
        <v>13095.61047</v>
      </c>
      <c r="K7">
        <v>1585.2501199999999</v>
      </c>
      <c r="L7">
        <v>5527.0009799999998</v>
      </c>
      <c r="M7">
        <v>1601.55078</v>
      </c>
      <c r="N7">
        <v>3707.6894499999999</v>
      </c>
      <c r="O7">
        <v>674.11914000000002</v>
      </c>
      <c r="P7">
        <v>2837.5228900000002</v>
      </c>
      <c r="Q7">
        <v>290.05536000000001</v>
      </c>
      <c r="R7">
        <v>1139.7069100000001</v>
      </c>
      <c r="S7">
        <v>331.87804999999997</v>
      </c>
      <c r="T7">
        <v>918.55493000000001</v>
      </c>
      <c r="U7">
        <v>157.32764</v>
      </c>
    </row>
    <row r="8" spans="1:21" x14ac:dyDescent="0.25">
      <c r="A8">
        <v>7</v>
      </c>
      <c r="B8">
        <v>3</v>
      </c>
      <c r="C8">
        <v>3</v>
      </c>
      <c r="D8">
        <v>62568.785409999997</v>
      </c>
      <c r="E8">
        <v>10358.813480000001</v>
      </c>
      <c r="F8">
        <v>22040.667969999999</v>
      </c>
      <c r="G8">
        <v>13907.88184</v>
      </c>
      <c r="H8">
        <v>13917.49121</v>
      </c>
      <c r="I8">
        <v>2343.93091</v>
      </c>
      <c r="J8">
        <v>5927.1071499999998</v>
      </c>
      <c r="K8">
        <v>725.00756999999999</v>
      </c>
      <c r="L8">
        <v>2511.3542499999999</v>
      </c>
      <c r="M8">
        <v>626.27599999999995</v>
      </c>
      <c r="N8">
        <v>1720.0574999999999</v>
      </c>
      <c r="O8">
        <v>344.41183000000001</v>
      </c>
      <c r="P8">
        <v>628.18267000000003</v>
      </c>
      <c r="Q8">
        <v>86.084569999999999</v>
      </c>
      <c r="R8">
        <v>273.75214</v>
      </c>
      <c r="S8">
        <v>69.775559999999999</v>
      </c>
      <c r="T8">
        <v>167.78755000000001</v>
      </c>
      <c r="U8">
        <v>30.78285</v>
      </c>
    </row>
    <row r="9" spans="1:21" x14ac:dyDescent="0.25">
      <c r="A9">
        <v>8</v>
      </c>
      <c r="B9">
        <v>3</v>
      </c>
      <c r="C9">
        <v>3</v>
      </c>
      <c r="D9">
        <v>62353.4123599999</v>
      </c>
      <c r="E9">
        <v>12001.898440000001</v>
      </c>
      <c r="F9">
        <v>22203.248049999998</v>
      </c>
      <c r="G9">
        <v>11256.752930000001</v>
      </c>
      <c r="H9">
        <v>13363.771479999999</v>
      </c>
      <c r="I9">
        <v>3527.7414600000002</v>
      </c>
      <c r="J9">
        <v>4892.7901999999904</v>
      </c>
      <c r="K9">
        <v>522.50531000000001</v>
      </c>
      <c r="L9">
        <v>2081.3493699999999</v>
      </c>
      <c r="M9">
        <v>601.52392999999995</v>
      </c>
      <c r="N9">
        <v>1422.11536</v>
      </c>
      <c r="O9">
        <v>265.29622999999998</v>
      </c>
      <c r="P9">
        <v>592.46123999999998</v>
      </c>
      <c r="Q9">
        <v>68.768199999999993</v>
      </c>
      <c r="R9">
        <v>262.58307000000002</v>
      </c>
      <c r="S9">
        <v>80.771240000000006</v>
      </c>
      <c r="T9">
        <v>153.41640000000001</v>
      </c>
      <c r="U9">
        <v>26.922329999999999</v>
      </c>
    </row>
    <row r="10" spans="1:21" x14ac:dyDescent="0.25">
      <c r="A10">
        <v>9</v>
      </c>
      <c r="B10">
        <v>2</v>
      </c>
      <c r="C10">
        <v>2</v>
      </c>
      <c r="D10">
        <v>73309.9663</v>
      </c>
      <c r="E10">
        <v>17783.480469999999</v>
      </c>
      <c r="F10">
        <v>26976.501950000002</v>
      </c>
      <c r="G10">
        <v>13271.8125</v>
      </c>
      <c r="H10">
        <v>12374.092769999999</v>
      </c>
      <c r="I10">
        <v>2904.07861</v>
      </c>
      <c r="J10">
        <v>9945.5452499999992</v>
      </c>
      <c r="K10">
        <v>1288.3394800000001</v>
      </c>
      <c r="L10">
        <v>4223.6386700000003</v>
      </c>
      <c r="M10">
        <v>1328.98669</v>
      </c>
      <c r="N10">
        <v>2645.12646</v>
      </c>
      <c r="O10">
        <v>459.45395000000002</v>
      </c>
      <c r="P10">
        <v>778.63764999999898</v>
      </c>
      <c r="Q10">
        <v>135.29166000000001</v>
      </c>
      <c r="R10">
        <v>315.37475999999998</v>
      </c>
      <c r="S10">
        <v>139.57903999999999</v>
      </c>
      <c r="T10">
        <v>161.96642</v>
      </c>
      <c r="U10">
        <v>26.42577</v>
      </c>
    </row>
    <row r="11" spans="1:21" x14ac:dyDescent="0.25">
      <c r="A11">
        <v>10</v>
      </c>
      <c r="B11">
        <v>2</v>
      </c>
      <c r="C11">
        <v>2</v>
      </c>
      <c r="D11">
        <v>75651.446899999995</v>
      </c>
      <c r="E11">
        <v>10345.360350000001</v>
      </c>
      <c r="F11">
        <v>26715.292969999999</v>
      </c>
      <c r="G11">
        <v>18112.01367</v>
      </c>
      <c r="H11">
        <v>18678.337889999999</v>
      </c>
      <c r="I11">
        <v>1800.44202</v>
      </c>
      <c r="J11">
        <v>8961.3917199999996</v>
      </c>
      <c r="K11">
        <v>1170.6438000000001</v>
      </c>
      <c r="L11">
        <v>3889.9187000000002</v>
      </c>
      <c r="M11">
        <v>1080.6588099999999</v>
      </c>
      <c r="N11">
        <v>2385.7983399999998</v>
      </c>
      <c r="O11">
        <v>434.37207000000001</v>
      </c>
      <c r="P11">
        <v>1168.5016000000001</v>
      </c>
      <c r="Q11">
        <v>186.29866000000001</v>
      </c>
      <c r="R11">
        <v>569.05627000000004</v>
      </c>
      <c r="S11">
        <v>162.63290000000001</v>
      </c>
      <c r="T11">
        <v>214.97745</v>
      </c>
      <c r="U11">
        <v>35.536320000000003</v>
      </c>
    </row>
    <row r="12" spans="1:21" x14ac:dyDescent="0.25">
      <c r="A12">
        <v>11</v>
      </c>
      <c r="B12">
        <v>3</v>
      </c>
      <c r="C12">
        <v>3</v>
      </c>
      <c r="D12">
        <v>15596.453100000001</v>
      </c>
      <c r="E12">
        <v>3893.8754899999999</v>
      </c>
      <c r="F12">
        <v>5655.5908200000003</v>
      </c>
      <c r="G12">
        <v>2947.9172400000002</v>
      </c>
      <c r="H12">
        <v>2678.6127900000001</v>
      </c>
      <c r="I12">
        <v>420.45675999999997</v>
      </c>
      <c r="J12">
        <v>1392.0865799999999</v>
      </c>
      <c r="K12">
        <v>178.66623999999999</v>
      </c>
      <c r="L12">
        <v>621.69794000000002</v>
      </c>
      <c r="M12">
        <v>190.7243</v>
      </c>
      <c r="N12">
        <v>349.38146999999998</v>
      </c>
      <c r="O12">
        <v>51.616630000000001</v>
      </c>
      <c r="P12">
        <v>65.238740000000007</v>
      </c>
      <c r="Q12">
        <v>9.9154199999999992</v>
      </c>
      <c r="R12">
        <v>28.924130000000002</v>
      </c>
      <c r="S12">
        <v>9.0831099999999996</v>
      </c>
      <c r="T12">
        <v>15.13063</v>
      </c>
      <c r="U12">
        <v>2.1854499999999999</v>
      </c>
    </row>
    <row r="13" spans="1:21" x14ac:dyDescent="0.25">
      <c r="A13">
        <v>12</v>
      </c>
      <c r="B13">
        <v>3</v>
      </c>
      <c r="C13">
        <v>3</v>
      </c>
      <c r="D13">
        <v>17249.74582</v>
      </c>
      <c r="E13">
        <v>3006.1638200000002</v>
      </c>
      <c r="F13">
        <v>6375.4375</v>
      </c>
      <c r="G13">
        <v>4856.2495099999996</v>
      </c>
      <c r="H13">
        <v>2711.2145999999998</v>
      </c>
      <c r="I13">
        <v>300.68038999999999</v>
      </c>
      <c r="J13">
        <v>1654.4283499999999</v>
      </c>
      <c r="K13">
        <v>242.30774</v>
      </c>
      <c r="L13">
        <v>722.78394000000003</v>
      </c>
      <c r="M13">
        <v>259.60509999999999</v>
      </c>
      <c r="N13">
        <v>380.65222</v>
      </c>
      <c r="O13">
        <v>49.079349999999998</v>
      </c>
      <c r="P13">
        <v>62.706049999999998</v>
      </c>
      <c r="Q13">
        <v>9.4706600000000005</v>
      </c>
      <c r="R13">
        <v>26.491949999999999</v>
      </c>
      <c r="S13">
        <v>11.76896</v>
      </c>
      <c r="T13">
        <v>13.63964</v>
      </c>
      <c r="U13">
        <v>1.33484</v>
      </c>
    </row>
    <row r="14" spans="1:21" x14ac:dyDescent="0.25">
      <c r="A14">
        <v>13</v>
      </c>
      <c r="B14">
        <v>3</v>
      </c>
      <c r="C14">
        <v>3</v>
      </c>
      <c r="D14">
        <v>32844.925179999998</v>
      </c>
      <c r="E14">
        <v>4664.8759799999998</v>
      </c>
      <c r="F14">
        <v>11526.282230000001</v>
      </c>
      <c r="G14">
        <v>7591.8017600000003</v>
      </c>
      <c r="H14">
        <v>8204.1503900000007</v>
      </c>
      <c r="I14">
        <v>857.81482000000005</v>
      </c>
      <c r="J14">
        <v>2837.1229800000001</v>
      </c>
      <c r="K14">
        <v>326.94335999999998</v>
      </c>
      <c r="L14">
        <v>1233.26172</v>
      </c>
      <c r="M14">
        <v>319.38445999999999</v>
      </c>
      <c r="N14">
        <v>822.69237999999996</v>
      </c>
      <c r="O14">
        <v>134.84106</v>
      </c>
      <c r="P14">
        <v>355.22913999999997</v>
      </c>
      <c r="Q14">
        <v>46.234229999999997</v>
      </c>
      <c r="R14">
        <v>153.89547999999999</v>
      </c>
      <c r="S14">
        <v>48.475119999999997</v>
      </c>
      <c r="T14">
        <v>92.876369999999994</v>
      </c>
      <c r="U14">
        <v>13.74794</v>
      </c>
    </row>
    <row r="15" spans="1:21" x14ac:dyDescent="0.25">
      <c r="A15">
        <v>14</v>
      </c>
      <c r="B15">
        <v>3</v>
      </c>
      <c r="C15">
        <v>3</v>
      </c>
      <c r="D15">
        <v>27599.4162599999</v>
      </c>
      <c r="E15">
        <v>6805.6372099999999</v>
      </c>
      <c r="F15">
        <v>9134.0205100000003</v>
      </c>
      <c r="G15">
        <v>4712.6782199999998</v>
      </c>
      <c r="H15">
        <v>4209.4970700000003</v>
      </c>
      <c r="I15">
        <v>2737.5832500000001</v>
      </c>
      <c r="J15">
        <v>1595.6845599999999</v>
      </c>
      <c r="K15">
        <v>185.52420000000001</v>
      </c>
      <c r="L15">
        <v>708.81622000000004</v>
      </c>
      <c r="M15">
        <v>185.49836999999999</v>
      </c>
      <c r="N15">
        <v>438.69769000000002</v>
      </c>
      <c r="O15">
        <v>77.148079999999993</v>
      </c>
      <c r="P15">
        <v>413.36516</v>
      </c>
      <c r="Q15">
        <v>61.797710000000002</v>
      </c>
      <c r="R15">
        <v>179.60658000000001</v>
      </c>
      <c r="S15">
        <v>54.011360000000003</v>
      </c>
      <c r="T15">
        <v>100.06879000000001</v>
      </c>
      <c r="U15">
        <v>17.88072</v>
      </c>
    </row>
    <row r="16" spans="1:21" x14ac:dyDescent="0.25">
      <c r="A16">
        <v>15</v>
      </c>
      <c r="B16">
        <v>3</v>
      </c>
      <c r="C16">
        <v>2</v>
      </c>
      <c r="D16">
        <v>46977.192629999998</v>
      </c>
      <c r="E16">
        <v>5709.6914100000004</v>
      </c>
      <c r="F16">
        <v>15127.976559999999</v>
      </c>
      <c r="G16">
        <v>14300.62012</v>
      </c>
      <c r="H16">
        <v>10881.52637</v>
      </c>
      <c r="I16">
        <v>957.37816999999995</v>
      </c>
      <c r="J16">
        <v>3309.6809400000002</v>
      </c>
      <c r="K16">
        <v>410.28336000000002</v>
      </c>
      <c r="L16">
        <v>1399.65479</v>
      </c>
      <c r="M16">
        <v>430.45166</v>
      </c>
      <c r="N16">
        <v>912.86455999999998</v>
      </c>
      <c r="O16">
        <v>156.42657</v>
      </c>
      <c r="P16">
        <v>1797.9926399999999</v>
      </c>
      <c r="Q16">
        <v>220.48857000000001</v>
      </c>
      <c r="R16">
        <v>748.86023</v>
      </c>
      <c r="S16">
        <v>249.98271</v>
      </c>
      <c r="T16">
        <v>497.48248000000001</v>
      </c>
      <c r="U16">
        <v>81.178650000000005</v>
      </c>
    </row>
    <row r="17" spans="1:21" x14ac:dyDescent="0.25">
      <c r="A17">
        <v>16</v>
      </c>
      <c r="B17">
        <v>3</v>
      </c>
      <c r="C17">
        <v>2</v>
      </c>
      <c r="D17">
        <v>46370.911619999999</v>
      </c>
      <c r="E17">
        <v>15506.938480000001</v>
      </c>
      <c r="F17">
        <v>14081.28125</v>
      </c>
      <c r="G17">
        <v>6463.3701199999996</v>
      </c>
      <c r="H17">
        <v>5744.5073199999997</v>
      </c>
      <c r="I17">
        <v>4574.8144499999999</v>
      </c>
      <c r="J17">
        <v>2260.0141199999998</v>
      </c>
      <c r="K17">
        <v>294.38702000000001</v>
      </c>
      <c r="L17">
        <v>967.83765000000005</v>
      </c>
      <c r="M17">
        <v>283.83224000000001</v>
      </c>
      <c r="N17">
        <v>598.49207000000001</v>
      </c>
      <c r="O17">
        <v>115.46514000000001</v>
      </c>
      <c r="P17">
        <v>1844.7276300000001</v>
      </c>
      <c r="Q17">
        <v>262.80919999999998</v>
      </c>
      <c r="R17">
        <v>782.80127000000005</v>
      </c>
      <c r="S17">
        <v>228.45029</v>
      </c>
      <c r="T17">
        <v>471.36880000000002</v>
      </c>
      <c r="U17">
        <v>99.298069999999996</v>
      </c>
    </row>
    <row r="18" spans="1:21" x14ac:dyDescent="0.25">
      <c r="A18">
        <v>17</v>
      </c>
      <c r="B18">
        <v>3</v>
      </c>
      <c r="C18">
        <v>2</v>
      </c>
      <c r="D18">
        <v>62610.724490000001</v>
      </c>
      <c r="E18">
        <v>6266.3935499999998</v>
      </c>
      <c r="F18">
        <v>20178.556639999999</v>
      </c>
      <c r="G18">
        <v>18913.310549999998</v>
      </c>
      <c r="H18">
        <v>16014.72559</v>
      </c>
      <c r="I18">
        <v>1237.7381600000001</v>
      </c>
      <c r="J18">
        <v>6934.9612399999996</v>
      </c>
      <c r="K18">
        <v>848.47515999999996</v>
      </c>
      <c r="L18">
        <v>2937.4348100000002</v>
      </c>
      <c r="M18">
        <v>900.18457000000001</v>
      </c>
      <c r="N18">
        <v>1900.81702</v>
      </c>
      <c r="O18">
        <v>348.04968000000002</v>
      </c>
      <c r="P18">
        <v>1148.46057</v>
      </c>
      <c r="Q18">
        <v>146.37187</v>
      </c>
      <c r="R18">
        <v>480.25513000000001</v>
      </c>
      <c r="S18">
        <v>157.52431999999999</v>
      </c>
      <c r="T18">
        <v>305.60574000000003</v>
      </c>
      <c r="U18">
        <v>58.703510000000001</v>
      </c>
    </row>
    <row r="19" spans="1:21" x14ac:dyDescent="0.25">
      <c r="A19">
        <v>18</v>
      </c>
      <c r="B19">
        <v>3</v>
      </c>
      <c r="C19">
        <v>2</v>
      </c>
      <c r="D19">
        <v>44106.446530000001</v>
      </c>
      <c r="E19">
        <v>17010.996090000001</v>
      </c>
      <c r="F19">
        <v>12791.71387</v>
      </c>
      <c r="G19">
        <v>5792.2631799999999</v>
      </c>
      <c r="H19">
        <v>4505.2138699999996</v>
      </c>
      <c r="I19">
        <v>4006.2595200000001</v>
      </c>
      <c r="J19">
        <v>2499.3391000000001</v>
      </c>
      <c r="K19">
        <v>401.64102000000003</v>
      </c>
      <c r="L19">
        <v>1090.6252400000001</v>
      </c>
      <c r="M19">
        <v>359.85399999999998</v>
      </c>
      <c r="N19">
        <v>557.39733999999999</v>
      </c>
      <c r="O19">
        <v>89.8215</v>
      </c>
      <c r="P19">
        <v>1043.95561</v>
      </c>
      <c r="Q19">
        <v>163.96332000000001</v>
      </c>
      <c r="R19">
        <v>424.67880000000002</v>
      </c>
      <c r="S19">
        <v>150.11971</v>
      </c>
      <c r="T19">
        <v>259.50204000000002</v>
      </c>
      <c r="U19">
        <v>45.691740000000003</v>
      </c>
    </row>
    <row r="20" spans="1:21" x14ac:dyDescent="0.25">
      <c r="A20">
        <v>19</v>
      </c>
      <c r="B20">
        <v>3</v>
      </c>
      <c r="C20">
        <v>2</v>
      </c>
      <c r="D20">
        <v>138340.73486</v>
      </c>
      <c r="E20">
        <v>19002.601559999999</v>
      </c>
      <c r="F20">
        <v>51017.125</v>
      </c>
      <c r="G20">
        <v>25307.746090000001</v>
      </c>
      <c r="H20">
        <v>35451.734380000002</v>
      </c>
      <c r="I20">
        <v>7561.52783</v>
      </c>
      <c r="J20">
        <v>35262.855960000001</v>
      </c>
      <c r="K20">
        <v>4272.9545900000003</v>
      </c>
      <c r="L20">
        <v>14577.396479999999</v>
      </c>
      <c r="M20">
        <v>4007.4956099999999</v>
      </c>
      <c r="N20">
        <v>10234.670899999999</v>
      </c>
      <c r="O20">
        <v>2170.3383800000001</v>
      </c>
      <c r="P20">
        <v>4668.0902800000003</v>
      </c>
      <c r="Q20">
        <v>517.67444</v>
      </c>
      <c r="R20">
        <v>1914.4085700000001</v>
      </c>
      <c r="S20">
        <v>511.56515999999999</v>
      </c>
      <c r="T20">
        <v>1427.047</v>
      </c>
      <c r="U20">
        <v>297.39510999999999</v>
      </c>
    </row>
    <row r="21" spans="1:21" x14ac:dyDescent="0.25">
      <c r="A21">
        <v>20</v>
      </c>
      <c r="B21">
        <v>3</v>
      </c>
      <c r="C21">
        <v>2</v>
      </c>
      <c r="D21">
        <v>93767.748040000006</v>
      </c>
      <c r="E21">
        <v>17830.339840000001</v>
      </c>
      <c r="F21">
        <v>34583.847659999999</v>
      </c>
      <c r="G21">
        <v>15017.45703</v>
      </c>
      <c r="H21">
        <v>20696.158200000002</v>
      </c>
      <c r="I21">
        <v>5639.9453100000001</v>
      </c>
      <c r="J21">
        <v>18249.6589299999</v>
      </c>
      <c r="K21">
        <v>2058.0219699999998</v>
      </c>
      <c r="L21">
        <v>7769.5800799999997</v>
      </c>
      <c r="M21">
        <v>2117.0949700000001</v>
      </c>
      <c r="N21">
        <v>5185.24316</v>
      </c>
      <c r="O21">
        <v>1119.71875</v>
      </c>
      <c r="P21">
        <v>4292.78827</v>
      </c>
      <c r="Q21">
        <v>464.82977</v>
      </c>
      <c r="R21">
        <v>1787.8466800000001</v>
      </c>
      <c r="S21">
        <v>462.07992999999999</v>
      </c>
      <c r="T21">
        <v>1308.30762</v>
      </c>
      <c r="U21">
        <v>269.72426999999999</v>
      </c>
    </row>
    <row r="22" spans="1:21" x14ac:dyDescent="0.25">
      <c r="A22">
        <v>21</v>
      </c>
      <c r="B22">
        <v>5</v>
      </c>
      <c r="C22">
        <v>2</v>
      </c>
      <c r="D22">
        <v>65327.921880000002</v>
      </c>
      <c r="E22">
        <v>12869.402340000001</v>
      </c>
      <c r="F22">
        <v>22322.04883</v>
      </c>
      <c r="G22">
        <v>16985.703130000002</v>
      </c>
      <c r="H22">
        <v>11621.460940000001</v>
      </c>
      <c r="I22">
        <v>1529.30664</v>
      </c>
      <c r="J22">
        <v>13126.25308</v>
      </c>
      <c r="K22">
        <v>1714.5043900000001</v>
      </c>
      <c r="L22">
        <v>5869.3374000000003</v>
      </c>
      <c r="M22">
        <v>1841.5142800000001</v>
      </c>
      <c r="N22">
        <v>3270.6672400000002</v>
      </c>
      <c r="O22">
        <v>430.22976999999997</v>
      </c>
      <c r="P22">
        <v>2223.7307500000002</v>
      </c>
      <c r="Q22">
        <v>330.65634</v>
      </c>
      <c r="R22">
        <v>1010.20471</v>
      </c>
      <c r="S22">
        <v>342.32416000000001</v>
      </c>
      <c r="T22">
        <v>480.57947000000001</v>
      </c>
      <c r="U22">
        <v>59.966070000000002</v>
      </c>
    </row>
    <row r="23" spans="1:21" x14ac:dyDescent="0.25">
      <c r="A23">
        <v>22</v>
      </c>
      <c r="B23">
        <v>5</v>
      </c>
      <c r="C23">
        <v>2</v>
      </c>
      <c r="D23">
        <v>58507.830070000004</v>
      </c>
      <c r="E23">
        <v>17512.283200000002</v>
      </c>
      <c r="F23">
        <v>19714.814450000002</v>
      </c>
      <c r="G23">
        <v>11627.12988</v>
      </c>
      <c r="H23">
        <v>7104.3095700000003</v>
      </c>
      <c r="I23">
        <v>2549.29297</v>
      </c>
      <c r="J23">
        <v>6970.95856</v>
      </c>
      <c r="K23">
        <v>971.98999000000003</v>
      </c>
      <c r="L23">
        <v>3157.0964399999998</v>
      </c>
      <c r="M23">
        <v>954.79827999999998</v>
      </c>
      <c r="N23">
        <v>1649.7814900000001</v>
      </c>
      <c r="O23">
        <v>237.29236</v>
      </c>
      <c r="P23">
        <v>2486.3159900000001</v>
      </c>
      <c r="Q23">
        <v>379.59271000000001</v>
      </c>
      <c r="R23">
        <v>1142.6389200000001</v>
      </c>
      <c r="S23">
        <v>375.55489999999998</v>
      </c>
      <c r="T23">
        <v>518.89209000000005</v>
      </c>
      <c r="U23">
        <v>69.637370000000004</v>
      </c>
    </row>
    <row r="24" spans="1:21" x14ac:dyDescent="0.25">
      <c r="A24">
        <v>23</v>
      </c>
      <c r="B24">
        <v>3</v>
      </c>
      <c r="C24">
        <v>2</v>
      </c>
      <c r="D24">
        <v>126596.80029</v>
      </c>
      <c r="E24">
        <v>15759.7207</v>
      </c>
      <c r="F24">
        <v>47704.683590000001</v>
      </c>
      <c r="G24">
        <v>24557.310549999998</v>
      </c>
      <c r="H24">
        <v>34114.878909999999</v>
      </c>
      <c r="I24">
        <v>4460.2065400000001</v>
      </c>
      <c r="J24">
        <v>23447.16332</v>
      </c>
      <c r="K24">
        <v>2947.0842299999999</v>
      </c>
      <c r="L24">
        <v>9794.33691</v>
      </c>
      <c r="M24">
        <v>2753.2148400000001</v>
      </c>
      <c r="N24">
        <v>6704.9228499999999</v>
      </c>
      <c r="O24">
        <v>1247.6044899999999</v>
      </c>
      <c r="P24">
        <v>4347.5860599999996</v>
      </c>
      <c r="Q24">
        <v>569.27930000000003</v>
      </c>
      <c r="R24">
        <v>1694.5921599999999</v>
      </c>
      <c r="S24">
        <v>505.31817999999998</v>
      </c>
      <c r="T24">
        <v>1317.42175</v>
      </c>
      <c r="U24">
        <v>260.97467</v>
      </c>
    </row>
    <row r="25" spans="1:21" x14ac:dyDescent="0.25">
      <c r="A25">
        <v>24</v>
      </c>
      <c r="B25">
        <v>3</v>
      </c>
      <c r="C25">
        <v>2</v>
      </c>
      <c r="D25">
        <v>153050.24706999899</v>
      </c>
      <c r="E25">
        <v>29915.490229999999</v>
      </c>
      <c r="F25">
        <v>57261.605470000002</v>
      </c>
      <c r="G25">
        <v>19847.378909999999</v>
      </c>
      <c r="H25">
        <v>32873.023439999997</v>
      </c>
      <c r="I25">
        <v>13152.749019999999</v>
      </c>
      <c r="J25">
        <v>36774.176140000003</v>
      </c>
      <c r="K25">
        <v>4025.8220200000001</v>
      </c>
      <c r="L25">
        <v>14880.94824</v>
      </c>
      <c r="M25">
        <v>4783.5942400000004</v>
      </c>
      <c r="N25">
        <v>11079.45117</v>
      </c>
      <c r="O25">
        <v>2004.3604700000001</v>
      </c>
      <c r="P25">
        <v>5200.6061099999997</v>
      </c>
      <c r="Q25">
        <v>574.04778999999996</v>
      </c>
      <c r="R25">
        <v>1924.04492</v>
      </c>
      <c r="S25">
        <v>725.87769000000003</v>
      </c>
      <c r="T25">
        <v>1706.2605000000001</v>
      </c>
      <c r="U25">
        <v>270.37520999999998</v>
      </c>
    </row>
    <row r="26" spans="1:21" x14ac:dyDescent="0.25">
      <c r="A26">
        <v>25</v>
      </c>
      <c r="B26">
        <v>4</v>
      </c>
      <c r="C26">
        <v>2</v>
      </c>
      <c r="D26">
        <v>59673.119630000001</v>
      </c>
      <c r="E26">
        <v>7898.9799800000001</v>
      </c>
      <c r="F26">
        <v>21199.033200000002</v>
      </c>
      <c r="G26">
        <v>15104.58887</v>
      </c>
      <c r="H26">
        <v>13212.04883</v>
      </c>
      <c r="I26">
        <v>2258.46875</v>
      </c>
      <c r="J26">
        <v>5151.9423500000003</v>
      </c>
      <c r="K26">
        <v>774.84636999999998</v>
      </c>
      <c r="L26">
        <v>2263.5510300000001</v>
      </c>
      <c r="M26">
        <v>812.05449999999996</v>
      </c>
      <c r="N26">
        <v>1031.91931</v>
      </c>
      <c r="O26">
        <v>269.57114000000001</v>
      </c>
      <c r="P26">
        <v>5240.1533399999998</v>
      </c>
      <c r="Q26">
        <v>779.01025000000004</v>
      </c>
      <c r="R26">
        <v>2234.1557600000001</v>
      </c>
      <c r="S26">
        <v>820.18933000000004</v>
      </c>
      <c r="T26">
        <v>1126.22668</v>
      </c>
      <c r="U26">
        <v>280.57132000000001</v>
      </c>
    </row>
    <row r="27" spans="1:21" x14ac:dyDescent="0.25">
      <c r="A27">
        <v>26</v>
      </c>
      <c r="B27">
        <v>4</v>
      </c>
      <c r="C27">
        <v>2</v>
      </c>
      <c r="D27">
        <v>76326.322259999899</v>
      </c>
      <c r="E27">
        <v>18395.054690000001</v>
      </c>
      <c r="F27">
        <v>29710.025389999999</v>
      </c>
      <c r="G27">
        <v>10788.224609999999</v>
      </c>
      <c r="H27">
        <v>11485.499019999999</v>
      </c>
      <c r="I27">
        <v>5947.5185499999998</v>
      </c>
      <c r="J27">
        <v>13204.91498</v>
      </c>
      <c r="K27">
        <v>1890.2900400000001</v>
      </c>
      <c r="L27">
        <v>6000.8833000000004</v>
      </c>
      <c r="M27">
        <v>1728.6154799999999</v>
      </c>
      <c r="N27">
        <v>3060.3408199999999</v>
      </c>
      <c r="O27">
        <v>524.78534000000002</v>
      </c>
      <c r="P27">
        <v>6636.9784</v>
      </c>
      <c r="Q27">
        <v>972.91663000000005</v>
      </c>
      <c r="R27">
        <v>2926.6904300000001</v>
      </c>
      <c r="S27">
        <v>878.49030000000005</v>
      </c>
      <c r="T27">
        <v>1557.0809300000001</v>
      </c>
      <c r="U27">
        <v>301.80011000000002</v>
      </c>
    </row>
    <row r="28" spans="1:21" x14ac:dyDescent="0.25">
      <c r="A28">
        <v>31</v>
      </c>
      <c r="B28">
        <v>3</v>
      </c>
      <c r="C28">
        <v>2</v>
      </c>
      <c r="D28">
        <v>61728.136219999898</v>
      </c>
      <c r="E28">
        <v>13703.1875</v>
      </c>
      <c r="F28">
        <v>21174.57617</v>
      </c>
      <c r="G28">
        <v>9805.33691</v>
      </c>
      <c r="H28">
        <v>10672.083979999999</v>
      </c>
      <c r="I28">
        <v>6372.9516599999997</v>
      </c>
      <c r="J28">
        <v>9896.2103800000004</v>
      </c>
      <c r="K28">
        <v>1305.4476299999999</v>
      </c>
      <c r="L28">
        <v>4075.7949199999998</v>
      </c>
      <c r="M28">
        <v>1227.2419400000001</v>
      </c>
      <c r="N28">
        <v>2766.9243200000001</v>
      </c>
      <c r="O28">
        <v>520.80156999999997</v>
      </c>
      <c r="P28">
        <v>2515.3325099999902</v>
      </c>
      <c r="Q28">
        <v>319.00815</v>
      </c>
      <c r="R28">
        <v>1021.80115</v>
      </c>
      <c r="S28">
        <v>304.91381999999999</v>
      </c>
      <c r="T28">
        <v>738.89539000000002</v>
      </c>
      <c r="U28">
        <v>130.714</v>
      </c>
    </row>
    <row r="29" spans="1:21" x14ac:dyDescent="0.25">
      <c r="A29">
        <v>32</v>
      </c>
      <c r="B29">
        <v>3</v>
      </c>
      <c r="C29">
        <v>2</v>
      </c>
      <c r="D29">
        <v>61425.303229999998</v>
      </c>
      <c r="E29">
        <v>8651.5205100000003</v>
      </c>
      <c r="F29">
        <v>20326.255860000001</v>
      </c>
      <c r="G29">
        <v>14895.20801</v>
      </c>
      <c r="H29">
        <v>15256.26074</v>
      </c>
      <c r="I29">
        <v>2296.0581099999999</v>
      </c>
      <c r="J29">
        <v>8040.9921899999999</v>
      </c>
      <c r="K29">
        <v>978.11779999999999</v>
      </c>
      <c r="L29">
        <v>3351.6086399999999</v>
      </c>
      <c r="M29">
        <v>1132.93372</v>
      </c>
      <c r="N29">
        <v>2181.3515600000001</v>
      </c>
      <c r="O29">
        <v>396.98047000000003</v>
      </c>
      <c r="P29">
        <v>2291.4760099999999</v>
      </c>
      <c r="Q29">
        <v>277.91910000000001</v>
      </c>
      <c r="R29">
        <v>951.75463999999999</v>
      </c>
      <c r="S29">
        <v>330.59582999999998</v>
      </c>
      <c r="T29">
        <v>617.40997000000004</v>
      </c>
      <c r="U29">
        <v>113.79647</v>
      </c>
    </row>
    <row r="30" spans="1:21" x14ac:dyDescent="0.25">
      <c r="A30">
        <v>33</v>
      </c>
      <c r="B30">
        <v>4</v>
      </c>
      <c r="C30">
        <v>2</v>
      </c>
      <c r="D30">
        <v>69794.691160000002</v>
      </c>
      <c r="E30">
        <v>8939.5898400000005</v>
      </c>
      <c r="F30">
        <v>22524.765630000002</v>
      </c>
      <c r="G30">
        <v>16200.791020000001</v>
      </c>
      <c r="H30">
        <v>19753.908200000002</v>
      </c>
      <c r="I30">
        <v>2375.6364699999999</v>
      </c>
      <c r="J30">
        <v>2776.21416</v>
      </c>
      <c r="K30">
        <v>343.51544000000001</v>
      </c>
      <c r="L30">
        <v>1180.9222400000001</v>
      </c>
      <c r="M30">
        <v>351.74731000000003</v>
      </c>
      <c r="N30">
        <v>759.72295999999994</v>
      </c>
      <c r="O30">
        <v>140.30620999999999</v>
      </c>
      <c r="P30">
        <v>3850.0520299999998</v>
      </c>
      <c r="Q30">
        <v>495.51486</v>
      </c>
      <c r="R30">
        <v>1634.99585</v>
      </c>
      <c r="S30">
        <v>473.34188999999998</v>
      </c>
      <c r="T30">
        <v>1044.4733900000001</v>
      </c>
      <c r="U30">
        <v>201.72604000000001</v>
      </c>
    </row>
    <row r="31" spans="1:21" x14ac:dyDescent="0.25">
      <c r="A31">
        <v>34</v>
      </c>
      <c r="B31">
        <v>4</v>
      </c>
      <c r="C31">
        <v>2</v>
      </c>
      <c r="D31">
        <v>71988.160159999999</v>
      </c>
      <c r="E31">
        <v>17963.964840000001</v>
      </c>
      <c r="F31">
        <v>24435.212889999999</v>
      </c>
      <c r="G31">
        <v>10100.072270000001</v>
      </c>
      <c r="H31">
        <v>10889.994140000001</v>
      </c>
      <c r="I31">
        <v>8598.9160200000006</v>
      </c>
      <c r="J31">
        <v>3268.8763399999998</v>
      </c>
      <c r="K31">
        <v>405.26916999999997</v>
      </c>
      <c r="L31">
        <v>1367.0416299999999</v>
      </c>
      <c r="M31">
        <v>398.25220000000002</v>
      </c>
      <c r="N31">
        <v>936.78772000000004</v>
      </c>
      <c r="O31">
        <v>161.52562</v>
      </c>
      <c r="P31">
        <v>4349.2356499999996</v>
      </c>
      <c r="Q31">
        <v>531.34216000000004</v>
      </c>
      <c r="R31">
        <v>1838.7241200000001</v>
      </c>
      <c r="S31">
        <v>539.30920000000003</v>
      </c>
      <c r="T31">
        <v>1221.7982199999999</v>
      </c>
      <c r="U31">
        <v>218.06195</v>
      </c>
    </row>
    <row r="32" spans="1:21" x14ac:dyDescent="0.25">
      <c r="A32">
        <v>37</v>
      </c>
      <c r="B32">
        <v>4</v>
      </c>
      <c r="C32">
        <v>2</v>
      </c>
      <c r="D32">
        <v>54719.956050000001</v>
      </c>
      <c r="E32">
        <v>12547.525390000001</v>
      </c>
      <c r="F32">
        <v>18332.35742</v>
      </c>
      <c r="G32">
        <v>9381.0078099999992</v>
      </c>
      <c r="H32">
        <v>8758.0976599999995</v>
      </c>
      <c r="I32">
        <v>5700.9677700000002</v>
      </c>
      <c r="J32">
        <v>7584.2218599999997</v>
      </c>
      <c r="K32">
        <v>913.53119000000004</v>
      </c>
      <c r="L32">
        <v>3202.5310100000002</v>
      </c>
      <c r="M32">
        <v>967.47600999999997</v>
      </c>
      <c r="N32">
        <v>2108.2158199999999</v>
      </c>
      <c r="O32">
        <v>392.46782999999999</v>
      </c>
      <c r="P32">
        <v>1626.00006999999</v>
      </c>
      <c r="Q32">
        <v>188.56209999999999</v>
      </c>
      <c r="R32">
        <v>678.97002999999995</v>
      </c>
      <c r="S32">
        <v>197.26826</v>
      </c>
      <c r="T32">
        <v>476.22872999999998</v>
      </c>
      <c r="U32">
        <v>84.970950000000002</v>
      </c>
    </row>
    <row r="33" spans="1:21" x14ac:dyDescent="0.25">
      <c r="A33">
        <v>38</v>
      </c>
      <c r="B33">
        <v>4</v>
      </c>
      <c r="C33">
        <v>2</v>
      </c>
      <c r="D33">
        <v>42462.180670000002</v>
      </c>
      <c r="E33">
        <v>7385.9829099999997</v>
      </c>
      <c r="F33">
        <v>13279.749019999999</v>
      </c>
      <c r="G33">
        <v>9865.5722700000006</v>
      </c>
      <c r="H33">
        <v>9913.7675799999997</v>
      </c>
      <c r="I33">
        <v>2017.10889</v>
      </c>
      <c r="J33">
        <v>3883.3246899999999</v>
      </c>
      <c r="K33">
        <v>462.94504000000001</v>
      </c>
      <c r="L33">
        <v>1586.2645299999999</v>
      </c>
      <c r="M33">
        <v>475.34658999999999</v>
      </c>
      <c r="N33">
        <v>1145.8199500000001</v>
      </c>
      <c r="O33">
        <v>212.94857999999999</v>
      </c>
      <c r="P33">
        <v>1273.84529</v>
      </c>
      <c r="Q33">
        <v>157.73896999999999</v>
      </c>
      <c r="R33">
        <v>540.24518</v>
      </c>
      <c r="S33">
        <v>157.62636000000001</v>
      </c>
      <c r="T33">
        <v>352.52042</v>
      </c>
      <c r="U33">
        <v>65.714359999999999</v>
      </c>
    </row>
    <row r="34" spans="1:21" x14ac:dyDescent="0.25">
      <c r="A34">
        <v>43</v>
      </c>
      <c r="B34">
        <v>4</v>
      </c>
      <c r="C34">
        <v>2</v>
      </c>
      <c r="D34">
        <v>106055.88526</v>
      </c>
      <c r="E34">
        <v>21776.054690000001</v>
      </c>
      <c r="F34">
        <v>35560.269529999998</v>
      </c>
      <c r="G34">
        <v>22254.89258</v>
      </c>
      <c r="H34">
        <v>21252.666020000001</v>
      </c>
      <c r="I34">
        <v>5212.0024400000002</v>
      </c>
      <c r="J34">
        <v>17383.96155</v>
      </c>
      <c r="K34">
        <v>2043.6523400000001</v>
      </c>
      <c r="L34">
        <v>7464.4892600000003</v>
      </c>
      <c r="M34">
        <v>2078.6084000000001</v>
      </c>
      <c r="N34">
        <v>4898.1367200000004</v>
      </c>
      <c r="O34">
        <v>899.07483000000002</v>
      </c>
      <c r="P34">
        <v>2955.9357199999899</v>
      </c>
      <c r="Q34">
        <v>329.93475000000001</v>
      </c>
      <c r="R34">
        <v>1283.44958</v>
      </c>
      <c r="S34">
        <v>306.98630000000003</v>
      </c>
      <c r="T34">
        <v>866.31897000000004</v>
      </c>
      <c r="U34">
        <v>169.24611999999999</v>
      </c>
    </row>
    <row r="35" spans="1:21" x14ac:dyDescent="0.25">
      <c r="A35">
        <v>44</v>
      </c>
      <c r="B35">
        <v>2</v>
      </c>
      <c r="C35">
        <v>2</v>
      </c>
      <c r="D35">
        <v>149906.90917999999</v>
      </c>
      <c r="E35">
        <v>28297.806639999999</v>
      </c>
      <c r="F35">
        <v>53471.546880000002</v>
      </c>
      <c r="G35">
        <v>28126.394530000001</v>
      </c>
      <c r="H35">
        <v>32805.417970000002</v>
      </c>
      <c r="I35">
        <v>7205.74316</v>
      </c>
      <c r="J35">
        <v>20830.221799999999</v>
      </c>
      <c r="K35">
        <v>2353.00342</v>
      </c>
      <c r="L35">
        <v>8700.3378900000007</v>
      </c>
      <c r="M35">
        <v>2188.2089799999999</v>
      </c>
      <c r="N35">
        <v>6328.3618200000001</v>
      </c>
      <c r="O35">
        <v>1260.30969</v>
      </c>
      <c r="P35">
        <v>3581.3823200000002</v>
      </c>
      <c r="Q35">
        <v>395.68691999999999</v>
      </c>
      <c r="R35">
        <v>1530.41626</v>
      </c>
      <c r="S35">
        <v>340.87459999999999</v>
      </c>
      <c r="T35">
        <v>1095.7305899999999</v>
      </c>
      <c r="U35">
        <v>218.67394999999999</v>
      </c>
    </row>
    <row r="36" spans="1:21" x14ac:dyDescent="0.25">
      <c r="A36">
        <v>45</v>
      </c>
      <c r="B36">
        <v>2</v>
      </c>
      <c r="C36">
        <v>2</v>
      </c>
      <c r="D36">
        <v>137929.95116999999</v>
      </c>
      <c r="E36">
        <v>22065.394530000001</v>
      </c>
      <c r="F36">
        <v>47434.589840000001</v>
      </c>
      <c r="G36">
        <v>27389.761719999999</v>
      </c>
      <c r="H36">
        <v>31928.779299999998</v>
      </c>
      <c r="I36">
        <v>9111.4257799999996</v>
      </c>
      <c r="J36">
        <v>15428.729739999901</v>
      </c>
      <c r="K36">
        <v>1714.87256</v>
      </c>
      <c r="L36">
        <v>6336.4047899999996</v>
      </c>
      <c r="M36">
        <v>1734.2491500000001</v>
      </c>
      <c r="N36">
        <v>4700.1440400000001</v>
      </c>
      <c r="O36">
        <v>943.05920000000003</v>
      </c>
      <c r="P36">
        <v>3316.9014299999999</v>
      </c>
      <c r="Q36">
        <v>335.05700999999999</v>
      </c>
      <c r="R36">
        <v>1344.09106</v>
      </c>
      <c r="S36">
        <v>374.49495999999999</v>
      </c>
      <c r="T36">
        <v>1069.8987999999999</v>
      </c>
      <c r="U36">
        <v>193.3596</v>
      </c>
    </row>
    <row r="37" spans="1:21" x14ac:dyDescent="0.25">
      <c r="A37">
        <v>46</v>
      </c>
      <c r="B37">
        <v>2</v>
      </c>
      <c r="C37">
        <v>2</v>
      </c>
      <c r="D37">
        <v>136328.13183999999</v>
      </c>
      <c r="E37">
        <v>21619.515630000002</v>
      </c>
      <c r="F37">
        <v>47015.417970000002</v>
      </c>
      <c r="G37">
        <v>27721.414059999999</v>
      </c>
      <c r="H37">
        <v>31930.289059999999</v>
      </c>
      <c r="I37">
        <v>8041.4951199999996</v>
      </c>
      <c r="J37">
        <v>14247.506600000001</v>
      </c>
      <c r="K37">
        <v>1614.70154</v>
      </c>
      <c r="L37">
        <v>5848.7280300000002</v>
      </c>
      <c r="M37">
        <v>1640.5554199999999</v>
      </c>
      <c r="N37">
        <v>4258.4189500000002</v>
      </c>
      <c r="O37">
        <v>885.10266000000001</v>
      </c>
      <c r="P37">
        <v>3064.9182700000001</v>
      </c>
      <c r="Q37">
        <v>308.42209000000003</v>
      </c>
      <c r="R37">
        <v>1243.2773400000001</v>
      </c>
      <c r="S37">
        <v>349.66660000000002</v>
      </c>
      <c r="T37">
        <v>984.10919000000001</v>
      </c>
      <c r="U37">
        <v>179.44305</v>
      </c>
    </row>
    <row r="38" spans="1:21" x14ac:dyDescent="0.25">
      <c r="A38">
        <v>47</v>
      </c>
      <c r="B38">
        <v>4</v>
      </c>
      <c r="C38">
        <v>2</v>
      </c>
      <c r="D38">
        <v>99093.400389999995</v>
      </c>
      <c r="E38">
        <v>20006.546880000002</v>
      </c>
      <c r="F38">
        <v>33084.890630000002</v>
      </c>
      <c r="G38">
        <v>19430.802729999999</v>
      </c>
      <c r="H38">
        <v>20139.308590000001</v>
      </c>
      <c r="I38">
        <v>6431.8515600000001</v>
      </c>
      <c r="J38">
        <v>13118.5987</v>
      </c>
      <c r="K38">
        <v>1589.2951700000001</v>
      </c>
      <c r="L38">
        <v>5539.1791999999996</v>
      </c>
      <c r="M38">
        <v>1601.5389399999999</v>
      </c>
      <c r="N38">
        <v>3714.5366199999999</v>
      </c>
      <c r="O38">
        <v>674.04876999999999</v>
      </c>
      <c r="P38">
        <v>2840.8644599999998</v>
      </c>
      <c r="Q38">
        <v>290.63434000000001</v>
      </c>
      <c r="R38">
        <v>1141.57446</v>
      </c>
      <c r="S38">
        <v>331.53811999999999</v>
      </c>
      <c r="T38">
        <v>919.73308999999995</v>
      </c>
      <c r="U38">
        <v>157.38444999999999</v>
      </c>
    </row>
    <row r="39" spans="1:21" x14ac:dyDescent="0.25">
      <c r="A39">
        <v>48</v>
      </c>
      <c r="B39">
        <v>2</v>
      </c>
      <c r="C39">
        <v>2</v>
      </c>
      <c r="D39">
        <v>73309.9663</v>
      </c>
      <c r="E39">
        <v>17783.480469999999</v>
      </c>
      <c r="F39">
        <v>26976.501950000002</v>
      </c>
      <c r="G39">
        <v>13271.8125</v>
      </c>
      <c r="H39">
        <v>12374.092769999999</v>
      </c>
      <c r="I39">
        <v>2904.07861</v>
      </c>
      <c r="J39">
        <v>9945.5452499999992</v>
      </c>
      <c r="K39">
        <v>1288.3394800000001</v>
      </c>
      <c r="L39">
        <v>4223.6386700000003</v>
      </c>
      <c r="M39">
        <v>1328.98669</v>
      </c>
      <c r="N39">
        <v>2645.12646</v>
      </c>
      <c r="O39">
        <v>459.45395000000002</v>
      </c>
      <c r="P39">
        <v>778.63764999999898</v>
      </c>
      <c r="Q39">
        <v>135.29166000000001</v>
      </c>
      <c r="R39">
        <v>315.37475999999998</v>
      </c>
      <c r="S39">
        <v>139.57903999999999</v>
      </c>
      <c r="T39">
        <v>161.96642</v>
      </c>
      <c r="U39">
        <v>26.42577</v>
      </c>
    </row>
    <row r="40" spans="1:21" x14ac:dyDescent="0.25">
      <c r="A40">
        <v>49</v>
      </c>
      <c r="B40">
        <v>2</v>
      </c>
      <c r="C40">
        <v>2</v>
      </c>
      <c r="D40">
        <v>40937.14258</v>
      </c>
      <c r="E40">
        <v>11670.77246</v>
      </c>
      <c r="F40">
        <v>16098.03809</v>
      </c>
      <c r="G40">
        <v>6042.7997999999998</v>
      </c>
      <c r="H40">
        <v>5793.4150399999999</v>
      </c>
      <c r="I40">
        <v>1332.1171899999999</v>
      </c>
      <c r="J40">
        <v>8290.7620800000004</v>
      </c>
      <c r="K40">
        <v>1060.7645299999999</v>
      </c>
      <c r="L40">
        <v>3589.03125</v>
      </c>
      <c r="M40">
        <v>1145.28088</v>
      </c>
      <c r="N40">
        <v>2160.3356899999999</v>
      </c>
      <c r="O40">
        <v>335.34973000000002</v>
      </c>
      <c r="P40">
        <v>662.20019000000002</v>
      </c>
      <c r="Q40">
        <v>110.83069999999999</v>
      </c>
      <c r="R40">
        <v>272.72188999999997</v>
      </c>
      <c r="S40">
        <v>122.40904</v>
      </c>
      <c r="T40">
        <v>136.67336</v>
      </c>
      <c r="U40">
        <v>19.565200000000001</v>
      </c>
    </row>
    <row r="41" spans="1:21" x14ac:dyDescent="0.25">
      <c r="A41">
        <v>50</v>
      </c>
      <c r="B41">
        <v>2</v>
      </c>
      <c r="C41">
        <v>2</v>
      </c>
      <c r="D41">
        <v>50489.3834299999</v>
      </c>
      <c r="E41">
        <v>13805.20703</v>
      </c>
      <c r="F41">
        <v>19612.109380000002</v>
      </c>
      <c r="G41">
        <v>8783.5947300000007</v>
      </c>
      <c r="H41">
        <v>6967.3359399999999</v>
      </c>
      <c r="I41">
        <v>1321.13635</v>
      </c>
      <c r="J41">
        <v>10501.66489</v>
      </c>
      <c r="K41">
        <v>1366.0095200000001</v>
      </c>
      <c r="L41">
        <v>4607.2529299999997</v>
      </c>
      <c r="M41">
        <v>1643.7762499999999</v>
      </c>
      <c r="N41">
        <v>2538.8957500000001</v>
      </c>
      <c r="O41">
        <v>345.73043999999999</v>
      </c>
      <c r="P41">
        <v>975.60939999999903</v>
      </c>
      <c r="Q41">
        <v>155.98598999999999</v>
      </c>
      <c r="R41">
        <v>412.23331000000002</v>
      </c>
      <c r="S41">
        <v>199.03734</v>
      </c>
      <c r="T41">
        <v>185.03044</v>
      </c>
      <c r="U41">
        <v>23.322320000000001</v>
      </c>
    </row>
    <row r="42" spans="1:21" x14ac:dyDescent="0.25">
      <c r="A42">
        <v>51</v>
      </c>
      <c r="B42">
        <v>2</v>
      </c>
      <c r="C42">
        <v>2</v>
      </c>
      <c r="D42">
        <v>39716.340049999999</v>
      </c>
      <c r="E42">
        <v>3924.5808099999999</v>
      </c>
      <c r="F42">
        <v>14607.77246</v>
      </c>
      <c r="G42">
        <v>11264.622069999999</v>
      </c>
      <c r="H42">
        <v>9526.4941400000007</v>
      </c>
      <c r="I42">
        <v>392.87056999999999</v>
      </c>
      <c r="J42">
        <v>7372.0906800000002</v>
      </c>
      <c r="K42">
        <v>1000.44287</v>
      </c>
      <c r="L42">
        <v>3338.4645999999998</v>
      </c>
      <c r="M42">
        <v>916.74743999999998</v>
      </c>
      <c r="N42">
        <v>1904.4271200000001</v>
      </c>
      <c r="O42">
        <v>212.00864999999999</v>
      </c>
      <c r="P42">
        <v>904.95479999999998</v>
      </c>
      <c r="Q42">
        <v>144.23537999999999</v>
      </c>
      <c r="R42">
        <v>449.06317000000001</v>
      </c>
      <c r="S42">
        <v>130.59933000000001</v>
      </c>
      <c r="T42">
        <v>166.16521</v>
      </c>
      <c r="U42">
        <v>14.89171</v>
      </c>
    </row>
    <row r="43" spans="1:21" x14ac:dyDescent="0.25">
      <c r="A43">
        <v>52</v>
      </c>
      <c r="B43">
        <v>2</v>
      </c>
      <c r="C43">
        <v>2</v>
      </c>
      <c r="D43">
        <v>65723.280159999995</v>
      </c>
      <c r="E43">
        <v>7217.8740200000002</v>
      </c>
      <c r="F43">
        <v>23127.167969999999</v>
      </c>
      <c r="G43">
        <v>16628.234380000002</v>
      </c>
      <c r="H43">
        <v>17065.734380000002</v>
      </c>
      <c r="I43">
        <v>1684.2694100000001</v>
      </c>
      <c r="J43">
        <v>8783.0662899999897</v>
      </c>
      <c r="K43">
        <v>1121.89832</v>
      </c>
      <c r="L43">
        <v>3762.7229000000002</v>
      </c>
      <c r="M43">
        <v>1066.05151</v>
      </c>
      <c r="N43">
        <v>2409.7421899999999</v>
      </c>
      <c r="O43">
        <v>422.65136999999999</v>
      </c>
      <c r="P43">
        <v>1228.6852899999999</v>
      </c>
      <c r="Q43">
        <v>185.69784999999999</v>
      </c>
      <c r="R43">
        <v>585.62207000000001</v>
      </c>
      <c r="S43">
        <v>171.97746000000001</v>
      </c>
      <c r="T43">
        <v>244.77681000000001</v>
      </c>
      <c r="U43">
        <v>40.6111</v>
      </c>
    </row>
    <row r="44" spans="1:21" x14ac:dyDescent="0.25">
      <c r="A44">
        <v>53</v>
      </c>
      <c r="B44">
        <v>2</v>
      </c>
      <c r="C44">
        <v>2</v>
      </c>
      <c r="D44">
        <v>75651.446899999995</v>
      </c>
      <c r="E44">
        <v>10345.360350000001</v>
      </c>
      <c r="F44">
        <v>26715.292969999999</v>
      </c>
      <c r="G44">
        <v>18112.01367</v>
      </c>
      <c r="H44">
        <v>18678.337889999999</v>
      </c>
      <c r="I44">
        <v>1800.44202</v>
      </c>
      <c r="J44">
        <v>8961.3917199999996</v>
      </c>
      <c r="K44">
        <v>1170.6438000000001</v>
      </c>
      <c r="L44">
        <v>3889.9187000000002</v>
      </c>
      <c r="M44">
        <v>1080.6588099999999</v>
      </c>
      <c r="N44">
        <v>2385.7983399999998</v>
      </c>
      <c r="O44">
        <v>434.37207000000001</v>
      </c>
      <c r="P44">
        <v>1168.5016000000001</v>
      </c>
      <c r="Q44">
        <v>186.29866000000001</v>
      </c>
      <c r="R44">
        <v>569.05627000000004</v>
      </c>
      <c r="S44">
        <v>162.63290000000001</v>
      </c>
      <c r="T44">
        <v>214.97745</v>
      </c>
      <c r="U44">
        <v>35.536320000000003</v>
      </c>
    </row>
    <row r="45" spans="1:21" x14ac:dyDescent="0.25">
      <c r="A45">
        <v>54</v>
      </c>
      <c r="B45">
        <v>4</v>
      </c>
      <c r="C45">
        <v>5</v>
      </c>
      <c r="D45">
        <v>3067.7794399999998</v>
      </c>
      <c r="E45">
        <v>491.04802999999998</v>
      </c>
      <c r="F45">
        <v>1118.70715</v>
      </c>
      <c r="G45">
        <v>767.47973999999999</v>
      </c>
      <c r="H45">
        <v>602.74084000000005</v>
      </c>
      <c r="I45">
        <v>87.80368</v>
      </c>
      <c r="J45">
        <v>647.58117999999899</v>
      </c>
      <c r="K45">
        <v>76.986220000000003</v>
      </c>
      <c r="L45">
        <v>273.73538000000002</v>
      </c>
      <c r="M45">
        <v>90.168009999999995</v>
      </c>
      <c r="N45">
        <v>177.66471999999999</v>
      </c>
      <c r="O45">
        <v>29.02685</v>
      </c>
      <c r="P45">
        <v>20.817219999999999</v>
      </c>
      <c r="Q45">
        <v>2.6535600000000001</v>
      </c>
      <c r="R45">
        <v>8.6773399999999992</v>
      </c>
      <c r="S45">
        <v>2.9289000000000001</v>
      </c>
      <c r="T45">
        <v>5.60337</v>
      </c>
      <c r="U45">
        <v>0.95404999999999995</v>
      </c>
    </row>
    <row r="46" spans="1:21" x14ac:dyDescent="0.25">
      <c r="A46">
        <v>55</v>
      </c>
      <c r="B46">
        <v>3</v>
      </c>
      <c r="C46">
        <v>5</v>
      </c>
      <c r="D46">
        <v>3880.9809299999902</v>
      </c>
      <c r="E46">
        <v>575.68413999999996</v>
      </c>
      <c r="F46">
        <v>1620.3538799999999</v>
      </c>
      <c r="G46">
        <v>792.60999000000004</v>
      </c>
      <c r="H46">
        <v>793.90374999999995</v>
      </c>
      <c r="I46">
        <v>98.429169999999999</v>
      </c>
      <c r="J46">
        <v>670.76968999999997</v>
      </c>
      <c r="K46">
        <v>76.552040000000005</v>
      </c>
      <c r="L46">
        <v>289.03214000000003</v>
      </c>
      <c r="M46">
        <v>82.825490000000002</v>
      </c>
      <c r="N46">
        <v>188.28595000000001</v>
      </c>
      <c r="O46">
        <v>34.074069999999999</v>
      </c>
      <c r="P46">
        <v>37.643259999999998</v>
      </c>
      <c r="Q46">
        <v>4.4005200000000002</v>
      </c>
      <c r="R46">
        <v>16.143160000000002</v>
      </c>
      <c r="S46">
        <v>4.7068300000000001</v>
      </c>
      <c r="T46">
        <v>10.48931</v>
      </c>
      <c r="U46">
        <v>1.90344</v>
      </c>
    </row>
    <row r="47" spans="1:21" x14ac:dyDescent="0.25">
      <c r="A47">
        <v>56</v>
      </c>
      <c r="B47">
        <v>3</v>
      </c>
      <c r="C47">
        <v>5</v>
      </c>
      <c r="D47">
        <v>11400.1535299999</v>
      </c>
      <c r="E47">
        <v>2295.8491199999999</v>
      </c>
      <c r="F47">
        <v>4155.0400399999999</v>
      </c>
      <c r="G47">
        <v>2241.3837899999999</v>
      </c>
      <c r="H47">
        <v>2220.32251</v>
      </c>
      <c r="I47">
        <v>487.55806999999999</v>
      </c>
      <c r="J47">
        <v>2362.7494699999902</v>
      </c>
      <c r="K47">
        <v>285.39632999999998</v>
      </c>
      <c r="L47">
        <v>1013.52777</v>
      </c>
      <c r="M47">
        <v>286.78604000000001</v>
      </c>
      <c r="N47">
        <v>656.50969999999995</v>
      </c>
      <c r="O47">
        <v>120.52963</v>
      </c>
      <c r="P47">
        <v>111.64475</v>
      </c>
      <c r="Q47">
        <v>13.76746</v>
      </c>
      <c r="R47">
        <v>47.828139999999998</v>
      </c>
      <c r="S47">
        <v>13.715870000000001</v>
      </c>
      <c r="T47">
        <v>30.669280000000001</v>
      </c>
      <c r="U47">
        <v>5.6639999999999997</v>
      </c>
    </row>
    <row r="48" spans="1:21" x14ac:dyDescent="0.25">
      <c r="A48">
        <v>57</v>
      </c>
      <c r="B48">
        <v>3</v>
      </c>
      <c r="C48">
        <v>15</v>
      </c>
      <c r="D48">
        <v>2465.68876</v>
      </c>
      <c r="E48">
        <v>377.00375000000003</v>
      </c>
      <c r="F48">
        <v>859.75085000000001</v>
      </c>
      <c r="G48">
        <v>608.44030999999995</v>
      </c>
      <c r="H48">
        <v>543.71454000000006</v>
      </c>
      <c r="I48">
        <v>76.779309999999995</v>
      </c>
      <c r="J48">
        <v>373.66863999999998</v>
      </c>
      <c r="K48">
        <v>41.921390000000002</v>
      </c>
      <c r="L48">
        <v>165.53541999999999</v>
      </c>
      <c r="M48">
        <v>43.748730000000002</v>
      </c>
      <c r="N48">
        <v>106.99415999999999</v>
      </c>
      <c r="O48">
        <v>15.46894</v>
      </c>
      <c r="P48">
        <v>16.395420000000001</v>
      </c>
      <c r="Q48">
        <v>1.92221</v>
      </c>
      <c r="R48">
        <v>7.2121399999999998</v>
      </c>
      <c r="S48">
        <v>2.0368400000000002</v>
      </c>
      <c r="T48">
        <v>4.6515000000000004</v>
      </c>
      <c r="U48">
        <v>0.57272999999999996</v>
      </c>
    </row>
    <row r="49" spans="1:21" x14ac:dyDescent="0.25">
      <c r="A49">
        <v>58</v>
      </c>
      <c r="B49">
        <v>3</v>
      </c>
      <c r="C49">
        <v>5</v>
      </c>
      <c r="D49">
        <v>22052.32417</v>
      </c>
      <c r="E49">
        <v>3463.6306199999999</v>
      </c>
      <c r="F49">
        <v>9283.9599600000001</v>
      </c>
      <c r="G49">
        <v>4053.48389</v>
      </c>
      <c r="H49">
        <v>4589.4785199999997</v>
      </c>
      <c r="I49">
        <v>661.77117999999996</v>
      </c>
      <c r="J49">
        <v>2869.2584400000001</v>
      </c>
      <c r="K49">
        <v>346.54464999999999</v>
      </c>
      <c r="L49">
        <v>1164.0441900000001</v>
      </c>
      <c r="M49">
        <v>354.33792</v>
      </c>
      <c r="N49">
        <v>843.67096000000004</v>
      </c>
      <c r="O49">
        <v>160.66072</v>
      </c>
      <c r="P49">
        <v>242.170099999999</v>
      </c>
      <c r="Q49">
        <v>30.580310000000001</v>
      </c>
      <c r="R49">
        <v>96.143839999999997</v>
      </c>
      <c r="S49">
        <v>31.60022</v>
      </c>
      <c r="T49">
        <v>70.097020000000001</v>
      </c>
      <c r="U49">
        <v>13.748710000000001</v>
      </c>
    </row>
    <row r="50" spans="1:21" x14ac:dyDescent="0.25">
      <c r="A50">
        <v>59</v>
      </c>
      <c r="B50">
        <v>3</v>
      </c>
      <c r="C50">
        <v>1</v>
      </c>
      <c r="D50">
        <v>18428.56553</v>
      </c>
      <c r="E50">
        <v>4008.94238</v>
      </c>
      <c r="F50">
        <v>6799.2285199999997</v>
      </c>
      <c r="G50">
        <v>4285.9785199999997</v>
      </c>
      <c r="H50">
        <v>2875.2917499999999</v>
      </c>
      <c r="I50">
        <v>459.12436000000002</v>
      </c>
      <c r="J50">
        <v>3365.3564200000001</v>
      </c>
      <c r="K50">
        <v>454.72079000000002</v>
      </c>
      <c r="L50">
        <v>1474.9063699999999</v>
      </c>
      <c r="M50">
        <v>608.36834999999996</v>
      </c>
      <c r="N50">
        <v>717.86303999999996</v>
      </c>
      <c r="O50">
        <v>109.49787000000001</v>
      </c>
      <c r="P50">
        <v>303.00384000000003</v>
      </c>
      <c r="Q50">
        <v>45.634610000000002</v>
      </c>
      <c r="R50">
        <v>133.69901999999999</v>
      </c>
      <c r="S50">
        <v>72.79325</v>
      </c>
      <c r="T50">
        <v>44.815660000000001</v>
      </c>
      <c r="U50">
        <v>6.0613000000000001</v>
      </c>
    </row>
    <row r="51" spans="1:21" x14ac:dyDescent="0.25">
      <c r="A51">
        <v>60</v>
      </c>
      <c r="B51">
        <v>3</v>
      </c>
      <c r="C51">
        <v>5</v>
      </c>
      <c r="D51">
        <v>3328.4693400000001</v>
      </c>
      <c r="E51">
        <v>530.65961000000004</v>
      </c>
      <c r="F51">
        <v>1235.59265</v>
      </c>
      <c r="G51">
        <v>696.54174999999998</v>
      </c>
      <c r="H51">
        <v>744.01282000000003</v>
      </c>
      <c r="I51">
        <v>121.66251</v>
      </c>
      <c r="J51">
        <v>564.55556999999999</v>
      </c>
      <c r="K51">
        <v>68.894810000000007</v>
      </c>
      <c r="L51">
        <v>240.65656000000001</v>
      </c>
      <c r="M51">
        <v>66.11121</v>
      </c>
      <c r="N51">
        <v>159.60593</v>
      </c>
      <c r="O51">
        <v>29.28706</v>
      </c>
      <c r="P51">
        <v>28.631</v>
      </c>
      <c r="Q51">
        <v>3.5817600000000001</v>
      </c>
      <c r="R51">
        <v>12.195600000000001</v>
      </c>
      <c r="S51">
        <v>3.4553500000000001</v>
      </c>
      <c r="T51">
        <v>7.9328000000000003</v>
      </c>
      <c r="U51">
        <v>1.46549</v>
      </c>
    </row>
    <row r="52" spans="1:21" x14ac:dyDescent="0.25">
      <c r="A52">
        <v>61</v>
      </c>
      <c r="B52">
        <v>2</v>
      </c>
      <c r="C52">
        <v>5</v>
      </c>
      <c r="D52">
        <v>4823.4135399999996</v>
      </c>
      <c r="E52">
        <v>836.71558000000005</v>
      </c>
      <c r="F52">
        <v>1679.5766599999999</v>
      </c>
      <c r="G52">
        <v>1142.8125</v>
      </c>
      <c r="H52">
        <v>979.42651000000001</v>
      </c>
      <c r="I52">
        <v>184.88229000000001</v>
      </c>
      <c r="J52">
        <v>901.08314999999902</v>
      </c>
      <c r="K52">
        <v>115.12418</v>
      </c>
      <c r="L52">
        <v>378.80318999999997</v>
      </c>
      <c r="M52">
        <v>108.74364</v>
      </c>
      <c r="N52">
        <v>252.20043999999999</v>
      </c>
      <c r="O52">
        <v>46.2117</v>
      </c>
      <c r="P52">
        <v>51.46284</v>
      </c>
      <c r="Q52">
        <v>7.3818099999999998</v>
      </c>
      <c r="R52">
        <v>21.330760000000001</v>
      </c>
      <c r="S52">
        <v>6.0586599999999997</v>
      </c>
      <c r="T52">
        <v>14.05316</v>
      </c>
      <c r="U52">
        <v>2.6384500000000002</v>
      </c>
    </row>
    <row r="53" spans="1:21" x14ac:dyDescent="0.25">
      <c r="A53">
        <v>62</v>
      </c>
      <c r="B53">
        <v>2</v>
      </c>
      <c r="C53">
        <v>5</v>
      </c>
      <c r="D53">
        <v>15090.860349999901</v>
      </c>
      <c r="E53">
        <v>2766.94092</v>
      </c>
      <c r="F53">
        <v>5886.8745099999996</v>
      </c>
      <c r="G53">
        <v>2573.7045899999998</v>
      </c>
      <c r="H53">
        <v>3294.60205</v>
      </c>
      <c r="I53">
        <v>568.73828000000003</v>
      </c>
      <c r="J53">
        <v>1888.5101099999999</v>
      </c>
      <c r="K53">
        <v>182.84809999999999</v>
      </c>
      <c r="L53">
        <v>786.46722</v>
      </c>
      <c r="M53">
        <v>218.27440999999999</v>
      </c>
      <c r="N53">
        <v>587.65716999999995</v>
      </c>
      <c r="O53">
        <v>113.26321</v>
      </c>
      <c r="P53">
        <v>142.66173000000001</v>
      </c>
      <c r="Q53">
        <v>12.83276</v>
      </c>
      <c r="R53">
        <v>61.317079999999997</v>
      </c>
      <c r="S53">
        <v>16.896709999999999</v>
      </c>
      <c r="T53">
        <v>43.401980000000002</v>
      </c>
      <c r="U53">
        <v>8.2132000000000005</v>
      </c>
    </row>
    <row r="54" spans="1:21" x14ac:dyDescent="0.25">
      <c r="A54">
        <v>63</v>
      </c>
      <c r="B54">
        <v>2</v>
      </c>
      <c r="C54">
        <v>5</v>
      </c>
      <c r="D54">
        <v>19789.319339999998</v>
      </c>
      <c r="E54">
        <v>3554.3154300000001</v>
      </c>
      <c r="F54">
        <v>7505.4614300000003</v>
      </c>
      <c r="G54">
        <v>3991.5939899999998</v>
      </c>
      <c r="H54">
        <v>4005.3042</v>
      </c>
      <c r="I54">
        <v>732.64428999999996</v>
      </c>
      <c r="J54">
        <v>3149.0285799999901</v>
      </c>
      <c r="K54">
        <v>369.13022000000001</v>
      </c>
      <c r="L54">
        <v>1351.6391599999999</v>
      </c>
      <c r="M54">
        <v>385.62155000000001</v>
      </c>
      <c r="N54">
        <v>873.38927999999999</v>
      </c>
      <c r="O54">
        <v>169.24836999999999</v>
      </c>
      <c r="P54">
        <v>185.42569</v>
      </c>
      <c r="Q54">
        <v>21.75253</v>
      </c>
      <c r="R54">
        <v>80.257390000000001</v>
      </c>
      <c r="S54">
        <v>22.394220000000001</v>
      </c>
      <c r="T54">
        <v>50.818379999999998</v>
      </c>
      <c r="U54">
        <v>10.20317</v>
      </c>
    </row>
    <row r="55" spans="1:21" x14ac:dyDescent="0.25">
      <c r="A55">
        <v>64</v>
      </c>
      <c r="B55">
        <v>2</v>
      </c>
      <c r="C55">
        <v>5</v>
      </c>
      <c r="D55">
        <v>30252.245729999999</v>
      </c>
      <c r="E55">
        <v>4560.4697299999998</v>
      </c>
      <c r="F55">
        <v>11182.052729999999</v>
      </c>
      <c r="G55">
        <v>6121.2924800000001</v>
      </c>
      <c r="H55">
        <v>7412.7392600000003</v>
      </c>
      <c r="I55">
        <v>975.69152999999994</v>
      </c>
      <c r="J55">
        <v>5603.4744000000001</v>
      </c>
      <c r="K55">
        <v>700.49225000000001</v>
      </c>
      <c r="L55">
        <v>2324.0683600000002</v>
      </c>
      <c r="M55">
        <v>629.20087000000001</v>
      </c>
      <c r="N55">
        <v>1616.40076</v>
      </c>
      <c r="O55">
        <v>333.31216000000001</v>
      </c>
      <c r="P55">
        <v>521.93496000000005</v>
      </c>
      <c r="Q55">
        <v>67.046670000000006</v>
      </c>
      <c r="R55">
        <v>216.00783000000001</v>
      </c>
      <c r="S55">
        <v>59.214959999999998</v>
      </c>
      <c r="T55">
        <v>149.32598999999999</v>
      </c>
      <c r="U55">
        <v>30.339510000000001</v>
      </c>
    </row>
    <row r="56" spans="1:21" x14ac:dyDescent="0.25">
      <c r="A56">
        <v>65</v>
      </c>
      <c r="B56">
        <v>2</v>
      </c>
      <c r="C56">
        <v>5</v>
      </c>
      <c r="D56">
        <v>10744.20947</v>
      </c>
      <c r="E56">
        <v>2194.30078</v>
      </c>
      <c r="F56">
        <v>4069.0341800000001</v>
      </c>
      <c r="G56">
        <v>1704.6917699999999</v>
      </c>
      <c r="H56">
        <v>2205.9907199999998</v>
      </c>
      <c r="I56">
        <v>570.19201999999996</v>
      </c>
      <c r="J56">
        <v>1929.40201</v>
      </c>
      <c r="K56">
        <v>221.16121999999999</v>
      </c>
      <c r="L56">
        <v>776.98059000000001</v>
      </c>
      <c r="M56">
        <v>216.58262999999999</v>
      </c>
      <c r="N56">
        <v>597.65661999999998</v>
      </c>
      <c r="O56">
        <v>117.02095</v>
      </c>
      <c r="P56">
        <v>135.51536999999999</v>
      </c>
      <c r="Q56">
        <v>15.874090000000001</v>
      </c>
      <c r="R56">
        <v>54.957889999999999</v>
      </c>
      <c r="S56">
        <v>15.45589</v>
      </c>
      <c r="T56">
        <v>41.885800000000003</v>
      </c>
      <c r="U56">
        <v>7.3417000000000003</v>
      </c>
    </row>
    <row r="57" spans="1:21" x14ac:dyDescent="0.25">
      <c r="A57">
        <v>66</v>
      </c>
      <c r="B57">
        <v>1</v>
      </c>
      <c r="C57">
        <v>1</v>
      </c>
      <c r="D57">
        <v>44133.956169999998</v>
      </c>
      <c r="E57">
        <v>7625.2290000000003</v>
      </c>
      <c r="F57">
        <v>16002.70801</v>
      </c>
      <c r="G57">
        <v>9998.9355500000001</v>
      </c>
      <c r="H57">
        <v>9214.6210900000005</v>
      </c>
      <c r="I57">
        <v>1292.46252</v>
      </c>
      <c r="J57">
        <v>6602.5895700000001</v>
      </c>
      <c r="K57">
        <v>755.02124000000003</v>
      </c>
      <c r="L57">
        <v>2917.2556199999999</v>
      </c>
      <c r="M57">
        <v>744.32512999999994</v>
      </c>
      <c r="N57">
        <v>1890.9149199999999</v>
      </c>
      <c r="O57">
        <v>295.07265999999998</v>
      </c>
      <c r="P57">
        <v>774.78899999999999</v>
      </c>
      <c r="Q57">
        <v>83.647620000000003</v>
      </c>
      <c r="R57">
        <v>342.34</v>
      </c>
      <c r="S57">
        <v>89.092179999999999</v>
      </c>
      <c r="T57">
        <v>225.70885999999999</v>
      </c>
      <c r="U57">
        <v>34.000340000000001</v>
      </c>
    </row>
    <row r="58" spans="1:21" x14ac:dyDescent="0.25">
      <c r="A58">
        <v>67</v>
      </c>
      <c r="B58">
        <v>1</v>
      </c>
      <c r="C58">
        <v>1</v>
      </c>
      <c r="D58">
        <v>48866.838879999901</v>
      </c>
      <c r="E58">
        <v>9257.53809</v>
      </c>
      <c r="F58">
        <v>16925.867190000001</v>
      </c>
      <c r="G58">
        <v>9361.1201199999996</v>
      </c>
      <c r="H58">
        <v>10871.92383</v>
      </c>
      <c r="I58">
        <v>2450.3896500000001</v>
      </c>
      <c r="J58">
        <v>6246.0693600000004</v>
      </c>
      <c r="K58">
        <v>691.98528999999996</v>
      </c>
      <c r="L58">
        <v>2691.19409</v>
      </c>
      <c r="M58">
        <v>756.83130000000006</v>
      </c>
      <c r="N58">
        <v>1817.03979</v>
      </c>
      <c r="O58">
        <v>289.01889</v>
      </c>
      <c r="P58">
        <v>819.91900999999996</v>
      </c>
      <c r="Q58">
        <v>95.757710000000003</v>
      </c>
      <c r="R58">
        <v>348.73183999999998</v>
      </c>
      <c r="S58">
        <v>100.42998</v>
      </c>
      <c r="T58">
        <v>233.26445000000001</v>
      </c>
      <c r="U58">
        <v>41.735030000000002</v>
      </c>
    </row>
    <row r="59" spans="1:21" x14ac:dyDescent="0.25">
      <c r="A59">
        <v>68</v>
      </c>
      <c r="B59">
        <v>2</v>
      </c>
      <c r="C59">
        <v>5</v>
      </c>
      <c r="D59">
        <v>24804.64587</v>
      </c>
      <c r="E59">
        <v>4168.2661099999996</v>
      </c>
      <c r="F59">
        <v>8977.4560500000007</v>
      </c>
      <c r="G59">
        <v>4271.0522499999997</v>
      </c>
      <c r="H59">
        <v>5566.9863299999997</v>
      </c>
      <c r="I59">
        <v>1820.8851299999999</v>
      </c>
      <c r="J59">
        <v>4143.9377100000002</v>
      </c>
      <c r="K59">
        <v>471.53894000000003</v>
      </c>
      <c r="L59">
        <v>1711.1061999999999</v>
      </c>
      <c r="M59">
        <v>466.44806</v>
      </c>
      <c r="N59">
        <v>1266.62256</v>
      </c>
      <c r="O59">
        <v>228.22194999999999</v>
      </c>
      <c r="P59">
        <v>469.61193999999898</v>
      </c>
      <c r="Q59">
        <v>53.482700000000001</v>
      </c>
      <c r="R59">
        <v>188.86185</v>
      </c>
      <c r="S59">
        <v>52.200980000000001</v>
      </c>
      <c r="T59">
        <v>148.17966999999999</v>
      </c>
      <c r="U59">
        <v>26.88674</v>
      </c>
    </row>
    <row r="60" spans="1:21" x14ac:dyDescent="0.25">
      <c r="A60">
        <v>69</v>
      </c>
      <c r="B60">
        <v>2</v>
      </c>
      <c r="C60">
        <v>5</v>
      </c>
      <c r="D60">
        <v>23202.83295</v>
      </c>
      <c r="E60">
        <v>3722.3881799999999</v>
      </c>
      <c r="F60">
        <v>8558.2871099999993</v>
      </c>
      <c r="G60">
        <v>4602.7045900000003</v>
      </c>
      <c r="H60">
        <v>5568.4980500000001</v>
      </c>
      <c r="I60">
        <v>750.95501999999999</v>
      </c>
      <c r="J60">
        <v>2962.71414</v>
      </c>
      <c r="K60">
        <v>371.36795000000001</v>
      </c>
      <c r="L60">
        <v>1223.42932</v>
      </c>
      <c r="M60">
        <v>372.75423999999998</v>
      </c>
      <c r="N60">
        <v>824.89721999999995</v>
      </c>
      <c r="O60">
        <v>170.26541</v>
      </c>
      <c r="P60">
        <v>217.62875</v>
      </c>
      <c r="Q60">
        <v>26.847799999999999</v>
      </c>
      <c r="R60">
        <v>88.048069999999996</v>
      </c>
      <c r="S60">
        <v>27.372620000000001</v>
      </c>
      <c r="T60">
        <v>62.390070000000001</v>
      </c>
      <c r="U60">
        <v>12.970190000000001</v>
      </c>
    </row>
    <row r="61" spans="1:21" x14ac:dyDescent="0.25">
      <c r="A61">
        <v>70</v>
      </c>
      <c r="B61">
        <v>2</v>
      </c>
      <c r="C61">
        <v>5</v>
      </c>
      <c r="D61">
        <v>2613.4280399999998</v>
      </c>
      <c r="E61">
        <v>207.7561</v>
      </c>
      <c r="F61">
        <v>920.55993999999998</v>
      </c>
      <c r="G61">
        <v>650.7962</v>
      </c>
      <c r="H61">
        <v>739.01751999999999</v>
      </c>
      <c r="I61">
        <v>95.298280000000005</v>
      </c>
      <c r="J61">
        <v>332.08100000000002</v>
      </c>
      <c r="K61">
        <v>35.097079999999998</v>
      </c>
      <c r="L61">
        <v>125.28404</v>
      </c>
      <c r="M61">
        <v>35.405149999999999</v>
      </c>
      <c r="N61">
        <v>115.00313</v>
      </c>
      <c r="O61">
        <v>21.291599999999999</v>
      </c>
      <c r="P61">
        <v>21.48321</v>
      </c>
      <c r="Q61">
        <v>2.0606</v>
      </c>
      <c r="R61">
        <v>7.3431800000000003</v>
      </c>
      <c r="S61">
        <v>2.0998399999999999</v>
      </c>
      <c r="T61">
        <v>8.4395900000000008</v>
      </c>
      <c r="U61">
        <v>1.54</v>
      </c>
    </row>
    <row r="62" spans="1:21" x14ac:dyDescent="0.25">
      <c r="A62">
        <v>71</v>
      </c>
      <c r="B62">
        <v>2</v>
      </c>
      <c r="C62">
        <v>5</v>
      </c>
      <c r="D62">
        <v>8293.9243800000004</v>
      </c>
      <c r="E62">
        <v>1510.26062</v>
      </c>
      <c r="F62">
        <v>3006.6772500000002</v>
      </c>
      <c r="G62">
        <v>1495.8515600000001</v>
      </c>
      <c r="H62">
        <v>2001.11646</v>
      </c>
      <c r="I62">
        <v>280.01848999999999</v>
      </c>
      <c r="J62">
        <v>1090.73602999999</v>
      </c>
      <c r="K62">
        <v>123.30284</v>
      </c>
      <c r="L62">
        <v>479.03201000000001</v>
      </c>
      <c r="M62">
        <v>116.64198</v>
      </c>
      <c r="N62">
        <v>318.04401000000001</v>
      </c>
      <c r="O62">
        <v>53.71519</v>
      </c>
      <c r="P62">
        <v>63.261940000000003</v>
      </c>
      <c r="Q62">
        <v>7.3870899999999997</v>
      </c>
      <c r="R62">
        <v>27.22626</v>
      </c>
      <c r="S62">
        <v>7.2737600000000002</v>
      </c>
      <c r="T62">
        <v>18.218869999999999</v>
      </c>
      <c r="U62">
        <v>3.1559599999999999</v>
      </c>
    </row>
    <row r="63" spans="1:21" x14ac:dyDescent="0.25">
      <c r="A63">
        <v>72</v>
      </c>
      <c r="B63">
        <v>3</v>
      </c>
      <c r="C63">
        <v>5</v>
      </c>
      <c r="D63">
        <v>16481.830290000002</v>
      </c>
      <c r="E63">
        <v>2153.43921</v>
      </c>
      <c r="F63">
        <v>6171.1567400000004</v>
      </c>
      <c r="G63">
        <v>3495.41284</v>
      </c>
      <c r="H63">
        <v>4168.7392600000003</v>
      </c>
      <c r="I63">
        <v>493.08224000000001</v>
      </c>
      <c r="J63">
        <v>1904.7082699999901</v>
      </c>
      <c r="K63">
        <v>235.46198999999999</v>
      </c>
      <c r="L63">
        <v>872.56957999999997</v>
      </c>
      <c r="M63">
        <v>209.98399000000001</v>
      </c>
      <c r="N63">
        <v>496.40499999999997</v>
      </c>
      <c r="O63">
        <v>90.287710000000004</v>
      </c>
      <c r="P63">
        <v>133.42375000000001</v>
      </c>
      <c r="Q63">
        <v>17.30931</v>
      </c>
      <c r="R63">
        <v>62.484789999999997</v>
      </c>
      <c r="S63">
        <v>16.10707</v>
      </c>
      <c r="T63">
        <v>31.724920000000001</v>
      </c>
      <c r="U63">
        <v>5.7976599999999996</v>
      </c>
    </row>
    <row r="64" spans="1:21" x14ac:dyDescent="0.25">
      <c r="A64">
        <v>73</v>
      </c>
      <c r="B64">
        <v>3</v>
      </c>
      <c r="C64">
        <v>5</v>
      </c>
      <c r="D64">
        <v>3812.67542</v>
      </c>
      <c r="E64">
        <v>735.01160000000004</v>
      </c>
      <c r="F64">
        <v>1385.4592299999999</v>
      </c>
      <c r="G64">
        <v>674.73308999999995</v>
      </c>
      <c r="H64">
        <v>877.70745999999997</v>
      </c>
      <c r="I64">
        <v>139.76403999999999</v>
      </c>
      <c r="J64">
        <v>509.60955000000001</v>
      </c>
      <c r="K64">
        <v>55.206789999999998</v>
      </c>
      <c r="L64">
        <v>222.05286000000001</v>
      </c>
      <c r="M64">
        <v>57.871380000000002</v>
      </c>
      <c r="N64">
        <v>147.54874000000001</v>
      </c>
      <c r="O64">
        <v>26.929780000000001</v>
      </c>
      <c r="P64">
        <v>32.81532</v>
      </c>
      <c r="Q64">
        <v>3.74092</v>
      </c>
      <c r="R64">
        <v>14.25404</v>
      </c>
      <c r="S64">
        <v>3.84857</v>
      </c>
      <c r="T64">
        <v>9.3011300000000006</v>
      </c>
      <c r="U64">
        <v>1.67066</v>
      </c>
    </row>
    <row r="65" spans="1:21" x14ac:dyDescent="0.25">
      <c r="A65">
        <v>74</v>
      </c>
      <c r="B65">
        <v>3</v>
      </c>
      <c r="C65">
        <v>5</v>
      </c>
      <c r="D65">
        <v>24694.147709999899</v>
      </c>
      <c r="E65">
        <v>4190.94092</v>
      </c>
      <c r="F65">
        <v>9025.5507799999996</v>
      </c>
      <c r="G65">
        <v>5552.7412100000001</v>
      </c>
      <c r="H65">
        <v>5234.2627000000002</v>
      </c>
      <c r="I65">
        <v>690.65210000000002</v>
      </c>
      <c r="J65">
        <v>3827.4360999999999</v>
      </c>
      <c r="K65">
        <v>524.92389000000003</v>
      </c>
      <c r="L65">
        <v>1624.4915800000001</v>
      </c>
      <c r="M65">
        <v>514.24548000000004</v>
      </c>
      <c r="N65">
        <v>993.12030000000004</v>
      </c>
      <c r="O65">
        <v>170.65485000000001</v>
      </c>
      <c r="P65">
        <v>459.34858999999898</v>
      </c>
      <c r="Q65">
        <v>66.951549999999997</v>
      </c>
      <c r="R65">
        <v>187.22201999999999</v>
      </c>
      <c r="S65">
        <v>65.371759999999995</v>
      </c>
      <c r="T65">
        <v>118.97320999999999</v>
      </c>
      <c r="U65">
        <v>20.83005</v>
      </c>
    </row>
    <row r="66" spans="1:21" x14ac:dyDescent="0.25">
      <c r="A66">
        <v>75</v>
      </c>
      <c r="B66">
        <v>3</v>
      </c>
      <c r="C66">
        <v>5</v>
      </c>
      <c r="D66">
        <v>14590.92209</v>
      </c>
      <c r="E66">
        <v>1745.0907</v>
      </c>
      <c r="F66">
        <v>6223.1420900000003</v>
      </c>
      <c r="G66">
        <v>3072.1167</v>
      </c>
      <c r="H66">
        <v>3257.0349099999999</v>
      </c>
      <c r="I66">
        <v>293.53769</v>
      </c>
      <c r="J66">
        <v>1058.6844899999901</v>
      </c>
      <c r="K66">
        <v>135.97255000000001</v>
      </c>
      <c r="L66">
        <v>417.64983999999998</v>
      </c>
      <c r="M66">
        <v>116.98627</v>
      </c>
      <c r="N66">
        <v>333.58852999999999</v>
      </c>
      <c r="O66">
        <v>54.487299999999998</v>
      </c>
      <c r="P66">
        <v>47.178190000000001</v>
      </c>
      <c r="Q66">
        <v>5.7845700000000004</v>
      </c>
      <c r="R66">
        <v>16.095680000000002</v>
      </c>
      <c r="S66">
        <v>4.4244500000000002</v>
      </c>
      <c r="T66">
        <v>18.004950000000001</v>
      </c>
      <c r="U66">
        <v>2.8685399999999999</v>
      </c>
    </row>
    <row r="67" spans="1:21" x14ac:dyDescent="0.25">
      <c r="A67">
        <v>76</v>
      </c>
      <c r="B67">
        <v>3</v>
      </c>
      <c r="C67">
        <v>5</v>
      </c>
      <c r="D67">
        <v>16410.788270000001</v>
      </c>
      <c r="E67">
        <v>2319.4936499999999</v>
      </c>
      <c r="F67">
        <v>6331.2709999999997</v>
      </c>
      <c r="G67">
        <v>3194.52783</v>
      </c>
      <c r="H67">
        <v>3880.70532</v>
      </c>
      <c r="I67">
        <v>684.79047000000003</v>
      </c>
      <c r="J67">
        <v>2369.3508700000002</v>
      </c>
      <c r="K67">
        <v>277.49200000000002</v>
      </c>
      <c r="L67">
        <v>982.31982000000005</v>
      </c>
      <c r="M67">
        <v>293.30590999999998</v>
      </c>
      <c r="N67">
        <v>684.82770000000005</v>
      </c>
      <c r="O67">
        <v>131.40544</v>
      </c>
      <c r="P67">
        <v>232.36080999999999</v>
      </c>
      <c r="Q67">
        <v>27.780460000000001</v>
      </c>
      <c r="R67">
        <v>95.614069999999998</v>
      </c>
      <c r="S67">
        <v>28.95515</v>
      </c>
      <c r="T67">
        <v>67.349329999999995</v>
      </c>
      <c r="U67">
        <v>12.661799999999999</v>
      </c>
    </row>
    <row r="68" spans="1:21" x14ac:dyDescent="0.25">
      <c r="A68">
        <v>77</v>
      </c>
      <c r="B68">
        <v>3</v>
      </c>
      <c r="C68">
        <v>5</v>
      </c>
      <c r="D68">
        <v>10810.1315</v>
      </c>
      <c r="E68">
        <v>2080.5873999999999</v>
      </c>
      <c r="F68">
        <v>3969.5354000000002</v>
      </c>
      <c r="G68">
        <v>2238.50171</v>
      </c>
      <c r="H68">
        <v>2153.3547400000002</v>
      </c>
      <c r="I68">
        <v>368.15224999999998</v>
      </c>
      <c r="J68">
        <v>1831.5023200000001</v>
      </c>
      <c r="K68">
        <v>232.60371000000001</v>
      </c>
      <c r="L68">
        <v>773.45592999999997</v>
      </c>
      <c r="M68">
        <v>232.81846999999999</v>
      </c>
      <c r="N68">
        <v>501.38225999999997</v>
      </c>
      <c r="O68">
        <v>91.241950000000003</v>
      </c>
      <c r="P68">
        <v>122.52067</v>
      </c>
      <c r="Q68">
        <v>15.51545</v>
      </c>
      <c r="R68">
        <v>51.79419</v>
      </c>
      <c r="S68">
        <v>15.677009999999999</v>
      </c>
      <c r="T68">
        <v>33.516010000000001</v>
      </c>
      <c r="U68">
        <v>6.0180100000000003</v>
      </c>
    </row>
    <row r="69" spans="1:21" x14ac:dyDescent="0.25">
      <c r="A69">
        <v>78</v>
      </c>
      <c r="B69">
        <v>4</v>
      </c>
      <c r="C69">
        <v>5</v>
      </c>
      <c r="D69">
        <v>3419.5498599999901</v>
      </c>
      <c r="E69">
        <v>511.69330000000002</v>
      </c>
      <c r="F69">
        <v>1364.93262</v>
      </c>
      <c r="G69">
        <v>631.63458000000003</v>
      </c>
      <c r="H69">
        <v>794.39068999999995</v>
      </c>
      <c r="I69">
        <v>116.89867</v>
      </c>
      <c r="J69">
        <v>560.67568999999901</v>
      </c>
      <c r="K69">
        <v>69.587559999999996</v>
      </c>
      <c r="L69">
        <v>239.31923</v>
      </c>
      <c r="M69">
        <v>68.294039999999995</v>
      </c>
      <c r="N69">
        <v>155.02829</v>
      </c>
      <c r="O69">
        <v>28.446570000000001</v>
      </c>
      <c r="P69">
        <v>28.928999999999998</v>
      </c>
      <c r="Q69">
        <v>3.5920399999999999</v>
      </c>
      <c r="R69">
        <v>12.329029999999999</v>
      </c>
      <c r="S69">
        <v>3.5701900000000002</v>
      </c>
      <c r="T69">
        <v>7.9867400000000002</v>
      </c>
      <c r="U69">
        <v>1.4510000000000001</v>
      </c>
    </row>
    <row r="70" spans="1:21" x14ac:dyDescent="0.25">
      <c r="A70">
        <v>79</v>
      </c>
      <c r="B70">
        <v>4</v>
      </c>
      <c r="C70">
        <v>5</v>
      </c>
      <c r="D70">
        <v>3707.05106999999</v>
      </c>
      <c r="E70">
        <v>877.70685000000003</v>
      </c>
      <c r="F70">
        <v>1409.37708</v>
      </c>
      <c r="G70">
        <v>620.02788999999996</v>
      </c>
      <c r="H70">
        <v>659.53088000000002</v>
      </c>
      <c r="I70">
        <v>140.40836999999999</v>
      </c>
      <c r="J70">
        <v>583.66377</v>
      </c>
      <c r="K70">
        <v>73.632649999999998</v>
      </c>
      <c r="L70">
        <v>251.49744000000001</v>
      </c>
      <c r="M70">
        <v>68.282139999999998</v>
      </c>
      <c r="N70">
        <v>161.87537</v>
      </c>
      <c r="O70">
        <v>28.376169999999998</v>
      </c>
      <c r="P70">
        <v>32.270470000000003</v>
      </c>
      <c r="Q70">
        <v>4.17103</v>
      </c>
      <c r="R70">
        <v>14.196540000000001</v>
      </c>
      <c r="S70">
        <v>3.2302499999999998</v>
      </c>
      <c r="T70">
        <v>9.1648499999999995</v>
      </c>
      <c r="U70">
        <v>1.5078</v>
      </c>
    </row>
    <row r="71" spans="1:21" x14ac:dyDescent="0.25">
      <c r="A71">
        <v>80</v>
      </c>
      <c r="B71">
        <v>4</v>
      </c>
      <c r="C71">
        <v>5</v>
      </c>
      <c r="D71">
        <v>91.244380000000007</v>
      </c>
      <c r="E71">
        <v>16.967749999999999</v>
      </c>
      <c r="F71">
        <v>52.607750000000003</v>
      </c>
      <c r="G71">
        <v>8.9856099999999994</v>
      </c>
      <c r="H71">
        <v>12.10092</v>
      </c>
      <c r="I71">
        <v>0.58235000000000003</v>
      </c>
      <c r="J71">
        <v>34.27214</v>
      </c>
      <c r="K71">
        <v>1.16231</v>
      </c>
      <c r="L71">
        <v>28.988700000000001</v>
      </c>
      <c r="M71">
        <v>1.16231</v>
      </c>
      <c r="N71">
        <v>2.55708</v>
      </c>
      <c r="O71">
        <v>0.40173999999999999</v>
      </c>
      <c r="P71">
        <v>4.4901</v>
      </c>
      <c r="Q71">
        <v>3.3119999999999997E-2</v>
      </c>
      <c r="R71">
        <v>4.3377999999999997</v>
      </c>
      <c r="S71">
        <v>3.3119999999999997E-2</v>
      </c>
      <c r="T71">
        <v>7.2859999999999994E-2</v>
      </c>
      <c r="U71">
        <v>1.32E-2</v>
      </c>
    </row>
    <row r="72" spans="1:21" x14ac:dyDescent="0.25">
      <c r="A72">
        <v>81</v>
      </c>
      <c r="B72">
        <v>4</v>
      </c>
      <c r="C72">
        <v>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82</v>
      </c>
      <c r="B73">
        <v>2</v>
      </c>
      <c r="C73">
        <v>5</v>
      </c>
      <c r="D73">
        <v>20080.48242</v>
      </c>
      <c r="E73">
        <v>4136.4057599999996</v>
      </c>
      <c r="F73">
        <v>7979.6923800000004</v>
      </c>
      <c r="G73">
        <v>3671.91138</v>
      </c>
      <c r="H73">
        <v>3607.0002399999998</v>
      </c>
      <c r="I73">
        <v>685.47266000000002</v>
      </c>
      <c r="J73">
        <v>2195.4608399999902</v>
      </c>
      <c r="K73">
        <v>251.62306000000001</v>
      </c>
      <c r="L73">
        <v>946.89684999999997</v>
      </c>
      <c r="M73">
        <v>278.34708000000001</v>
      </c>
      <c r="N73">
        <v>613.80065999999999</v>
      </c>
      <c r="O73">
        <v>104.79319</v>
      </c>
      <c r="P73">
        <v>103.56813</v>
      </c>
      <c r="Q73">
        <v>12.02591</v>
      </c>
      <c r="R73">
        <v>44.61016</v>
      </c>
      <c r="S73">
        <v>12.882759999999999</v>
      </c>
      <c r="T73">
        <v>29.03922</v>
      </c>
      <c r="U73">
        <v>5.0100800000000003</v>
      </c>
    </row>
    <row r="74" spans="1:21" x14ac:dyDescent="0.25">
      <c r="A74">
        <v>83</v>
      </c>
      <c r="B74">
        <v>2</v>
      </c>
      <c r="C74">
        <v>7</v>
      </c>
      <c r="D74">
        <v>14758.6584</v>
      </c>
      <c r="E74">
        <v>2877.9992699999998</v>
      </c>
      <c r="F74">
        <v>6061.0209999999997</v>
      </c>
      <c r="G74">
        <v>2377.54297</v>
      </c>
      <c r="H74">
        <v>2832.7504899999999</v>
      </c>
      <c r="I74">
        <v>609.34466999999995</v>
      </c>
      <c r="J74">
        <v>2032.7381600000001</v>
      </c>
      <c r="K74">
        <v>195.54391000000001</v>
      </c>
      <c r="L74">
        <v>864.83069</v>
      </c>
      <c r="M74">
        <v>256.61151000000001</v>
      </c>
      <c r="N74">
        <v>605.95203000000004</v>
      </c>
      <c r="O74">
        <v>109.80002</v>
      </c>
      <c r="P74">
        <v>124.15666</v>
      </c>
      <c r="Q74">
        <v>8.1141799999999993</v>
      </c>
      <c r="R74">
        <v>55.48218</v>
      </c>
      <c r="S74">
        <v>16.056249999999999</v>
      </c>
      <c r="T74">
        <v>37.541339999999998</v>
      </c>
      <c r="U74">
        <v>6.9627100000000004</v>
      </c>
    </row>
    <row r="75" spans="1:21" x14ac:dyDescent="0.25">
      <c r="A75">
        <v>84</v>
      </c>
      <c r="B75">
        <v>2</v>
      </c>
      <c r="C75">
        <v>5</v>
      </c>
      <c r="D75">
        <v>15926.69369</v>
      </c>
      <c r="E75">
        <v>2630.77441</v>
      </c>
      <c r="F75">
        <v>6171.0014600000004</v>
      </c>
      <c r="G75">
        <v>3269.51782</v>
      </c>
      <c r="H75">
        <v>3352.91309</v>
      </c>
      <c r="I75">
        <v>502.48691000000002</v>
      </c>
      <c r="J75">
        <v>1798.2979600000001</v>
      </c>
      <c r="K75">
        <v>207.77534</v>
      </c>
      <c r="L75">
        <v>750.84180000000003</v>
      </c>
      <c r="M75">
        <v>219.64957999999999</v>
      </c>
      <c r="N75">
        <v>518.03747999999996</v>
      </c>
      <c r="O75">
        <v>101.99375999999999</v>
      </c>
      <c r="P75">
        <v>61.7065699999999</v>
      </c>
      <c r="Q75">
        <v>7.5943800000000001</v>
      </c>
      <c r="R75">
        <v>25.686499999999999</v>
      </c>
      <c r="S75">
        <v>7.7206700000000001</v>
      </c>
      <c r="T75">
        <v>17.10022</v>
      </c>
      <c r="U75">
        <v>3.6048</v>
      </c>
    </row>
    <row r="76" spans="1:21" x14ac:dyDescent="0.25">
      <c r="A76">
        <v>85</v>
      </c>
      <c r="B76">
        <v>2</v>
      </c>
      <c r="C76">
        <v>5</v>
      </c>
      <c r="D76">
        <v>19973.703730000001</v>
      </c>
      <c r="E76">
        <v>3932.3234900000002</v>
      </c>
      <c r="F76">
        <v>7747.3911099999996</v>
      </c>
      <c r="G76">
        <v>3228.3237300000001</v>
      </c>
      <c r="H76">
        <v>4167.8232399999997</v>
      </c>
      <c r="I76">
        <v>897.84216000000004</v>
      </c>
      <c r="J76">
        <v>3200.6423399999999</v>
      </c>
      <c r="K76">
        <v>383.56763000000001</v>
      </c>
      <c r="L76">
        <v>1354.09619</v>
      </c>
      <c r="M76">
        <v>377.04088999999999</v>
      </c>
      <c r="N76">
        <v>906.36279000000002</v>
      </c>
      <c r="O76">
        <v>179.57483999999999</v>
      </c>
      <c r="P76">
        <v>219.11953</v>
      </c>
      <c r="Q76">
        <v>31.344360000000002</v>
      </c>
      <c r="R76">
        <v>89.764939999999996</v>
      </c>
      <c r="S76">
        <v>25.35979</v>
      </c>
      <c r="T76">
        <v>60.931789999999999</v>
      </c>
      <c r="U76">
        <v>11.71865</v>
      </c>
    </row>
    <row r="77" spans="1:21" x14ac:dyDescent="0.25">
      <c r="A77">
        <v>86</v>
      </c>
      <c r="B77">
        <v>2</v>
      </c>
      <c r="C77">
        <v>5</v>
      </c>
      <c r="D77">
        <v>26533.053100000001</v>
      </c>
      <c r="E77">
        <v>5536.0566399999998</v>
      </c>
      <c r="F77">
        <v>9815.5996099999993</v>
      </c>
      <c r="G77">
        <v>5454.6650399999999</v>
      </c>
      <c r="H77">
        <v>4672.2168000000001</v>
      </c>
      <c r="I77">
        <v>1054.5150100000001</v>
      </c>
      <c r="J77">
        <v>3033.8934300000001</v>
      </c>
      <c r="K77">
        <v>381.55667</v>
      </c>
      <c r="L77">
        <v>1288.6763900000001</v>
      </c>
      <c r="M77">
        <v>402.13306</v>
      </c>
      <c r="N77">
        <v>816.60260000000005</v>
      </c>
      <c r="O77">
        <v>144.92471</v>
      </c>
      <c r="P77">
        <v>139.06905</v>
      </c>
      <c r="Q77">
        <v>25.352039999999999</v>
      </c>
      <c r="R77">
        <v>56.340780000000002</v>
      </c>
      <c r="S77">
        <v>24.20842</v>
      </c>
      <c r="T77">
        <v>28.733419999999999</v>
      </c>
      <c r="U77">
        <v>4.4343899999999996</v>
      </c>
    </row>
    <row r="78" spans="1:21" x14ac:dyDescent="0.25">
      <c r="A78">
        <v>87</v>
      </c>
      <c r="B78">
        <v>2</v>
      </c>
      <c r="C78">
        <v>5</v>
      </c>
      <c r="D78">
        <v>15309.55536</v>
      </c>
      <c r="E78">
        <v>3450.7397500000002</v>
      </c>
      <c r="F78">
        <v>6134.0024400000002</v>
      </c>
      <c r="G78">
        <v>2553.0859399999999</v>
      </c>
      <c r="H78">
        <v>2719.2111799999998</v>
      </c>
      <c r="I78">
        <v>452.51605000000001</v>
      </c>
      <c r="J78">
        <v>1942.7050899999999</v>
      </c>
      <c r="K78">
        <v>229.34656000000001</v>
      </c>
      <c r="L78">
        <v>846.47675000000004</v>
      </c>
      <c r="M78">
        <v>251.3844</v>
      </c>
      <c r="N78">
        <v>531.48668999999995</v>
      </c>
      <c r="O78">
        <v>84.010689999999997</v>
      </c>
      <c r="P78">
        <v>123.093789999999</v>
      </c>
      <c r="Q78">
        <v>14.153409999999999</v>
      </c>
      <c r="R78">
        <v>54.373869999999997</v>
      </c>
      <c r="S78">
        <v>15.840299999999999</v>
      </c>
      <c r="T78">
        <v>33.702829999999999</v>
      </c>
      <c r="U78">
        <v>5.0233800000000004</v>
      </c>
    </row>
    <row r="79" spans="1:21" x14ac:dyDescent="0.25">
      <c r="A79">
        <v>88</v>
      </c>
      <c r="B79">
        <v>2</v>
      </c>
      <c r="C79">
        <v>5</v>
      </c>
      <c r="D79">
        <v>8094.4854400000004</v>
      </c>
      <c r="E79">
        <v>1768.61743</v>
      </c>
      <c r="F79">
        <v>3268.0913099999998</v>
      </c>
      <c r="G79">
        <v>1435.00659</v>
      </c>
      <c r="H79">
        <v>1416.9561799999999</v>
      </c>
      <c r="I79">
        <v>205.81393</v>
      </c>
      <c r="J79">
        <v>843.03659000000005</v>
      </c>
      <c r="K79">
        <v>120.73071</v>
      </c>
      <c r="L79">
        <v>372.26384999999999</v>
      </c>
      <c r="M79">
        <v>112.64803999999999</v>
      </c>
      <c r="N79">
        <v>201.89026000000001</v>
      </c>
      <c r="O79">
        <v>35.503729999999997</v>
      </c>
      <c r="P79">
        <v>21.659489999999899</v>
      </c>
      <c r="Q79">
        <v>3.0789900000000001</v>
      </c>
      <c r="R79">
        <v>9.3439700000000006</v>
      </c>
      <c r="S79">
        <v>2.8603200000000002</v>
      </c>
      <c r="T79">
        <v>5.4327500000000004</v>
      </c>
      <c r="U79">
        <v>0.94345999999999997</v>
      </c>
    </row>
    <row r="80" spans="1:21" x14ac:dyDescent="0.25">
      <c r="A80">
        <v>89</v>
      </c>
      <c r="B80">
        <v>2</v>
      </c>
      <c r="C80">
        <v>5</v>
      </c>
      <c r="D80">
        <v>9736.5666799999999</v>
      </c>
      <c r="E80">
        <v>2372.4387200000001</v>
      </c>
      <c r="F80">
        <v>4033.2133800000001</v>
      </c>
      <c r="G80">
        <v>1509.1676</v>
      </c>
      <c r="H80">
        <v>1514.8828100000001</v>
      </c>
      <c r="I80">
        <v>306.86417</v>
      </c>
      <c r="J80">
        <v>1326.9491499999999</v>
      </c>
      <c r="K80">
        <v>188.70751999999999</v>
      </c>
      <c r="L80">
        <v>573.10413000000005</v>
      </c>
      <c r="M80">
        <v>169.77185</v>
      </c>
      <c r="N80">
        <v>334.79910000000001</v>
      </c>
      <c r="O80">
        <v>60.566549999999999</v>
      </c>
      <c r="P80">
        <v>58.121180000000003</v>
      </c>
      <c r="Q80">
        <v>8.7045600000000007</v>
      </c>
      <c r="R80">
        <v>25.28323</v>
      </c>
      <c r="S80">
        <v>7.4318600000000004</v>
      </c>
      <c r="T80">
        <v>14.124969999999999</v>
      </c>
      <c r="U80">
        <v>2.5765600000000002</v>
      </c>
    </row>
    <row r="81" spans="1:21" x14ac:dyDescent="0.25">
      <c r="A81">
        <v>90</v>
      </c>
      <c r="B81">
        <v>3</v>
      </c>
      <c r="C81">
        <v>1</v>
      </c>
      <c r="D81">
        <v>8184.7614100000001</v>
      </c>
      <c r="E81">
        <v>1938.2038600000001</v>
      </c>
      <c r="F81">
        <v>3167.75513</v>
      </c>
      <c r="G81">
        <v>1281.7419400000001</v>
      </c>
      <c r="H81">
        <v>1484.1340299999999</v>
      </c>
      <c r="I81">
        <v>312.92644999999999</v>
      </c>
      <c r="J81">
        <v>1077.9882399999999</v>
      </c>
      <c r="K81">
        <v>141.51114999999999</v>
      </c>
      <c r="L81">
        <v>455.82828000000001</v>
      </c>
      <c r="M81">
        <v>133.32320999999999</v>
      </c>
      <c r="N81">
        <v>295.41771999999997</v>
      </c>
      <c r="O81">
        <v>51.907879999999999</v>
      </c>
      <c r="P81">
        <v>36.471510000000002</v>
      </c>
      <c r="Q81">
        <v>5.0884</v>
      </c>
      <c r="R81">
        <v>14.842739999999999</v>
      </c>
      <c r="S81">
        <v>4.2529500000000002</v>
      </c>
      <c r="T81">
        <v>10.337619999999999</v>
      </c>
      <c r="U81">
        <v>1.9498</v>
      </c>
    </row>
    <row r="82" spans="1:21" x14ac:dyDescent="0.25">
      <c r="A82">
        <v>91</v>
      </c>
      <c r="B82">
        <v>2</v>
      </c>
      <c r="C82">
        <v>1</v>
      </c>
      <c r="D82">
        <v>33412.314330000001</v>
      </c>
      <c r="E82">
        <v>6872.5576199999996</v>
      </c>
      <c r="F82">
        <v>12431.643550000001</v>
      </c>
      <c r="G82">
        <v>5456.2021500000001</v>
      </c>
      <c r="H82">
        <v>6889.125</v>
      </c>
      <c r="I82">
        <v>1762.78601</v>
      </c>
      <c r="J82">
        <v>3404.6015699999998</v>
      </c>
      <c r="K82">
        <v>373.16669000000002</v>
      </c>
      <c r="L82">
        <v>1405.50476</v>
      </c>
      <c r="M82">
        <v>370.76053000000002</v>
      </c>
      <c r="N82">
        <v>1031.44336</v>
      </c>
      <c r="O82">
        <v>223.72622999999999</v>
      </c>
      <c r="P82">
        <v>382.02201000000002</v>
      </c>
      <c r="Q82">
        <v>45.66366</v>
      </c>
      <c r="R82">
        <v>161.34311</v>
      </c>
      <c r="S82">
        <v>42.815829999999998</v>
      </c>
      <c r="T82">
        <v>109.98999000000001</v>
      </c>
      <c r="U82">
        <v>22.209420000000001</v>
      </c>
    </row>
    <row r="83" spans="1:21" x14ac:dyDescent="0.25">
      <c r="A83">
        <v>92</v>
      </c>
      <c r="B83">
        <v>3</v>
      </c>
      <c r="C83">
        <v>1</v>
      </c>
      <c r="D83">
        <v>11609.598690000001</v>
      </c>
      <c r="E83">
        <v>3099.6884799999998</v>
      </c>
      <c r="F83">
        <v>4339.0141599999997</v>
      </c>
      <c r="G83">
        <v>2532.5007300000002</v>
      </c>
      <c r="H83">
        <v>1315.88562</v>
      </c>
      <c r="I83">
        <v>322.50970000000001</v>
      </c>
      <c r="J83">
        <v>2259.6775399999901</v>
      </c>
      <c r="K83">
        <v>312.3999</v>
      </c>
      <c r="L83">
        <v>1016.12036</v>
      </c>
      <c r="M83">
        <v>461.75432999999998</v>
      </c>
      <c r="N83">
        <v>411.63335999999998</v>
      </c>
      <c r="O83">
        <v>57.769590000000001</v>
      </c>
      <c r="P83">
        <v>259.62454000000002</v>
      </c>
      <c r="Q83">
        <v>39.69182</v>
      </c>
      <c r="R83">
        <v>116.32214</v>
      </c>
      <c r="S83">
        <v>66.307680000000005</v>
      </c>
      <c r="T83">
        <v>33.25752</v>
      </c>
      <c r="U83">
        <v>4.0453799999999998</v>
      </c>
    </row>
    <row r="84" spans="1:21" x14ac:dyDescent="0.25">
      <c r="A84">
        <v>93</v>
      </c>
      <c r="B84">
        <v>2</v>
      </c>
      <c r="C84">
        <v>5</v>
      </c>
      <c r="D84">
        <v>10255.55132</v>
      </c>
      <c r="E84">
        <v>2355.1647899999998</v>
      </c>
      <c r="F84">
        <v>4020.35718</v>
      </c>
      <c r="G84">
        <v>1640.04919</v>
      </c>
      <c r="H84">
        <v>1798.25647</v>
      </c>
      <c r="I84">
        <v>441.72368999999998</v>
      </c>
      <c r="J84">
        <v>1745.96657</v>
      </c>
      <c r="K84">
        <v>207.41029</v>
      </c>
      <c r="L84">
        <v>738.07861000000003</v>
      </c>
      <c r="M84">
        <v>219.714</v>
      </c>
      <c r="N84">
        <v>491.99529999999999</v>
      </c>
      <c r="O84">
        <v>88.768370000000004</v>
      </c>
      <c r="P84">
        <v>72.555859999999996</v>
      </c>
      <c r="Q84">
        <v>9.1894500000000008</v>
      </c>
      <c r="R84">
        <v>31.644490000000001</v>
      </c>
      <c r="S84">
        <v>9.5088500000000007</v>
      </c>
      <c r="T84">
        <v>18.868670000000002</v>
      </c>
      <c r="U84">
        <v>3.3443999999999998</v>
      </c>
    </row>
    <row r="85" spans="1:21" x14ac:dyDescent="0.25">
      <c r="A85">
        <v>94</v>
      </c>
      <c r="B85">
        <v>2</v>
      </c>
      <c r="C85">
        <v>5</v>
      </c>
      <c r="D85">
        <v>8198.1946100000005</v>
      </c>
      <c r="E85">
        <v>1389.9122299999999</v>
      </c>
      <c r="F85">
        <v>3195.4143100000001</v>
      </c>
      <c r="G85">
        <v>1848.34302</v>
      </c>
      <c r="H85">
        <v>1656.2919899999999</v>
      </c>
      <c r="I85">
        <v>108.23305999999999</v>
      </c>
      <c r="J85">
        <v>1697.19225999999</v>
      </c>
      <c r="K85">
        <v>200.25540000000001</v>
      </c>
      <c r="L85">
        <v>740.18017999999995</v>
      </c>
      <c r="M85">
        <v>256.45505000000003</v>
      </c>
      <c r="N85">
        <v>458.92214999999999</v>
      </c>
      <c r="O85">
        <v>41.379480000000001</v>
      </c>
      <c r="P85">
        <v>126.34053</v>
      </c>
      <c r="Q85">
        <v>14.65293</v>
      </c>
      <c r="R85">
        <v>54.833759999999998</v>
      </c>
      <c r="S85">
        <v>19.829470000000001</v>
      </c>
      <c r="T85">
        <v>33.968229999999998</v>
      </c>
      <c r="U85">
        <v>3.0561400000000001</v>
      </c>
    </row>
    <row r="86" spans="1:21" x14ac:dyDescent="0.25">
      <c r="A86">
        <v>95</v>
      </c>
      <c r="B86">
        <v>2</v>
      </c>
      <c r="C86">
        <v>5</v>
      </c>
      <c r="D86">
        <v>11104.90999</v>
      </c>
      <c r="E86">
        <v>2622.4540999999999</v>
      </c>
      <c r="F86">
        <v>4383.4077100000004</v>
      </c>
      <c r="G86">
        <v>1879.6498999999999</v>
      </c>
      <c r="H86">
        <v>1841.2820999999999</v>
      </c>
      <c r="I86">
        <v>378.11617999999999</v>
      </c>
      <c r="J86">
        <v>2137.9361899999999</v>
      </c>
      <c r="K86">
        <v>272.59890999999999</v>
      </c>
      <c r="L86">
        <v>920.14977999999996</v>
      </c>
      <c r="M86">
        <v>284.29459000000003</v>
      </c>
      <c r="N86">
        <v>574.65668000000005</v>
      </c>
      <c r="O86">
        <v>86.236230000000006</v>
      </c>
      <c r="P86">
        <v>79.541830000000004</v>
      </c>
      <c r="Q86">
        <v>10.50995</v>
      </c>
      <c r="R86">
        <v>33.571429999999999</v>
      </c>
      <c r="S86">
        <v>11.622809999999999</v>
      </c>
      <c r="T86">
        <v>20.838709999999999</v>
      </c>
      <c r="U86">
        <v>2.9989300000000001</v>
      </c>
    </row>
    <row r="87" spans="1:21" x14ac:dyDescent="0.25">
      <c r="A87">
        <v>96</v>
      </c>
      <c r="B87">
        <v>2</v>
      </c>
      <c r="C87">
        <v>5</v>
      </c>
      <c r="D87">
        <v>5685.4248399999997</v>
      </c>
      <c r="E87">
        <v>739.17138999999997</v>
      </c>
      <c r="F87">
        <v>2146.0400399999999</v>
      </c>
      <c r="G87">
        <v>1378.14807</v>
      </c>
      <c r="H87">
        <v>1290.69739</v>
      </c>
      <c r="I87">
        <v>131.36795000000001</v>
      </c>
      <c r="J87">
        <v>949.60772999999995</v>
      </c>
      <c r="K87">
        <v>83.400009999999995</v>
      </c>
      <c r="L87">
        <v>408.58704</v>
      </c>
      <c r="M87">
        <v>133.78292999999999</v>
      </c>
      <c r="N87">
        <v>276.92633000000001</v>
      </c>
      <c r="O87">
        <v>46.91142</v>
      </c>
      <c r="P87">
        <v>70.531629999999893</v>
      </c>
      <c r="Q87">
        <v>8.0434199999999993</v>
      </c>
      <c r="R87">
        <v>28.897480000000002</v>
      </c>
      <c r="S87">
        <v>11.00385</v>
      </c>
      <c r="T87">
        <v>19.327490000000001</v>
      </c>
      <c r="U87">
        <v>3.2593899999999998</v>
      </c>
    </row>
    <row r="88" spans="1:21" x14ac:dyDescent="0.25">
      <c r="A88">
        <v>97</v>
      </c>
      <c r="B88">
        <v>1</v>
      </c>
      <c r="C88">
        <v>5</v>
      </c>
      <c r="D88">
        <v>14498.67556</v>
      </c>
      <c r="E88">
        <v>3498.5285600000002</v>
      </c>
      <c r="F88">
        <v>5538.6464800000003</v>
      </c>
      <c r="G88">
        <v>3371.34863</v>
      </c>
      <c r="H88">
        <v>1990.6322</v>
      </c>
      <c r="I88">
        <v>99.519689999999997</v>
      </c>
      <c r="J88">
        <v>2548.5137599999998</v>
      </c>
      <c r="K88">
        <v>445.09174000000002</v>
      </c>
      <c r="L88">
        <v>1157.1605199999999</v>
      </c>
      <c r="M88">
        <v>391.39227</v>
      </c>
      <c r="N88">
        <v>512.37061000000006</v>
      </c>
      <c r="O88">
        <v>42.498620000000003</v>
      </c>
      <c r="P88">
        <v>195.81459000000001</v>
      </c>
      <c r="Q88">
        <v>44.87829</v>
      </c>
      <c r="R88">
        <v>79.53998</v>
      </c>
      <c r="S88">
        <v>35.656869999999998</v>
      </c>
      <c r="T88">
        <v>33.089829999999999</v>
      </c>
      <c r="U88">
        <v>2.6496200000000001</v>
      </c>
    </row>
    <row r="89" spans="1:21" x14ac:dyDescent="0.25">
      <c r="A89">
        <v>98</v>
      </c>
      <c r="B89">
        <v>2</v>
      </c>
      <c r="C89">
        <v>5</v>
      </c>
      <c r="D89">
        <v>30571.222839999999</v>
      </c>
      <c r="E89">
        <v>8423.3964799999994</v>
      </c>
      <c r="F89">
        <v>11836.094730000001</v>
      </c>
      <c r="G89">
        <v>4910.7441399999998</v>
      </c>
      <c r="H89">
        <v>4426.1191399999998</v>
      </c>
      <c r="I89">
        <v>974.86834999999996</v>
      </c>
      <c r="J89">
        <v>6764.8229600000004</v>
      </c>
      <c r="K89">
        <v>731.71893</v>
      </c>
      <c r="L89">
        <v>2938.52979</v>
      </c>
      <c r="M89">
        <v>1101.87231</v>
      </c>
      <c r="N89">
        <v>1728.79492</v>
      </c>
      <c r="O89">
        <v>263.90701000000001</v>
      </c>
      <c r="P89">
        <v>770.78462000000002</v>
      </c>
      <c r="Q89">
        <v>108.64117</v>
      </c>
      <c r="R89">
        <v>328.01938000000001</v>
      </c>
      <c r="S89">
        <v>162.76150999999999</v>
      </c>
      <c r="T89">
        <v>150.42939999999999</v>
      </c>
      <c r="U89">
        <v>20.933160000000001</v>
      </c>
    </row>
    <row r="90" spans="1:21" x14ac:dyDescent="0.25">
      <c r="A90">
        <v>99</v>
      </c>
      <c r="B90">
        <v>2</v>
      </c>
      <c r="C90">
        <v>5</v>
      </c>
      <c r="D90">
        <v>31423.67194</v>
      </c>
      <c r="E90">
        <v>3379.9245599999999</v>
      </c>
      <c r="F90">
        <v>11591.17383</v>
      </c>
      <c r="G90">
        <v>8270.1406299999999</v>
      </c>
      <c r="H90">
        <v>7636.0043900000001</v>
      </c>
      <c r="I90">
        <v>546.42853000000002</v>
      </c>
      <c r="J90">
        <v>6523.3990999999996</v>
      </c>
      <c r="K90">
        <v>918.88855000000001</v>
      </c>
      <c r="L90">
        <v>2900.8381300000001</v>
      </c>
      <c r="M90">
        <v>720.72411999999997</v>
      </c>
      <c r="N90">
        <v>1713.86438</v>
      </c>
      <c r="O90">
        <v>269.08391999999998</v>
      </c>
      <c r="P90">
        <v>1094.38355</v>
      </c>
      <c r="Q90">
        <v>172.42526000000001</v>
      </c>
      <c r="R90">
        <v>515.79229999999995</v>
      </c>
      <c r="S90">
        <v>140.38553999999999</v>
      </c>
      <c r="T90">
        <v>231.89186000000001</v>
      </c>
      <c r="U90">
        <v>33.888590000000001</v>
      </c>
    </row>
    <row r="91" spans="1:21" x14ac:dyDescent="0.25">
      <c r="A91">
        <v>100</v>
      </c>
      <c r="B91">
        <v>1</v>
      </c>
      <c r="C91">
        <v>5</v>
      </c>
      <c r="D91">
        <v>17136.897209999999</v>
      </c>
      <c r="E91">
        <v>3266.3261699999998</v>
      </c>
      <c r="F91">
        <v>6226.2509799999998</v>
      </c>
      <c r="G91">
        <v>4336.0102500000003</v>
      </c>
      <c r="H91">
        <v>2758.26953</v>
      </c>
      <c r="I91">
        <v>550.04028000000005</v>
      </c>
      <c r="J91">
        <v>2701.1907000000001</v>
      </c>
      <c r="K91">
        <v>379.76321000000002</v>
      </c>
      <c r="L91">
        <v>1186.31494</v>
      </c>
      <c r="M91">
        <v>443.64316000000002</v>
      </c>
      <c r="N91">
        <v>632.28638000000001</v>
      </c>
      <c r="O91">
        <v>59.183010000000003</v>
      </c>
      <c r="P91">
        <v>273.390029999999</v>
      </c>
      <c r="Q91">
        <v>40.796759999999999</v>
      </c>
      <c r="R91">
        <v>123.44918</v>
      </c>
      <c r="S91">
        <v>54.455440000000003</v>
      </c>
      <c r="T91">
        <v>50.24342</v>
      </c>
      <c r="U91">
        <v>4.4452299999999996</v>
      </c>
    </row>
    <row r="92" spans="1:21" x14ac:dyDescent="0.25">
      <c r="A92">
        <v>101</v>
      </c>
      <c r="B92">
        <v>2</v>
      </c>
      <c r="C92">
        <v>5</v>
      </c>
      <c r="D92">
        <v>7404.4914699999899</v>
      </c>
      <c r="E92">
        <v>1324.1855499999999</v>
      </c>
      <c r="F92">
        <v>2773.0629899999999</v>
      </c>
      <c r="G92">
        <v>1377.6395299999999</v>
      </c>
      <c r="H92">
        <v>1574.41382</v>
      </c>
      <c r="I92">
        <v>355.18957999999998</v>
      </c>
      <c r="J92">
        <v>1057.75757</v>
      </c>
      <c r="K92">
        <v>135.99225999999999</v>
      </c>
      <c r="L92">
        <v>461.15381000000002</v>
      </c>
      <c r="M92">
        <v>102.17005</v>
      </c>
      <c r="N92">
        <v>300.30221999999998</v>
      </c>
      <c r="O92">
        <v>58.139229999999998</v>
      </c>
      <c r="P92">
        <v>90.914240000000007</v>
      </c>
      <c r="Q92">
        <v>11.65798</v>
      </c>
      <c r="R92">
        <v>40.818469999999998</v>
      </c>
      <c r="S92">
        <v>9.4874500000000008</v>
      </c>
      <c r="T92">
        <v>24.71932</v>
      </c>
      <c r="U92">
        <v>4.23102</v>
      </c>
    </row>
    <row r="93" spans="1:21" x14ac:dyDescent="0.25">
      <c r="A93">
        <v>102</v>
      </c>
      <c r="B93">
        <v>2</v>
      </c>
      <c r="C93">
        <v>5</v>
      </c>
      <c r="D93">
        <v>13735.23107</v>
      </c>
      <c r="E93">
        <v>1552.8480199999999</v>
      </c>
      <c r="F93">
        <v>5034.3652300000003</v>
      </c>
      <c r="G93">
        <v>3306.59692</v>
      </c>
      <c r="H93">
        <v>3580.2734399999999</v>
      </c>
      <c r="I93">
        <v>261.14746000000002</v>
      </c>
      <c r="J93">
        <v>2272.5327299999999</v>
      </c>
      <c r="K93">
        <v>294.90267999999998</v>
      </c>
      <c r="L93">
        <v>944.48253999999997</v>
      </c>
      <c r="M93">
        <v>268.28802000000002</v>
      </c>
      <c r="N93">
        <v>660.05676000000005</v>
      </c>
      <c r="O93">
        <v>104.80273</v>
      </c>
      <c r="P93">
        <v>114.47663</v>
      </c>
      <c r="Q93">
        <v>16.031510000000001</v>
      </c>
      <c r="R93">
        <v>46.724029999999999</v>
      </c>
      <c r="S93">
        <v>13.62637</v>
      </c>
      <c r="T93">
        <v>33.585590000000003</v>
      </c>
      <c r="U93">
        <v>4.5091299999999999</v>
      </c>
    </row>
    <row r="94" spans="1:21" x14ac:dyDescent="0.25">
      <c r="A94">
        <v>103</v>
      </c>
      <c r="B94">
        <v>2</v>
      </c>
      <c r="C94">
        <v>5</v>
      </c>
      <c r="D94">
        <v>10039.537409999901</v>
      </c>
      <c r="E94">
        <v>1938.12012</v>
      </c>
      <c r="F94">
        <v>3818.3068800000001</v>
      </c>
      <c r="G94">
        <v>1816.65356</v>
      </c>
      <c r="H94">
        <v>2041.43848</v>
      </c>
      <c r="I94">
        <v>425.01837</v>
      </c>
      <c r="J94">
        <v>2111.3985499999999</v>
      </c>
      <c r="K94">
        <v>291.32787999999999</v>
      </c>
      <c r="L94">
        <v>877.26624000000004</v>
      </c>
      <c r="M94">
        <v>241.33595</v>
      </c>
      <c r="N94">
        <v>571.67895999999996</v>
      </c>
      <c r="O94">
        <v>129.78952000000001</v>
      </c>
      <c r="P94">
        <v>163.0094</v>
      </c>
      <c r="Q94">
        <v>23.407910000000001</v>
      </c>
      <c r="R94">
        <v>70.255619999999993</v>
      </c>
      <c r="S94">
        <v>19.492799999999999</v>
      </c>
      <c r="T94">
        <v>40.283790000000003</v>
      </c>
      <c r="U94">
        <v>9.5692799999999991</v>
      </c>
    </row>
    <row r="95" spans="1:21" x14ac:dyDescent="0.25">
      <c r="A95">
        <v>104</v>
      </c>
      <c r="B95">
        <v>2</v>
      </c>
      <c r="C95">
        <v>5</v>
      </c>
      <c r="D95">
        <v>11373.954669999999</v>
      </c>
      <c r="E95">
        <v>1240.5245399999999</v>
      </c>
      <c r="F95">
        <v>4205.1479499999996</v>
      </c>
      <c r="G95">
        <v>2817.16626</v>
      </c>
      <c r="H95">
        <v>2917.9279799999999</v>
      </c>
      <c r="I95">
        <v>193.18794</v>
      </c>
      <c r="J95">
        <v>1793.5722499999999</v>
      </c>
      <c r="K95">
        <v>217.62134</v>
      </c>
      <c r="L95">
        <v>813.91241000000002</v>
      </c>
      <c r="M95">
        <v>208.52045000000001</v>
      </c>
      <c r="N95">
        <v>467.90334999999999</v>
      </c>
      <c r="O95">
        <v>85.614699999999999</v>
      </c>
      <c r="P95">
        <v>99.505269999999996</v>
      </c>
      <c r="Q95">
        <v>11.910869999999999</v>
      </c>
      <c r="R95">
        <v>46.551009999999998</v>
      </c>
      <c r="S95">
        <v>12.231019999999999</v>
      </c>
      <c r="T95">
        <v>24.08304</v>
      </c>
      <c r="U95">
        <v>4.72933</v>
      </c>
    </row>
    <row r="96" spans="1:21" x14ac:dyDescent="0.25">
      <c r="A96">
        <v>105</v>
      </c>
      <c r="B96">
        <v>3</v>
      </c>
      <c r="C96">
        <v>1</v>
      </c>
      <c r="D96">
        <v>16509.385770000001</v>
      </c>
      <c r="E96">
        <v>2252.7370599999999</v>
      </c>
      <c r="F96">
        <v>5857.7954099999997</v>
      </c>
      <c r="G96">
        <v>4270.9990200000002</v>
      </c>
      <c r="H96">
        <v>3750.1286599999999</v>
      </c>
      <c r="I96">
        <v>377.72561999999999</v>
      </c>
      <c r="J96">
        <v>2749.4477699999902</v>
      </c>
      <c r="K96">
        <v>383.41271999999998</v>
      </c>
      <c r="L96">
        <v>1168.6632099999999</v>
      </c>
      <c r="M96">
        <v>380.92230000000001</v>
      </c>
      <c r="N96">
        <v>697.70258000000001</v>
      </c>
      <c r="O96">
        <v>118.74696</v>
      </c>
      <c r="P96">
        <v>422.87707999999998</v>
      </c>
      <c r="Q96">
        <v>61.863149999999997</v>
      </c>
      <c r="R96">
        <v>172.37926999999999</v>
      </c>
      <c r="S96">
        <v>61.118810000000003</v>
      </c>
      <c r="T96">
        <v>108.6356</v>
      </c>
      <c r="U96">
        <v>18.88025</v>
      </c>
    </row>
    <row r="97" spans="1:21" x14ac:dyDescent="0.25">
      <c r="A97">
        <v>106</v>
      </c>
      <c r="B97">
        <v>2</v>
      </c>
      <c r="C97">
        <v>1</v>
      </c>
      <c r="D97">
        <v>35036.135869999998</v>
      </c>
      <c r="E97">
        <v>4070.00317</v>
      </c>
      <c r="F97">
        <v>11716.066409999999</v>
      </c>
      <c r="G97">
        <v>7827.9697299999998</v>
      </c>
      <c r="H97">
        <v>9877.0654300000006</v>
      </c>
      <c r="I97">
        <v>1545.0311300000001</v>
      </c>
      <c r="J97">
        <v>2746.3548499999902</v>
      </c>
      <c r="K97">
        <v>281.46508999999998</v>
      </c>
      <c r="L97">
        <v>1022.93579</v>
      </c>
      <c r="M97">
        <v>304.90057000000002</v>
      </c>
      <c r="N97">
        <v>881.00018</v>
      </c>
      <c r="O97">
        <v>256.05322000000001</v>
      </c>
      <c r="P97">
        <v>470.89586999999898</v>
      </c>
      <c r="Q97">
        <v>59.026800000000001</v>
      </c>
      <c r="R97">
        <v>202.52916999999999</v>
      </c>
      <c r="S97">
        <v>58.37312</v>
      </c>
      <c r="T97">
        <v>120.04468</v>
      </c>
      <c r="U97">
        <v>30.9221</v>
      </c>
    </row>
    <row r="98" spans="1:21" x14ac:dyDescent="0.25">
      <c r="A98">
        <v>107</v>
      </c>
      <c r="B98">
        <v>3</v>
      </c>
      <c r="C98">
        <v>1</v>
      </c>
      <c r="D98">
        <v>6818.9667399999998</v>
      </c>
      <c r="E98">
        <v>909.25378000000001</v>
      </c>
      <c r="F98">
        <v>2460.2143599999999</v>
      </c>
      <c r="G98">
        <v>1753.47766</v>
      </c>
      <c r="H98">
        <v>1559.40625</v>
      </c>
      <c r="I98">
        <v>136.61469</v>
      </c>
      <c r="J98">
        <v>1105.6787999999999</v>
      </c>
      <c r="K98">
        <v>142.32088999999999</v>
      </c>
      <c r="L98">
        <v>458.78595000000001</v>
      </c>
      <c r="M98">
        <v>146.614</v>
      </c>
      <c r="N98">
        <v>306.22967999999997</v>
      </c>
      <c r="O98">
        <v>51.728279999999998</v>
      </c>
      <c r="P98">
        <v>43.379300000000001</v>
      </c>
      <c r="Q98">
        <v>5.9427899999999996</v>
      </c>
      <c r="R98">
        <v>17.37688</v>
      </c>
      <c r="S98">
        <v>6.4855700000000001</v>
      </c>
      <c r="T98">
        <v>11.55814</v>
      </c>
      <c r="U98">
        <v>2.0159199999999999</v>
      </c>
    </row>
    <row r="99" spans="1:21" x14ac:dyDescent="0.25">
      <c r="A99">
        <v>108</v>
      </c>
      <c r="B99">
        <v>2</v>
      </c>
      <c r="C99">
        <v>5</v>
      </c>
      <c r="D99">
        <v>10043.18122</v>
      </c>
      <c r="E99">
        <v>991.87476000000004</v>
      </c>
      <c r="F99">
        <v>3726.4086900000002</v>
      </c>
      <c r="G99">
        <v>2464.8144499999999</v>
      </c>
      <c r="H99">
        <v>2632.8539999999998</v>
      </c>
      <c r="I99">
        <v>227.22932</v>
      </c>
      <c r="J99">
        <v>1407.7870699999901</v>
      </c>
      <c r="K99">
        <v>167.74648999999999</v>
      </c>
      <c r="L99">
        <v>609.43651999999997</v>
      </c>
      <c r="M99">
        <v>174.04445999999999</v>
      </c>
      <c r="N99">
        <v>391.53435999999999</v>
      </c>
      <c r="O99">
        <v>65.025239999999997</v>
      </c>
      <c r="P99">
        <v>67.042409999999904</v>
      </c>
      <c r="Q99">
        <v>7.8667499999999997</v>
      </c>
      <c r="R99">
        <v>29.255510000000001</v>
      </c>
      <c r="S99">
        <v>8.3241599999999991</v>
      </c>
      <c r="T99">
        <v>18.66422</v>
      </c>
      <c r="U99">
        <v>2.9317700000000002</v>
      </c>
    </row>
    <row r="100" spans="1:21" x14ac:dyDescent="0.25">
      <c r="A100">
        <v>109</v>
      </c>
      <c r="B100">
        <v>2</v>
      </c>
      <c r="C100">
        <v>5</v>
      </c>
      <c r="D100">
        <v>9587.8138600000002</v>
      </c>
      <c r="E100">
        <v>1238.5356400000001</v>
      </c>
      <c r="F100">
        <v>3775.6049800000001</v>
      </c>
      <c r="G100">
        <v>2151.45361</v>
      </c>
      <c r="H100">
        <v>2272.8208</v>
      </c>
      <c r="I100">
        <v>149.39883</v>
      </c>
      <c r="J100">
        <v>1009.28769</v>
      </c>
      <c r="K100">
        <v>130.79419999999999</v>
      </c>
      <c r="L100">
        <v>432.27390000000003</v>
      </c>
      <c r="M100">
        <v>134.42993000000001</v>
      </c>
      <c r="N100">
        <v>262.35239000000001</v>
      </c>
      <c r="O100">
        <v>49.437269999999998</v>
      </c>
      <c r="P100">
        <v>31.213349999999998</v>
      </c>
      <c r="Q100">
        <v>4.00061</v>
      </c>
      <c r="R100">
        <v>13.455730000000001</v>
      </c>
      <c r="S100">
        <v>4.3729800000000001</v>
      </c>
      <c r="T100">
        <v>7.95838</v>
      </c>
      <c r="U100">
        <v>1.4256500000000001</v>
      </c>
    </row>
    <row r="101" spans="1:21" x14ac:dyDescent="0.25">
      <c r="A101">
        <v>110</v>
      </c>
      <c r="B101">
        <v>2</v>
      </c>
      <c r="C101">
        <v>5</v>
      </c>
      <c r="D101">
        <v>15392.79657</v>
      </c>
      <c r="E101">
        <v>1932.6241500000001</v>
      </c>
      <c r="F101">
        <v>5706.0825199999999</v>
      </c>
      <c r="G101">
        <v>3904.4746100000002</v>
      </c>
      <c r="H101">
        <v>3537.1987300000001</v>
      </c>
      <c r="I101">
        <v>312.41656</v>
      </c>
      <c r="J101">
        <v>2042.5586799999901</v>
      </c>
      <c r="K101">
        <v>265.37826999999999</v>
      </c>
      <c r="L101">
        <v>880.30089999999996</v>
      </c>
      <c r="M101">
        <v>262.59598</v>
      </c>
      <c r="N101">
        <v>552.73272999999995</v>
      </c>
      <c r="O101">
        <v>81.550799999999995</v>
      </c>
      <c r="P101">
        <v>154.71563</v>
      </c>
      <c r="Q101">
        <v>19.640999999999998</v>
      </c>
      <c r="R101">
        <v>67.547389999999993</v>
      </c>
      <c r="S101">
        <v>19.52937</v>
      </c>
      <c r="T101">
        <v>42.285359999999997</v>
      </c>
      <c r="U101">
        <v>5.71251</v>
      </c>
    </row>
    <row r="102" spans="1:21" x14ac:dyDescent="0.25">
      <c r="A102">
        <v>111</v>
      </c>
      <c r="B102">
        <v>2</v>
      </c>
      <c r="C102">
        <v>5</v>
      </c>
      <c r="D102">
        <v>21818.949949999998</v>
      </c>
      <c r="E102">
        <v>3660.5061000000001</v>
      </c>
      <c r="F102">
        <v>7797.2050799999997</v>
      </c>
      <c r="G102">
        <v>4799.1865200000002</v>
      </c>
      <c r="H102">
        <v>5085.60059</v>
      </c>
      <c r="I102">
        <v>476.45166</v>
      </c>
      <c r="J102">
        <v>2122.81736</v>
      </c>
      <c r="K102">
        <v>293.40640000000002</v>
      </c>
      <c r="L102">
        <v>903.67334000000005</v>
      </c>
      <c r="M102">
        <v>264.16219999999998</v>
      </c>
      <c r="N102">
        <v>537.87183000000005</v>
      </c>
      <c r="O102">
        <v>123.70359000000001</v>
      </c>
      <c r="P102">
        <v>133.09045</v>
      </c>
      <c r="Q102">
        <v>22.629770000000001</v>
      </c>
      <c r="R102">
        <v>59.940179999999998</v>
      </c>
      <c r="S102">
        <v>21.036549999999998</v>
      </c>
      <c r="T102">
        <v>23.765509999999999</v>
      </c>
      <c r="U102">
        <v>5.7184400000000002</v>
      </c>
    </row>
    <row r="103" spans="1:21" x14ac:dyDescent="0.25">
      <c r="A103">
        <v>112</v>
      </c>
      <c r="B103">
        <v>2</v>
      </c>
      <c r="C103">
        <v>5</v>
      </c>
      <c r="D103">
        <v>24905.526239999999</v>
      </c>
      <c r="E103">
        <v>2846.5944800000002</v>
      </c>
      <c r="F103">
        <v>9275.8398400000005</v>
      </c>
      <c r="G103">
        <v>5602.6875</v>
      </c>
      <c r="H103">
        <v>6466.8808600000002</v>
      </c>
      <c r="I103">
        <v>713.52355999999997</v>
      </c>
      <c r="J103">
        <v>3219.5356099999999</v>
      </c>
      <c r="K103">
        <v>406.50677000000002</v>
      </c>
      <c r="L103">
        <v>1322.5194100000001</v>
      </c>
      <c r="M103">
        <v>392.37128000000001</v>
      </c>
      <c r="N103">
        <v>921.06262000000004</v>
      </c>
      <c r="O103">
        <v>177.07552999999999</v>
      </c>
      <c r="P103">
        <v>252.88428999999999</v>
      </c>
      <c r="Q103">
        <v>29.861789999999999</v>
      </c>
      <c r="R103">
        <v>102.74381</v>
      </c>
      <c r="S103">
        <v>37.203060000000001</v>
      </c>
      <c r="T103">
        <v>69.631290000000007</v>
      </c>
      <c r="U103">
        <v>13.44434</v>
      </c>
    </row>
    <row r="104" spans="1:21" x14ac:dyDescent="0.25">
      <c r="A104">
        <v>113</v>
      </c>
      <c r="B104">
        <v>2</v>
      </c>
      <c r="C104">
        <v>5</v>
      </c>
      <c r="D104">
        <v>13089.7433</v>
      </c>
      <c r="E104">
        <v>2331.5747099999999</v>
      </c>
      <c r="F104">
        <v>5105.7597699999997</v>
      </c>
      <c r="G104">
        <v>2305.2805199999998</v>
      </c>
      <c r="H104">
        <v>2993.8837899999999</v>
      </c>
      <c r="I104">
        <v>353.24450999999999</v>
      </c>
      <c r="J104">
        <v>1275.04376</v>
      </c>
      <c r="K104">
        <v>161.84589</v>
      </c>
      <c r="L104">
        <v>546.04181000000005</v>
      </c>
      <c r="M104">
        <v>142.81639000000001</v>
      </c>
      <c r="N104">
        <v>359.24700999999999</v>
      </c>
      <c r="O104">
        <v>65.092659999999995</v>
      </c>
      <c r="P104">
        <v>59.610120000000002</v>
      </c>
      <c r="Q104">
        <v>7.8328300000000004</v>
      </c>
      <c r="R104">
        <v>26.23781</v>
      </c>
      <c r="S104">
        <v>6.8219500000000002</v>
      </c>
      <c r="T104">
        <v>16.066410000000001</v>
      </c>
      <c r="U104">
        <v>2.6511200000000001</v>
      </c>
    </row>
    <row r="105" spans="1:21" x14ac:dyDescent="0.25">
      <c r="A105">
        <v>114</v>
      </c>
      <c r="B105">
        <v>2</v>
      </c>
      <c r="C105">
        <v>5</v>
      </c>
      <c r="D105">
        <v>75</v>
      </c>
      <c r="E105">
        <v>18</v>
      </c>
      <c r="F105">
        <v>39</v>
      </c>
      <c r="G105">
        <v>18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115</v>
      </c>
      <c r="B106">
        <v>2</v>
      </c>
      <c r="C106">
        <v>5</v>
      </c>
      <c r="D106">
        <v>19250.188300000002</v>
      </c>
      <c r="E106">
        <v>2021.43091</v>
      </c>
      <c r="F106">
        <v>7271.8745099999996</v>
      </c>
      <c r="G106">
        <v>4245.4614300000003</v>
      </c>
      <c r="H106">
        <v>5244.4609399999999</v>
      </c>
      <c r="I106">
        <v>466.96051</v>
      </c>
      <c r="J106">
        <v>2290.4137300000002</v>
      </c>
      <c r="K106">
        <v>290.74326000000002</v>
      </c>
      <c r="L106">
        <v>1001.28503</v>
      </c>
      <c r="M106">
        <v>237.30864</v>
      </c>
      <c r="N106">
        <v>637.32452000000001</v>
      </c>
      <c r="O106">
        <v>123.75228</v>
      </c>
      <c r="P106">
        <v>178.92212999999899</v>
      </c>
      <c r="Q106">
        <v>23.228429999999999</v>
      </c>
      <c r="R106">
        <v>79.919460000000001</v>
      </c>
      <c r="S106">
        <v>14.04612</v>
      </c>
      <c r="T106">
        <v>51.889429999999997</v>
      </c>
      <c r="U106">
        <v>9.8386899999999997</v>
      </c>
    </row>
    <row r="107" spans="1:21" x14ac:dyDescent="0.25">
      <c r="A107">
        <v>116</v>
      </c>
      <c r="B107">
        <v>3</v>
      </c>
      <c r="C107">
        <v>7</v>
      </c>
      <c r="D107">
        <v>43398.283819999997</v>
      </c>
      <c r="E107">
        <v>7042.1967800000002</v>
      </c>
      <c r="F107">
        <v>15647.742190000001</v>
      </c>
      <c r="G107">
        <v>8855.9462899999999</v>
      </c>
      <c r="H107">
        <v>10130.045899999999</v>
      </c>
      <c r="I107">
        <v>1722.35266</v>
      </c>
      <c r="J107">
        <v>3309.2298300000002</v>
      </c>
      <c r="K107">
        <v>406.06464</v>
      </c>
      <c r="L107">
        <v>1367.4156499999999</v>
      </c>
      <c r="M107">
        <v>312.42415999999997</v>
      </c>
      <c r="N107">
        <v>997.95099000000005</v>
      </c>
      <c r="O107">
        <v>225.37439000000001</v>
      </c>
      <c r="P107">
        <v>385.47296</v>
      </c>
      <c r="Q107">
        <v>54.041110000000003</v>
      </c>
      <c r="R107">
        <v>164.8322</v>
      </c>
      <c r="S107">
        <v>45.369889999999998</v>
      </c>
      <c r="T107">
        <v>100.82822</v>
      </c>
      <c r="U107">
        <v>20.401540000000001</v>
      </c>
    </row>
    <row r="108" spans="1:21" x14ac:dyDescent="0.25">
      <c r="A108">
        <v>117</v>
      </c>
      <c r="B108">
        <v>3</v>
      </c>
      <c r="C108">
        <v>7</v>
      </c>
      <c r="D108">
        <v>41446.84375</v>
      </c>
      <c r="E108">
        <v>7862.69092</v>
      </c>
      <c r="F108">
        <v>14414.25879</v>
      </c>
      <c r="G108">
        <v>7382.1484399999999</v>
      </c>
      <c r="H108">
        <v>8971.3662100000001</v>
      </c>
      <c r="I108">
        <v>2816.3793900000001</v>
      </c>
      <c r="J108">
        <v>2635.00884</v>
      </c>
      <c r="K108">
        <v>247.13115999999999</v>
      </c>
      <c r="L108">
        <v>1108.17786</v>
      </c>
      <c r="M108">
        <v>317.67392000000001</v>
      </c>
      <c r="N108">
        <v>814.50989000000004</v>
      </c>
      <c r="O108">
        <v>147.51600999999999</v>
      </c>
      <c r="P108">
        <v>381.78189999999898</v>
      </c>
      <c r="Q108">
        <v>46.515709999999999</v>
      </c>
      <c r="R108">
        <v>169.09378000000001</v>
      </c>
      <c r="S108">
        <v>52.378810000000001</v>
      </c>
      <c r="T108">
        <v>97.303640000000001</v>
      </c>
      <c r="U108">
        <v>16.48996</v>
      </c>
    </row>
    <row r="109" spans="1:21" x14ac:dyDescent="0.25">
      <c r="A109">
        <v>118</v>
      </c>
      <c r="B109">
        <v>0</v>
      </c>
      <c r="C109">
        <v>7</v>
      </c>
      <c r="D109">
        <v>31338.323369999998</v>
      </c>
      <c r="E109">
        <v>3643.52441</v>
      </c>
      <c r="F109">
        <v>10209.4668</v>
      </c>
      <c r="G109">
        <v>8094.0605500000001</v>
      </c>
      <c r="H109">
        <v>8462.2597700000006</v>
      </c>
      <c r="I109">
        <v>929.01184000000001</v>
      </c>
      <c r="J109">
        <v>5078.7920599999998</v>
      </c>
      <c r="K109">
        <v>779.86126999999999</v>
      </c>
      <c r="L109">
        <v>2017.6876199999999</v>
      </c>
      <c r="M109">
        <v>564.38971000000004</v>
      </c>
      <c r="N109">
        <v>1303.94849</v>
      </c>
      <c r="O109">
        <v>412.90496999999999</v>
      </c>
      <c r="P109">
        <v>1342.84671</v>
      </c>
      <c r="Q109">
        <v>195.63148000000001</v>
      </c>
      <c r="R109">
        <v>536.31542999999999</v>
      </c>
      <c r="S109">
        <v>144.13855000000001</v>
      </c>
      <c r="T109">
        <v>360.10543999999999</v>
      </c>
      <c r="U109">
        <v>106.65581</v>
      </c>
    </row>
    <row r="110" spans="1:21" x14ac:dyDescent="0.25">
      <c r="A110">
        <v>119</v>
      </c>
      <c r="B110">
        <v>3</v>
      </c>
      <c r="C110">
        <v>7</v>
      </c>
      <c r="D110">
        <v>12850.49359</v>
      </c>
      <c r="E110">
        <v>2595.17578</v>
      </c>
      <c r="F110">
        <v>4920.3120099999996</v>
      </c>
      <c r="G110">
        <v>2458.9797400000002</v>
      </c>
      <c r="H110">
        <v>2324.1074199999998</v>
      </c>
      <c r="I110">
        <v>551.91863999999998</v>
      </c>
      <c r="J110">
        <v>2420.3063899999902</v>
      </c>
      <c r="K110">
        <v>312.85538000000003</v>
      </c>
      <c r="L110">
        <v>994.51367000000005</v>
      </c>
      <c r="M110">
        <v>290.72375</v>
      </c>
      <c r="N110">
        <v>694.95343000000003</v>
      </c>
      <c r="O110">
        <v>127.26016</v>
      </c>
      <c r="P110">
        <v>111.44596</v>
      </c>
      <c r="Q110">
        <v>14.7697</v>
      </c>
      <c r="R110">
        <v>44.891530000000003</v>
      </c>
      <c r="S110">
        <v>12.97289</v>
      </c>
      <c r="T110">
        <v>32.739719999999998</v>
      </c>
      <c r="U110">
        <v>6.07212</v>
      </c>
    </row>
    <row r="111" spans="1:21" x14ac:dyDescent="0.25">
      <c r="A111">
        <v>120</v>
      </c>
      <c r="B111">
        <v>3</v>
      </c>
      <c r="C111">
        <v>7</v>
      </c>
      <c r="D111">
        <v>11336.99136</v>
      </c>
      <c r="E111">
        <v>1642.2377899999999</v>
      </c>
      <c r="F111">
        <v>4341.0273399999996</v>
      </c>
      <c r="G111">
        <v>2437.5561499999999</v>
      </c>
      <c r="H111">
        <v>2625.0422400000002</v>
      </c>
      <c r="I111">
        <v>291.12783999999999</v>
      </c>
      <c r="J111">
        <v>1960.6057599999999</v>
      </c>
      <c r="K111">
        <v>239.7458</v>
      </c>
      <c r="L111">
        <v>824.22118999999998</v>
      </c>
      <c r="M111">
        <v>241.27249</v>
      </c>
      <c r="N111">
        <v>552.73009999999999</v>
      </c>
      <c r="O111">
        <v>102.63618</v>
      </c>
      <c r="P111">
        <v>114.33320000000001</v>
      </c>
      <c r="Q111">
        <v>13.71031</v>
      </c>
      <c r="R111">
        <v>48.188400000000001</v>
      </c>
      <c r="S111">
        <v>14.253019999999999</v>
      </c>
      <c r="T111">
        <v>32.258839999999999</v>
      </c>
      <c r="U111">
        <v>5.9226299999999998</v>
      </c>
    </row>
    <row r="112" spans="1:21" x14ac:dyDescent="0.25">
      <c r="A112">
        <v>121</v>
      </c>
      <c r="B112">
        <v>0</v>
      </c>
      <c r="C112">
        <v>7</v>
      </c>
      <c r="D112">
        <v>36376.307500000003</v>
      </c>
      <c r="E112">
        <v>8309.88184</v>
      </c>
      <c r="F112">
        <v>13082.54199</v>
      </c>
      <c r="G112">
        <v>6548.6533200000003</v>
      </c>
      <c r="H112">
        <v>6547.0859399999999</v>
      </c>
      <c r="I112">
        <v>1888.1444100000001</v>
      </c>
      <c r="J112">
        <v>9317.4074799999999</v>
      </c>
      <c r="K112">
        <v>1113.9396999999999</v>
      </c>
      <c r="L112">
        <v>3727.7941900000001</v>
      </c>
      <c r="M112">
        <v>1198.9279799999999</v>
      </c>
      <c r="N112">
        <v>2711.7822299999998</v>
      </c>
      <c r="O112">
        <v>564.96338000000003</v>
      </c>
      <c r="P112">
        <v>1220.5237500000001</v>
      </c>
      <c r="Q112">
        <v>149.72380000000001</v>
      </c>
      <c r="R112">
        <v>488.68732</v>
      </c>
      <c r="S112">
        <v>149.90100000000001</v>
      </c>
      <c r="T112">
        <v>356.27346999999997</v>
      </c>
      <c r="U112">
        <v>75.938159999999996</v>
      </c>
    </row>
    <row r="113" spans="1:21" x14ac:dyDescent="0.25">
      <c r="A113">
        <v>122</v>
      </c>
      <c r="B113">
        <v>0</v>
      </c>
      <c r="C113">
        <v>7</v>
      </c>
      <c r="D113">
        <v>22303.921579999998</v>
      </c>
      <c r="E113">
        <v>3201.5744599999998</v>
      </c>
      <c r="F113">
        <v>7596.3276400000004</v>
      </c>
      <c r="G113">
        <v>5320.8217800000002</v>
      </c>
      <c r="H113">
        <v>5425.7539100000004</v>
      </c>
      <c r="I113">
        <v>759.44379000000004</v>
      </c>
      <c r="J113">
        <v>4556.3523800000003</v>
      </c>
      <c r="K113">
        <v>483.3562</v>
      </c>
      <c r="L113">
        <v>1798.87427</v>
      </c>
      <c r="M113">
        <v>577.34325999999999</v>
      </c>
      <c r="N113">
        <v>1426.58691</v>
      </c>
      <c r="O113">
        <v>270.19173999999998</v>
      </c>
      <c r="P113">
        <v>605.983059999999</v>
      </c>
      <c r="Q113">
        <v>61.387860000000003</v>
      </c>
      <c r="R113">
        <v>238.35162</v>
      </c>
      <c r="S113">
        <v>81.803020000000004</v>
      </c>
      <c r="T113">
        <v>192.88321999999999</v>
      </c>
      <c r="U113">
        <v>31.55734</v>
      </c>
    </row>
    <row r="114" spans="1:21" x14ac:dyDescent="0.25">
      <c r="A114">
        <v>123</v>
      </c>
      <c r="B114">
        <v>1</v>
      </c>
      <c r="C114">
        <v>7</v>
      </c>
      <c r="D114">
        <v>20306.372810000001</v>
      </c>
      <c r="E114">
        <v>3445.3432600000001</v>
      </c>
      <c r="F114">
        <v>7679.1415999999999</v>
      </c>
      <c r="G114">
        <v>3721.2226599999999</v>
      </c>
      <c r="H114">
        <v>4222.2622099999999</v>
      </c>
      <c r="I114">
        <v>1238.40308</v>
      </c>
      <c r="J114">
        <v>3387.9061899999901</v>
      </c>
      <c r="K114">
        <v>465.95589999999999</v>
      </c>
      <c r="L114">
        <v>1382.3470500000001</v>
      </c>
      <c r="M114">
        <v>359.81130999999999</v>
      </c>
      <c r="N114">
        <v>941.72893999999997</v>
      </c>
      <c r="O114">
        <v>238.06299000000001</v>
      </c>
      <c r="P114">
        <v>299.73939000000001</v>
      </c>
      <c r="Q114">
        <v>41.022739999999999</v>
      </c>
      <c r="R114">
        <v>118.73112</v>
      </c>
      <c r="S114">
        <v>30.20279</v>
      </c>
      <c r="T114">
        <v>83.810720000000003</v>
      </c>
      <c r="U114">
        <v>25.972020000000001</v>
      </c>
    </row>
    <row r="115" spans="1:21" x14ac:dyDescent="0.25">
      <c r="A115">
        <v>124</v>
      </c>
      <c r="B115">
        <v>1</v>
      </c>
      <c r="C115">
        <v>7</v>
      </c>
      <c r="D115">
        <v>18912.396489999999</v>
      </c>
      <c r="E115">
        <v>3233.3759799999998</v>
      </c>
      <c r="F115">
        <v>6830.2656299999999</v>
      </c>
      <c r="G115">
        <v>3776.1423300000001</v>
      </c>
      <c r="H115">
        <v>4554.69434</v>
      </c>
      <c r="I115">
        <v>517.91821000000004</v>
      </c>
      <c r="J115">
        <v>2306.3160800000001</v>
      </c>
      <c r="K115">
        <v>301.26330999999999</v>
      </c>
      <c r="L115">
        <v>996.00396999999998</v>
      </c>
      <c r="M115">
        <v>316.75742000000002</v>
      </c>
      <c r="N115">
        <v>563.50891000000001</v>
      </c>
      <c r="O115">
        <v>128.78246999999999</v>
      </c>
      <c r="P115">
        <v>314.51173999999997</v>
      </c>
      <c r="Q115">
        <v>43.221499999999999</v>
      </c>
      <c r="R115">
        <v>135.28467000000001</v>
      </c>
      <c r="S115">
        <v>40.420830000000002</v>
      </c>
      <c r="T115">
        <v>76.512889999999999</v>
      </c>
      <c r="U115">
        <v>19.071850000000001</v>
      </c>
    </row>
    <row r="116" spans="1:21" x14ac:dyDescent="0.25">
      <c r="A116">
        <v>125</v>
      </c>
      <c r="B116">
        <v>0</v>
      </c>
      <c r="C116">
        <v>12</v>
      </c>
      <c r="D116">
        <v>9044.8726399999996</v>
      </c>
      <c r="E116">
        <v>1078.9146699999999</v>
      </c>
      <c r="F116">
        <v>3656.8410600000002</v>
      </c>
      <c r="G116">
        <v>2135.1550299999999</v>
      </c>
      <c r="H116">
        <v>1911.78235</v>
      </c>
      <c r="I116">
        <v>262.17953</v>
      </c>
      <c r="J116">
        <v>1499.5181399999999</v>
      </c>
      <c r="K116">
        <v>167.61258000000001</v>
      </c>
      <c r="L116">
        <v>614.39386000000002</v>
      </c>
      <c r="M116">
        <v>183.45419000000001</v>
      </c>
      <c r="N116">
        <v>463.21535999999998</v>
      </c>
      <c r="O116">
        <v>70.842150000000004</v>
      </c>
      <c r="P116">
        <v>114.88979</v>
      </c>
      <c r="Q116">
        <v>12.16666</v>
      </c>
      <c r="R116">
        <v>47.639159999999997</v>
      </c>
      <c r="S116">
        <v>14.42977</v>
      </c>
      <c r="T116">
        <v>35.375929999999997</v>
      </c>
      <c r="U116">
        <v>5.27827</v>
      </c>
    </row>
    <row r="117" spans="1:21" x14ac:dyDescent="0.25">
      <c r="A117">
        <v>126</v>
      </c>
      <c r="B117">
        <v>0</v>
      </c>
      <c r="C117">
        <v>12</v>
      </c>
      <c r="D117">
        <v>9830.1122500000001</v>
      </c>
      <c r="E117">
        <v>2809.1164600000002</v>
      </c>
      <c r="F117">
        <v>3569.2604999999999</v>
      </c>
      <c r="G117">
        <v>1408.7045900000001</v>
      </c>
      <c r="H117">
        <v>1463.5239300000001</v>
      </c>
      <c r="I117">
        <v>579.50676999999996</v>
      </c>
      <c r="J117">
        <v>1801.72918</v>
      </c>
      <c r="K117">
        <v>227.22380000000001</v>
      </c>
      <c r="L117">
        <v>757.36212</v>
      </c>
      <c r="M117">
        <v>234.57024000000001</v>
      </c>
      <c r="N117">
        <v>484.51816000000002</v>
      </c>
      <c r="O117">
        <v>98.054860000000005</v>
      </c>
      <c r="P117">
        <v>216.24133</v>
      </c>
      <c r="Q117">
        <v>28.586960000000001</v>
      </c>
      <c r="R117">
        <v>86.300780000000003</v>
      </c>
      <c r="S117">
        <v>29.268049999999999</v>
      </c>
      <c r="T117">
        <v>58.266950000000001</v>
      </c>
      <c r="U117">
        <v>13.81859</v>
      </c>
    </row>
    <row r="118" spans="1:21" x14ac:dyDescent="0.25">
      <c r="A118">
        <v>127</v>
      </c>
      <c r="B118">
        <v>0</v>
      </c>
      <c r="C118">
        <v>7</v>
      </c>
      <c r="D118">
        <v>29040.8737799999</v>
      </c>
      <c r="E118">
        <v>8099.2587899999999</v>
      </c>
      <c r="F118">
        <v>10087.460940000001</v>
      </c>
      <c r="G118">
        <v>3934.9768100000001</v>
      </c>
      <c r="H118">
        <v>3829.5036599999999</v>
      </c>
      <c r="I118">
        <v>3089.6735800000001</v>
      </c>
      <c r="J118">
        <v>3290.99817999999</v>
      </c>
      <c r="K118">
        <v>279.8381</v>
      </c>
      <c r="L118">
        <v>1390.24683</v>
      </c>
      <c r="M118">
        <v>508.56796000000003</v>
      </c>
      <c r="N118">
        <v>1019.98199</v>
      </c>
      <c r="O118">
        <v>92.363299999999995</v>
      </c>
      <c r="P118">
        <v>801.16133000000002</v>
      </c>
      <c r="Q118">
        <v>53.19256</v>
      </c>
      <c r="R118">
        <v>342.14855999999997</v>
      </c>
      <c r="S118">
        <v>126.42635</v>
      </c>
      <c r="T118">
        <v>261.03960999999998</v>
      </c>
      <c r="U118">
        <v>18.35425</v>
      </c>
    </row>
    <row r="119" spans="1:21" x14ac:dyDescent="0.25">
      <c r="A119">
        <v>128</v>
      </c>
      <c r="B119">
        <v>3</v>
      </c>
      <c r="C119">
        <v>3</v>
      </c>
      <c r="D119">
        <v>58478.576179999996</v>
      </c>
      <c r="E119">
        <v>9950.0703099999992</v>
      </c>
      <c r="F119">
        <v>20563.26758</v>
      </c>
      <c r="G119">
        <v>12785.48926</v>
      </c>
      <c r="H119">
        <v>12882.867190000001</v>
      </c>
      <c r="I119">
        <v>2296.88184</v>
      </c>
      <c r="J119">
        <v>5398.3628599999902</v>
      </c>
      <c r="K119">
        <v>646.00243999999998</v>
      </c>
      <c r="L119">
        <v>2294.1311000000001</v>
      </c>
      <c r="M119">
        <v>549.51751999999999</v>
      </c>
      <c r="N119">
        <v>1580.39832</v>
      </c>
      <c r="O119">
        <v>328.31348000000003</v>
      </c>
      <c r="P119">
        <v>613.08551</v>
      </c>
      <c r="Q119">
        <v>83.643180000000001</v>
      </c>
      <c r="R119">
        <v>267.78402999999997</v>
      </c>
      <c r="S119">
        <v>67.419790000000006</v>
      </c>
      <c r="T119">
        <v>164.02395999999999</v>
      </c>
      <c r="U119">
        <v>30.214549999999999</v>
      </c>
    </row>
    <row r="120" spans="1:21" x14ac:dyDescent="0.25">
      <c r="A120">
        <v>129</v>
      </c>
      <c r="B120">
        <v>3</v>
      </c>
      <c r="C120">
        <v>7</v>
      </c>
      <c r="D120">
        <v>62676.363519999999</v>
      </c>
      <c r="E120">
        <v>12042.813480000001</v>
      </c>
      <c r="F120">
        <v>22331.16992</v>
      </c>
      <c r="G120">
        <v>11318.530269999999</v>
      </c>
      <c r="H120">
        <v>13445.308590000001</v>
      </c>
      <c r="I120">
        <v>3538.54126</v>
      </c>
      <c r="J120">
        <v>4922.9483599999903</v>
      </c>
      <c r="K120">
        <v>525.9538</v>
      </c>
      <c r="L120">
        <v>2093.9064899999998</v>
      </c>
      <c r="M120">
        <v>605.15070000000003</v>
      </c>
      <c r="N120">
        <v>1430.86816</v>
      </c>
      <c r="O120">
        <v>267.06921</v>
      </c>
      <c r="P120">
        <v>594.32810999999901</v>
      </c>
      <c r="Q120">
        <v>68.997159999999994</v>
      </c>
      <c r="R120">
        <v>263.37002999999999</v>
      </c>
      <c r="S120">
        <v>81.002859999999998</v>
      </c>
      <c r="T120">
        <v>153.93512000000001</v>
      </c>
      <c r="U120">
        <v>27.022939999999998</v>
      </c>
    </row>
    <row r="121" spans="1:21" x14ac:dyDescent="0.25">
      <c r="A121">
        <v>130</v>
      </c>
      <c r="B121">
        <v>1</v>
      </c>
      <c r="C121">
        <v>12</v>
      </c>
      <c r="D121">
        <v>416.66999999999899</v>
      </c>
      <c r="E121">
        <v>70.5</v>
      </c>
      <c r="F121">
        <v>138.66999999999999</v>
      </c>
      <c r="G121">
        <v>58.5</v>
      </c>
      <c r="H121">
        <v>119</v>
      </c>
      <c r="I121">
        <v>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>
        <v>131</v>
      </c>
      <c r="B122">
        <v>1</v>
      </c>
      <c r="C122">
        <v>12</v>
      </c>
      <c r="D122">
        <v>560.78093999999999</v>
      </c>
      <c r="E122">
        <v>76.830020000000005</v>
      </c>
      <c r="F122">
        <v>193.91347999999999</v>
      </c>
      <c r="G122">
        <v>102.21597</v>
      </c>
      <c r="H122">
        <v>157.82147000000001</v>
      </c>
      <c r="I122">
        <v>30</v>
      </c>
      <c r="J122">
        <v>6.0914799999999998</v>
      </c>
      <c r="K122">
        <v>0.59875</v>
      </c>
      <c r="L122">
        <v>3.3595799999999998</v>
      </c>
      <c r="M122">
        <v>1.0119499999999999</v>
      </c>
      <c r="N122">
        <v>1.1212</v>
      </c>
      <c r="O122">
        <v>0</v>
      </c>
      <c r="P122">
        <v>0.11391</v>
      </c>
      <c r="Q122">
        <v>1.1089999999999999E-2</v>
      </c>
      <c r="R122">
        <v>6.3439999999999996E-2</v>
      </c>
      <c r="S122">
        <v>1.8149999999999999E-2</v>
      </c>
      <c r="T122">
        <v>2.1229999999999999E-2</v>
      </c>
      <c r="U122">
        <v>0</v>
      </c>
    </row>
    <row r="123" spans="1:21" x14ac:dyDescent="0.25">
      <c r="A123">
        <v>132</v>
      </c>
      <c r="B123">
        <v>2</v>
      </c>
      <c r="C123">
        <v>3</v>
      </c>
      <c r="D123">
        <v>35721.8577899999</v>
      </c>
      <c r="E123">
        <v>7747.1635699999997</v>
      </c>
      <c r="F123">
        <v>13742.918949999999</v>
      </c>
      <c r="G123">
        <v>7042.16309</v>
      </c>
      <c r="H123">
        <v>5973.9604499999996</v>
      </c>
      <c r="I123">
        <v>1215.65173</v>
      </c>
      <c r="J123">
        <v>3604.8436799999999</v>
      </c>
      <c r="K123">
        <v>492.44574</v>
      </c>
      <c r="L123">
        <v>1511.9737500000001</v>
      </c>
      <c r="M123">
        <v>489.97307999999998</v>
      </c>
      <c r="N123">
        <v>940.07799999999997</v>
      </c>
      <c r="O123">
        <v>170.37311</v>
      </c>
      <c r="P123">
        <v>155.647909999999</v>
      </c>
      <c r="Q123">
        <v>28.412569999999999</v>
      </c>
      <c r="R123">
        <v>62.720930000000003</v>
      </c>
      <c r="S123">
        <v>26.49156</v>
      </c>
      <c r="T123">
        <v>32.648159999999997</v>
      </c>
      <c r="U123">
        <v>5.3746900000000002</v>
      </c>
    </row>
    <row r="124" spans="1:21" x14ac:dyDescent="0.25">
      <c r="A124">
        <v>133</v>
      </c>
      <c r="B124">
        <v>2</v>
      </c>
      <c r="C124">
        <v>3</v>
      </c>
      <c r="D124">
        <v>27959.686040000001</v>
      </c>
      <c r="E124">
        <v>3830.1835900000001</v>
      </c>
      <c r="F124">
        <v>10272.224609999999</v>
      </c>
      <c r="G124">
        <v>6621.5610399999996</v>
      </c>
      <c r="H124">
        <v>6720.4233400000003</v>
      </c>
      <c r="I124">
        <v>515.29345999999998</v>
      </c>
      <c r="J124">
        <v>2493.2712099999999</v>
      </c>
      <c r="K124">
        <v>339.55471999999997</v>
      </c>
      <c r="L124">
        <v>1055.26721</v>
      </c>
      <c r="M124">
        <v>328.69504000000001</v>
      </c>
      <c r="N124">
        <v>620.46361999999999</v>
      </c>
      <c r="O124">
        <v>149.29061999999999</v>
      </c>
      <c r="P124">
        <v>130.61170999999999</v>
      </c>
      <c r="Q124">
        <v>21.907430000000002</v>
      </c>
      <c r="R124">
        <v>58.514510000000001</v>
      </c>
      <c r="S124">
        <v>20.466000000000001</v>
      </c>
      <c r="T124">
        <v>23.30181</v>
      </c>
      <c r="U124">
        <v>6.4219600000000003</v>
      </c>
    </row>
    <row r="125" spans="1:21" x14ac:dyDescent="0.25">
      <c r="A125">
        <v>134</v>
      </c>
      <c r="B125">
        <v>0</v>
      </c>
      <c r="C125">
        <v>15</v>
      </c>
      <c r="D125">
        <v>21169.292229999999</v>
      </c>
      <c r="E125">
        <v>3535.43091</v>
      </c>
      <c r="F125">
        <v>7749.1132799999996</v>
      </c>
      <c r="G125">
        <v>4333.11816</v>
      </c>
      <c r="H125">
        <v>4252.9375</v>
      </c>
      <c r="I125">
        <v>1298.69238</v>
      </c>
      <c r="J125">
        <v>3459.5960700000001</v>
      </c>
      <c r="K125">
        <v>370.64398</v>
      </c>
      <c r="L125">
        <v>1503.29883</v>
      </c>
      <c r="M125">
        <v>402.04691000000003</v>
      </c>
      <c r="N125">
        <v>1027.42419</v>
      </c>
      <c r="O125">
        <v>156.18216000000001</v>
      </c>
      <c r="P125">
        <v>455.36266999999998</v>
      </c>
      <c r="Q125">
        <v>45.05903</v>
      </c>
      <c r="R125">
        <v>194.06616</v>
      </c>
      <c r="S125">
        <v>54.710239999999999</v>
      </c>
      <c r="T125">
        <v>141.36752000000001</v>
      </c>
      <c r="U125">
        <v>20.15972</v>
      </c>
    </row>
    <row r="126" spans="1:21" x14ac:dyDescent="0.25">
      <c r="A126">
        <v>135</v>
      </c>
      <c r="B126">
        <v>0</v>
      </c>
      <c r="C126">
        <v>15</v>
      </c>
      <c r="D126">
        <v>16571.165949999999</v>
      </c>
      <c r="E126">
        <v>2702.2028799999998</v>
      </c>
      <c r="F126">
        <v>6082.4287100000001</v>
      </c>
      <c r="G126">
        <v>3492.7690400000001</v>
      </c>
      <c r="H126">
        <v>3719.17236</v>
      </c>
      <c r="I126">
        <v>574.59295999999995</v>
      </c>
      <c r="J126">
        <v>2120.6279500000001</v>
      </c>
      <c r="K126">
        <v>276.06209999999999</v>
      </c>
      <c r="L126">
        <v>929.90899999999999</v>
      </c>
      <c r="M126">
        <v>218.89151000000001</v>
      </c>
      <c r="N126">
        <v>586.00543000000005</v>
      </c>
      <c r="O126">
        <v>109.75991</v>
      </c>
      <c r="P126">
        <v>284.78865999999999</v>
      </c>
      <c r="Q126">
        <v>37.852910000000001</v>
      </c>
      <c r="R126">
        <v>125.10109</v>
      </c>
      <c r="S126">
        <v>29.966200000000001</v>
      </c>
      <c r="T126">
        <v>78.42004</v>
      </c>
      <c r="U126">
        <v>13.44842</v>
      </c>
    </row>
    <row r="127" spans="1:21" x14ac:dyDescent="0.25">
      <c r="A127">
        <v>136</v>
      </c>
      <c r="B127">
        <v>0</v>
      </c>
      <c r="C127">
        <v>7</v>
      </c>
      <c r="D127">
        <v>11625.05531</v>
      </c>
      <c r="E127">
        <v>1557.92688</v>
      </c>
      <c r="F127">
        <v>4287.9101600000004</v>
      </c>
      <c r="G127">
        <v>2524.1728499999999</v>
      </c>
      <c r="H127">
        <v>3156.3017599999998</v>
      </c>
      <c r="I127">
        <v>98.743660000000006</v>
      </c>
      <c r="J127">
        <v>1814.2467200000001</v>
      </c>
      <c r="K127">
        <v>291.41714000000002</v>
      </c>
      <c r="L127">
        <v>761.21605999999997</v>
      </c>
      <c r="M127">
        <v>226.86809</v>
      </c>
      <c r="N127">
        <v>503.33542</v>
      </c>
      <c r="O127">
        <v>31.41001</v>
      </c>
      <c r="P127">
        <v>149.18803</v>
      </c>
      <c r="Q127">
        <v>21.658349999999999</v>
      </c>
      <c r="R127">
        <v>64.461870000000005</v>
      </c>
      <c r="S127">
        <v>16.804690000000001</v>
      </c>
      <c r="T127">
        <v>43.905799999999999</v>
      </c>
      <c r="U127">
        <v>2.3573200000000001</v>
      </c>
    </row>
    <row r="128" spans="1:21" x14ac:dyDescent="0.25">
      <c r="A128">
        <v>137</v>
      </c>
      <c r="B128">
        <v>0</v>
      </c>
      <c r="C128">
        <v>7</v>
      </c>
      <c r="D128">
        <v>22938.509529999999</v>
      </c>
      <c r="E128">
        <v>4298.0581099999999</v>
      </c>
      <c r="F128">
        <v>8366.8701199999996</v>
      </c>
      <c r="G128">
        <v>3895.0795899999998</v>
      </c>
      <c r="H128">
        <v>4866.9370099999996</v>
      </c>
      <c r="I128">
        <v>1511.5646999999999</v>
      </c>
      <c r="J128">
        <v>3354.6729700000001</v>
      </c>
      <c r="K128">
        <v>389.47232000000002</v>
      </c>
      <c r="L128">
        <v>1334.55078</v>
      </c>
      <c r="M128">
        <v>380.90755999999999</v>
      </c>
      <c r="N128">
        <v>1079.1131600000001</v>
      </c>
      <c r="O128">
        <v>170.62915000000001</v>
      </c>
      <c r="P128">
        <v>318.04068999999998</v>
      </c>
      <c r="Q128">
        <v>35.751429999999999</v>
      </c>
      <c r="R128">
        <v>124.84097</v>
      </c>
      <c r="S128">
        <v>36.841929999999998</v>
      </c>
      <c r="T128">
        <v>104.97396000000001</v>
      </c>
      <c r="U128">
        <v>15.632400000000001</v>
      </c>
    </row>
    <row r="129" spans="1:21" x14ac:dyDescent="0.25">
      <c r="A129">
        <v>138</v>
      </c>
      <c r="B129">
        <v>1</v>
      </c>
      <c r="C129">
        <v>7</v>
      </c>
      <c r="D129">
        <v>15275.907349999999</v>
      </c>
      <c r="E129">
        <v>3757.3083499999998</v>
      </c>
      <c r="F129">
        <v>5738.9868200000001</v>
      </c>
      <c r="G129">
        <v>2365.9235800000001</v>
      </c>
      <c r="H129">
        <v>2600.7978499999999</v>
      </c>
      <c r="I129">
        <v>812.89075000000003</v>
      </c>
      <c r="J129">
        <v>2017.0363499999901</v>
      </c>
      <c r="K129">
        <v>198.48074</v>
      </c>
      <c r="L129">
        <v>884.07592999999997</v>
      </c>
      <c r="M129">
        <v>248.51933</v>
      </c>
      <c r="N129">
        <v>580.28210000000001</v>
      </c>
      <c r="O129">
        <v>105.67825000000001</v>
      </c>
      <c r="P129">
        <v>197.63077999999999</v>
      </c>
      <c r="Q129">
        <v>27.061260000000001</v>
      </c>
      <c r="R129">
        <v>95.218590000000006</v>
      </c>
      <c r="S129">
        <v>21.625419999999998</v>
      </c>
      <c r="T129">
        <v>44.630139999999997</v>
      </c>
      <c r="U129">
        <v>9.0953700000000008</v>
      </c>
    </row>
    <row r="130" spans="1:21" x14ac:dyDescent="0.25">
      <c r="A130">
        <v>139</v>
      </c>
      <c r="B130">
        <v>1</v>
      </c>
      <c r="C130">
        <v>7</v>
      </c>
      <c r="D130">
        <v>13657.60038</v>
      </c>
      <c r="E130">
        <v>933.50365999999997</v>
      </c>
      <c r="F130">
        <v>4837.5014600000004</v>
      </c>
      <c r="G130">
        <v>4459.2163099999998</v>
      </c>
      <c r="H130">
        <v>3227.7966299999998</v>
      </c>
      <c r="I130">
        <v>199.58232000000001</v>
      </c>
      <c r="J130">
        <v>1834.5969600000001</v>
      </c>
      <c r="K130">
        <v>179.03908000000001</v>
      </c>
      <c r="L130">
        <v>830.78088000000002</v>
      </c>
      <c r="M130">
        <v>238.84894</v>
      </c>
      <c r="N130">
        <v>543.12432999999999</v>
      </c>
      <c r="O130">
        <v>42.803730000000002</v>
      </c>
      <c r="P130">
        <v>186.36179999999999</v>
      </c>
      <c r="Q130">
        <v>12.46698</v>
      </c>
      <c r="R130">
        <v>81.862110000000001</v>
      </c>
      <c r="S130">
        <v>32.98122</v>
      </c>
      <c r="T130">
        <v>56.257510000000003</v>
      </c>
      <c r="U130">
        <v>2.7939799999999999</v>
      </c>
    </row>
    <row r="131" spans="1:21" x14ac:dyDescent="0.25">
      <c r="A131">
        <v>140</v>
      </c>
      <c r="B131">
        <v>3</v>
      </c>
      <c r="C131">
        <v>7</v>
      </c>
      <c r="D131">
        <v>22146.075199999999</v>
      </c>
      <c r="E131">
        <v>5140.6186500000003</v>
      </c>
      <c r="F131">
        <v>8657.8642600000003</v>
      </c>
      <c r="G131">
        <v>3287.4987799999999</v>
      </c>
      <c r="H131">
        <v>3660.4929200000001</v>
      </c>
      <c r="I131">
        <v>1399.60059</v>
      </c>
      <c r="J131">
        <v>3838.5816</v>
      </c>
      <c r="K131">
        <v>452.14218</v>
      </c>
      <c r="L131">
        <v>1636.20129</v>
      </c>
      <c r="M131">
        <v>457.13745</v>
      </c>
      <c r="N131">
        <v>1089.69739</v>
      </c>
      <c r="O131">
        <v>203.40329</v>
      </c>
      <c r="P131">
        <v>469.35910000000001</v>
      </c>
      <c r="Q131">
        <v>55.790039999999998</v>
      </c>
      <c r="R131">
        <v>194.27336</v>
      </c>
      <c r="S131">
        <v>57.337719999999997</v>
      </c>
      <c r="T131">
        <v>136.64024000000001</v>
      </c>
      <c r="U131">
        <v>25.317740000000001</v>
      </c>
    </row>
    <row r="132" spans="1:21" x14ac:dyDescent="0.25">
      <c r="A132">
        <v>141</v>
      </c>
      <c r="B132">
        <v>3</v>
      </c>
      <c r="C132">
        <v>7</v>
      </c>
      <c r="D132">
        <v>22506.905409999999</v>
      </c>
      <c r="E132">
        <v>2457.4455600000001</v>
      </c>
      <c r="F132">
        <v>8240.1337899999999</v>
      </c>
      <c r="G132">
        <v>5513.6430700000001</v>
      </c>
      <c r="H132">
        <v>5553.9267600000003</v>
      </c>
      <c r="I132">
        <v>741.75622999999996</v>
      </c>
      <c r="J132">
        <v>3868.2719999999999</v>
      </c>
      <c r="K132">
        <v>534.57818999999995</v>
      </c>
      <c r="L132">
        <v>1634.7607399999999</v>
      </c>
      <c r="M132">
        <v>411.01382000000001</v>
      </c>
      <c r="N132">
        <v>1049.8101799999999</v>
      </c>
      <c r="O132">
        <v>238.10907</v>
      </c>
      <c r="P132">
        <v>407.02376999999899</v>
      </c>
      <c r="Q132">
        <v>53.954700000000003</v>
      </c>
      <c r="R132">
        <v>171.82326</v>
      </c>
      <c r="S132">
        <v>43.962069999999997</v>
      </c>
      <c r="T132">
        <v>112.93268999999999</v>
      </c>
      <c r="U132">
        <v>24.351050000000001</v>
      </c>
    </row>
    <row r="133" spans="1:21" x14ac:dyDescent="0.25">
      <c r="A133">
        <v>142</v>
      </c>
      <c r="B133">
        <v>1</v>
      </c>
      <c r="C133">
        <v>7</v>
      </c>
      <c r="D133">
        <v>29838.255369999999</v>
      </c>
      <c r="E133">
        <v>7190.9872999999998</v>
      </c>
      <c r="F133">
        <v>11421.65137</v>
      </c>
      <c r="G133">
        <v>3363.3579100000002</v>
      </c>
      <c r="H133">
        <v>5769.02783</v>
      </c>
      <c r="I133">
        <v>2093.2309599999999</v>
      </c>
      <c r="J133">
        <v>7297.3595299999997</v>
      </c>
      <c r="K133">
        <v>711.63671999999997</v>
      </c>
      <c r="L133">
        <v>3177.9174800000001</v>
      </c>
      <c r="M133">
        <v>735.50385000000006</v>
      </c>
      <c r="N133">
        <v>2259.30591</v>
      </c>
      <c r="O133">
        <v>412.99556999999999</v>
      </c>
      <c r="P133">
        <v>1237.3099199999999</v>
      </c>
      <c r="Q133">
        <v>112.99535</v>
      </c>
      <c r="R133">
        <v>542.00969999999995</v>
      </c>
      <c r="S133">
        <v>99.448149999999998</v>
      </c>
      <c r="T133">
        <v>406.39220999999998</v>
      </c>
      <c r="U133">
        <v>76.464510000000004</v>
      </c>
    </row>
    <row r="134" spans="1:21" x14ac:dyDescent="0.25">
      <c r="A134">
        <v>143</v>
      </c>
      <c r="B134">
        <v>0</v>
      </c>
      <c r="C134">
        <v>7</v>
      </c>
      <c r="D134">
        <v>20119.60828</v>
      </c>
      <c r="E134">
        <v>4681.80908</v>
      </c>
      <c r="F134">
        <v>7367.6660199999997</v>
      </c>
      <c r="G134">
        <v>3116.71362</v>
      </c>
      <c r="H134">
        <v>4098.2299800000001</v>
      </c>
      <c r="I134">
        <v>855.18957999999998</v>
      </c>
      <c r="J134">
        <v>6341.3045899999997</v>
      </c>
      <c r="K134">
        <v>755.75438999999994</v>
      </c>
      <c r="L134">
        <v>2598.3037100000001</v>
      </c>
      <c r="M134">
        <v>836.48157000000003</v>
      </c>
      <c r="N134">
        <v>1804.70984</v>
      </c>
      <c r="O134">
        <v>346.05507999999998</v>
      </c>
      <c r="P134">
        <v>685.38259000000005</v>
      </c>
      <c r="Q134">
        <v>89.605900000000005</v>
      </c>
      <c r="R134">
        <v>269.23090000000002</v>
      </c>
      <c r="S134">
        <v>89.21</v>
      </c>
      <c r="T134">
        <v>196.99678</v>
      </c>
      <c r="U134">
        <v>40.339010000000002</v>
      </c>
    </row>
    <row r="135" spans="1:21" x14ac:dyDescent="0.25">
      <c r="A135">
        <v>144</v>
      </c>
      <c r="B135">
        <v>0</v>
      </c>
      <c r="C135">
        <v>7</v>
      </c>
      <c r="D135">
        <v>18798.862789999999</v>
      </c>
      <c r="E135">
        <v>4411.2924800000001</v>
      </c>
      <c r="F135">
        <v>6918.7656299999999</v>
      </c>
      <c r="G135">
        <v>2969.68408</v>
      </c>
      <c r="H135">
        <v>3457.1369599999998</v>
      </c>
      <c r="I135">
        <v>1041.9836399999999</v>
      </c>
      <c r="J135">
        <v>4367.3623600000001</v>
      </c>
      <c r="K135">
        <v>497.34323000000001</v>
      </c>
      <c r="L135">
        <v>1708.36951</v>
      </c>
      <c r="M135">
        <v>569.89580999999998</v>
      </c>
      <c r="N135">
        <v>1339.49792</v>
      </c>
      <c r="O135">
        <v>252.25588999999999</v>
      </c>
      <c r="P135">
        <v>474.75772999999998</v>
      </c>
      <c r="Q135">
        <v>58.829529999999998</v>
      </c>
      <c r="R135">
        <v>176.38837000000001</v>
      </c>
      <c r="S135">
        <v>62.605440000000002</v>
      </c>
      <c r="T135">
        <v>147.63925</v>
      </c>
      <c r="U135">
        <v>29.29514</v>
      </c>
    </row>
    <row r="136" spans="1:21" x14ac:dyDescent="0.25">
      <c r="A136">
        <v>145</v>
      </c>
      <c r="B136">
        <v>1</v>
      </c>
      <c r="C136">
        <v>15</v>
      </c>
      <c r="D136">
        <v>22934.370719999999</v>
      </c>
      <c r="E136">
        <v>4416.3725599999998</v>
      </c>
      <c r="F136">
        <v>8706.7099600000001</v>
      </c>
      <c r="G136">
        <v>3762.60986</v>
      </c>
      <c r="H136">
        <v>5039.4853499999999</v>
      </c>
      <c r="I136">
        <v>1009.19299</v>
      </c>
      <c r="J136">
        <v>3264.0702099999999</v>
      </c>
      <c r="K136">
        <v>371.45931999999999</v>
      </c>
      <c r="L136">
        <v>1360.00659</v>
      </c>
      <c r="M136">
        <v>395.53555</v>
      </c>
      <c r="N136">
        <v>942.04864999999995</v>
      </c>
      <c r="O136">
        <v>195.02010000000001</v>
      </c>
      <c r="P136">
        <v>204.16609</v>
      </c>
      <c r="Q136">
        <v>23.679200000000002</v>
      </c>
      <c r="R136">
        <v>82.638210000000001</v>
      </c>
      <c r="S136">
        <v>23.650600000000001</v>
      </c>
      <c r="T136">
        <v>61.250250000000001</v>
      </c>
      <c r="U136">
        <v>12.94783</v>
      </c>
    </row>
    <row r="137" spans="1:21" x14ac:dyDescent="0.25">
      <c r="A137">
        <v>146</v>
      </c>
      <c r="B137">
        <v>1</v>
      </c>
      <c r="C137">
        <v>15</v>
      </c>
      <c r="D137">
        <v>23704.20421</v>
      </c>
      <c r="E137">
        <v>2895.5256300000001</v>
      </c>
      <c r="F137">
        <v>8735.8398400000005</v>
      </c>
      <c r="G137">
        <v>5277.2885699999997</v>
      </c>
      <c r="H137">
        <v>5851.9433600000002</v>
      </c>
      <c r="I137">
        <v>943.60681</v>
      </c>
      <c r="J137">
        <v>3521.3687999999902</v>
      </c>
      <c r="K137">
        <v>438.96474999999998</v>
      </c>
      <c r="L137">
        <v>1460.81836</v>
      </c>
      <c r="M137">
        <v>382.44891000000001</v>
      </c>
      <c r="N137">
        <v>1024.55872</v>
      </c>
      <c r="O137">
        <v>214.57805999999999</v>
      </c>
      <c r="P137">
        <v>244.13963999999899</v>
      </c>
      <c r="Q137">
        <v>30.195650000000001</v>
      </c>
      <c r="R137">
        <v>99.310109999999995</v>
      </c>
      <c r="S137">
        <v>25.04636</v>
      </c>
      <c r="T137">
        <v>74.878720000000001</v>
      </c>
      <c r="U137">
        <v>14.7088</v>
      </c>
    </row>
    <row r="138" spans="1:21" x14ac:dyDescent="0.25">
      <c r="A138">
        <v>147</v>
      </c>
      <c r="B138">
        <v>1</v>
      </c>
      <c r="C138">
        <v>15</v>
      </c>
      <c r="D138">
        <v>36438.551879999999</v>
      </c>
      <c r="E138">
        <v>4632.7480500000001</v>
      </c>
      <c r="F138">
        <v>12870.49805</v>
      </c>
      <c r="G138">
        <v>7524.6333000000004</v>
      </c>
      <c r="H138">
        <v>9490.5166000000008</v>
      </c>
      <c r="I138">
        <v>1920.15588</v>
      </c>
      <c r="J138">
        <v>4550.0621299999902</v>
      </c>
      <c r="K138">
        <v>481.70562999999999</v>
      </c>
      <c r="L138">
        <v>1849.88391</v>
      </c>
      <c r="M138">
        <v>551.02313000000004</v>
      </c>
      <c r="N138">
        <v>1412.7353499999999</v>
      </c>
      <c r="O138">
        <v>254.71411000000001</v>
      </c>
      <c r="P138">
        <v>578.66202999999996</v>
      </c>
      <c r="Q138">
        <v>53.958539999999999</v>
      </c>
      <c r="R138">
        <v>246.69660999999999</v>
      </c>
      <c r="S138">
        <v>75.322710000000001</v>
      </c>
      <c r="T138">
        <v>172.92371</v>
      </c>
      <c r="U138">
        <v>29.760459999999998</v>
      </c>
    </row>
    <row r="139" spans="1:21" x14ac:dyDescent="0.25">
      <c r="A139">
        <v>148</v>
      </c>
      <c r="B139">
        <v>1</v>
      </c>
      <c r="C139">
        <v>15</v>
      </c>
      <c r="D139">
        <v>17055.746639999899</v>
      </c>
      <c r="E139">
        <v>4231.4829099999997</v>
      </c>
      <c r="F139">
        <v>6915.2416999999996</v>
      </c>
      <c r="G139">
        <v>2825.9365200000002</v>
      </c>
      <c r="H139">
        <v>2669.2834499999999</v>
      </c>
      <c r="I139">
        <v>413.80205999999998</v>
      </c>
      <c r="J139">
        <v>2630.0543400000001</v>
      </c>
      <c r="K139">
        <v>339.16815000000003</v>
      </c>
      <c r="L139">
        <v>1189.57556</v>
      </c>
      <c r="M139">
        <v>341.35064999999997</v>
      </c>
      <c r="N139">
        <v>648.47491000000002</v>
      </c>
      <c r="O139">
        <v>111.48506999999999</v>
      </c>
      <c r="P139">
        <v>200.76223999999999</v>
      </c>
      <c r="Q139">
        <v>30.031880000000001</v>
      </c>
      <c r="R139">
        <v>89.996309999999994</v>
      </c>
      <c r="S139">
        <v>27.57132</v>
      </c>
      <c r="T139">
        <v>45.905009999999997</v>
      </c>
      <c r="U139">
        <v>7.2577199999999999</v>
      </c>
    </row>
    <row r="140" spans="1:21" x14ac:dyDescent="0.25">
      <c r="A140">
        <v>149</v>
      </c>
      <c r="B140">
        <v>1</v>
      </c>
      <c r="C140">
        <v>15</v>
      </c>
      <c r="D140">
        <v>15222.707609999999</v>
      </c>
      <c r="E140">
        <v>1464.38391</v>
      </c>
      <c r="F140">
        <v>5665.9199200000003</v>
      </c>
      <c r="G140">
        <v>4186.62158</v>
      </c>
      <c r="H140">
        <v>3622.5634799999998</v>
      </c>
      <c r="I140">
        <v>283.21872000000002</v>
      </c>
      <c r="J140">
        <v>2574.5530899999999</v>
      </c>
      <c r="K140">
        <v>311.85397</v>
      </c>
      <c r="L140">
        <v>1105.63879</v>
      </c>
      <c r="M140">
        <v>337.40692000000001</v>
      </c>
      <c r="N140">
        <v>707.89783</v>
      </c>
      <c r="O140">
        <v>111.75557999999999</v>
      </c>
      <c r="P140">
        <v>197.41990000000001</v>
      </c>
      <c r="Q140">
        <v>22.51754</v>
      </c>
      <c r="R140">
        <v>84.520679999999999</v>
      </c>
      <c r="S140">
        <v>27.61178</v>
      </c>
      <c r="T140">
        <v>54.494790000000002</v>
      </c>
      <c r="U140">
        <v>8.2751099999999997</v>
      </c>
    </row>
    <row r="141" spans="1:21" x14ac:dyDescent="0.25">
      <c r="A141">
        <v>150</v>
      </c>
      <c r="B141">
        <v>1</v>
      </c>
      <c r="C141">
        <v>7</v>
      </c>
      <c r="D141">
        <v>14940.28098</v>
      </c>
      <c r="E141">
        <v>3676.22046</v>
      </c>
      <c r="F141">
        <v>5770.9570299999996</v>
      </c>
      <c r="G141">
        <v>2444.5407700000001</v>
      </c>
      <c r="H141">
        <v>2560.8706099999999</v>
      </c>
      <c r="I141">
        <v>487.69211000000001</v>
      </c>
      <c r="J141">
        <v>2583.6496299999999</v>
      </c>
      <c r="K141">
        <v>353.38601999999997</v>
      </c>
      <c r="L141">
        <v>1060.99524</v>
      </c>
      <c r="M141">
        <v>331.548</v>
      </c>
      <c r="N141">
        <v>691.27544999999998</v>
      </c>
      <c r="O141">
        <v>146.44492</v>
      </c>
      <c r="P141">
        <v>155.20061999999999</v>
      </c>
      <c r="Q141">
        <v>23.557210000000001</v>
      </c>
      <c r="R141">
        <v>64.139430000000004</v>
      </c>
      <c r="S141">
        <v>20.306740000000001</v>
      </c>
      <c r="T141">
        <v>37.887090000000001</v>
      </c>
      <c r="U141">
        <v>9.3101500000000001</v>
      </c>
    </row>
    <row r="142" spans="1:21" x14ac:dyDescent="0.25">
      <c r="A142">
        <v>151</v>
      </c>
      <c r="B142">
        <v>1</v>
      </c>
      <c r="C142">
        <v>7</v>
      </c>
      <c r="D142">
        <v>22706.999390000001</v>
      </c>
      <c r="E142">
        <v>2163.2536599999999</v>
      </c>
      <c r="F142">
        <v>8740.2529300000006</v>
      </c>
      <c r="G142">
        <v>5966.4682599999996</v>
      </c>
      <c r="H142">
        <v>5418.2304700000004</v>
      </c>
      <c r="I142">
        <v>418.79406999999998</v>
      </c>
      <c r="J142">
        <v>5566.6785900000004</v>
      </c>
      <c r="K142">
        <v>704.33043999999995</v>
      </c>
      <c r="L142">
        <v>2479.9418900000001</v>
      </c>
      <c r="M142">
        <v>703.95996000000002</v>
      </c>
      <c r="N142">
        <v>1445.3449700000001</v>
      </c>
      <c r="O142">
        <v>233.10132999999999</v>
      </c>
      <c r="P142">
        <v>820.71672000000001</v>
      </c>
      <c r="Q142">
        <v>103.47987999999999</v>
      </c>
      <c r="R142">
        <v>367.78021000000001</v>
      </c>
      <c r="S142">
        <v>99.574119999999994</v>
      </c>
      <c r="T142">
        <v>212.82298</v>
      </c>
      <c r="U142">
        <v>37.059530000000002</v>
      </c>
    </row>
    <row r="143" spans="1:21" x14ac:dyDescent="0.25">
      <c r="A143">
        <v>152</v>
      </c>
      <c r="B143">
        <v>2</v>
      </c>
      <c r="C143">
        <v>7</v>
      </c>
      <c r="D143">
        <v>35621.052739999999</v>
      </c>
      <c r="E143">
        <v>9961.6757799999996</v>
      </c>
      <c r="F143">
        <v>11978.28809</v>
      </c>
      <c r="G143">
        <v>4551.72559</v>
      </c>
      <c r="H143">
        <v>4626.7573199999997</v>
      </c>
      <c r="I143">
        <v>4502.6059599999999</v>
      </c>
      <c r="J143">
        <v>2365.2385300000001</v>
      </c>
      <c r="K143">
        <v>153.65873999999999</v>
      </c>
      <c r="L143">
        <v>1000.47974</v>
      </c>
      <c r="M143">
        <v>303.12747000000002</v>
      </c>
      <c r="N143">
        <v>828.92174999999997</v>
      </c>
      <c r="O143">
        <v>79.050830000000005</v>
      </c>
      <c r="P143">
        <v>762.68866000000003</v>
      </c>
      <c r="Q143">
        <v>78.659800000000004</v>
      </c>
      <c r="R143">
        <v>337.87311</v>
      </c>
      <c r="S143">
        <v>100.81013</v>
      </c>
      <c r="T143">
        <v>209.82901000000001</v>
      </c>
      <c r="U143">
        <v>35.51661</v>
      </c>
    </row>
    <row r="144" spans="1:21" x14ac:dyDescent="0.25">
      <c r="A144">
        <v>153</v>
      </c>
      <c r="B144">
        <v>2</v>
      </c>
      <c r="C144">
        <v>7</v>
      </c>
      <c r="D144">
        <v>38192.537779999999</v>
      </c>
      <c r="E144">
        <v>3482.6362300000001</v>
      </c>
      <c r="F144">
        <v>12516.023440000001</v>
      </c>
      <c r="G144">
        <v>10193.471680000001</v>
      </c>
      <c r="H144">
        <v>11132.83203</v>
      </c>
      <c r="I144">
        <v>867.57439999999997</v>
      </c>
      <c r="J144">
        <v>3737.9122299999899</v>
      </c>
      <c r="K144">
        <v>555.59955000000002</v>
      </c>
      <c r="L144">
        <v>1629.53577</v>
      </c>
      <c r="M144">
        <v>322.42847</v>
      </c>
      <c r="N144">
        <v>994.93841999999995</v>
      </c>
      <c r="O144">
        <v>235.41002</v>
      </c>
      <c r="P144">
        <v>620.42498999999998</v>
      </c>
      <c r="Q144">
        <v>75.003529999999998</v>
      </c>
      <c r="R144">
        <v>270.88260000000002</v>
      </c>
      <c r="S144">
        <v>61.403660000000002</v>
      </c>
      <c r="T144">
        <v>179.41802999999999</v>
      </c>
      <c r="U144">
        <v>33.717170000000003</v>
      </c>
    </row>
    <row r="145" spans="1:21" x14ac:dyDescent="0.25">
      <c r="A145">
        <v>154</v>
      </c>
      <c r="B145">
        <v>1</v>
      </c>
      <c r="C145">
        <v>7</v>
      </c>
      <c r="D145">
        <v>31356.140509999899</v>
      </c>
      <c r="E145">
        <v>5737.8081099999999</v>
      </c>
      <c r="F145">
        <v>11504.26074</v>
      </c>
      <c r="G145">
        <v>5073.4125999999997</v>
      </c>
      <c r="H145">
        <v>7105.4838900000004</v>
      </c>
      <c r="I145">
        <v>1935.17517</v>
      </c>
      <c r="J145">
        <v>3630.8111199999898</v>
      </c>
      <c r="K145">
        <v>349.27298000000002</v>
      </c>
      <c r="L145">
        <v>1491.69409</v>
      </c>
      <c r="M145">
        <v>421.03683000000001</v>
      </c>
      <c r="N145">
        <v>1109.1271999999999</v>
      </c>
      <c r="O145">
        <v>259.68002000000001</v>
      </c>
      <c r="P145">
        <v>364.282209999999</v>
      </c>
      <c r="Q145">
        <v>33.702399999999997</v>
      </c>
      <c r="R145">
        <v>145.66182000000001</v>
      </c>
      <c r="S145">
        <v>38.999780000000001</v>
      </c>
      <c r="T145">
        <v>114.27564</v>
      </c>
      <c r="U145">
        <v>31.642569999999999</v>
      </c>
    </row>
    <row r="146" spans="1:21" x14ac:dyDescent="0.25">
      <c r="A146">
        <v>155</v>
      </c>
      <c r="B146">
        <v>0</v>
      </c>
      <c r="C146">
        <v>7</v>
      </c>
      <c r="D146">
        <v>16591.093150000001</v>
      </c>
      <c r="E146">
        <v>1742.13123</v>
      </c>
      <c r="F146">
        <v>5482.3071300000001</v>
      </c>
      <c r="G146">
        <v>4876.6386700000003</v>
      </c>
      <c r="H146">
        <v>3848.6484399999999</v>
      </c>
      <c r="I146">
        <v>641.36767999999995</v>
      </c>
      <c r="J146">
        <v>4275.5155199999999</v>
      </c>
      <c r="K146">
        <v>542.60645</v>
      </c>
      <c r="L146">
        <v>1668.82654</v>
      </c>
      <c r="M146">
        <v>518.90021000000002</v>
      </c>
      <c r="N146">
        <v>1214.8470500000001</v>
      </c>
      <c r="O146">
        <v>330.33526999999998</v>
      </c>
      <c r="P146">
        <v>465.51425999999998</v>
      </c>
      <c r="Q146">
        <v>60.50262</v>
      </c>
      <c r="R146">
        <v>180.73212000000001</v>
      </c>
      <c r="S146">
        <v>56.031039999999997</v>
      </c>
      <c r="T146">
        <v>132.46656999999999</v>
      </c>
      <c r="U146">
        <v>35.781910000000003</v>
      </c>
    </row>
    <row r="147" spans="1:21" x14ac:dyDescent="0.25">
      <c r="A147">
        <v>156</v>
      </c>
      <c r="B147">
        <v>0</v>
      </c>
      <c r="C147">
        <v>7</v>
      </c>
      <c r="D147">
        <v>21402.700410000001</v>
      </c>
      <c r="E147">
        <v>2113.8977100000002</v>
      </c>
      <c r="F147">
        <v>7594.0664100000004</v>
      </c>
      <c r="G147">
        <v>5730.4091799999997</v>
      </c>
      <c r="H147">
        <v>5456.6069299999999</v>
      </c>
      <c r="I147">
        <v>507.72018000000003</v>
      </c>
      <c r="J147">
        <v>4843.3006299999997</v>
      </c>
      <c r="K147">
        <v>669.48473999999999</v>
      </c>
      <c r="L147">
        <v>1914.5942399999999</v>
      </c>
      <c r="M147">
        <v>538.19092000000001</v>
      </c>
      <c r="N147">
        <v>1388.7353499999999</v>
      </c>
      <c r="O147">
        <v>332.29538000000002</v>
      </c>
      <c r="P147">
        <v>452.96557000000001</v>
      </c>
      <c r="Q147">
        <v>64.377920000000003</v>
      </c>
      <c r="R147">
        <v>177.21510000000001</v>
      </c>
      <c r="S147">
        <v>50.167760000000001</v>
      </c>
      <c r="T147">
        <v>129.21292</v>
      </c>
      <c r="U147">
        <v>31.991869999999999</v>
      </c>
    </row>
    <row r="148" spans="1:21" x14ac:dyDescent="0.25">
      <c r="A148">
        <v>157</v>
      </c>
      <c r="B148">
        <v>0</v>
      </c>
      <c r="C148">
        <v>12</v>
      </c>
      <c r="D148">
        <v>11992.194009999999</v>
      </c>
      <c r="E148">
        <v>1308.6831099999999</v>
      </c>
      <c r="F148">
        <v>4380.9345700000003</v>
      </c>
      <c r="G148">
        <v>2606.0026899999998</v>
      </c>
      <c r="H148">
        <v>3237.1274400000002</v>
      </c>
      <c r="I148">
        <v>459.44619999999998</v>
      </c>
      <c r="J148">
        <v>1970.1252400000001</v>
      </c>
      <c r="K148">
        <v>290.50452000000001</v>
      </c>
      <c r="L148">
        <v>827.06726000000003</v>
      </c>
      <c r="M148">
        <v>203.14774</v>
      </c>
      <c r="N148">
        <v>506.02460000000002</v>
      </c>
      <c r="O148">
        <v>143.38112000000001</v>
      </c>
      <c r="P148">
        <v>188.68208000000001</v>
      </c>
      <c r="Q148">
        <v>25.442889999999998</v>
      </c>
      <c r="R148">
        <v>78.250029999999995</v>
      </c>
      <c r="S148">
        <v>18.387720000000002</v>
      </c>
      <c r="T148">
        <v>50.216999999999999</v>
      </c>
      <c r="U148">
        <v>16.384440000000001</v>
      </c>
    </row>
    <row r="149" spans="1:21" x14ac:dyDescent="0.25">
      <c r="A149">
        <v>158</v>
      </c>
      <c r="B149">
        <v>3</v>
      </c>
      <c r="C149">
        <v>11</v>
      </c>
      <c r="D149">
        <v>235.98249999999999</v>
      </c>
      <c r="E149">
        <v>54.316330000000001</v>
      </c>
      <c r="F149">
        <v>115.28061</v>
      </c>
      <c r="G149">
        <v>65.524910000000006</v>
      </c>
      <c r="H149">
        <v>0.86065000000000003</v>
      </c>
      <c r="I149">
        <v>0</v>
      </c>
      <c r="J149">
        <v>23.605070000000001</v>
      </c>
      <c r="K149">
        <v>3.0125600000000001</v>
      </c>
      <c r="L149">
        <v>13.77581</v>
      </c>
      <c r="M149">
        <v>6.5950100000000003</v>
      </c>
      <c r="N149">
        <v>0.22169</v>
      </c>
      <c r="O149">
        <v>0</v>
      </c>
      <c r="P149">
        <v>0.55001999999999995</v>
      </c>
      <c r="Q149">
        <v>7.2429999999999994E-2</v>
      </c>
      <c r="R149">
        <v>0.29965000000000003</v>
      </c>
      <c r="S149">
        <v>0.17555999999999999</v>
      </c>
      <c r="T149">
        <v>2.3800000000000002E-3</v>
      </c>
      <c r="U149">
        <v>0</v>
      </c>
    </row>
    <row r="150" spans="1:21" x14ac:dyDescent="0.25">
      <c r="A150">
        <v>159</v>
      </c>
      <c r="B150">
        <v>3</v>
      </c>
      <c r="C150">
        <v>11</v>
      </c>
      <c r="D150">
        <v>7.6678600000000001</v>
      </c>
      <c r="E150">
        <v>6.7000000000000002E-3</v>
      </c>
      <c r="F150">
        <v>0.37545000000000001</v>
      </c>
      <c r="G150">
        <v>7.2847400000000002</v>
      </c>
      <c r="H150">
        <v>8.1999999999999998E-4</v>
      </c>
      <c r="I150">
        <v>1.4999999999999999E-4</v>
      </c>
      <c r="J150">
        <v>0.64580000000000004</v>
      </c>
      <c r="K150">
        <v>6.3800000000000003E-3</v>
      </c>
      <c r="L150">
        <v>2.1680000000000001E-2</v>
      </c>
      <c r="M150">
        <v>0.61680000000000001</v>
      </c>
      <c r="N150">
        <v>8.0000000000000004E-4</v>
      </c>
      <c r="O150">
        <v>1.3999999999999999E-4</v>
      </c>
      <c r="P150">
        <v>1.7299999999999999E-2</v>
      </c>
      <c r="Q150">
        <v>3.2000000000000003E-4</v>
      </c>
      <c r="R150">
        <v>1.09E-3</v>
      </c>
      <c r="S150">
        <v>1.5869999999999999E-2</v>
      </c>
      <c r="T150" s="68">
        <v>2.0000000000000002E-5</v>
      </c>
      <c r="U150">
        <v>0</v>
      </c>
    </row>
    <row r="151" spans="1:21" x14ac:dyDescent="0.25">
      <c r="A151">
        <v>160</v>
      </c>
      <c r="B151">
        <v>3</v>
      </c>
      <c r="C151">
        <v>11</v>
      </c>
      <c r="D151">
        <v>657.14944000000003</v>
      </c>
      <c r="E151">
        <v>156.12800999999999</v>
      </c>
      <c r="F151">
        <v>282.89382999999998</v>
      </c>
      <c r="G151">
        <v>143.10146</v>
      </c>
      <c r="H151">
        <v>74.775440000000003</v>
      </c>
      <c r="I151">
        <v>0.25069999999999998</v>
      </c>
      <c r="J151">
        <v>68.127660000000006</v>
      </c>
      <c r="K151">
        <v>10.09098</v>
      </c>
      <c r="L151">
        <v>34.261890000000001</v>
      </c>
      <c r="M151">
        <v>11.81737</v>
      </c>
      <c r="N151">
        <v>11.781940000000001</v>
      </c>
      <c r="O151">
        <v>0.17548</v>
      </c>
      <c r="P151">
        <v>1.7941799999999899</v>
      </c>
      <c r="Q151">
        <v>0.28373999999999999</v>
      </c>
      <c r="R151">
        <v>0.90164999999999995</v>
      </c>
      <c r="S151">
        <v>0.34682000000000002</v>
      </c>
      <c r="T151">
        <v>0.26041999999999998</v>
      </c>
      <c r="U151">
        <v>1.5499999999999999E-3</v>
      </c>
    </row>
    <row r="152" spans="1:21" x14ac:dyDescent="0.25">
      <c r="A152">
        <v>161</v>
      </c>
      <c r="B152">
        <v>3</v>
      </c>
      <c r="C152">
        <v>11</v>
      </c>
      <c r="D152">
        <v>561.66348000000005</v>
      </c>
      <c r="E152">
        <v>93.684780000000003</v>
      </c>
      <c r="F152">
        <v>253.41570999999999</v>
      </c>
      <c r="G152">
        <v>147.64525</v>
      </c>
      <c r="H152">
        <v>62.334319999999998</v>
      </c>
      <c r="I152">
        <v>4.5834200000000003</v>
      </c>
      <c r="J152">
        <v>53.858040000000003</v>
      </c>
      <c r="K152">
        <v>8.7141000000000002</v>
      </c>
      <c r="L152">
        <v>28.92353</v>
      </c>
      <c r="M152">
        <v>8.5154099999999993</v>
      </c>
      <c r="N152">
        <v>7.3532500000000001</v>
      </c>
      <c r="O152">
        <v>0.35175000000000001</v>
      </c>
      <c r="P152">
        <v>1.74322</v>
      </c>
      <c r="Q152">
        <v>0.29782999999999998</v>
      </c>
      <c r="R152">
        <v>0.94318000000000002</v>
      </c>
      <c r="S152">
        <v>0.28393000000000002</v>
      </c>
      <c r="T152">
        <v>0.20759</v>
      </c>
      <c r="U152">
        <v>1.069E-2</v>
      </c>
    </row>
    <row r="153" spans="1:21" x14ac:dyDescent="0.25">
      <c r="A153">
        <v>162</v>
      </c>
      <c r="B153">
        <v>2</v>
      </c>
      <c r="C153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163</v>
      </c>
      <c r="B154">
        <v>2</v>
      </c>
      <c r="C154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164</v>
      </c>
      <c r="B155">
        <v>3</v>
      </c>
      <c r="C155">
        <v>11</v>
      </c>
      <c r="D155">
        <v>34.253869999999999</v>
      </c>
      <c r="E155">
        <v>5.8746200000000002</v>
      </c>
      <c r="F155">
        <v>13.25681</v>
      </c>
      <c r="G155">
        <v>15.119160000000001</v>
      </c>
      <c r="H155">
        <v>3.2799999999999999E-3</v>
      </c>
      <c r="I155">
        <v>0</v>
      </c>
      <c r="J155">
        <v>2.4649299999999998</v>
      </c>
      <c r="K155">
        <v>0.70979000000000003</v>
      </c>
      <c r="L155">
        <v>0.94650000000000001</v>
      </c>
      <c r="M155">
        <v>0.80537999999999998</v>
      </c>
      <c r="N155">
        <v>3.2599999999999999E-3</v>
      </c>
      <c r="O155">
        <v>0</v>
      </c>
      <c r="P155">
        <v>4.2560000000000001E-2</v>
      </c>
      <c r="Q155">
        <v>1.337E-2</v>
      </c>
      <c r="R155">
        <v>1.4619999999999999E-2</v>
      </c>
      <c r="S155">
        <v>1.455E-2</v>
      </c>
      <c r="T155" s="68">
        <v>2.0000000000000002E-5</v>
      </c>
      <c r="U155">
        <v>0</v>
      </c>
    </row>
    <row r="156" spans="1:21" x14ac:dyDescent="0.25">
      <c r="A156">
        <v>165</v>
      </c>
      <c r="B156">
        <v>3</v>
      </c>
      <c r="C156">
        <v>11</v>
      </c>
      <c r="D156">
        <v>158.19879</v>
      </c>
      <c r="E156">
        <v>18.790790000000001</v>
      </c>
      <c r="F156">
        <v>60.311999999999998</v>
      </c>
      <c r="G156">
        <v>32.04936</v>
      </c>
      <c r="H156">
        <v>45.122010000000003</v>
      </c>
      <c r="I156">
        <v>1.9246300000000001</v>
      </c>
      <c r="J156">
        <v>9.4381799999999991</v>
      </c>
      <c r="K156">
        <v>1.1614899999999999</v>
      </c>
      <c r="L156">
        <v>3.99898</v>
      </c>
      <c r="M156">
        <v>1.32562</v>
      </c>
      <c r="N156">
        <v>2.6590199999999999</v>
      </c>
      <c r="O156">
        <v>0.29307</v>
      </c>
      <c r="P156">
        <v>0.10758999999999901</v>
      </c>
      <c r="Q156">
        <v>1.306E-2</v>
      </c>
      <c r="R156">
        <v>4.48E-2</v>
      </c>
      <c r="S156">
        <v>1.4959999999999999E-2</v>
      </c>
      <c r="T156">
        <v>3.1940000000000003E-2</v>
      </c>
      <c r="U156">
        <v>2.8300000000000001E-3</v>
      </c>
    </row>
    <row r="157" spans="1:21" x14ac:dyDescent="0.25">
      <c r="A157">
        <v>166</v>
      </c>
      <c r="B157">
        <v>3</v>
      </c>
      <c r="C157">
        <v>11</v>
      </c>
      <c r="D157">
        <v>573.40718000000004</v>
      </c>
      <c r="E157">
        <v>115.48452</v>
      </c>
      <c r="F157">
        <v>261.80371000000002</v>
      </c>
      <c r="G157">
        <v>113.46669</v>
      </c>
      <c r="H157">
        <v>73.059100000000001</v>
      </c>
      <c r="I157">
        <v>9.5931599999999992</v>
      </c>
      <c r="J157">
        <v>38.125039999999998</v>
      </c>
      <c r="K157">
        <v>7.89499</v>
      </c>
      <c r="L157">
        <v>12.87899</v>
      </c>
      <c r="M157">
        <v>4.3250900000000003</v>
      </c>
      <c r="N157">
        <v>8.8765900000000002</v>
      </c>
      <c r="O157">
        <v>4.1493799999999998</v>
      </c>
      <c r="P157">
        <v>1.6908799999999999</v>
      </c>
      <c r="Q157">
        <v>0.43730000000000002</v>
      </c>
      <c r="R157">
        <v>0.49795</v>
      </c>
      <c r="S157">
        <v>0.17446999999999999</v>
      </c>
      <c r="T157">
        <v>0.35572999999999999</v>
      </c>
      <c r="U157">
        <v>0.22542999999999999</v>
      </c>
    </row>
    <row r="158" spans="1:21" x14ac:dyDescent="0.25">
      <c r="A158">
        <v>167</v>
      </c>
      <c r="B158">
        <v>3</v>
      </c>
      <c r="C158">
        <v>11</v>
      </c>
      <c r="D158">
        <v>691.32055000000003</v>
      </c>
      <c r="E158">
        <v>112.40797999999999</v>
      </c>
      <c r="F158">
        <v>290.79021999999998</v>
      </c>
      <c r="G158">
        <v>133.15001000000001</v>
      </c>
      <c r="H158">
        <v>142.84748999999999</v>
      </c>
      <c r="I158">
        <v>12.12485</v>
      </c>
      <c r="J158">
        <v>62.624739999999903</v>
      </c>
      <c r="K158">
        <v>7.4719899999999999</v>
      </c>
      <c r="L158">
        <v>26.212219999999999</v>
      </c>
      <c r="M158">
        <v>7.3511800000000003</v>
      </c>
      <c r="N158">
        <v>17.618120000000001</v>
      </c>
      <c r="O158">
        <v>3.9712299999999998</v>
      </c>
      <c r="P158">
        <v>3.61694</v>
      </c>
      <c r="Q158">
        <v>0.41994999999999999</v>
      </c>
      <c r="R158">
        <v>1.51227</v>
      </c>
      <c r="S158">
        <v>0.44968000000000002</v>
      </c>
      <c r="T158">
        <v>1.0167600000000001</v>
      </c>
      <c r="U158">
        <v>0.21828</v>
      </c>
    </row>
    <row r="159" spans="1:21" x14ac:dyDescent="0.25">
      <c r="A159">
        <v>168</v>
      </c>
      <c r="B159">
        <v>2</v>
      </c>
      <c r="C159">
        <v>4</v>
      </c>
      <c r="D159">
        <v>7943.7182699999903</v>
      </c>
      <c r="E159">
        <v>1662.46362</v>
      </c>
      <c r="F159">
        <v>3224.4038099999998</v>
      </c>
      <c r="G159">
        <v>1589.03674</v>
      </c>
      <c r="H159">
        <v>1325.71606</v>
      </c>
      <c r="I159">
        <v>142.09804</v>
      </c>
      <c r="J159">
        <v>977.12866999999903</v>
      </c>
      <c r="K159">
        <v>131.48763</v>
      </c>
      <c r="L159">
        <v>448.46294999999998</v>
      </c>
      <c r="M159">
        <v>138.98643000000001</v>
      </c>
      <c r="N159">
        <v>238.16757000000001</v>
      </c>
      <c r="O159">
        <v>20.024090000000001</v>
      </c>
      <c r="P159">
        <v>67.890819999999906</v>
      </c>
      <c r="Q159">
        <v>8.8710599999999999</v>
      </c>
      <c r="R159">
        <v>32.19679</v>
      </c>
      <c r="S159">
        <v>9.8984299999999994</v>
      </c>
      <c r="T159">
        <v>15.603590000000001</v>
      </c>
      <c r="U159">
        <v>1.3209500000000001</v>
      </c>
    </row>
    <row r="160" spans="1:21" x14ac:dyDescent="0.25">
      <c r="A160">
        <v>169</v>
      </c>
      <c r="B160">
        <v>2</v>
      </c>
      <c r="C160">
        <v>4</v>
      </c>
      <c r="D160">
        <v>5804.5657999999903</v>
      </c>
      <c r="E160">
        <v>732.30133000000001</v>
      </c>
      <c r="F160">
        <v>2193.5932600000001</v>
      </c>
      <c r="G160">
        <v>1257.8857399999999</v>
      </c>
      <c r="H160">
        <v>1395.7756300000001</v>
      </c>
      <c r="I160">
        <v>225.00984</v>
      </c>
      <c r="J160">
        <v>609.67642000000001</v>
      </c>
      <c r="K160">
        <v>87.410359999999997</v>
      </c>
      <c r="L160">
        <v>268.19571000000002</v>
      </c>
      <c r="M160">
        <v>50.170900000000003</v>
      </c>
      <c r="N160">
        <v>174.03198</v>
      </c>
      <c r="O160">
        <v>29.867470000000001</v>
      </c>
      <c r="P160">
        <v>70.648659999999893</v>
      </c>
      <c r="Q160">
        <v>8.9287700000000001</v>
      </c>
      <c r="R160">
        <v>30.250979999999998</v>
      </c>
      <c r="S160">
        <v>7.2747200000000003</v>
      </c>
      <c r="T160">
        <v>20.66591</v>
      </c>
      <c r="U160">
        <v>3.5282800000000001</v>
      </c>
    </row>
    <row r="161" spans="1:21" x14ac:dyDescent="0.25">
      <c r="A161">
        <v>170</v>
      </c>
      <c r="B161">
        <v>2</v>
      </c>
      <c r="C161">
        <v>4</v>
      </c>
      <c r="D161">
        <v>7943.7182699999903</v>
      </c>
      <c r="E161">
        <v>1662.46362</v>
      </c>
      <c r="F161">
        <v>3224.4038099999998</v>
      </c>
      <c r="G161">
        <v>1589.03674</v>
      </c>
      <c r="H161">
        <v>1325.71606</v>
      </c>
      <c r="I161">
        <v>142.09804</v>
      </c>
      <c r="J161">
        <v>977.12866999999903</v>
      </c>
      <c r="K161">
        <v>131.48763</v>
      </c>
      <c r="L161">
        <v>448.46294999999998</v>
      </c>
      <c r="M161">
        <v>138.98643000000001</v>
      </c>
      <c r="N161">
        <v>238.16757000000001</v>
      </c>
      <c r="O161">
        <v>20.024090000000001</v>
      </c>
      <c r="P161">
        <v>67.890819999999906</v>
      </c>
      <c r="Q161">
        <v>8.8710599999999999</v>
      </c>
      <c r="R161">
        <v>32.19679</v>
      </c>
      <c r="S161">
        <v>9.8984299999999994</v>
      </c>
      <c r="T161">
        <v>15.603590000000001</v>
      </c>
      <c r="U161">
        <v>1.3209500000000001</v>
      </c>
    </row>
    <row r="162" spans="1:21" x14ac:dyDescent="0.25">
      <c r="A162">
        <v>171</v>
      </c>
      <c r="B162">
        <v>2</v>
      </c>
      <c r="C162">
        <v>4</v>
      </c>
      <c r="D162">
        <v>5804.5657999999903</v>
      </c>
      <c r="E162">
        <v>732.30133000000001</v>
      </c>
      <c r="F162">
        <v>2193.5932600000001</v>
      </c>
      <c r="G162">
        <v>1257.8857399999999</v>
      </c>
      <c r="H162">
        <v>1395.7756300000001</v>
      </c>
      <c r="I162">
        <v>225.00984</v>
      </c>
      <c r="J162">
        <v>609.67642000000001</v>
      </c>
      <c r="K162">
        <v>87.410359999999997</v>
      </c>
      <c r="L162">
        <v>268.19571000000002</v>
      </c>
      <c r="M162">
        <v>50.170900000000003</v>
      </c>
      <c r="N162">
        <v>174.03198</v>
      </c>
      <c r="O162">
        <v>29.867470000000001</v>
      </c>
      <c r="P162">
        <v>70.648659999999893</v>
      </c>
      <c r="Q162">
        <v>8.9287700000000001</v>
      </c>
      <c r="R162">
        <v>30.250979999999998</v>
      </c>
      <c r="S162">
        <v>7.2747200000000003</v>
      </c>
      <c r="T162">
        <v>20.66591</v>
      </c>
      <c r="U162">
        <v>3.5282800000000001</v>
      </c>
    </row>
    <row r="163" spans="1:21" x14ac:dyDescent="0.25">
      <c r="A163">
        <v>172</v>
      </c>
      <c r="B163">
        <v>3</v>
      </c>
      <c r="C163">
        <v>11</v>
      </c>
      <c r="D163">
        <v>582.14540999999997</v>
      </c>
      <c r="E163">
        <v>105.93985000000001</v>
      </c>
      <c r="F163">
        <v>267.48306000000002</v>
      </c>
      <c r="G163">
        <v>100.62461</v>
      </c>
      <c r="H163">
        <v>108.09789000000001</v>
      </c>
      <c r="I163">
        <v>0</v>
      </c>
      <c r="J163">
        <v>47.704680000000003</v>
      </c>
      <c r="K163">
        <v>7.2507000000000001</v>
      </c>
      <c r="L163">
        <v>24.311599999999999</v>
      </c>
      <c r="M163">
        <v>3.57124</v>
      </c>
      <c r="N163">
        <v>12.57114</v>
      </c>
      <c r="O163">
        <v>0</v>
      </c>
      <c r="P163">
        <v>3.0777199999999998</v>
      </c>
      <c r="Q163">
        <v>0.48</v>
      </c>
      <c r="R163">
        <v>1.54365</v>
      </c>
      <c r="S163">
        <v>0.20077999999999999</v>
      </c>
      <c r="T163">
        <v>0.85328999999999999</v>
      </c>
      <c r="U163">
        <v>0</v>
      </c>
    </row>
    <row r="164" spans="1:21" x14ac:dyDescent="0.25">
      <c r="A164">
        <v>173</v>
      </c>
      <c r="B164">
        <v>3</v>
      </c>
      <c r="C164">
        <v>11</v>
      </c>
      <c r="D164">
        <v>167.76766000000001</v>
      </c>
      <c r="E164">
        <v>11.543810000000001</v>
      </c>
      <c r="F164">
        <v>77.339839999999995</v>
      </c>
      <c r="G164">
        <v>52.676439999999999</v>
      </c>
      <c r="H164">
        <v>26.20757</v>
      </c>
      <c r="I164">
        <v>0</v>
      </c>
      <c r="J164">
        <v>12.937749999999999</v>
      </c>
      <c r="K164">
        <v>0</v>
      </c>
      <c r="L164">
        <v>6.4705599999999999</v>
      </c>
      <c r="M164">
        <v>3.95017</v>
      </c>
      <c r="N164">
        <v>2.51702</v>
      </c>
      <c r="O164">
        <v>0</v>
      </c>
      <c r="P164">
        <v>0.44968999999999998</v>
      </c>
      <c r="Q164">
        <v>0</v>
      </c>
      <c r="R164">
        <v>0.24395</v>
      </c>
      <c r="S164">
        <v>0.12371</v>
      </c>
      <c r="T164">
        <v>8.2030000000000006E-2</v>
      </c>
      <c r="U164">
        <v>0</v>
      </c>
    </row>
    <row r="165" spans="1:21" x14ac:dyDescent="0.25">
      <c r="A165">
        <v>174</v>
      </c>
      <c r="B165">
        <v>3</v>
      </c>
      <c r="C165">
        <v>11</v>
      </c>
      <c r="D165">
        <v>30.318199999999901</v>
      </c>
      <c r="E165">
        <v>3.8567200000000001</v>
      </c>
      <c r="F165">
        <v>12.54616</v>
      </c>
      <c r="G165">
        <v>6.3270999999999997</v>
      </c>
      <c r="H165">
        <v>7.0575400000000004</v>
      </c>
      <c r="I165">
        <v>0.53068000000000004</v>
      </c>
      <c r="J165">
        <v>1.73586</v>
      </c>
      <c r="K165">
        <v>0.20813000000000001</v>
      </c>
      <c r="L165">
        <v>0.71506000000000003</v>
      </c>
      <c r="M165">
        <v>0.32622000000000001</v>
      </c>
      <c r="N165">
        <v>0.42697000000000002</v>
      </c>
      <c r="O165">
        <v>5.9479999999999998E-2</v>
      </c>
      <c r="P165">
        <v>7.1599999999999997E-3</v>
      </c>
      <c r="Q165">
        <v>9.3000000000000005E-4</v>
      </c>
      <c r="R165">
        <v>2.8999999999999998E-3</v>
      </c>
      <c r="S165">
        <v>1.3699999999999999E-3</v>
      </c>
      <c r="T165">
        <v>1.74E-3</v>
      </c>
      <c r="U165">
        <v>2.2000000000000001E-4</v>
      </c>
    </row>
    <row r="166" spans="1:21" x14ac:dyDescent="0.25">
      <c r="A166">
        <v>175</v>
      </c>
      <c r="B166">
        <v>3</v>
      </c>
      <c r="C166">
        <v>11</v>
      </c>
      <c r="D166">
        <v>30.929480000000002</v>
      </c>
      <c r="E166">
        <v>6.2180999999999997</v>
      </c>
      <c r="F166">
        <v>7.0146199999999999</v>
      </c>
      <c r="G166">
        <v>2.1380300000000001</v>
      </c>
      <c r="H166">
        <v>14.193899999999999</v>
      </c>
      <c r="I166">
        <v>1.36483</v>
      </c>
      <c r="J166">
        <v>2.3528099999999998</v>
      </c>
      <c r="K166">
        <v>0.37845000000000001</v>
      </c>
      <c r="L166">
        <v>0.29954999999999998</v>
      </c>
      <c r="M166">
        <v>0.10494000000000001</v>
      </c>
      <c r="N166">
        <v>1.4612499999999999</v>
      </c>
      <c r="O166">
        <v>0.10861999999999999</v>
      </c>
      <c r="P166">
        <v>1.5049999999999999E-2</v>
      </c>
      <c r="Q166">
        <v>1.64E-3</v>
      </c>
      <c r="R166">
        <v>7.9000000000000001E-4</v>
      </c>
      <c r="S166">
        <v>2.9999999999999997E-4</v>
      </c>
      <c r="T166">
        <v>9.4699999999999993E-3</v>
      </c>
      <c r="U166">
        <v>2.8500000000000001E-3</v>
      </c>
    </row>
    <row r="167" spans="1:21" x14ac:dyDescent="0.25">
      <c r="A167">
        <v>176</v>
      </c>
      <c r="B167">
        <v>2</v>
      </c>
      <c r="C167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177</v>
      </c>
      <c r="B168">
        <v>2</v>
      </c>
      <c r="C168">
        <v>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178</v>
      </c>
      <c r="B169">
        <v>1</v>
      </c>
      <c r="C169">
        <v>12</v>
      </c>
      <c r="D169">
        <v>2207.4553099999998</v>
      </c>
      <c r="E169">
        <v>242.25309999999999</v>
      </c>
      <c r="F169">
        <v>930.52770999999996</v>
      </c>
      <c r="G169">
        <v>482.42273</v>
      </c>
      <c r="H169">
        <v>540.25176999999996</v>
      </c>
      <c r="I169">
        <v>12</v>
      </c>
      <c r="J169">
        <v>138.72962000000001</v>
      </c>
      <c r="K169">
        <v>0</v>
      </c>
      <c r="L169">
        <v>106.72865</v>
      </c>
      <c r="M169">
        <v>32.000970000000002</v>
      </c>
      <c r="N169">
        <v>0</v>
      </c>
      <c r="O169">
        <v>0</v>
      </c>
      <c r="P169">
        <v>7.8252800000000002</v>
      </c>
      <c r="Q169">
        <v>0</v>
      </c>
      <c r="R169">
        <v>5.9147100000000004</v>
      </c>
      <c r="S169">
        <v>1.9105700000000001</v>
      </c>
      <c r="T169">
        <v>0</v>
      </c>
      <c r="U169">
        <v>0</v>
      </c>
    </row>
    <row r="170" spans="1:21" x14ac:dyDescent="0.25">
      <c r="A170">
        <v>179</v>
      </c>
      <c r="B170">
        <v>1</v>
      </c>
      <c r="C170">
        <v>12</v>
      </c>
      <c r="D170">
        <v>2207.4553099999998</v>
      </c>
      <c r="E170">
        <v>242.25309999999999</v>
      </c>
      <c r="F170">
        <v>930.52770999999996</v>
      </c>
      <c r="G170">
        <v>482.42273</v>
      </c>
      <c r="H170">
        <v>540.25176999999996</v>
      </c>
      <c r="I170">
        <v>12</v>
      </c>
      <c r="J170">
        <v>138.72962000000001</v>
      </c>
      <c r="K170">
        <v>0</v>
      </c>
      <c r="L170">
        <v>106.72865</v>
      </c>
      <c r="M170">
        <v>32.000970000000002</v>
      </c>
      <c r="N170">
        <v>0</v>
      </c>
      <c r="O170">
        <v>0</v>
      </c>
      <c r="P170">
        <v>7.8252800000000002</v>
      </c>
      <c r="Q170">
        <v>0</v>
      </c>
      <c r="R170">
        <v>5.9147100000000004</v>
      </c>
      <c r="S170">
        <v>1.9105700000000001</v>
      </c>
      <c r="T170">
        <v>0</v>
      </c>
      <c r="U170">
        <v>0</v>
      </c>
    </row>
    <row r="171" spans="1:21" x14ac:dyDescent="0.25">
      <c r="A171">
        <v>180</v>
      </c>
      <c r="B171">
        <v>2</v>
      </c>
      <c r="C171">
        <v>11</v>
      </c>
      <c r="D171">
        <v>235.26402999999999</v>
      </c>
      <c r="E171">
        <v>10.54341</v>
      </c>
      <c r="F171">
        <v>114.21113</v>
      </c>
      <c r="G171">
        <v>55.850740000000002</v>
      </c>
      <c r="H171">
        <v>53.938119999999998</v>
      </c>
      <c r="I171">
        <v>0.72062999999999999</v>
      </c>
      <c r="J171">
        <v>46.4011</v>
      </c>
      <c r="K171">
        <v>1.6493199999999999</v>
      </c>
      <c r="L171">
        <v>32.45044</v>
      </c>
      <c r="M171">
        <v>10.34929</v>
      </c>
      <c r="N171">
        <v>1.61795</v>
      </c>
      <c r="O171">
        <v>0.33410000000000001</v>
      </c>
      <c r="P171">
        <v>3.0170499999999998</v>
      </c>
      <c r="Q171">
        <v>4.4069999999999998E-2</v>
      </c>
      <c r="R171">
        <v>2.2077300000000002</v>
      </c>
      <c r="S171">
        <v>0.71016999999999997</v>
      </c>
      <c r="T171">
        <v>4.505E-2</v>
      </c>
      <c r="U171">
        <v>1.0030000000000001E-2</v>
      </c>
    </row>
    <row r="172" spans="1:21" x14ac:dyDescent="0.25">
      <c r="A172">
        <v>181</v>
      </c>
      <c r="B172">
        <v>2</v>
      </c>
      <c r="C172">
        <v>11</v>
      </c>
      <c r="D172">
        <v>73.250839999999997</v>
      </c>
      <c r="E172">
        <v>6.1231400000000002</v>
      </c>
      <c r="F172">
        <v>39.53389</v>
      </c>
      <c r="G172">
        <v>17.483910000000002</v>
      </c>
      <c r="H172">
        <v>9.8168900000000008</v>
      </c>
      <c r="I172">
        <v>0.29300999999999999</v>
      </c>
      <c r="J172">
        <v>4.1585599999999996</v>
      </c>
      <c r="K172">
        <v>0.41193999999999997</v>
      </c>
      <c r="L172">
        <v>1.4006099999999999</v>
      </c>
      <c r="M172">
        <v>1.27495</v>
      </c>
      <c r="N172">
        <v>0.90627999999999997</v>
      </c>
      <c r="O172">
        <v>0.16478000000000001</v>
      </c>
      <c r="P172">
        <v>8.7709999999999996E-2</v>
      </c>
      <c r="Q172">
        <v>8.0700000000000008E-3</v>
      </c>
      <c r="R172">
        <v>2.7439999999999999E-2</v>
      </c>
      <c r="S172">
        <v>3.1220000000000001E-2</v>
      </c>
      <c r="T172">
        <v>1.7749999999999998E-2</v>
      </c>
      <c r="U172">
        <v>3.2299999999999998E-3</v>
      </c>
    </row>
    <row r="173" spans="1:21" x14ac:dyDescent="0.25">
      <c r="A173">
        <v>182</v>
      </c>
      <c r="B173">
        <v>1</v>
      </c>
      <c r="C173">
        <v>4</v>
      </c>
      <c r="D173">
        <v>3094.2309399999999</v>
      </c>
      <c r="E173">
        <v>643.30505000000005</v>
      </c>
      <c r="F173">
        <v>1264.2264399999999</v>
      </c>
      <c r="G173">
        <v>614.11273000000006</v>
      </c>
      <c r="H173">
        <v>532.54345999999998</v>
      </c>
      <c r="I173">
        <v>40.043259999999997</v>
      </c>
      <c r="J173">
        <v>265.05101999999999</v>
      </c>
      <c r="K173">
        <v>55.064909999999998</v>
      </c>
      <c r="L173">
        <v>120.14496</v>
      </c>
      <c r="M173">
        <v>31.197600000000001</v>
      </c>
      <c r="N173">
        <v>53.820959999999999</v>
      </c>
      <c r="O173">
        <v>4.8225899999999999</v>
      </c>
      <c r="P173">
        <v>10.81894</v>
      </c>
      <c r="Q173">
        <v>2.5543999999999998</v>
      </c>
      <c r="R173">
        <v>4.3664300000000003</v>
      </c>
      <c r="S173">
        <v>1.3040099999999999</v>
      </c>
      <c r="T173">
        <v>2.3565</v>
      </c>
      <c r="U173">
        <v>0.23760000000000001</v>
      </c>
    </row>
    <row r="174" spans="1:21" x14ac:dyDescent="0.25">
      <c r="A174">
        <v>183</v>
      </c>
      <c r="B174">
        <v>1</v>
      </c>
      <c r="C174">
        <v>4</v>
      </c>
      <c r="D174">
        <v>743.18504999999902</v>
      </c>
      <c r="E174">
        <v>31.595610000000001</v>
      </c>
      <c r="F174">
        <v>72.232810000000001</v>
      </c>
      <c r="G174">
        <v>580.43566999999996</v>
      </c>
      <c r="H174">
        <v>58.73442</v>
      </c>
      <c r="I174">
        <v>0.18654000000000001</v>
      </c>
      <c r="J174">
        <v>40.042769999999997</v>
      </c>
      <c r="K174">
        <v>2.8627799999999999</v>
      </c>
      <c r="L174">
        <v>5.8997799999999998</v>
      </c>
      <c r="M174">
        <v>27.10324</v>
      </c>
      <c r="N174">
        <v>4.0545</v>
      </c>
      <c r="O174">
        <v>0.12247</v>
      </c>
      <c r="P174">
        <v>1.3928</v>
      </c>
      <c r="Q174">
        <v>7.1410000000000001E-2</v>
      </c>
      <c r="R174">
        <v>0.12198000000000001</v>
      </c>
      <c r="S174">
        <v>1.10819</v>
      </c>
      <c r="T174">
        <v>8.9649999999999994E-2</v>
      </c>
      <c r="U174">
        <v>1.57E-3</v>
      </c>
    </row>
    <row r="175" spans="1:21" x14ac:dyDescent="0.25">
      <c r="A175">
        <v>184</v>
      </c>
      <c r="B175">
        <v>3</v>
      </c>
      <c r="C175">
        <v>11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185</v>
      </c>
      <c r="B176">
        <v>3</v>
      </c>
      <c r="C176">
        <v>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186</v>
      </c>
      <c r="B177">
        <v>3</v>
      </c>
      <c r="C177">
        <v>11</v>
      </c>
      <c r="D177">
        <v>141.8929</v>
      </c>
      <c r="E177">
        <v>22.034020000000002</v>
      </c>
      <c r="F177">
        <v>56.77608</v>
      </c>
      <c r="G177">
        <v>25.872669999999999</v>
      </c>
      <c r="H177">
        <v>34.823610000000002</v>
      </c>
      <c r="I177">
        <v>2.38652</v>
      </c>
      <c r="J177">
        <v>12.192269999999899</v>
      </c>
      <c r="K177">
        <v>1.54453</v>
      </c>
      <c r="L177">
        <v>5.1502499999999998</v>
      </c>
      <c r="M177">
        <v>1.4885299999999999</v>
      </c>
      <c r="N177">
        <v>3.3874399999999998</v>
      </c>
      <c r="O177">
        <v>0.62151999999999996</v>
      </c>
      <c r="P177">
        <v>7.5920000000000001E-2</v>
      </c>
      <c r="Q177">
        <v>9.5899999999999996E-3</v>
      </c>
      <c r="R177">
        <v>3.2079999999999997E-2</v>
      </c>
      <c r="S177">
        <v>9.3399999999999993E-3</v>
      </c>
      <c r="T177">
        <v>2.1059999999999999E-2</v>
      </c>
      <c r="U177">
        <v>3.8500000000000001E-3</v>
      </c>
    </row>
    <row r="178" spans="1:21" x14ac:dyDescent="0.25">
      <c r="A178">
        <v>187</v>
      </c>
      <c r="B178">
        <v>3</v>
      </c>
      <c r="C178">
        <v>11</v>
      </c>
      <c r="D178">
        <v>150.04751999999999</v>
      </c>
      <c r="E178">
        <v>20.604980000000001</v>
      </c>
      <c r="F178">
        <v>60.596490000000003</v>
      </c>
      <c r="G178">
        <v>26.60191</v>
      </c>
      <c r="H178">
        <v>39.309939999999997</v>
      </c>
      <c r="I178">
        <v>2.9342000000000001</v>
      </c>
      <c r="J178">
        <v>12.27243</v>
      </c>
      <c r="K178">
        <v>1.53457</v>
      </c>
      <c r="L178">
        <v>5.1772400000000003</v>
      </c>
      <c r="M178">
        <v>1.52298</v>
      </c>
      <c r="N178">
        <v>3.4154300000000002</v>
      </c>
      <c r="O178">
        <v>0.62221000000000004</v>
      </c>
      <c r="P178">
        <v>7.8289999999999998E-2</v>
      </c>
      <c r="Q178">
        <v>9.7699999999999992E-3</v>
      </c>
      <c r="R178">
        <v>3.3090000000000001E-2</v>
      </c>
      <c r="S178">
        <v>9.7300000000000008E-3</v>
      </c>
      <c r="T178">
        <v>2.1739999999999999E-2</v>
      </c>
      <c r="U178">
        <v>3.96E-3</v>
      </c>
    </row>
    <row r="179" spans="1:21" x14ac:dyDescent="0.25">
      <c r="A179">
        <v>188</v>
      </c>
      <c r="B179">
        <v>3</v>
      </c>
      <c r="C179">
        <v>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189</v>
      </c>
      <c r="B180">
        <v>3</v>
      </c>
      <c r="C180">
        <v>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>
        <v>190</v>
      </c>
      <c r="B181">
        <v>3</v>
      </c>
      <c r="C181">
        <v>11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191</v>
      </c>
      <c r="B182">
        <v>3</v>
      </c>
      <c r="C182">
        <v>11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192</v>
      </c>
      <c r="B183">
        <v>3</v>
      </c>
      <c r="C183">
        <v>11</v>
      </c>
      <c r="D183">
        <v>0.40232000000000001</v>
      </c>
      <c r="E183">
        <v>0.32762999999999998</v>
      </c>
      <c r="F183">
        <v>0</v>
      </c>
      <c r="G183">
        <v>0</v>
      </c>
      <c r="H183">
        <v>0</v>
      </c>
      <c r="I183">
        <v>7.4690000000000006E-2</v>
      </c>
      <c r="J183">
        <v>5.935E-2</v>
      </c>
      <c r="K183">
        <v>2.1229999999999999E-2</v>
      </c>
      <c r="L183">
        <v>0</v>
      </c>
      <c r="M183">
        <v>0</v>
      </c>
      <c r="N183">
        <v>0</v>
      </c>
      <c r="O183">
        <v>3.8120000000000001E-2</v>
      </c>
      <c r="P183">
        <v>8.9999999999999998E-4</v>
      </c>
      <c r="Q183">
        <v>3.2000000000000003E-4</v>
      </c>
      <c r="R183">
        <v>0</v>
      </c>
      <c r="S183">
        <v>0</v>
      </c>
      <c r="T183">
        <v>0</v>
      </c>
      <c r="U183">
        <v>5.8E-4</v>
      </c>
    </row>
    <row r="184" spans="1:21" x14ac:dyDescent="0.25">
      <c r="A184">
        <v>193</v>
      </c>
      <c r="B184">
        <v>3</v>
      </c>
      <c r="C184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194</v>
      </c>
      <c r="B185">
        <v>3</v>
      </c>
      <c r="C185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195</v>
      </c>
      <c r="B186">
        <v>3</v>
      </c>
      <c r="C186">
        <v>11</v>
      </c>
      <c r="D186">
        <v>445.33217000000002</v>
      </c>
      <c r="E186">
        <v>291.74133</v>
      </c>
      <c r="F186">
        <v>99.990769999999998</v>
      </c>
      <c r="G186">
        <v>53.600070000000002</v>
      </c>
      <c r="H186">
        <v>0</v>
      </c>
      <c r="I186">
        <v>0</v>
      </c>
      <c r="J186">
        <v>15.3667</v>
      </c>
      <c r="K186">
        <v>12.39432</v>
      </c>
      <c r="L186">
        <v>0</v>
      </c>
      <c r="M186">
        <v>2.9723799999999998</v>
      </c>
      <c r="N186">
        <v>0</v>
      </c>
      <c r="O186">
        <v>0</v>
      </c>
      <c r="P186">
        <v>0.79084999999999905</v>
      </c>
      <c r="Q186">
        <v>0.63549999999999995</v>
      </c>
      <c r="R186">
        <v>0</v>
      </c>
      <c r="S186">
        <v>0.15534999999999999</v>
      </c>
      <c r="T186">
        <v>0</v>
      </c>
      <c r="U186">
        <v>0</v>
      </c>
    </row>
    <row r="187" spans="1:21" x14ac:dyDescent="0.25">
      <c r="A187">
        <v>196</v>
      </c>
      <c r="B187">
        <v>1</v>
      </c>
      <c r="C187">
        <v>4</v>
      </c>
      <c r="D187">
        <v>1256.0237099999999</v>
      </c>
      <c r="E187">
        <v>300.38256999999999</v>
      </c>
      <c r="F187">
        <v>517.62787000000003</v>
      </c>
      <c r="G187">
        <v>214.61188999999999</v>
      </c>
      <c r="H187">
        <v>207.63570000000001</v>
      </c>
      <c r="I187">
        <v>15.76568</v>
      </c>
      <c r="J187">
        <v>133.43933999999999</v>
      </c>
      <c r="K187">
        <v>19.937439999999999</v>
      </c>
      <c r="L187">
        <v>60.134529999999998</v>
      </c>
      <c r="M187">
        <v>15.917669999999999</v>
      </c>
      <c r="N187">
        <v>33.399799999999999</v>
      </c>
      <c r="O187">
        <v>4.0499000000000001</v>
      </c>
      <c r="P187">
        <v>5.0273500000000002</v>
      </c>
      <c r="Q187">
        <v>0.89895000000000003</v>
      </c>
      <c r="R187">
        <v>2.3658299999999999</v>
      </c>
      <c r="S187">
        <v>0.52715000000000001</v>
      </c>
      <c r="T187">
        <v>1.13347</v>
      </c>
      <c r="U187">
        <v>0.10195</v>
      </c>
    </row>
    <row r="188" spans="1:21" x14ac:dyDescent="0.25">
      <c r="A188">
        <v>197</v>
      </c>
      <c r="B188">
        <v>1</v>
      </c>
      <c r="C188">
        <v>4</v>
      </c>
      <c r="D188">
        <v>759.39318000000003</v>
      </c>
      <c r="E188">
        <v>41.601799999999997</v>
      </c>
      <c r="F188">
        <v>257.89812999999998</v>
      </c>
      <c r="G188">
        <v>311.75448999999998</v>
      </c>
      <c r="H188">
        <v>143.196</v>
      </c>
      <c r="I188">
        <v>4.9427599999999998</v>
      </c>
      <c r="J188">
        <v>69.609780000000001</v>
      </c>
      <c r="K188">
        <v>5.3778899999999998</v>
      </c>
      <c r="L188">
        <v>24.83222</v>
      </c>
      <c r="M188">
        <v>17.225439999999999</v>
      </c>
      <c r="N188">
        <v>19.717230000000001</v>
      </c>
      <c r="O188">
        <v>2.4569999999999999</v>
      </c>
      <c r="P188">
        <v>2.32375</v>
      </c>
      <c r="Q188">
        <v>0.14596999999999999</v>
      </c>
      <c r="R188">
        <v>0.65176000000000001</v>
      </c>
      <c r="S188">
        <v>0.83348</v>
      </c>
      <c r="T188">
        <v>0.63758000000000004</v>
      </c>
      <c r="U188">
        <v>5.4960000000000002E-2</v>
      </c>
    </row>
    <row r="189" spans="1:21" x14ac:dyDescent="0.25">
      <c r="A189">
        <v>198</v>
      </c>
      <c r="B189">
        <v>2</v>
      </c>
      <c r="C189">
        <v>11</v>
      </c>
      <c r="D189">
        <v>110.69512</v>
      </c>
      <c r="E189">
        <v>21.441780000000001</v>
      </c>
      <c r="F189">
        <v>32.762729999999998</v>
      </c>
      <c r="G189">
        <v>17.743210000000001</v>
      </c>
      <c r="H189">
        <v>26.747399999999999</v>
      </c>
      <c r="I189">
        <v>12</v>
      </c>
      <c r="J189">
        <v>1.3062</v>
      </c>
      <c r="K189">
        <v>0.19364000000000001</v>
      </c>
      <c r="L189">
        <v>0.62034999999999996</v>
      </c>
      <c r="M189">
        <v>0.19994999999999999</v>
      </c>
      <c r="N189">
        <v>0.29226000000000002</v>
      </c>
      <c r="O189">
        <v>0</v>
      </c>
      <c r="P189">
        <v>8.6299999999999901E-3</v>
      </c>
      <c r="Q189">
        <v>1.24E-3</v>
      </c>
      <c r="R189">
        <v>3.9899999999999996E-3</v>
      </c>
      <c r="S189">
        <v>1.3799999999999999E-3</v>
      </c>
      <c r="T189">
        <v>2.0200000000000001E-3</v>
      </c>
      <c r="U189">
        <v>0</v>
      </c>
    </row>
    <row r="190" spans="1:21" x14ac:dyDescent="0.25">
      <c r="A190">
        <v>199</v>
      </c>
      <c r="B190">
        <v>2</v>
      </c>
      <c r="C190">
        <v>11</v>
      </c>
      <c r="D190">
        <v>895.11755000000005</v>
      </c>
      <c r="E190">
        <v>70.319730000000007</v>
      </c>
      <c r="F190">
        <v>488.52904999999998</v>
      </c>
      <c r="G190">
        <v>309.01431000000002</v>
      </c>
      <c r="H190">
        <v>27.254460000000002</v>
      </c>
      <c r="I190">
        <v>0</v>
      </c>
      <c r="J190">
        <v>209.69065000000001</v>
      </c>
      <c r="K190">
        <v>13.91935</v>
      </c>
      <c r="L190">
        <v>140.28829999999999</v>
      </c>
      <c r="M190">
        <v>29.129549999999998</v>
      </c>
      <c r="N190">
        <v>26.353449999999999</v>
      </c>
      <c r="O190">
        <v>0</v>
      </c>
      <c r="P190">
        <v>8.2444699999999997</v>
      </c>
      <c r="Q190">
        <v>0.52861999999999998</v>
      </c>
      <c r="R190">
        <v>5.51607</v>
      </c>
      <c r="S190">
        <v>1.29877</v>
      </c>
      <c r="T190">
        <v>0.90100999999999998</v>
      </c>
      <c r="U190">
        <v>0</v>
      </c>
    </row>
    <row r="191" spans="1:21" x14ac:dyDescent="0.25">
      <c r="A191">
        <v>200</v>
      </c>
      <c r="B191">
        <v>1</v>
      </c>
      <c r="C191">
        <v>4</v>
      </c>
      <c r="D191">
        <v>1384.6660400000001</v>
      </c>
      <c r="E191">
        <v>386.09903000000003</v>
      </c>
      <c r="F191">
        <v>551.48175000000003</v>
      </c>
      <c r="G191">
        <v>290.60415999999998</v>
      </c>
      <c r="H191">
        <v>136.20717999999999</v>
      </c>
      <c r="I191">
        <v>20.27392</v>
      </c>
      <c r="J191">
        <v>151.72819999999999</v>
      </c>
      <c r="K191">
        <v>29.606439999999999</v>
      </c>
      <c r="L191">
        <v>69.055409999999995</v>
      </c>
      <c r="M191">
        <v>23.935300000000002</v>
      </c>
      <c r="N191">
        <v>24.892890000000001</v>
      </c>
      <c r="O191">
        <v>4.2381599999999997</v>
      </c>
      <c r="P191">
        <v>6.3677199999999896</v>
      </c>
      <c r="Q191">
        <v>1.2844500000000001</v>
      </c>
      <c r="R191">
        <v>2.8758900000000001</v>
      </c>
      <c r="S191">
        <v>1.0211600000000001</v>
      </c>
      <c r="T191">
        <v>1.0096000000000001</v>
      </c>
      <c r="U191">
        <v>0.17662</v>
      </c>
    </row>
    <row r="192" spans="1:21" x14ac:dyDescent="0.25">
      <c r="A192">
        <v>201</v>
      </c>
      <c r="B192">
        <v>1</v>
      </c>
      <c r="C192">
        <v>4</v>
      </c>
      <c r="D192">
        <v>1241.2091699999901</v>
      </c>
      <c r="E192">
        <v>76.395790000000005</v>
      </c>
      <c r="F192">
        <v>375.54275999999999</v>
      </c>
      <c r="G192">
        <v>568.63415999999995</v>
      </c>
      <c r="H192">
        <v>203.66712999999999</v>
      </c>
      <c r="I192">
        <v>16.969329999999999</v>
      </c>
      <c r="J192">
        <v>134.10979</v>
      </c>
      <c r="K192">
        <v>12.91071</v>
      </c>
      <c r="L192">
        <v>57.480800000000002</v>
      </c>
      <c r="M192">
        <v>31.211220000000001</v>
      </c>
      <c r="N192">
        <v>27.91967</v>
      </c>
      <c r="O192">
        <v>4.5873900000000001</v>
      </c>
      <c r="P192">
        <v>5.7967300000000002</v>
      </c>
      <c r="Q192">
        <v>0.48296</v>
      </c>
      <c r="R192">
        <v>2.5915599999999999</v>
      </c>
      <c r="S192">
        <v>1.44956</v>
      </c>
      <c r="T192">
        <v>1.0883499999999999</v>
      </c>
      <c r="U192">
        <v>0.18429999999999999</v>
      </c>
    </row>
    <row r="193" spans="1:21" x14ac:dyDescent="0.25">
      <c r="A193">
        <v>202</v>
      </c>
      <c r="B193">
        <v>1</v>
      </c>
      <c r="C193">
        <v>4</v>
      </c>
      <c r="D193">
        <v>721.87124999999901</v>
      </c>
      <c r="E193">
        <v>199.44929999999999</v>
      </c>
      <c r="F193">
        <v>254.32195999999999</v>
      </c>
      <c r="G193">
        <v>120.14703</v>
      </c>
      <c r="H193">
        <v>127.99666999999999</v>
      </c>
      <c r="I193">
        <v>19.956289999999999</v>
      </c>
      <c r="J193">
        <v>92.160430000000005</v>
      </c>
      <c r="K193">
        <v>15.655659999999999</v>
      </c>
      <c r="L193">
        <v>36.595970000000001</v>
      </c>
      <c r="M193">
        <v>12.092029999999999</v>
      </c>
      <c r="N193">
        <v>23.738</v>
      </c>
      <c r="O193">
        <v>4.0787699999999996</v>
      </c>
      <c r="P193">
        <v>3.9089999999999998</v>
      </c>
      <c r="Q193">
        <v>0.75549999999999995</v>
      </c>
      <c r="R193">
        <v>1.5057199999999999</v>
      </c>
      <c r="S193">
        <v>0.47874</v>
      </c>
      <c r="T193">
        <v>0.99441000000000002</v>
      </c>
      <c r="U193">
        <v>0.17463000000000001</v>
      </c>
    </row>
    <row r="194" spans="1:21" x14ac:dyDescent="0.25">
      <c r="A194">
        <v>203</v>
      </c>
      <c r="B194">
        <v>1</v>
      </c>
      <c r="C194">
        <v>4</v>
      </c>
      <c r="D194">
        <v>971.11455999999998</v>
      </c>
      <c r="E194">
        <v>86.252790000000005</v>
      </c>
      <c r="F194">
        <v>332.78640999999999</v>
      </c>
      <c r="G194">
        <v>344.16962000000001</v>
      </c>
      <c r="H194">
        <v>191.28029000000001</v>
      </c>
      <c r="I194">
        <v>16.625450000000001</v>
      </c>
      <c r="J194">
        <v>117.61218</v>
      </c>
      <c r="K194">
        <v>13.86248</v>
      </c>
      <c r="L194">
        <v>54.173789999999997</v>
      </c>
      <c r="M194">
        <v>19.29419</v>
      </c>
      <c r="N194">
        <v>25.829139999999999</v>
      </c>
      <c r="O194">
        <v>4.4525800000000002</v>
      </c>
      <c r="P194">
        <v>5.1521499999999998</v>
      </c>
      <c r="Q194">
        <v>0.50834000000000001</v>
      </c>
      <c r="R194">
        <v>2.5299399999999999</v>
      </c>
      <c r="S194">
        <v>0.88453999999999999</v>
      </c>
      <c r="T194">
        <v>1.0465</v>
      </c>
      <c r="U194">
        <v>0.18282999999999999</v>
      </c>
    </row>
    <row r="195" spans="1:21" x14ac:dyDescent="0.25">
      <c r="A195">
        <v>204</v>
      </c>
      <c r="B195">
        <v>1</v>
      </c>
      <c r="C195">
        <v>4</v>
      </c>
      <c r="D195">
        <v>515.14084000000003</v>
      </c>
      <c r="E195">
        <v>151.13312999999999</v>
      </c>
      <c r="F195">
        <v>193.91487000000001</v>
      </c>
      <c r="G195">
        <v>103.02847</v>
      </c>
      <c r="H195">
        <v>62.696249999999999</v>
      </c>
      <c r="I195">
        <v>4.3681200000000002</v>
      </c>
      <c r="J195">
        <v>52.0369999999999</v>
      </c>
      <c r="K195">
        <v>17.044080000000001</v>
      </c>
      <c r="L195">
        <v>20.09994</v>
      </c>
      <c r="M195">
        <v>5.7286799999999998</v>
      </c>
      <c r="N195">
        <v>8.2632399999999997</v>
      </c>
      <c r="O195">
        <v>0.90105999999999997</v>
      </c>
      <c r="P195">
        <v>1.38568</v>
      </c>
      <c r="Q195">
        <v>0.68601999999999996</v>
      </c>
      <c r="R195">
        <v>0.41865000000000002</v>
      </c>
      <c r="S195">
        <v>0.13211999999999999</v>
      </c>
      <c r="T195">
        <v>0.13719000000000001</v>
      </c>
      <c r="U195">
        <v>1.17E-2</v>
      </c>
    </row>
    <row r="196" spans="1:21" x14ac:dyDescent="0.25">
      <c r="A196">
        <v>205</v>
      </c>
      <c r="B196">
        <v>1</v>
      </c>
      <c r="C196">
        <v>4</v>
      </c>
      <c r="D196">
        <v>658.12103000000002</v>
      </c>
      <c r="E196">
        <v>40.309829999999998</v>
      </c>
      <c r="F196">
        <v>221.75504000000001</v>
      </c>
      <c r="G196">
        <v>252.53288000000001</v>
      </c>
      <c r="H196">
        <v>127.59538000000001</v>
      </c>
      <c r="I196">
        <v>15.927899999999999</v>
      </c>
      <c r="J196">
        <v>72.748409999999893</v>
      </c>
      <c r="K196">
        <v>3.6111399999999998</v>
      </c>
      <c r="L196">
        <v>31.974799999999998</v>
      </c>
      <c r="M196">
        <v>14.056929999999999</v>
      </c>
      <c r="N196">
        <v>18.374849999999999</v>
      </c>
      <c r="O196">
        <v>4.7306900000000001</v>
      </c>
      <c r="P196">
        <v>2.85548</v>
      </c>
      <c r="Q196">
        <v>7.6770000000000005E-2</v>
      </c>
      <c r="R196">
        <v>1.3751899999999999</v>
      </c>
      <c r="S196">
        <v>0.64110999999999996</v>
      </c>
      <c r="T196">
        <v>0.50976999999999995</v>
      </c>
      <c r="U196">
        <v>0.25263999999999998</v>
      </c>
    </row>
    <row r="197" spans="1:21" x14ac:dyDescent="0.25">
      <c r="A197">
        <v>206</v>
      </c>
      <c r="B197">
        <v>1</v>
      </c>
      <c r="C197">
        <v>4</v>
      </c>
      <c r="D197">
        <v>515.14084000000003</v>
      </c>
      <c r="E197">
        <v>151.13312999999999</v>
      </c>
      <c r="F197">
        <v>193.91487000000001</v>
      </c>
      <c r="G197">
        <v>103.02847</v>
      </c>
      <c r="H197">
        <v>62.696249999999999</v>
      </c>
      <c r="I197">
        <v>4.3681200000000002</v>
      </c>
      <c r="J197">
        <v>52.0369999999999</v>
      </c>
      <c r="K197">
        <v>17.044080000000001</v>
      </c>
      <c r="L197">
        <v>20.09994</v>
      </c>
      <c r="M197">
        <v>5.7286799999999998</v>
      </c>
      <c r="N197">
        <v>8.2632399999999997</v>
      </c>
      <c r="O197">
        <v>0.90105999999999997</v>
      </c>
      <c r="P197">
        <v>1.38568</v>
      </c>
      <c r="Q197">
        <v>0.68601999999999996</v>
      </c>
      <c r="R197">
        <v>0.41865000000000002</v>
      </c>
      <c r="S197">
        <v>0.13211999999999999</v>
      </c>
      <c r="T197">
        <v>0.13719000000000001</v>
      </c>
      <c r="U197">
        <v>1.17E-2</v>
      </c>
    </row>
    <row r="198" spans="1:21" x14ac:dyDescent="0.25">
      <c r="A198">
        <v>207</v>
      </c>
      <c r="B198">
        <v>1</v>
      </c>
      <c r="C198">
        <v>4</v>
      </c>
      <c r="D198">
        <v>431.84739999999999</v>
      </c>
      <c r="E198">
        <v>143.24403000000001</v>
      </c>
      <c r="F198">
        <v>134.5865</v>
      </c>
      <c r="G198">
        <v>63.801349999999999</v>
      </c>
      <c r="H198">
        <v>80.237030000000004</v>
      </c>
      <c r="I198">
        <v>9.9784900000000007</v>
      </c>
      <c r="J198">
        <v>51.017349999999901</v>
      </c>
      <c r="K198">
        <v>16.340309999999999</v>
      </c>
      <c r="L198">
        <v>14.844379999999999</v>
      </c>
      <c r="M198">
        <v>4.4606399999999997</v>
      </c>
      <c r="N198">
        <v>12.53768</v>
      </c>
      <c r="O198">
        <v>2.8343400000000001</v>
      </c>
      <c r="P198">
        <v>1.39151</v>
      </c>
      <c r="Q198">
        <v>0.67076000000000002</v>
      </c>
      <c r="R198">
        <v>0.28384999999999999</v>
      </c>
      <c r="S198">
        <v>8.3400000000000002E-2</v>
      </c>
      <c r="T198">
        <v>0.28405000000000002</v>
      </c>
      <c r="U198">
        <v>6.9449999999999998E-2</v>
      </c>
    </row>
    <row r="199" spans="1:21" x14ac:dyDescent="0.25">
      <c r="A199">
        <v>208</v>
      </c>
      <c r="B199">
        <v>1</v>
      </c>
      <c r="C199">
        <v>4</v>
      </c>
      <c r="D199">
        <v>546.92921000000001</v>
      </c>
      <c r="E199">
        <v>172.51392999999999</v>
      </c>
      <c r="F199">
        <v>162.17416</v>
      </c>
      <c r="G199">
        <v>84.399889999999999</v>
      </c>
      <c r="H199">
        <v>114.72144</v>
      </c>
      <c r="I199">
        <v>13.11979</v>
      </c>
      <c r="J199">
        <v>59.842329999999997</v>
      </c>
      <c r="K199">
        <v>18.773530000000001</v>
      </c>
      <c r="L199">
        <v>17.303820000000002</v>
      </c>
      <c r="M199">
        <v>4.9307299999999996</v>
      </c>
      <c r="N199">
        <v>15.317819999999999</v>
      </c>
      <c r="O199">
        <v>3.5164300000000002</v>
      </c>
      <c r="P199">
        <v>1.64591</v>
      </c>
      <c r="Q199">
        <v>0.73009000000000002</v>
      </c>
      <c r="R199">
        <v>0.37918000000000002</v>
      </c>
      <c r="S199">
        <v>0.10649</v>
      </c>
      <c r="T199">
        <v>0.34844000000000003</v>
      </c>
      <c r="U199">
        <v>8.1710000000000005E-2</v>
      </c>
    </row>
    <row r="200" spans="1:21" x14ac:dyDescent="0.25">
      <c r="A200">
        <v>209</v>
      </c>
      <c r="B200">
        <v>1</v>
      </c>
      <c r="C200">
        <v>4</v>
      </c>
      <c r="D200">
        <v>546.89406999999903</v>
      </c>
      <c r="E200">
        <v>172.51392999999999</v>
      </c>
      <c r="F200">
        <v>162.17416</v>
      </c>
      <c r="G200">
        <v>84.364750000000001</v>
      </c>
      <c r="H200">
        <v>114.72144</v>
      </c>
      <c r="I200">
        <v>13.11979</v>
      </c>
      <c r="J200">
        <v>59.839869999999998</v>
      </c>
      <c r="K200">
        <v>18.773530000000001</v>
      </c>
      <c r="L200">
        <v>17.303820000000002</v>
      </c>
      <c r="M200">
        <v>4.9282700000000004</v>
      </c>
      <c r="N200">
        <v>15.317819999999999</v>
      </c>
      <c r="O200">
        <v>3.5164300000000002</v>
      </c>
      <c r="P200">
        <v>1.64585</v>
      </c>
      <c r="Q200">
        <v>0.73009000000000002</v>
      </c>
      <c r="R200">
        <v>0.37918000000000002</v>
      </c>
      <c r="S200">
        <v>0.10643</v>
      </c>
      <c r="T200">
        <v>0.34844000000000003</v>
      </c>
      <c r="U200">
        <v>8.1710000000000005E-2</v>
      </c>
    </row>
    <row r="201" spans="1:21" x14ac:dyDescent="0.25">
      <c r="A201">
        <v>210</v>
      </c>
      <c r="B201">
        <v>1</v>
      </c>
      <c r="C201">
        <v>4</v>
      </c>
      <c r="D201">
        <v>686.56706999999994</v>
      </c>
      <c r="E201">
        <v>25.58925</v>
      </c>
      <c r="F201">
        <v>207.76183</v>
      </c>
      <c r="G201">
        <v>245.47783999999999</v>
      </c>
      <c r="H201">
        <v>170.82194999999999</v>
      </c>
      <c r="I201">
        <v>36.916200000000003</v>
      </c>
      <c r="J201">
        <v>81.467929999999996</v>
      </c>
      <c r="K201">
        <v>3.1165500000000002</v>
      </c>
      <c r="L201">
        <v>30.794879999999999</v>
      </c>
      <c r="M201">
        <v>13.541270000000001</v>
      </c>
      <c r="N201">
        <v>25.407060000000001</v>
      </c>
      <c r="O201">
        <v>8.6081699999999994</v>
      </c>
      <c r="P201">
        <v>2.97526</v>
      </c>
      <c r="Q201">
        <v>6.6659999999999997E-2</v>
      </c>
      <c r="R201">
        <v>1.28457</v>
      </c>
      <c r="S201">
        <v>0.61282999999999999</v>
      </c>
      <c r="T201">
        <v>0.66132000000000002</v>
      </c>
      <c r="U201">
        <v>0.34988000000000002</v>
      </c>
    </row>
    <row r="202" spans="1:21" x14ac:dyDescent="0.25">
      <c r="A202">
        <v>211</v>
      </c>
      <c r="B202">
        <v>1</v>
      </c>
      <c r="C202">
        <v>4</v>
      </c>
      <c r="D202">
        <v>689.61674000000005</v>
      </c>
      <c r="E202">
        <v>27.189710000000002</v>
      </c>
      <c r="F202">
        <v>207.76183</v>
      </c>
      <c r="G202">
        <v>246.92705000000001</v>
      </c>
      <c r="H202">
        <v>170.82194999999999</v>
      </c>
      <c r="I202">
        <v>36.916200000000003</v>
      </c>
      <c r="J202">
        <v>81.718950000000007</v>
      </c>
      <c r="K202">
        <v>3.25136</v>
      </c>
      <c r="L202">
        <v>30.794879999999999</v>
      </c>
      <c r="M202">
        <v>13.65748</v>
      </c>
      <c r="N202">
        <v>25.407060000000001</v>
      </c>
      <c r="O202">
        <v>8.6081699999999994</v>
      </c>
      <c r="P202">
        <v>2.9802200000000001</v>
      </c>
      <c r="Q202">
        <v>6.9389999999999993E-2</v>
      </c>
      <c r="R202">
        <v>1.28457</v>
      </c>
      <c r="S202">
        <v>0.61506000000000005</v>
      </c>
      <c r="T202">
        <v>0.66132000000000002</v>
      </c>
      <c r="U202">
        <v>0.34988000000000002</v>
      </c>
    </row>
    <row r="203" spans="1:21" x14ac:dyDescent="0.25">
      <c r="A203">
        <v>212</v>
      </c>
      <c r="B203">
        <v>1</v>
      </c>
      <c r="C203">
        <v>4</v>
      </c>
      <c r="D203">
        <v>587.06154000000004</v>
      </c>
      <c r="E203">
        <v>38.199869999999997</v>
      </c>
      <c r="F203">
        <v>171.57713000000001</v>
      </c>
      <c r="G203">
        <v>228.36972</v>
      </c>
      <c r="H203">
        <v>125.1645</v>
      </c>
      <c r="I203">
        <v>23.750319999999999</v>
      </c>
      <c r="J203">
        <v>68.778639999999996</v>
      </c>
      <c r="K203">
        <v>4.3208700000000002</v>
      </c>
      <c r="L203">
        <v>26.789739999999998</v>
      </c>
      <c r="M203">
        <v>12.42178</v>
      </c>
      <c r="N203">
        <v>18.764040000000001</v>
      </c>
      <c r="O203">
        <v>6.4822100000000002</v>
      </c>
      <c r="P203">
        <v>2.7059000000000002</v>
      </c>
      <c r="Q203">
        <v>8.0879999999999994E-2</v>
      </c>
      <c r="R203">
        <v>1.1837200000000001</v>
      </c>
      <c r="S203">
        <v>0.58079000000000003</v>
      </c>
      <c r="T203">
        <v>0.55681000000000003</v>
      </c>
      <c r="U203">
        <v>0.30370000000000003</v>
      </c>
    </row>
    <row r="204" spans="1:21" x14ac:dyDescent="0.25">
      <c r="A204">
        <v>213</v>
      </c>
      <c r="B204">
        <v>1</v>
      </c>
      <c r="C204">
        <v>4</v>
      </c>
      <c r="D204">
        <v>658.12103000000002</v>
      </c>
      <c r="E204">
        <v>40.309829999999998</v>
      </c>
      <c r="F204">
        <v>221.75504000000001</v>
      </c>
      <c r="G204">
        <v>252.53288000000001</v>
      </c>
      <c r="H204">
        <v>127.59538000000001</v>
      </c>
      <c r="I204">
        <v>15.927899999999999</v>
      </c>
      <c r="J204">
        <v>72.748409999999893</v>
      </c>
      <c r="K204">
        <v>3.6111399999999998</v>
      </c>
      <c r="L204">
        <v>31.974799999999998</v>
      </c>
      <c r="M204">
        <v>14.056929999999999</v>
      </c>
      <c r="N204">
        <v>18.374849999999999</v>
      </c>
      <c r="O204">
        <v>4.7306900000000001</v>
      </c>
      <c r="P204">
        <v>2.85548</v>
      </c>
      <c r="Q204">
        <v>7.6770000000000005E-2</v>
      </c>
      <c r="R204">
        <v>1.3751899999999999</v>
      </c>
      <c r="S204">
        <v>0.64110999999999996</v>
      </c>
      <c r="T204">
        <v>0.50976999999999995</v>
      </c>
      <c r="U204">
        <v>0.25263999999999998</v>
      </c>
    </row>
    <row r="205" spans="1:21" x14ac:dyDescent="0.25">
      <c r="A205">
        <v>214</v>
      </c>
      <c r="B205">
        <v>1</v>
      </c>
      <c r="C205">
        <v>4</v>
      </c>
      <c r="D205">
        <v>138.38894999999999</v>
      </c>
      <c r="E205">
        <v>61.172649999999997</v>
      </c>
      <c r="F205">
        <v>39.553069999999998</v>
      </c>
      <c r="G205">
        <v>30.883659999999999</v>
      </c>
      <c r="H205">
        <v>5.3075900000000003</v>
      </c>
      <c r="I205">
        <v>1.4719800000000001</v>
      </c>
      <c r="J205">
        <v>10.30682</v>
      </c>
      <c r="K205">
        <v>2.8733499999999998</v>
      </c>
      <c r="L205">
        <v>3.7049599999999998</v>
      </c>
      <c r="M205">
        <v>1.87422</v>
      </c>
      <c r="N205">
        <v>1.6366700000000001</v>
      </c>
      <c r="O205">
        <v>0.21762000000000001</v>
      </c>
      <c r="P205">
        <v>0.26502999999999899</v>
      </c>
      <c r="Q205">
        <v>9.8159999999999997E-2</v>
      </c>
      <c r="R205">
        <v>8.0009999999999998E-2</v>
      </c>
      <c r="S205">
        <v>4.3279999999999999E-2</v>
      </c>
      <c r="T205">
        <v>3.9219999999999998E-2</v>
      </c>
      <c r="U205">
        <v>4.3600000000000002E-3</v>
      </c>
    </row>
    <row r="206" spans="1:21" x14ac:dyDescent="0.25">
      <c r="A206">
        <v>215</v>
      </c>
      <c r="B206">
        <v>1</v>
      </c>
      <c r="C206">
        <v>4</v>
      </c>
      <c r="D206">
        <v>318.74512999999899</v>
      </c>
      <c r="E206">
        <v>11.574210000000001</v>
      </c>
      <c r="F206">
        <v>110.25781000000001</v>
      </c>
      <c r="G206">
        <v>177.52074999999999</v>
      </c>
      <c r="H206">
        <v>18.8932</v>
      </c>
      <c r="I206">
        <v>0.49915999999999999</v>
      </c>
      <c r="J206">
        <v>30.653410000000001</v>
      </c>
      <c r="K206">
        <v>1.2966500000000001</v>
      </c>
      <c r="L206">
        <v>17.792110000000001</v>
      </c>
      <c r="M206">
        <v>8.8806899999999995</v>
      </c>
      <c r="N206">
        <v>2.3447800000000001</v>
      </c>
      <c r="O206">
        <v>0.33917999999999998</v>
      </c>
      <c r="P206">
        <v>1.5913499999999901</v>
      </c>
      <c r="Q206">
        <v>2.742E-2</v>
      </c>
      <c r="R206">
        <v>1.0304199999999999</v>
      </c>
      <c r="S206">
        <v>0.46473999999999999</v>
      </c>
      <c r="T206">
        <v>6.0569999999999999E-2</v>
      </c>
      <c r="U206">
        <v>8.2000000000000007E-3</v>
      </c>
    </row>
    <row r="207" spans="1:21" x14ac:dyDescent="0.25">
      <c r="A207">
        <v>216</v>
      </c>
      <c r="B207">
        <v>1</v>
      </c>
      <c r="C207">
        <v>4</v>
      </c>
      <c r="D207">
        <v>138.38894999999999</v>
      </c>
      <c r="E207">
        <v>61.172649999999997</v>
      </c>
      <c r="F207">
        <v>39.553069999999998</v>
      </c>
      <c r="G207">
        <v>30.883659999999999</v>
      </c>
      <c r="H207">
        <v>5.3075900000000003</v>
      </c>
      <c r="I207">
        <v>1.4719800000000001</v>
      </c>
      <c r="J207">
        <v>10.30682</v>
      </c>
      <c r="K207">
        <v>2.8733499999999998</v>
      </c>
      <c r="L207">
        <v>3.7049599999999998</v>
      </c>
      <c r="M207">
        <v>1.87422</v>
      </c>
      <c r="N207">
        <v>1.6366700000000001</v>
      </c>
      <c r="O207">
        <v>0.21762000000000001</v>
      </c>
      <c r="P207">
        <v>0.26502999999999899</v>
      </c>
      <c r="Q207">
        <v>9.8159999999999997E-2</v>
      </c>
      <c r="R207">
        <v>8.0009999999999998E-2</v>
      </c>
      <c r="S207">
        <v>4.3279999999999999E-2</v>
      </c>
      <c r="T207">
        <v>3.9219999999999998E-2</v>
      </c>
      <c r="U207">
        <v>4.3600000000000002E-3</v>
      </c>
    </row>
    <row r="208" spans="1:21" x14ac:dyDescent="0.25">
      <c r="A208">
        <v>217</v>
      </c>
      <c r="B208">
        <v>1</v>
      </c>
      <c r="C208">
        <v>4</v>
      </c>
      <c r="D208">
        <v>1410.4701399999999</v>
      </c>
      <c r="E208">
        <v>378.05385999999999</v>
      </c>
      <c r="F208">
        <v>563.55742999999995</v>
      </c>
      <c r="G208">
        <v>301.78680000000003</v>
      </c>
      <c r="H208">
        <v>146.72958</v>
      </c>
      <c r="I208">
        <v>20.342469999999999</v>
      </c>
      <c r="J208">
        <v>159.59934999999999</v>
      </c>
      <c r="K208">
        <v>32.281239999999997</v>
      </c>
      <c r="L208">
        <v>71.689419999999998</v>
      </c>
      <c r="M208">
        <v>25.52674</v>
      </c>
      <c r="N208">
        <v>25.800830000000001</v>
      </c>
      <c r="O208">
        <v>4.3011200000000001</v>
      </c>
      <c r="P208">
        <v>6.4394299999999998</v>
      </c>
      <c r="Q208">
        <v>1.34175</v>
      </c>
      <c r="R208">
        <v>2.8732199999999999</v>
      </c>
      <c r="S208">
        <v>1.0298</v>
      </c>
      <c r="T208">
        <v>1.01746</v>
      </c>
      <c r="U208">
        <v>0.1772</v>
      </c>
    </row>
    <row r="209" spans="1:21" x14ac:dyDescent="0.25">
      <c r="A209">
        <v>218</v>
      </c>
      <c r="B209">
        <v>1</v>
      </c>
      <c r="C209">
        <v>4</v>
      </c>
      <c r="D209">
        <v>1224.5041100000001</v>
      </c>
      <c r="E209">
        <v>84.126750000000001</v>
      </c>
      <c r="F209">
        <v>403.45621</v>
      </c>
      <c r="G209">
        <v>512.48095999999998</v>
      </c>
      <c r="H209">
        <v>207.70394999999999</v>
      </c>
      <c r="I209">
        <v>16.736239999999999</v>
      </c>
      <c r="J209">
        <v>136.50512999999901</v>
      </c>
      <c r="K209">
        <v>13.15953</v>
      </c>
      <c r="L209">
        <v>61.446660000000001</v>
      </c>
      <c r="M209">
        <v>29.597770000000001</v>
      </c>
      <c r="N209">
        <v>27.666170000000001</v>
      </c>
      <c r="O209">
        <v>4.6349999999999998</v>
      </c>
      <c r="P209">
        <v>5.7123699999999999</v>
      </c>
      <c r="Q209">
        <v>0.47667999999999999</v>
      </c>
      <c r="R209">
        <v>2.6547800000000001</v>
      </c>
      <c r="S209">
        <v>1.3290999999999999</v>
      </c>
      <c r="T209">
        <v>1.0669599999999999</v>
      </c>
      <c r="U209">
        <v>0.18484999999999999</v>
      </c>
    </row>
    <row r="210" spans="1:21" x14ac:dyDescent="0.25">
      <c r="A210">
        <v>219</v>
      </c>
      <c r="B210">
        <v>1</v>
      </c>
      <c r="C210">
        <v>4</v>
      </c>
      <c r="D210">
        <v>318.74512999999899</v>
      </c>
      <c r="E210">
        <v>11.574210000000001</v>
      </c>
      <c r="F210">
        <v>110.25781000000001</v>
      </c>
      <c r="G210">
        <v>177.52074999999999</v>
      </c>
      <c r="H210">
        <v>18.8932</v>
      </c>
      <c r="I210">
        <v>0.49915999999999999</v>
      </c>
      <c r="J210">
        <v>30.653410000000001</v>
      </c>
      <c r="K210">
        <v>1.2966500000000001</v>
      </c>
      <c r="L210">
        <v>17.792110000000001</v>
      </c>
      <c r="M210">
        <v>8.8806899999999995</v>
      </c>
      <c r="N210">
        <v>2.3447800000000001</v>
      </c>
      <c r="O210">
        <v>0.33917999999999998</v>
      </c>
      <c r="P210">
        <v>1.5913499999999901</v>
      </c>
      <c r="Q210">
        <v>2.742E-2</v>
      </c>
      <c r="R210">
        <v>1.0304199999999999</v>
      </c>
      <c r="S210">
        <v>0.46473999999999999</v>
      </c>
      <c r="T210">
        <v>6.0569999999999999E-2</v>
      </c>
      <c r="U210">
        <v>8.2000000000000007E-3</v>
      </c>
    </row>
    <row r="211" spans="1:21" x14ac:dyDescent="0.25">
      <c r="A211">
        <v>220</v>
      </c>
      <c r="B211">
        <v>1</v>
      </c>
      <c r="C211">
        <v>11</v>
      </c>
      <c r="D211">
        <v>2715.9089800000002</v>
      </c>
      <c r="E211">
        <v>538.11243000000002</v>
      </c>
      <c r="F211">
        <v>1050.5809300000001</v>
      </c>
      <c r="G211">
        <v>432.93756000000002</v>
      </c>
      <c r="H211">
        <v>614.53148999999996</v>
      </c>
      <c r="I211">
        <v>79.746570000000006</v>
      </c>
      <c r="J211">
        <v>271.69704999999999</v>
      </c>
      <c r="K211">
        <v>33.75949</v>
      </c>
      <c r="L211">
        <v>114.22756</v>
      </c>
      <c r="M211">
        <v>31.880610000000001</v>
      </c>
      <c r="N211">
        <v>76.367310000000003</v>
      </c>
      <c r="O211">
        <v>15.46208</v>
      </c>
      <c r="P211">
        <v>9.9554399999999994</v>
      </c>
      <c r="Q211">
        <v>1.20939</v>
      </c>
      <c r="R211">
        <v>4.1845400000000001</v>
      </c>
      <c r="S211">
        <v>1.1554</v>
      </c>
      <c r="T211">
        <v>2.8428900000000001</v>
      </c>
      <c r="U211">
        <v>0.56322000000000005</v>
      </c>
    </row>
    <row r="212" spans="1:21" x14ac:dyDescent="0.25">
      <c r="A212">
        <v>221</v>
      </c>
      <c r="B212">
        <v>1</v>
      </c>
      <c r="C212">
        <v>11</v>
      </c>
      <c r="D212">
        <v>2592.6631899999902</v>
      </c>
      <c r="E212">
        <v>337.26940999999999</v>
      </c>
      <c r="F212">
        <v>1002.45917</v>
      </c>
      <c r="G212">
        <v>540.55687999999998</v>
      </c>
      <c r="H212">
        <v>640.83722</v>
      </c>
      <c r="I212">
        <v>71.540509999999998</v>
      </c>
      <c r="J212">
        <v>266.18975999999998</v>
      </c>
      <c r="K212">
        <v>32.112929999999999</v>
      </c>
      <c r="L212">
        <v>112.60831</v>
      </c>
      <c r="M212">
        <v>30.601980000000001</v>
      </c>
      <c r="N212">
        <v>76.356809999999996</v>
      </c>
      <c r="O212">
        <v>14.509729999999999</v>
      </c>
      <c r="P212">
        <v>9.9376999999999995</v>
      </c>
      <c r="Q212">
        <v>1.15402</v>
      </c>
      <c r="R212">
        <v>4.0359699999999998</v>
      </c>
      <c r="S212">
        <v>1.0601499999999999</v>
      </c>
      <c r="T212">
        <v>3.0924200000000002</v>
      </c>
      <c r="U212">
        <v>0.59514</v>
      </c>
    </row>
    <row r="213" spans="1:21" x14ac:dyDescent="0.25">
      <c r="A213">
        <v>222</v>
      </c>
      <c r="B213">
        <v>3</v>
      </c>
      <c r="C213">
        <v>11</v>
      </c>
      <c r="D213">
        <v>4.7876000000000003</v>
      </c>
      <c r="E213">
        <v>0</v>
      </c>
      <c r="F213">
        <v>0</v>
      </c>
      <c r="G213">
        <v>4.7876000000000003</v>
      </c>
      <c r="H213">
        <v>0</v>
      </c>
      <c r="I213">
        <v>0</v>
      </c>
      <c r="J213">
        <v>0.28749999999999998</v>
      </c>
      <c r="K213">
        <v>0</v>
      </c>
      <c r="L213">
        <v>0</v>
      </c>
      <c r="M213">
        <v>0.28749999999999998</v>
      </c>
      <c r="N213">
        <v>0</v>
      </c>
      <c r="O213">
        <v>0</v>
      </c>
      <c r="P213">
        <v>1.5180000000000001E-2</v>
      </c>
      <c r="Q213">
        <v>0</v>
      </c>
      <c r="R213">
        <v>0</v>
      </c>
      <c r="S213">
        <v>1.5180000000000001E-2</v>
      </c>
      <c r="T213">
        <v>0</v>
      </c>
      <c r="U213">
        <v>0</v>
      </c>
    </row>
    <row r="214" spans="1:21" x14ac:dyDescent="0.25">
      <c r="A214">
        <v>223</v>
      </c>
      <c r="B214">
        <v>3</v>
      </c>
      <c r="C214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224</v>
      </c>
      <c r="B215">
        <v>3</v>
      </c>
      <c r="C215">
        <v>11</v>
      </c>
      <c r="D215">
        <v>904.07272</v>
      </c>
      <c r="E215">
        <v>117.59283000000001</v>
      </c>
      <c r="F215">
        <v>337.88150000000002</v>
      </c>
      <c r="G215">
        <v>179.64516</v>
      </c>
      <c r="H215">
        <v>242.20032</v>
      </c>
      <c r="I215">
        <v>26.75291</v>
      </c>
      <c r="J215">
        <v>125.93868999999999</v>
      </c>
      <c r="K215">
        <v>16.21555</v>
      </c>
      <c r="L215">
        <v>51.559220000000003</v>
      </c>
      <c r="M215">
        <v>14.19684</v>
      </c>
      <c r="N215">
        <v>36.040370000000003</v>
      </c>
      <c r="O215">
        <v>7.9267099999999999</v>
      </c>
      <c r="P215">
        <v>7.8142100000000001</v>
      </c>
      <c r="Q215">
        <v>0.93528</v>
      </c>
      <c r="R215">
        <v>3.2393100000000001</v>
      </c>
      <c r="S215">
        <v>0.89688000000000001</v>
      </c>
      <c r="T215">
        <v>2.23726</v>
      </c>
      <c r="U215">
        <v>0.50548000000000004</v>
      </c>
    </row>
    <row r="216" spans="1:21" x14ac:dyDescent="0.25">
      <c r="A216">
        <v>225</v>
      </c>
      <c r="B216">
        <v>3</v>
      </c>
      <c r="C216">
        <v>11</v>
      </c>
      <c r="D216">
        <v>1221.9809699999901</v>
      </c>
      <c r="E216">
        <v>176.53086999999999</v>
      </c>
      <c r="F216">
        <v>474.67293999999998</v>
      </c>
      <c r="G216">
        <v>226.97373999999999</v>
      </c>
      <c r="H216">
        <v>313.43245999999999</v>
      </c>
      <c r="I216">
        <v>30.37096</v>
      </c>
      <c r="J216">
        <v>147.00207</v>
      </c>
      <c r="K216">
        <v>18.081869999999999</v>
      </c>
      <c r="L216">
        <v>60.206949999999999</v>
      </c>
      <c r="M216">
        <v>18.067830000000001</v>
      </c>
      <c r="N216">
        <v>42.489510000000003</v>
      </c>
      <c r="O216">
        <v>8.1559100000000004</v>
      </c>
      <c r="P216">
        <v>7.29739</v>
      </c>
      <c r="Q216">
        <v>0.89590000000000003</v>
      </c>
      <c r="R216">
        <v>2.9878800000000001</v>
      </c>
      <c r="S216">
        <v>0.90264999999999995</v>
      </c>
      <c r="T216">
        <v>2.0950299999999999</v>
      </c>
      <c r="U216">
        <v>0.41593000000000002</v>
      </c>
    </row>
    <row r="217" spans="1:21" x14ac:dyDescent="0.25">
      <c r="A217">
        <v>226</v>
      </c>
      <c r="B217">
        <v>2</v>
      </c>
      <c r="C217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227</v>
      </c>
      <c r="B218">
        <v>2</v>
      </c>
      <c r="C218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228</v>
      </c>
      <c r="B219">
        <v>2</v>
      </c>
      <c r="C219">
        <v>11</v>
      </c>
      <c r="D219">
        <v>160.216319999999</v>
      </c>
      <c r="E219">
        <v>42.502670000000002</v>
      </c>
      <c r="F219">
        <v>43.125529999999998</v>
      </c>
      <c r="G219">
        <v>34.285879999999999</v>
      </c>
      <c r="H219">
        <v>37.195869999999999</v>
      </c>
      <c r="I219">
        <v>3.1063700000000001</v>
      </c>
      <c r="J219">
        <v>17.810929999999999</v>
      </c>
      <c r="K219">
        <v>3.3891</v>
      </c>
      <c r="L219">
        <v>4.7177800000000003</v>
      </c>
      <c r="M219">
        <v>2.3835799999999998</v>
      </c>
      <c r="N219">
        <v>6.3450899999999999</v>
      </c>
      <c r="O219">
        <v>0.97538000000000002</v>
      </c>
      <c r="P219">
        <v>0.55338999999999905</v>
      </c>
      <c r="Q219">
        <v>0.12528</v>
      </c>
      <c r="R219">
        <v>0.10836999999999999</v>
      </c>
      <c r="S219">
        <v>7.1940000000000004E-2</v>
      </c>
      <c r="T219">
        <v>0.21393000000000001</v>
      </c>
      <c r="U219">
        <v>3.3869999999999997E-2</v>
      </c>
    </row>
    <row r="220" spans="1:21" x14ac:dyDescent="0.25">
      <c r="A220">
        <v>229</v>
      </c>
      <c r="B220">
        <v>2</v>
      </c>
      <c r="C220">
        <v>11</v>
      </c>
      <c r="D220">
        <v>325.39554999999899</v>
      </c>
      <c r="E220">
        <v>32.525089999999999</v>
      </c>
      <c r="F220">
        <v>126.92015000000001</v>
      </c>
      <c r="G220">
        <v>95.193299999999994</v>
      </c>
      <c r="H220">
        <v>67.446079999999995</v>
      </c>
      <c r="I220">
        <v>3.3109299999999999</v>
      </c>
      <c r="J220">
        <v>42.340119999999999</v>
      </c>
      <c r="K220">
        <v>4.3560699999999999</v>
      </c>
      <c r="L220">
        <v>19.467929999999999</v>
      </c>
      <c r="M220">
        <v>7.2966199999999999</v>
      </c>
      <c r="N220">
        <v>9.6949100000000001</v>
      </c>
      <c r="O220">
        <v>1.5245899999999999</v>
      </c>
      <c r="P220">
        <v>1.7144999999999999</v>
      </c>
      <c r="Q220">
        <v>0.16094</v>
      </c>
      <c r="R220">
        <v>0.73277999999999999</v>
      </c>
      <c r="S220">
        <v>0.38499</v>
      </c>
      <c r="T220">
        <v>0.36302000000000001</v>
      </c>
      <c r="U220">
        <v>7.2770000000000001E-2</v>
      </c>
    </row>
    <row r="221" spans="1:21" x14ac:dyDescent="0.25">
      <c r="A221">
        <v>230</v>
      </c>
      <c r="B221">
        <v>2</v>
      </c>
      <c r="C221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231</v>
      </c>
      <c r="B222">
        <v>2</v>
      </c>
      <c r="C222">
        <v>11</v>
      </c>
      <c r="D222">
        <v>13.239979999999999</v>
      </c>
      <c r="E222">
        <v>0</v>
      </c>
      <c r="F222">
        <v>0</v>
      </c>
      <c r="G222">
        <v>13.239979999999999</v>
      </c>
      <c r="H222">
        <v>0</v>
      </c>
      <c r="I222">
        <v>0</v>
      </c>
      <c r="J222">
        <v>0.70299999999999996</v>
      </c>
      <c r="K222">
        <v>0</v>
      </c>
      <c r="L222">
        <v>0</v>
      </c>
      <c r="M222">
        <v>0.70299999999999996</v>
      </c>
      <c r="N222">
        <v>0</v>
      </c>
      <c r="O222">
        <v>0</v>
      </c>
      <c r="P222">
        <v>8.3800000000000003E-3</v>
      </c>
      <c r="Q222">
        <v>0</v>
      </c>
      <c r="R222">
        <v>0</v>
      </c>
      <c r="S222">
        <v>8.3800000000000003E-3</v>
      </c>
      <c r="T222">
        <v>0</v>
      </c>
      <c r="U222">
        <v>0</v>
      </c>
    </row>
    <row r="223" spans="1:21" x14ac:dyDescent="0.25">
      <c r="A223">
        <v>232</v>
      </c>
      <c r="B223">
        <v>2</v>
      </c>
      <c r="C223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233</v>
      </c>
      <c r="B224">
        <v>2</v>
      </c>
      <c r="C224">
        <v>11</v>
      </c>
      <c r="D224">
        <v>6.1401399999999997</v>
      </c>
      <c r="E224">
        <v>0.93508000000000002</v>
      </c>
      <c r="F224">
        <v>3.7069000000000001</v>
      </c>
      <c r="G224">
        <v>1.4981599999999999</v>
      </c>
      <c r="H224">
        <v>0</v>
      </c>
      <c r="I224">
        <v>0</v>
      </c>
      <c r="J224">
        <v>0.29318</v>
      </c>
      <c r="K224">
        <v>8.6669999999999997E-2</v>
      </c>
      <c r="L224">
        <v>0.14412</v>
      </c>
      <c r="M224">
        <v>6.2390000000000001E-2</v>
      </c>
      <c r="N224">
        <v>0</v>
      </c>
      <c r="O224">
        <v>0</v>
      </c>
      <c r="P224">
        <v>8.2100000000000003E-3</v>
      </c>
      <c r="Q224">
        <v>2.4299999999999999E-3</v>
      </c>
      <c r="R224">
        <v>4.0299999999999997E-3</v>
      </c>
      <c r="S224">
        <v>1.75E-3</v>
      </c>
      <c r="T224">
        <v>0</v>
      </c>
      <c r="U224">
        <v>0</v>
      </c>
    </row>
    <row r="225" spans="1:21" x14ac:dyDescent="0.25">
      <c r="A225">
        <v>234</v>
      </c>
      <c r="B225">
        <v>2</v>
      </c>
      <c r="C225">
        <v>11</v>
      </c>
      <c r="D225">
        <v>902.04244999999901</v>
      </c>
      <c r="E225">
        <v>198.64966000000001</v>
      </c>
      <c r="F225">
        <v>364.57132000000001</v>
      </c>
      <c r="G225">
        <v>158.28846999999999</v>
      </c>
      <c r="H225">
        <v>160.7285</v>
      </c>
      <c r="I225">
        <v>19.804500000000001</v>
      </c>
      <c r="J225">
        <v>126.39400999999999</v>
      </c>
      <c r="K225">
        <v>17.582450000000001</v>
      </c>
      <c r="L225">
        <v>55.410339999999998</v>
      </c>
      <c r="M225">
        <v>15.92149</v>
      </c>
      <c r="N225">
        <v>32.208689999999997</v>
      </c>
      <c r="O225">
        <v>5.2710400000000002</v>
      </c>
      <c r="P225">
        <v>10.609599999999901</v>
      </c>
      <c r="Q225">
        <v>1.49848</v>
      </c>
      <c r="R225">
        <v>4.8191100000000002</v>
      </c>
      <c r="S225">
        <v>1.3444400000000001</v>
      </c>
      <c r="T225">
        <v>2.5213199999999998</v>
      </c>
      <c r="U225">
        <v>0.42625000000000002</v>
      </c>
    </row>
    <row r="226" spans="1:21" x14ac:dyDescent="0.25">
      <c r="A226">
        <v>235</v>
      </c>
      <c r="B226">
        <v>2</v>
      </c>
      <c r="C226">
        <v>11</v>
      </c>
      <c r="D226">
        <v>690.32583999999997</v>
      </c>
      <c r="E226">
        <v>50.972850000000001</v>
      </c>
      <c r="F226">
        <v>275.60070999999999</v>
      </c>
      <c r="G226">
        <v>203.48289</v>
      </c>
      <c r="H226">
        <v>153.08902</v>
      </c>
      <c r="I226">
        <v>7.1803699999999999</v>
      </c>
      <c r="J226">
        <v>94.461420000000004</v>
      </c>
      <c r="K226">
        <v>9.0406399999999998</v>
      </c>
      <c r="L226">
        <v>44.382539999999999</v>
      </c>
      <c r="M226">
        <v>15.61753</v>
      </c>
      <c r="N226">
        <v>22.266369999999998</v>
      </c>
      <c r="O226">
        <v>3.1543399999999999</v>
      </c>
      <c r="P226">
        <v>7.4351700000000003</v>
      </c>
      <c r="Q226">
        <v>0.58957000000000004</v>
      </c>
      <c r="R226">
        <v>3.56745</v>
      </c>
      <c r="S226">
        <v>1.5803100000000001</v>
      </c>
      <c r="T226">
        <v>1.4969300000000001</v>
      </c>
      <c r="U226">
        <v>0.20091000000000001</v>
      </c>
    </row>
    <row r="227" spans="1:21" x14ac:dyDescent="0.25">
      <c r="A227">
        <v>236</v>
      </c>
      <c r="B227">
        <v>3</v>
      </c>
      <c r="C227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>
        <v>237</v>
      </c>
      <c r="B228">
        <v>3</v>
      </c>
      <c r="C228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238</v>
      </c>
      <c r="B229">
        <v>1</v>
      </c>
      <c r="C229">
        <v>11</v>
      </c>
      <c r="D229">
        <v>228.97112999999999</v>
      </c>
      <c r="E229">
        <v>169.06281000000001</v>
      </c>
      <c r="F229">
        <v>0</v>
      </c>
      <c r="G229">
        <v>10.60904</v>
      </c>
      <c r="H229">
        <v>42.372489999999999</v>
      </c>
      <c r="I229">
        <v>6.9267899999999996</v>
      </c>
      <c r="J229">
        <v>24.529119999999999</v>
      </c>
      <c r="K229">
        <v>10.32179</v>
      </c>
      <c r="L229">
        <v>0</v>
      </c>
      <c r="M229">
        <v>0</v>
      </c>
      <c r="N229">
        <v>11.50423</v>
      </c>
      <c r="O229">
        <v>2.7031000000000001</v>
      </c>
      <c r="P229">
        <v>0.96231</v>
      </c>
      <c r="Q229">
        <v>0.53698000000000001</v>
      </c>
      <c r="R229">
        <v>0</v>
      </c>
      <c r="S229">
        <v>0</v>
      </c>
      <c r="T229">
        <v>0.32427</v>
      </c>
      <c r="U229">
        <v>0.10106</v>
      </c>
    </row>
    <row r="230" spans="1:21" x14ac:dyDescent="0.25">
      <c r="A230">
        <v>239</v>
      </c>
      <c r="B230">
        <v>1</v>
      </c>
      <c r="C230">
        <v>11</v>
      </c>
      <c r="D230">
        <v>857.24288000000001</v>
      </c>
      <c r="E230">
        <v>92.904859999999999</v>
      </c>
      <c r="F230">
        <v>318.08359000000002</v>
      </c>
      <c r="G230">
        <v>284.23928999999998</v>
      </c>
      <c r="H230">
        <v>152.14071999999999</v>
      </c>
      <c r="I230">
        <v>9.8744200000000006</v>
      </c>
      <c r="J230">
        <v>90.105530000000002</v>
      </c>
      <c r="K230">
        <v>9.3895300000000006</v>
      </c>
      <c r="L230">
        <v>40.994889999999998</v>
      </c>
      <c r="M230">
        <v>19.06082</v>
      </c>
      <c r="N230">
        <v>20.66029</v>
      </c>
      <c r="O230">
        <v>0</v>
      </c>
      <c r="P230">
        <v>3.7157499999999999</v>
      </c>
      <c r="Q230">
        <v>0.35909000000000002</v>
      </c>
      <c r="R230">
        <v>1.70827</v>
      </c>
      <c r="S230">
        <v>0.81950000000000001</v>
      </c>
      <c r="T230">
        <v>0.82889000000000002</v>
      </c>
      <c r="U230">
        <v>0</v>
      </c>
    </row>
    <row r="231" spans="1:21" x14ac:dyDescent="0.25">
      <c r="A231">
        <v>240</v>
      </c>
      <c r="B231">
        <v>1</v>
      </c>
      <c r="C231">
        <v>11</v>
      </c>
      <c r="D231">
        <v>1097.6938499999901</v>
      </c>
      <c r="E231">
        <v>189.62483</v>
      </c>
      <c r="F231">
        <v>437.68227999999999</v>
      </c>
      <c r="G231">
        <v>224.67841000000001</v>
      </c>
      <c r="H231">
        <v>229.11465000000001</v>
      </c>
      <c r="I231">
        <v>16.593679999999999</v>
      </c>
      <c r="J231">
        <v>121.41536000000001</v>
      </c>
      <c r="K231">
        <v>19.617280000000001</v>
      </c>
      <c r="L231">
        <v>51.224330000000002</v>
      </c>
      <c r="M231">
        <v>15.2788</v>
      </c>
      <c r="N231">
        <v>29.898910000000001</v>
      </c>
      <c r="O231">
        <v>5.3960400000000002</v>
      </c>
      <c r="P231">
        <v>4.95</v>
      </c>
      <c r="Q231">
        <v>0.77664999999999995</v>
      </c>
      <c r="R231">
        <v>2.1093099999999998</v>
      </c>
      <c r="S231">
        <v>0.63900000000000001</v>
      </c>
      <c r="T231">
        <v>1.20316</v>
      </c>
      <c r="U231">
        <v>0.22187999999999999</v>
      </c>
    </row>
    <row r="232" spans="1:21" x14ac:dyDescent="0.25">
      <c r="A232">
        <v>241</v>
      </c>
      <c r="B232">
        <v>1</v>
      </c>
      <c r="C232">
        <v>11</v>
      </c>
      <c r="D232">
        <v>1109.5334</v>
      </c>
      <c r="E232">
        <v>162.61134000000001</v>
      </c>
      <c r="F232">
        <v>452.45681999999999</v>
      </c>
      <c r="G232">
        <v>317.56058000000002</v>
      </c>
      <c r="H232">
        <v>165.64998</v>
      </c>
      <c r="I232">
        <v>11.25468</v>
      </c>
      <c r="J232">
        <v>122.92565999999999</v>
      </c>
      <c r="K232">
        <v>14.28369</v>
      </c>
      <c r="L232">
        <v>51.498809999999999</v>
      </c>
      <c r="M232">
        <v>24.360690000000002</v>
      </c>
      <c r="N232">
        <v>28.11158</v>
      </c>
      <c r="O232">
        <v>4.67089</v>
      </c>
      <c r="P232">
        <v>5.1499600000000001</v>
      </c>
      <c r="Q232">
        <v>0.64212000000000002</v>
      </c>
      <c r="R232">
        <v>2.1550600000000002</v>
      </c>
      <c r="S232">
        <v>1.0369999999999999</v>
      </c>
      <c r="T232">
        <v>1.1270800000000001</v>
      </c>
      <c r="U232">
        <v>0.18870000000000001</v>
      </c>
    </row>
    <row r="233" spans="1:21" x14ac:dyDescent="0.25">
      <c r="A233">
        <v>242</v>
      </c>
      <c r="B233">
        <v>3</v>
      </c>
      <c r="C233">
        <v>11</v>
      </c>
      <c r="D233">
        <v>153.33917</v>
      </c>
      <c r="E233">
        <v>25.233560000000001</v>
      </c>
      <c r="F233">
        <v>67.937889999999996</v>
      </c>
      <c r="G233">
        <v>33.364089999999997</v>
      </c>
      <c r="H233">
        <v>24.109069999999999</v>
      </c>
      <c r="I233">
        <v>2.6945600000000001</v>
      </c>
      <c r="J233">
        <v>14.543199999999899</v>
      </c>
      <c r="K233">
        <v>2.0500400000000001</v>
      </c>
      <c r="L233">
        <v>6.7592100000000004</v>
      </c>
      <c r="M233">
        <v>2.0432299999999999</v>
      </c>
      <c r="N233">
        <v>3.2394099999999999</v>
      </c>
      <c r="O233">
        <v>0.45130999999999999</v>
      </c>
      <c r="P233">
        <v>0.12820000000000001</v>
      </c>
      <c r="Q233">
        <v>2.0279999999999999E-2</v>
      </c>
      <c r="R233">
        <v>6.4089999999999994E-2</v>
      </c>
      <c r="S233">
        <v>2.036E-2</v>
      </c>
      <c r="T233">
        <v>2.1000000000000001E-2</v>
      </c>
      <c r="U233">
        <v>2.47E-3</v>
      </c>
    </row>
    <row r="234" spans="1:21" x14ac:dyDescent="0.25">
      <c r="A234">
        <v>243</v>
      </c>
      <c r="B234">
        <v>3</v>
      </c>
      <c r="C234">
        <v>11</v>
      </c>
      <c r="D234">
        <v>158.99684999999999</v>
      </c>
      <c r="E234">
        <v>24.439630000000001</v>
      </c>
      <c r="F234">
        <v>63.916289999999996</v>
      </c>
      <c r="G234">
        <v>30.67042</v>
      </c>
      <c r="H234">
        <v>39.218559999999997</v>
      </c>
      <c r="I234">
        <v>0.75195000000000001</v>
      </c>
      <c r="J234">
        <v>13.74743</v>
      </c>
      <c r="K234">
        <v>2.1154299999999999</v>
      </c>
      <c r="L234">
        <v>6.2575700000000003</v>
      </c>
      <c r="M234">
        <v>1.9450499999999999</v>
      </c>
      <c r="N234">
        <v>2.99682</v>
      </c>
      <c r="O234">
        <v>0.43256</v>
      </c>
      <c r="P234">
        <v>0.14432</v>
      </c>
      <c r="Q234">
        <v>2.8219999999999999E-2</v>
      </c>
      <c r="R234">
        <v>6.6809999999999994E-2</v>
      </c>
      <c r="S234">
        <v>2.3109999999999999E-2</v>
      </c>
      <c r="T234">
        <v>2.3300000000000001E-2</v>
      </c>
      <c r="U234">
        <v>2.8800000000000002E-3</v>
      </c>
    </row>
    <row r="235" spans="1:21" x14ac:dyDescent="0.25">
      <c r="A235">
        <v>244</v>
      </c>
      <c r="B235">
        <v>3</v>
      </c>
      <c r="C235">
        <v>11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245</v>
      </c>
      <c r="B236">
        <v>3</v>
      </c>
      <c r="C236">
        <v>11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246</v>
      </c>
      <c r="B237">
        <v>3</v>
      </c>
      <c r="C237">
        <v>11</v>
      </c>
      <c r="D237">
        <v>34.3093</v>
      </c>
      <c r="E237">
        <v>3.6549100000000001</v>
      </c>
      <c r="F237">
        <v>14.66957</v>
      </c>
      <c r="G237">
        <v>7.7173600000000002</v>
      </c>
      <c r="H237">
        <v>7.5880599999999996</v>
      </c>
      <c r="I237">
        <v>0.6794</v>
      </c>
      <c r="J237">
        <v>2.44068</v>
      </c>
      <c r="K237">
        <v>0.28308</v>
      </c>
      <c r="L237">
        <v>0.96248</v>
      </c>
      <c r="M237">
        <v>0.46533999999999998</v>
      </c>
      <c r="N237">
        <v>0.62278</v>
      </c>
      <c r="O237">
        <v>0.107</v>
      </c>
      <c r="P237">
        <v>2.1769999999999901E-2</v>
      </c>
      <c r="Q237">
        <v>2.48E-3</v>
      </c>
      <c r="R237">
        <v>8.43E-3</v>
      </c>
      <c r="S237">
        <v>4.4400000000000004E-3</v>
      </c>
      <c r="T237">
        <v>5.45E-3</v>
      </c>
      <c r="U237">
        <v>9.7000000000000005E-4</v>
      </c>
    </row>
    <row r="238" spans="1:21" x14ac:dyDescent="0.25">
      <c r="A238">
        <v>247</v>
      </c>
      <c r="B238">
        <v>3</v>
      </c>
      <c r="C238">
        <v>11</v>
      </c>
      <c r="D238">
        <v>72.257400000000004</v>
      </c>
      <c r="E238">
        <v>7.8030400000000002</v>
      </c>
      <c r="F238">
        <v>27.18675</v>
      </c>
      <c r="G238">
        <v>15.195029999999999</v>
      </c>
      <c r="H238">
        <v>21.440719999999999</v>
      </c>
      <c r="I238">
        <v>0.63185999999999998</v>
      </c>
      <c r="J238">
        <v>4.7246100000000002</v>
      </c>
      <c r="K238">
        <v>0.61097999999999997</v>
      </c>
      <c r="L238">
        <v>2.11972</v>
      </c>
      <c r="M238">
        <v>0.62344999999999995</v>
      </c>
      <c r="N238">
        <v>1.16201</v>
      </c>
      <c r="O238">
        <v>0.20845</v>
      </c>
      <c r="P238">
        <v>3.5019999999999898E-2</v>
      </c>
      <c r="Q238">
        <v>4.5599999999999998E-3</v>
      </c>
      <c r="R238">
        <v>1.5689999999999999E-2</v>
      </c>
      <c r="S238">
        <v>4.6100000000000004E-3</v>
      </c>
      <c r="T238">
        <v>8.6199999999999992E-3</v>
      </c>
      <c r="U238">
        <v>1.5399999999999999E-3</v>
      </c>
    </row>
    <row r="239" spans="1:21" x14ac:dyDescent="0.25">
      <c r="A239">
        <v>248</v>
      </c>
      <c r="B239">
        <v>2</v>
      </c>
      <c r="C239">
        <v>4</v>
      </c>
      <c r="D239">
        <v>1878.02289</v>
      </c>
      <c r="E239">
        <v>452.54935</v>
      </c>
      <c r="F239">
        <v>770.99816999999996</v>
      </c>
      <c r="G239">
        <v>410.47028</v>
      </c>
      <c r="H239">
        <v>184.47103999999999</v>
      </c>
      <c r="I239">
        <v>59.534050000000001</v>
      </c>
      <c r="J239">
        <v>226.50182999999899</v>
      </c>
      <c r="K239">
        <v>31.44192</v>
      </c>
      <c r="L239">
        <v>100.76076999999999</v>
      </c>
      <c r="M239">
        <v>36.728319999999997</v>
      </c>
      <c r="N239">
        <v>46.699930000000002</v>
      </c>
      <c r="O239">
        <v>10.870889999999999</v>
      </c>
      <c r="P239">
        <v>8.5188899999999901</v>
      </c>
      <c r="Q239">
        <v>1.21492</v>
      </c>
      <c r="R239">
        <v>3.9785200000000001</v>
      </c>
      <c r="S239">
        <v>1.4825299999999999</v>
      </c>
      <c r="T239">
        <v>1.5115499999999999</v>
      </c>
      <c r="U239">
        <v>0.33137</v>
      </c>
    </row>
    <row r="240" spans="1:21" x14ac:dyDescent="0.25">
      <c r="A240">
        <v>249</v>
      </c>
      <c r="B240">
        <v>2</v>
      </c>
      <c r="C240">
        <v>4</v>
      </c>
      <c r="D240">
        <v>3155.68703</v>
      </c>
      <c r="E240">
        <v>442.05471999999997</v>
      </c>
      <c r="F240">
        <v>1367.60815</v>
      </c>
      <c r="G240">
        <v>875.38440000000003</v>
      </c>
      <c r="H240">
        <v>440.50283999999999</v>
      </c>
      <c r="I240">
        <v>30.13692</v>
      </c>
      <c r="J240">
        <v>361.502849999999</v>
      </c>
      <c r="K240">
        <v>56.398229999999998</v>
      </c>
      <c r="L240">
        <v>167.73615000000001</v>
      </c>
      <c r="M240">
        <v>64.946309999999997</v>
      </c>
      <c r="N240">
        <v>59.72486</v>
      </c>
      <c r="O240">
        <v>12.6973</v>
      </c>
      <c r="P240">
        <v>15.49884</v>
      </c>
      <c r="Q240">
        <v>2.62256</v>
      </c>
      <c r="R240">
        <v>6.9598300000000002</v>
      </c>
      <c r="S240">
        <v>3.45709</v>
      </c>
      <c r="T240">
        <v>2.0210400000000002</v>
      </c>
      <c r="U240">
        <v>0.43831999999999999</v>
      </c>
    </row>
    <row r="241" spans="1:21" x14ac:dyDescent="0.25">
      <c r="A241">
        <v>250</v>
      </c>
      <c r="B241">
        <v>2</v>
      </c>
      <c r="C241">
        <v>4</v>
      </c>
      <c r="D241">
        <v>2100.8856999999998</v>
      </c>
      <c r="E241">
        <v>451.89551</v>
      </c>
      <c r="F241">
        <v>843.69732999999997</v>
      </c>
      <c r="G241">
        <v>442.19051999999999</v>
      </c>
      <c r="H241">
        <v>297.64492999999999</v>
      </c>
      <c r="I241">
        <v>65.457409999999996</v>
      </c>
      <c r="J241">
        <v>249.73803000000001</v>
      </c>
      <c r="K241">
        <v>34.436900000000001</v>
      </c>
      <c r="L241">
        <v>106.75873</v>
      </c>
      <c r="M241">
        <v>38.745220000000003</v>
      </c>
      <c r="N241">
        <v>58.484250000000003</v>
      </c>
      <c r="O241">
        <v>11.31293</v>
      </c>
      <c r="P241">
        <v>8.1794399999999996</v>
      </c>
      <c r="Q241">
        <v>1.15438</v>
      </c>
      <c r="R241">
        <v>3.78085</v>
      </c>
      <c r="S241">
        <v>1.1642399999999999</v>
      </c>
      <c r="T241">
        <v>1.7449600000000001</v>
      </c>
      <c r="U241">
        <v>0.33500999999999997</v>
      </c>
    </row>
    <row r="242" spans="1:21" x14ac:dyDescent="0.25">
      <c r="A242">
        <v>251</v>
      </c>
      <c r="B242">
        <v>2</v>
      </c>
      <c r="C242">
        <v>4</v>
      </c>
      <c r="D242">
        <v>3197.6896700000002</v>
      </c>
      <c r="E242">
        <v>393.93624999999997</v>
      </c>
      <c r="F242">
        <v>1393.6210900000001</v>
      </c>
      <c r="G242">
        <v>815.28765999999996</v>
      </c>
      <c r="H242">
        <v>561.83856000000003</v>
      </c>
      <c r="I242">
        <v>33.00611</v>
      </c>
      <c r="J242">
        <v>418.157769999999</v>
      </c>
      <c r="K242">
        <v>58.399169999999998</v>
      </c>
      <c r="L242">
        <v>210.29378</v>
      </c>
      <c r="M242">
        <v>63.765180000000001</v>
      </c>
      <c r="N242">
        <v>71.886799999999994</v>
      </c>
      <c r="O242">
        <v>13.81284</v>
      </c>
      <c r="P242">
        <v>16.104999999999901</v>
      </c>
      <c r="Q242">
        <v>2.2286199999999998</v>
      </c>
      <c r="R242">
        <v>8.2613099999999999</v>
      </c>
      <c r="S242">
        <v>2.9253499999999999</v>
      </c>
      <c r="T242">
        <v>2.2343500000000001</v>
      </c>
      <c r="U242">
        <v>0.45537</v>
      </c>
    </row>
    <row r="243" spans="1:21" x14ac:dyDescent="0.25">
      <c r="A243">
        <v>252</v>
      </c>
      <c r="B243">
        <v>2</v>
      </c>
      <c r="C243">
        <v>11</v>
      </c>
      <c r="D243">
        <v>366.63288999999997</v>
      </c>
      <c r="E243">
        <v>37.690640000000002</v>
      </c>
      <c r="F243">
        <v>167.40505999999999</v>
      </c>
      <c r="G243">
        <v>85.409450000000007</v>
      </c>
      <c r="H243">
        <v>75.858230000000006</v>
      </c>
      <c r="I243">
        <v>0.26951000000000003</v>
      </c>
      <c r="J243">
        <v>27.9983</v>
      </c>
      <c r="K243">
        <v>2.9275799999999998</v>
      </c>
      <c r="L243">
        <v>14.861190000000001</v>
      </c>
      <c r="M243">
        <v>4.0900999999999996</v>
      </c>
      <c r="N243">
        <v>6.0380200000000004</v>
      </c>
      <c r="O243">
        <v>8.1409999999999996E-2</v>
      </c>
      <c r="P243">
        <v>0.78790000000000004</v>
      </c>
      <c r="Q243">
        <v>7.0949999999999999E-2</v>
      </c>
      <c r="R243">
        <v>0.41778999999999999</v>
      </c>
      <c r="S243">
        <v>0.12894</v>
      </c>
      <c r="T243">
        <v>0.16961999999999999</v>
      </c>
      <c r="U243">
        <v>5.9999999999999995E-4</v>
      </c>
    </row>
    <row r="244" spans="1:21" x14ac:dyDescent="0.25">
      <c r="A244">
        <v>253</v>
      </c>
      <c r="B244">
        <v>2</v>
      </c>
      <c r="C244">
        <v>11</v>
      </c>
      <c r="D244">
        <v>183.86393000000001</v>
      </c>
      <c r="E244">
        <v>58.387540000000001</v>
      </c>
      <c r="F244">
        <v>75.969390000000004</v>
      </c>
      <c r="G244">
        <v>27.75487</v>
      </c>
      <c r="H244">
        <v>21.67182</v>
      </c>
      <c r="I244">
        <v>8.0310000000000006E-2</v>
      </c>
      <c r="J244">
        <v>12.89265</v>
      </c>
      <c r="K244">
        <v>3.6280999999999999</v>
      </c>
      <c r="L244">
        <v>5.3628099999999996</v>
      </c>
      <c r="M244">
        <v>1.62104</v>
      </c>
      <c r="N244">
        <v>2.2010900000000002</v>
      </c>
      <c r="O244">
        <v>7.961E-2</v>
      </c>
      <c r="P244">
        <v>0.38092999999999999</v>
      </c>
      <c r="Q244">
        <v>0.13491</v>
      </c>
      <c r="R244">
        <v>0.17329</v>
      </c>
      <c r="S244">
        <v>5.1549999999999999E-2</v>
      </c>
      <c r="T244">
        <v>2.0480000000000002E-2</v>
      </c>
      <c r="U244">
        <v>6.9999999999999999E-4</v>
      </c>
    </row>
    <row r="245" spans="1:21" x14ac:dyDescent="0.25">
      <c r="A245">
        <v>254</v>
      </c>
      <c r="B245">
        <v>2</v>
      </c>
      <c r="C245">
        <v>11</v>
      </c>
      <c r="D245">
        <v>6.4061699999999897</v>
      </c>
      <c r="E245">
        <v>0.68203000000000003</v>
      </c>
      <c r="F245">
        <v>1.3907700000000001</v>
      </c>
      <c r="G245">
        <v>2.5382199999999999</v>
      </c>
      <c r="H245">
        <v>1.7785899999999999</v>
      </c>
      <c r="I245">
        <v>1.6559999999999998E-2</v>
      </c>
      <c r="J245">
        <v>0.42420999999999998</v>
      </c>
      <c r="K245">
        <v>4.1020000000000001E-2</v>
      </c>
      <c r="L245">
        <v>0.13947000000000001</v>
      </c>
      <c r="M245">
        <v>0.13705999999999999</v>
      </c>
      <c r="N245">
        <v>9.0249999999999997E-2</v>
      </c>
      <c r="O245">
        <v>1.6410000000000001E-2</v>
      </c>
      <c r="P245">
        <v>4.9699999999999996E-3</v>
      </c>
      <c r="Q245">
        <v>3.8000000000000002E-4</v>
      </c>
      <c r="R245">
        <v>1.2999999999999999E-3</v>
      </c>
      <c r="S245">
        <v>2.3E-3</v>
      </c>
      <c r="T245">
        <v>8.4000000000000003E-4</v>
      </c>
      <c r="U245">
        <v>1.4999999999999999E-4</v>
      </c>
    </row>
    <row r="246" spans="1:21" x14ac:dyDescent="0.25">
      <c r="A246">
        <v>255</v>
      </c>
      <c r="B246">
        <v>2</v>
      </c>
      <c r="C246">
        <v>11</v>
      </c>
      <c r="D246">
        <v>6.2854000000000001</v>
      </c>
      <c r="E246">
        <v>0.82274000000000003</v>
      </c>
      <c r="F246">
        <v>2.6923900000000001</v>
      </c>
      <c r="G246">
        <v>1.1298900000000001</v>
      </c>
      <c r="H246">
        <v>1.6403799999999999</v>
      </c>
      <c r="I246">
        <v>0</v>
      </c>
      <c r="J246">
        <v>0.31344</v>
      </c>
      <c r="K246">
        <v>4.1090000000000002E-2</v>
      </c>
      <c r="L246">
        <v>0.13971</v>
      </c>
      <c r="M246">
        <v>4.224E-2</v>
      </c>
      <c r="N246">
        <v>9.0399999999999994E-2</v>
      </c>
      <c r="O246">
        <v>0</v>
      </c>
      <c r="P246">
        <v>3.0200000000000001E-3</v>
      </c>
      <c r="Q246">
        <v>4.0000000000000002E-4</v>
      </c>
      <c r="R246">
        <v>1.34E-3</v>
      </c>
      <c r="S246">
        <v>4.0999999999999999E-4</v>
      </c>
      <c r="T246">
        <v>8.7000000000000001E-4</v>
      </c>
      <c r="U246">
        <v>0</v>
      </c>
    </row>
    <row r="247" spans="1:21" x14ac:dyDescent="0.25">
      <c r="A247">
        <v>256</v>
      </c>
      <c r="B247">
        <v>3</v>
      </c>
      <c r="C247">
        <v>4</v>
      </c>
      <c r="D247">
        <v>282.62538999999998</v>
      </c>
      <c r="E247">
        <v>42.029170000000001</v>
      </c>
      <c r="F247">
        <v>99.377949999999998</v>
      </c>
      <c r="G247">
        <v>73.694370000000006</v>
      </c>
      <c r="H247">
        <v>59.337090000000003</v>
      </c>
      <c r="I247">
        <v>8.1868099999999995</v>
      </c>
      <c r="J247">
        <v>28.72223</v>
      </c>
      <c r="K247">
        <v>3.5521400000000001</v>
      </c>
      <c r="L247">
        <v>12.44135</v>
      </c>
      <c r="M247">
        <v>3.8224399999999998</v>
      </c>
      <c r="N247">
        <v>7.7262300000000002</v>
      </c>
      <c r="O247">
        <v>1.18007</v>
      </c>
      <c r="P247">
        <v>1.39117</v>
      </c>
      <c r="Q247">
        <v>0.14896999999999999</v>
      </c>
      <c r="R247">
        <v>0.62368000000000001</v>
      </c>
      <c r="S247">
        <v>0.19152</v>
      </c>
      <c r="T247">
        <v>0.37346000000000001</v>
      </c>
      <c r="U247">
        <v>5.3539999999999997E-2</v>
      </c>
    </row>
    <row r="248" spans="1:21" x14ac:dyDescent="0.25">
      <c r="A248">
        <v>257</v>
      </c>
      <c r="B248">
        <v>3</v>
      </c>
      <c r="C248">
        <v>4</v>
      </c>
      <c r="D248">
        <v>678.46029999999996</v>
      </c>
      <c r="E248">
        <v>144.72533999999999</v>
      </c>
      <c r="F248">
        <v>271.81869999999998</v>
      </c>
      <c r="G248">
        <v>119.40877</v>
      </c>
      <c r="H248">
        <v>123.61485</v>
      </c>
      <c r="I248">
        <v>18.89264</v>
      </c>
      <c r="J248">
        <v>57.250709999999998</v>
      </c>
      <c r="K248">
        <v>7.05647</v>
      </c>
      <c r="L248">
        <v>24.414560000000002</v>
      </c>
      <c r="M248">
        <v>7.0632400000000004</v>
      </c>
      <c r="N248">
        <v>15.839359999999999</v>
      </c>
      <c r="O248">
        <v>2.8770799999999999</v>
      </c>
      <c r="P248">
        <v>2.3814299999999999</v>
      </c>
      <c r="Q248">
        <v>0.29576000000000002</v>
      </c>
      <c r="R248">
        <v>1.02718</v>
      </c>
      <c r="S248">
        <v>0.29093000000000002</v>
      </c>
      <c r="T248">
        <v>0.64917000000000002</v>
      </c>
      <c r="U248">
        <v>0.11839</v>
      </c>
    </row>
    <row r="249" spans="1:21" x14ac:dyDescent="0.25">
      <c r="A249">
        <v>258</v>
      </c>
      <c r="B249">
        <v>3</v>
      </c>
      <c r="C249">
        <v>11</v>
      </c>
      <c r="D249">
        <v>325.16683</v>
      </c>
      <c r="E249">
        <v>61.86309</v>
      </c>
      <c r="F249">
        <v>133.14332999999999</v>
      </c>
      <c r="G249">
        <v>92.111599999999996</v>
      </c>
      <c r="H249">
        <v>36.155999999999999</v>
      </c>
      <c r="I249">
        <v>1.8928100000000001</v>
      </c>
      <c r="J249">
        <v>27.830439999999999</v>
      </c>
      <c r="K249">
        <v>4.0807599999999997</v>
      </c>
      <c r="L249">
        <v>14.07321</v>
      </c>
      <c r="M249">
        <v>6.6477599999999999</v>
      </c>
      <c r="N249">
        <v>2.6341299999999999</v>
      </c>
      <c r="O249">
        <v>0.39457999999999999</v>
      </c>
      <c r="P249">
        <v>0.55723999999999996</v>
      </c>
      <c r="Q249">
        <v>8.251E-2</v>
      </c>
      <c r="R249">
        <v>0.28164</v>
      </c>
      <c r="S249">
        <v>0.17266000000000001</v>
      </c>
      <c r="T249">
        <v>1.7739999999999999E-2</v>
      </c>
      <c r="U249">
        <v>2.6900000000000001E-3</v>
      </c>
    </row>
    <row r="250" spans="1:21" x14ac:dyDescent="0.25">
      <c r="A250">
        <v>259</v>
      </c>
      <c r="B250">
        <v>3</v>
      </c>
      <c r="C250">
        <v>11</v>
      </c>
      <c r="D250">
        <v>177.40636000000001</v>
      </c>
      <c r="E250">
        <v>34.160789999999999</v>
      </c>
      <c r="F250">
        <v>83.178169999999994</v>
      </c>
      <c r="G250">
        <v>28.18563</v>
      </c>
      <c r="H250">
        <v>30.095400000000001</v>
      </c>
      <c r="I250">
        <v>1.78637</v>
      </c>
      <c r="J250">
        <v>11.785589999999999</v>
      </c>
      <c r="K250">
        <v>1.84466</v>
      </c>
      <c r="L250">
        <v>5.1326799999999997</v>
      </c>
      <c r="M250">
        <v>1.4577</v>
      </c>
      <c r="N250">
        <v>2.7696800000000001</v>
      </c>
      <c r="O250">
        <v>0.58087</v>
      </c>
      <c r="P250">
        <v>0.18286999999999901</v>
      </c>
      <c r="Q250">
        <v>2.6939999999999999E-2</v>
      </c>
      <c r="R250">
        <v>7.8179999999999999E-2</v>
      </c>
      <c r="S250">
        <v>2.3029999999999998E-2</v>
      </c>
      <c r="T250">
        <v>4.6699999999999998E-2</v>
      </c>
      <c r="U250">
        <v>8.0199999999999994E-3</v>
      </c>
    </row>
    <row r="251" spans="1:21" x14ac:dyDescent="0.25">
      <c r="A251">
        <v>260</v>
      </c>
      <c r="B251">
        <v>3</v>
      </c>
      <c r="C251">
        <v>11</v>
      </c>
      <c r="D251">
        <v>721.95278999999903</v>
      </c>
      <c r="E251">
        <v>119.43083</v>
      </c>
      <c r="F251">
        <v>295.97933999999998</v>
      </c>
      <c r="G251">
        <v>132.75996000000001</v>
      </c>
      <c r="H251">
        <v>158.64006000000001</v>
      </c>
      <c r="I251">
        <v>15.1426</v>
      </c>
      <c r="J251">
        <v>97.297169999999994</v>
      </c>
      <c r="K251">
        <v>12.13313</v>
      </c>
      <c r="L251">
        <v>41.30097</v>
      </c>
      <c r="M251">
        <v>12.1966</v>
      </c>
      <c r="N251">
        <v>26.773569999999999</v>
      </c>
      <c r="O251">
        <v>4.8929</v>
      </c>
      <c r="P251">
        <v>4.1082900000000002</v>
      </c>
      <c r="Q251">
        <v>0.50822999999999996</v>
      </c>
      <c r="R251">
        <v>1.74369</v>
      </c>
      <c r="S251">
        <v>0.52805000000000002</v>
      </c>
      <c r="T251">
        <v>1.1287400000000001</v>
      </c>
      <c r="U251">
        <v>0.19958000000000001</v>
      </c>
    </row>
    <row r="252" spans="1:21" x14ac:dyDescent="0.25">
      <c r="A252">
        <v>261</v>
      </c>
      <c r="B252">
        <v>3</v>
      </c>
      <c r="C252">
        <v>11</v>
      </c>
      <c r="D252">
        <v>705.22671000000003</v>
      </c>
      <c r="E252">
        <v>92.360320000000002</v>
      </c>
      <c r="F252">
        <v>277.17016999999998</v>
      </c>
      <c r="G252">
        <v>154.85611</v>
      </c>
      <c r="H252">
        <v>164.27158</v>
      </c>
      <c r="I252">
        <v>16.568529999999999</v>
      </c>
      <c r="J252">
        <v>90.366309999999999</v>
      </c>
      <c r="K252">
        <v>11.39226</v>
      </c>
      <c r="L252">
        <v>37.990780000000001</v>
      </c>
      <c r="M252">
        <v>11.18998</v>
      </c>
      <c r="N252">
        <v>24.962430000000001</v>
      </c>
      <c r="O252">
        <v>4.8308600000000004</v>
      </c>
      <c r="P252">
        <v>4.7660999999999998</v>
      </c>
      <c r="Q252">
        <v>0.64198999999999995</v>
      </c>
      <c r="R252">
        <v>1.9821500000000001</v>
      </c>
      <c r="S252">
        <v>0.59911000000000003</v>
      </c>
      <c r="T252">
        <v>1.2880400000000001</v>
      </c>
      <c r="U252">
        <v>0.25480999999999998</v>
      </c>
    </row>
    <row r="253" spans="1:21" x14ac:dyDescent="0.25">
      <c r="A253">
        <v>262</v>
      </c>
      <c r="B253">
        <v>3</v>
      </c>
      <c r="C253">
        <v>11</v>
      </c>
      <c r="D253">
        <v>71.943399999999997</v>
      </c>
      <c r="E253">
        <v>68.818960000000004</v>
      </c>
      <c r="F253">
        <v>2.2877399999999999</v>
      </c>
      <c r="G253">
        <v>3.9460000000000002E-2</v>
      </c>
      <c r="H253">
        <v>0.78859999999999997</v>
      </c>
      <c r="I253">
        <v>8.6400000000000001E-3</v>
      </c>
      <c r="J253">
        <v>0.15060000000000001</v>
      </c>
      <c r="K253">
        <v>0</v>
      </c>
      <c r="L253">
        <v>7.3150000000000007E-2</v>
      </c>
      <c r="M253">
        <v>2.1510000000000001E-2</v>
      </c>
      <c r="N253">
        <v>4.7329999999999997E-2</v>
      </c>
      <c r="O253">
        <v>8.6099999999999996E-3</v>
      </c>
      <c r="P253">
        <v>6.4000000000000005E-4</v>
      </c>
      <c r="Q253">
        <v>0</v>
      </c>
      <c r="R253">
        <v>3.1E-4</v>
      </c>
      <c r="S253" s="68">
        <v>9.0000000000000006E-5</v>
      </c>
      <c r="T253">
        <v>2.0000000000000001E-4</v>
      </c>
      <c r="U253" s="68">
        <v>4.0000000000000003E-5</v>
      </c>
    </row>
    <row r="254" spans="1:21" x14ac:dyDescent="0.25">
      <c r="A254">
        <v>263</v>
      </c>
      <c r="B254">
        <v>3</v>
      </c>
      <c r="C254">
        <v>11</v>
      </c>
      <c r="D254">
        <v>352.85633000000001</v>
      </c>
      <c r="E254">
        <v>31.57685</v>
      </c>
      <c r="F254">
        <v>125.11458</v>
      </c>
      <c r="G254">
        <v>92.258830000000003</v>
      </c>
      <c r="H254">
        <v>97.932699999999997</v>
      </c>
      <c r="I254">
        <v>5.9733700000000001</v>
      </c>
      <c r="J254">
        <v>35.050289999999997</v>
      </c>
      <c r="K254">
        <v>4.3205299999999998</v>
      </c>
      <c r="L254">
        <v>14.87196</v>
      </c>
      <c r="M254">
        <v>4.1685400000000001</v>
      </c>
      <c r="N254">
        <v>9.8492800000000003</v>
      </c>
      <c r="O254">
        <v>1.8399799999999999</v>
      </c>
      <c r="P254">
        <v>1.6726000000000001</v>
      </c>
      <c r="Q254">
        <v>0.20705999999999999</v>
      </c>
      <c r="R254">
        <v>0.71060999999999996</v>
      </c>
      <c r="S254">
        <v>0.2069</v>
      </c>
      <c r="T254">
        <v>0.46326000000000001</v>
      </c>
      <c r="U254">
        <v>8.4769999999999998E-2</v>
      </c>
    </row>
    <row r="255" spans="1:21" x14ac:dyDescent="0.25">
      <c r="A255">
        <v>264</v>
      </c>
      <c r="B255">
        <v>3</v>
      </c>
      <c r="C255"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265</v>
      </c>
      <c r="B256">
        <v>3</v>
      </c>
      <c r="C256">
        <v>11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>
        <v>266</v>
      </c>
      <c r="B257">
        <v>3</v>
      </c>
      <c r="C257">
        <v>11</v>
      </c>
      <c r="D257">
        <v>585.62963000000002</v>
      </c>
      <c r="E257">
        <v>68.923360000000002</v>
      </c>
      <c r="F257">
        <v>246.95567</v>
      </c>
      <c r="G257">
        <v>144.17573999999999</v>
      </c>
      <c r="H257">
        <v>110.94772</v>
      </c>
      <c r="I257">
        <v>14.627140000000001</v>
      </c>
      <c r="J257">
        <v>37.843130000000002</v>
      </c>
      <c r="K257">
        <v>3.1561400000000002</v>
      </c>
      <c r="L257">
        <v>17.61957</v>
      </c>
      <c r="M257">
        <v>3.4640300000000002</v>
      </c>
      <c r="N257">
        <v>13.594889999999999</v>
      </c>
      <c r="O257">
        <v>8.5000000000000006E-3</v>
      </c>
      <c r="P257">
        <v>2.3214000000000001</v>
      </c>
      <c r="Q257">
        <v>0.18301000000000001</v>
      </c>
      <c r="R257">
        <v>1.1233200000000001</v>
      </c>
      <c r="S257">
        <v>0.20832000000000001</v>
      </c>
      <c r="T257">
        <v>0.80672999999999995</v>
      </c>
      <c r="U257" s="68">
        <v>2.0000000000000002E-5</v>
      </c>
    </row>
    <row r="258" spans="1:21" x14ac:dyDescent="0.25">
      <c r="A258">
        <v>267</v>
      </c>
      <c r="B258">
        <v>3</v>
      </c>
      <c r="C258">
        <v>11</v>
      </c>
      <c r="D258">
        <v>698.28570000000002</v>
      </c>
      <c r="E258">
        <v>132.99012999999999</v>
      </c>
      <c r="F258">
        <v>259.98824999999999</v>
      </c>
      <c r="G258">
        <v>121.14859</v>
      </c>
      <c r="H258">
        <v>165.54247000000001</v>
      </c>
      <c r="I258">
        <v>18.61626</v>
      </c>
      <c r="J258">
        <v>43.385710000000003</v>
      </c>
      <c r="K258">
        <v>4.5295500000000004</v>
      </c>
      <c r="L258">
        <v>17.04796</v>
      </c>
      <c r="M258">
        <v>4.8007400000000002</v>
      </c>
      <c r="N258">
        <v>15.01619</v>
      </c>
      <c r="O258">
        <v>1.9912700000000001</v>
      </c>
      <c r="P258">
        <v>2.28518</v>
      </c>
      <c r="Q258">
        <v>0.22592000000000001</v>
      </c>
      <c r="R258">
        <v>0.87387999999999999</v>
      </c>
      <c r="S258">
        <v>0.2303</v>
      </c>
      <c r="T258">
        <v>0.83162000000000003</v>
      </c>
      <c r="U258">
        <v>0.12346</v>
      </c>
    </row>
    <row r="259" spans="1:21" x14ac:dyDescent="0.25">
      <c r="A259">
        <v>268</v>
      </c>
      <c r="B259">
        <v>3</v>
      </c>
      <c r="C259">
        <v>11</v>
      </c>
      <c r="D259">
        <v>1959.3058799999999</v>
      </c>
      <c r="E259">
        <v>368.17325</v>
      </c>
      <c r="F259">
        <v>757.85284000000001</v>
      </c>
      <c r="G259">
        <v>343.80923000000001</v>
      </c>
      <c r="H259">
        <v>434.82378999999997</v>
      </c>
      <c r="I259">
        <v>54.646769999999997</v>
      </c>
      <c r="J259">
        <v>152.27032</v>
      </c>
      <c r="K259">
        <v>18.724699999999999</v>
      </c>
      <c r="L259">
        <v>63.009540000000001</v>
      </c>
      <c r="M259">
        <v>18.268280000000001</v>
      </c>
      <c r="N259">
        <v>44.976880000000001</v>
      </c>
      <c r="O259">
        <v>7.2909199999999998</v>
      </c>
      <c r="P259">
        <v>5.0214600000000003</v>
      </c>
      <c r="Q259">
        <v>0.56793000000000005</v>
      </c>
      <c r="R259">
        <v>2.04054</v>
      </c>
      <c r="S259">
        <v>0.56464999999999999</v>
      </c>
      <c r="T259">
        <v>1.5917300000000001</v>
      </c>
      <c r="U259">
        <v>0.25661</v>
      </c>
    </row>
    <row r="260" spans="1:21" x14ac:dyDescent="0.25">
      <c r="A260">
        <v>269</v>
      </c>
      <c r="B260">
        <v>3</v>
      </c>
      <c r="C260">
        <v>11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>
        <v>270</v>
      </c>
      <c r="B261">
        <v>3</v>
      </c>
      <c r="C261">
        <v>11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271</v>
      </c>
      <c r="B262">
        <v>3</v>
      </c>
      <c r="C262">
        <v>11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272</v>
      </c>
      <c r="B263">
        <v>3</v>
      </c>
      <c r="C263">
        <v>11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273</v>
      </c>
      <c r="B264">
        <v>3</v>
      </c>
      <c r="C264">
        <v>11</v>
      </c>
      <c r="D264">
        <v>894.62139000000002</v>
      </c>
      <c r="E264">
        <v>105.58275999999999</v>
      </c>
      <c r="F264">
        <v>344.64517000000001</v>
      </c>
      <c r="G264">
        <v>203.06648000000001</v>
      </c>
      <c r="H264">
        <v>217.90700000000001</v>
      </c>
      <c r="I264">
        <v>23.419979999999999</v>
      </c>
      <c r="J264">
        <v>72.947069999999997</v>
      </c>
      <c r="K264">
        <v>9.0684799999999992</v>
      </c>
      <c r="L264">
        <v>31.355509999999999</v>
      </c>
      <c r="M264">
        <v>9.3555600000000005</v>
      </c>
      <c r="N264">
        <v>19.544979999999999</v>
      </c>
      <c r="O264">
        <v>3.6225399999999999</v>
      </c>
      <c r="P264">
        <v>1.6049199999999999</v>
      </c>
      <c r="Q264">
        <v>0.183</v>
      </c>
      <c r="R264">
        <v>0.65952</v>
      </c>
      <c r="S264">
        <v>0.19478000000000001</v>
      </c>
      <c r="T264">
        <v>0.47959000000000002</v>
      </c>
      <c r="U264">
        <v>8.8029999999999997E-2</v>
      </c>
    </row>
    <row r="265" spans="1:21" x14ac:dyDescent="0.25">
      <c r="A265">
        <v>274</v>
      </c>
      <c r="B265">
        <v>3</v>
      </c>
      <c r="C265">
        <v>11</v>
      </c>
      <c r="D265">
        <v>894.62139000000002</v>
      </c>
      <c r="E265">
        <v>105.58275999999999</v>
      </c>
      <c r="F265">
        <v>344.64517000000001</v>
      </c>
      <c r="G265">
        <v>203.06648000000001</v>
      </c>
      <c r="H265">
        <v>217.90700000000001</v>
      </c>
      <c r="I265">
        <v>23.419979999999999</v>
      </c>
      <c r="J265">
        <v>72.947069999999997</v>
      </c>
      <c r="K265">
        <v>9.0684799999999992</v>
      </c>
      <c r="L265">
        <v>31.355509999999999</v>
      </c>
      <c r="M265">
        <v>9.3555600000000005</v>
      </c>
      <c r="N265">
        <v>19.544979999999999</v>
      </c>
      <c r="O265">
        <v>3.6225399999999999</v>
      </c>
      <c r="P265">
        <v>1.6049199999999999</v>
      </c>
      <c r="Q265">
        <v>0.183</v>
      </c>
      <c r="R265">
        <v>0.65952</v>
      </c>
      <c r="S265">
        <v>0.19478000000000001</v>
      </c>
      <c r="T265">
        <v>0.47959000000000002</v>
      </c>
      <c r="U265">
        <v>8.8029999999999997E-2</v>
      </c>
    </row>
    <row r="266" spans="1:21" x14ac:dyDescent="0.25">
      <c r="A266">
        <v>275</v>
      </c>
      <c r="B266">
        <v>3</v>
      </c>
      <c r="C266">
        <v>11</v>
      </c>
      <c r="D266">
        <v>13.478569999999999</v>
      </c>
      <c r="E266">
        <v>2.5912000000000002</v>
      </c>
      <c r="F266">
        <v>6.5279199999999999</v>
      </c>
      <c r="G266">
        <v>0.33572999999999997</v>
      </c>
      <c r="H266">
        <v>3.9077799999999998</v>
      </c>
      <c r="I266">
        <v>0.11594</v>
      </c>
      <c r="J266">
        <v>0.97470999999999997</v>
      </c>
      <c r="K266">
        <v>0.13339000000000001</v>
      </c>
      <c r="L266">
        <v>0.45351000000000002</v>
      </c>
      <c r="M266">
        <v>4.1009999999999998E-2</v>
      </c>
      <c r="N266">
        <v>0.29344999999999999</v>
      </c>
      <c r="O266">
        <v>5.3350000000000002E-2</v>
      </c>
      <c r="P266">
        <v>1.64E-3</v>
      </c>
      <c r="Q266">
        <v>2.2000000000000001E-4</v>
      </c>
      <c r="R266">
        <v>7.6000000000000004E-4</v>
      </c>
      <c r="S266" s="68">
        <v>8.0000000000000007E-5</v>
      </c>
      <c r="T266">
        <v>4.8999999999999998E-4</v>
      </c>
      <c r="U266" s="68">
        <v>9.0000000000000006E-5</v>
      </c>
    </row>
    <row r="267" spans="1:21" x14ac:dyDescent="0.25">
      <c r="A267">
        <v>276</v>
      </c>
      <c r="B267">
        <v>3</v>
      </c>
      <c r="C267">
        <v>11</v>
      </c>
      <c r="D267">
        <v>13.478569999999999</v>
      </c>
      <c r="E267">
        <v>2.5912000000000002</v>
      </c>
      <c r="F267">
        <v>6.5279199999999999</v>
      </c>
      <c r="G267">
        <v>0.33572999999999997</v>
      </c>
      <c r="H267">
        <v>3.9077799999999998</v>
      </c>
      <c r="I267">
        <v>0.11594</v>
      </c>
      <c r="J267">
        <v>0.97470999999999997</v>
      </c>
      <c r="K267">
        <v>0.13339000000000001</v>
      </c>
      <c r="L267">
        <v>0.45351000000000002</v>
      </c>
      <c r="M267">
        <v>4.1009999999999998E-2</v>
      </c>
      <c r="N267">
        <v>0.29344999999999999</v>
      </c>
      <c r="O267">
        <v>5.3350000000000002E-2</v>
      </c>
      <c r="P267">
        <v>1.64E-3</v>
      </c>
      <c r="Q267">
        <v>2.2000000000000001E-4</v>
      </c>
      <c r="R267">
        <v>7.6000000000000004E-4</v>
      </c>
      <c r="S267" s="68">
        <v>8.0000000000000007E-5</v>
      </c>
      <c r="T267">
        <v>4.8999999999999998E-4</v>
      </c>
      <c r="U267" s="68">
        <v>9.0000000000000006E-5</v>
      </c>
    </row>
    <row r="268" spans="1:21" x14ac:dyDescent="0.25">
      <c r="A268">
        <v>277</v>
      </c>
      <c r="B268">
        <v>3</v>
      </c>
      <c r="C268">
        <v>4</v>
      </c>
      <c r="D268">
        <v>3109.5664899999902</v>
      </c>
      <c r="E268">
        <v>448.13686999999999</v>
      </c>
      <c r="F268">
        <v>1235.21533</v>
      </c>
      <c r="G268">
        <v>858.92467999999997</v>
      </c>
      <c r="H268">
        <v>518.78552000000002</v>
      </c>
      <c r="I268">
        <v>48.504089999999998</v>
      </c>
      <c r="J268">
        <v>299.67588999999998</v>
      </c>
      <c r="K268">
        <v>39.112949999999998</v>
      </c>
      <c r="L268">
        <v>135.59542999999999</v>
      </c>
      <c r="M268">
        <v>40.334359999999997</v>
      </c>
      <c r="N268">
        <v>74.016310000000004</v>
      </c>
      <c r="O268">
        <v>10.61684</v>
      </c>
      <c r="P268">
        <v>16.904900000000001</v>
      </c>
      <c r="Q268">
        <v>2.1282100000000002</v>
      </c>
      <c r="R268">
        <v>9.2427200000000003</v>
      </c>
      <c r="S268">
        <v>3.00122</v>
      </c>
      <c r="T268">
        <v>2.2300499999999999</v>
      </c>
      <c r="U268">
        <v>0.30270000000000002</v>
      </c>
    </row>
    <row r="269" spans="1:21" x14ac:dyDescent="0.25">
      <c r="A269">
        <v>278</v>
      </c>
      <c r="B269">
        <v>3</v>
      </c>
      <c r="C269">
        <v>4</v>
      </c>
      <c r="D269">
        <v>2752.03181</v>
      </c>
      <c r="E269">
        <v>493.34746999999999</v>
      </c>
      <c r="F269">
        <v>1082.49036</v>
      </c>
      <c r="G269">
        <v>571.65607</v>
      </c>
      <c r="H269">
        <v>524.90601000000004</v>
      </c>
      <c r="I269">
        <v>79.631900000000002</v>
      </c>
      <c r="J269">
        <v>312.70964999999899</v>
      </c>
      <c r="K269">
        <v>39.526409999999998</v>
      </c>
      <c r="L269">
        <v>145.92719</v>
      </c>
      <c r="M269">
        <v>35.900010000000002</v>
      </c>
      <c r="N269">
        <v>79.002399999999994</v>
      </c>
      <c r="O269">
        <v>12.35364</v>
      </c>
      <c r="P269">
        <v>16.14753</v>
      </c>
      <c r="Q269">
        <v>2.0029300000000001</v>
      </c>
      <c r="R269">
        <v>8.5790500000000005</v>
      </c>
      <c r="S269">
        <v>2.3311799999999998</v>
      </c>
      <c r="T269">
        <v>2.79291</v>
      </c>
      <c r="U269">
        <v>0.44146000000000002</v>
      </c>
    </row>
    <row r="270" spans="1:21" x14ac:dyDescent="0.25">
      <c r="A270">
        <v>279</v>
      </c>
      <c r="B270">
        <v>3</v>
      </c>
      <c r="C270">
        <v>11</v>
      </c>
      <c r="D270">
        <v>551.89398000000006</v>
      </c>
      <c r="E270">
        <v>27.764779999999998</v>
      </c>
      <c r="F270">
        <v>227.56139999999999</v>
      </c>
      <c r="G270">
        <v>92.971410000000006</v>
      </c>
      <c r="H270">
        <v>180.37418</v>
      </c>
      <c r="I270">
        <v>23.22221</v>
      </c>
      <c r="J270">
        <v>54.744199999999999</v>
      </c>
      <c r="K270">
        <v>2.94292</v>
      </c>
      <c r="L270">
        <v>23.382560000000002</v>
      </c>
      <c r="M270">
        <v>2.7941600000000002</v>
      </c>
      <c r="N270">
        <v>21.054749999999999</v>
      </c>
      <c r="O270">
        <v>4.5698100000000004</v>
      </c>
      <c r="P270">
        <v>2.4832299999999998</v>
      </c>
      <c r="Q270">
        <v>0.14080999999999999</v>
      </c>
      <c r="R270">
        <v>0.95062000000000002</v>
      </c>
      <c r="S270">
        <v>0.14097000000000001</v>
      </c>
      <c r="T270">
        <v>1.0022200000000001</v>
      </c>
      <c r="U270">
        <v>0.24861</v>
      </c>
    </row>
    <row r="271" spans="1:21" x14ac:dyDescent="0.25">
      <c r="A271">
        <v>280</v>
      </c>
      <c r="B271">
        <v>3</v>
      </c>
      <c r="C271">
        <v>11</v>
      </c>
      <c r="D271">
        <v>0.37574000000000002</v>
      </c>
      <c r="E271">
        <v>0</v>
      </c>
      <c r="F271">
        <v>0</v>
      </c>
      <c r="G271">
        <v>0</v>
      </c>
      <c r="H271">
        <v>0.28342000000000001</v>
      </c>
      <c r="I271">
        <v>9.2319999999999999E-2</v>
      </c>
      <c r="J271">
        <v>0.33416000000000001</v>
      </c>
      <c r="K271">
        <v>0</v>
      </c>
      <c r="L271">
        <v>0</v>
      </c>
      <c r="M271">
        <v>0</v>
      </c>
      <c r="N271">
        <v>0.28275</v>
      </c>
      <c r="O271">
        <v>5.1409999999999997E-2</v>
      </c>
      <c r="P271">
        <v>7.9000000000000001E-4</v>
      </c>
      <c r="Q271">
        <v>0</v>
      </c>
      <c r="R271">
        <v>0</v>
      </c>
      <c r="S271">
        <v>0</v>
      </c>
      <c r="T271">
        <v>6.7000000000000002E-4</v>
      </c>
      <c r="U271">
        <v>1.2E-4</v>
      </c>
    </row>
    <row r="272" spans="1:21" x14ac:dyDescent="0.25">
      <c r="A272">
        <v>281</v>
      </c>
      <c r="B272">
        <v>2</v>
      </c>
      <c r="C272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282</v>
      </c>
      <c r="B273">
        <v>2</v>
      </c>
      <c r="C273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283</v>
      </c>
      <c r="B274">
        <v>3</v>
      </c>
      <c r="C274">
        <v>11</v>
      </c>
      <c r="D274">
        <v>83.560889999999901</v>
      </c>
      <c r="E274">
        <v>16.260909999999999</v>
      </c>
      <c r="F274">
        <v>33.408859999999997</v>
      </c>
      <c r="G274">
        <v>16.97437</v>
      </c>
      <c r="H274">
        <v>15.95008</v>
      </c>
      <c r="I274">
        <v>0.96667000000000003</v>
      </c>
      <c r="J274">
        <v>6.9711600000000002</v>
      </c>
      <c r="K274">
        <v>0.95501999999999998</v>
      </c>
      <c r="L274">
        <v>3.0854200000000001</v>
      </c>
      <c r="M274">
        <v>0.94850999999999996</v>
      </c>
      <c r="N274">
        <v>1.9153500000000001</v>
      </c>
      <c r="O274">
        <v>6.6860000000000003E-2</v>
      </c>
      <c r="P274">
        <v>3.9849999999999997E-2</v>
      </c>
      <c r="Q274">
        <v>5.4799999999999996E-3</v>
      </c>
      <c r="R274">
        <v>1.7510000000000001E-2</v>
      </c>
      <c r="S274">
        <v>5.79E-3</v>
      </c>
      <c r="T274">
        <v>1.082E-2</v>
      </c>
      <c r="U274">
        <v>2.5000000000000001E-4</v>
      </c>
    </row>
    <row r="275" spans="1:21" x14ac:dyDescent="0.25">
      <c r="A275">
        <v>284</v>
      </c>
      <c r="B275">
        <v>3</v>
      </c>
      <c r="C275">
        <v>11</v>
      </c>
      <c r="D275">
        <v>126.17846</v>
      </c>
      <c r="E275">
        <v>16.911159999999999</v>
      </c>
      <c r="F275">
        <v>55.918799999999997</v>
      </c>
      <c r="G275">
        <v>29.237739999999999</v>
      </c>
      <c r="H275">
        <v>22.99633</v>
      </c>
      <c r="I275">
        <v>1.11443</v>
      </c>
      <c r="J275">
        <v>7.17265</v>
      </c>
      <c r="K275">
        <v>1.0680499999999999</v>
      </c>
      <c r="L275">
        <v>3.62019</v>
      </c>
      <c r="M275">
        <v>1.1834199999999999</v>
      </c>
      <c r="N275">
        <v>1.12714</v>
      </c>
      <c r="O275">
        <v>0.17385</v>
      </c>
      <c r="P275">
        <v>4.1529999999999997E-2</v>
      </c>
      <c r="Q275">
        <v>6.4099999999999999E-3</v>
      </c>
      <c r="R275">
        <v>2.1829999999999999E-2</v>
      </c>
      <c r="S275">
        <v>7.0899999999999999E-3</v>
      </c>
      <c r="T275">
        <v>5.3499999999999997E-3</v>
      </c>
      <c r="U275">
        <v>8.4999999999999995E-4</v>
      </c>
    </row>
    <row r="276" spans="1:21" x14ac:dyDescent="0.25">
      <c r="A276">
        <v>285</v>
      </c>
      <c r="B276">
        <v>3</v>
      </c>
      <c r="C276">
        <v>11</v>
      </c>
      <c r="D276">
        <v>561.37851999999998</v>
      </c>
      <c r="E276">
        <v>68.56944</v>
      </c>
      <c r="F276">
        <v>254.59195</v>
      </c>
      <c r="G276">
        <v>177.41251</v>
      </c>
      <c r="H276">
        <v>57.022480000000002</v>
      </c>
      <c r="I276">
        <v>3.7821400000000001</v>
      </c>
      <c r="J276">
        <v>50.849379999999996</v>
      </c>
      <c r="K276">
        <v>7.8774800000000003</v>
      </c>
      <c r="L276">
        <v>26.807040000000001</v>
      </c>
      <c r="M276">
        <v>7.5957800000000004</v>
      </c>
      <c r="N276">
        <v>7.7918599999999998</v>
      </c>
      <c r="O276">
        <v>0.77722000000000002</v>
      </c>
      <c r="P276">
        <v>1.28684</v>
      </c>
      <c r="Q276">
        <v>0.19835</v>
      </c>
      <c r="R276">
        <v>0.73562000000000005</v>
      </c>
      <c r="S276">
        <v>0.20358000000000001</v>
      </c>
      <c r="T276">
        <v>0.14521000000000001</v>
      </c>
      <c r="U276">
        <v>4.0800000000000003E-3</v>
      </c>
    </row>
    <row r="277" spans="1:21" x14ac:dyDescent="0.25">
      <c r="A277">
        <v>286</v>
      </c>
      <c r="B277">
        <v>3</v>
      </c>
      <c r="C277">
        <v>11</v>
      </c>
      <c r="D277">
        <v>427.584419999999</v>
      </c>
      <c r="E277">
        <v>120.01642</v>
      </c>
      <c r="F277">
        <v>153.23410000000001</v>
      </c>
      <c r="G277">
        <v>73.488</v>
      </c>
      <c r="H277">
        <v>68.022989999999993</v>
      </c>
      <c r="I277">
        <v>12.82291</v>
      </c>
      <c r="J277">
        <v>35.119689999999999</v>
      </c>
      <c r="K277">
        <v>4.3248699999999998</v>
      </c>
      <c r="L277">
        <v>15.2186</v>
      </c>
      <c r="M277">
        <v>4.3271699999999997</v>
      </c>
      <c r="N277">
        <v>9.5797899999999991</v>
      </c>
      <c r="O277">
        <v>1.66926</v>
      </c>
      <c r="P277">
        <v>0.72766999999999904</v>
      </c>
      <c r="Q277">
        <v>8.6019999999999999E-2</v>
      </c>
      <c r="R277">
        <v>0.32629999999999998</v>
      </c>
      <c r="S277">
        <v>8.7279999999999996E-2</v>
      </c>
      <c r="T277">
        <v>0.19414000000000001</v>
      </c>
      <c r="U277">
        <v>3.3930000000000002E-2</v>
      </c>
    </row>
    <row r="278" spans="1:21" x14ac:dyDescent="0.25">
      <c r="A278">
        <v>287</v>
      </c>
      <c r="B278">
        <v>3</v>
      </c>
      <c r="C278">
        <v>4</v>
      </c>
      <c r="D278">
        <v>1187.73822</v>
      </c>
      <c r="E278">
        <v>133.12592000000001</v>
      </c>
      <c r="F278">
        <v>461.43770999999998</v>
      </c>
      <c r="G278">
        <v>297.09933000000001</v>
      </c>
      <c r="H278">
        <v>272.78386999999998</v>
      </c>
      <c r="I278">
        <v>23.29139</v>
      </c>
      <c r="J278">
        <v>126.98934</v>
      </c>
      <c r="K278">
        <v>15.738670000000001</v>
      </c>
      <c r="L278">
        <v>54.007370000000002</v>
      </c>
      <c r="M278">
        <v>16.03537</v>
      </c>
      <c r="N278">
        <v>34.714790000000001</v>
      </c>
      <c r="O278">
        <v>6.4931400000000004</v>
      </c>
      <c r="P278">
        <v>2.8426099999999899</v>
      </c>
      <c r="Q278">
        <v>0.33587</v>
      </c>
      <c r="R278">
        <v>1.2202299999999999</v>
      </c>
      <c r="S278">
        <v>0.35463</v>
      </c>
      <c r="T278">
        <v>0.79115999999999997</v>
      </c>
      <c r="U278">
        <v>0.14072000000000001</v>
      </c>
    </row>
    <row r="279" spans="1:21" x14ac:dyDescent="0.25">
      <c r="A279">
        <v>288</v>
      </c>
      <c r="B279">
        <v>3</v>
      </c>
      <c r="C279">
        <v>4</v>
      </c>
      <c r="D279">
        <v>1216.3814499999901</v>
      </c>
      <c r="E279">
        <v>295.44177000000002</v>
      </c>
      <c r="F279">
        <v>472.53206999999998</v>
      </c>
      <c r="G279">
        <v>195.56112999999999</v>
      </c>
      <c r="H279">
        <v>220.70987</v>
      </c>
      <c r="I279">
        <v>32.136609999999997</v>
      </c>
      <c r="J279">
        <v>123.08493999999899</v>
      </c>
      <c r="K279">
        <v>15.448779999999999</v>
      </c>
      <c r="L279">
        <v>52.526040000000002</v>
      </c>
      <c r="M279">
        <v>15.428229999999999</v>
      </c>
      <c r="N279">
        <v>33.709519999999998</v>
      </c>
      <c r="O279">
        <v>5.9723699999999997</v>
      </c>
      <c r="P279">
        <v>2.5091299999999999</v>
      </c>
      <c r="Q279">
        <v>0.31619000000000003</v>
      </c>
      <c r="R279">
        <v>1.0733200000000001</v>
      </c>
      <c r="S279">
        <v>0.30675000000000002</v>
      </c>
      <c r="T279">
        <v>0.68777999999999995</v>
      </c>
      <c r="U279">
        <v>0.12509000000000001</v>
      </c>
    </row>
    <row r="280" spans="1:21" x14ac:dyDescent="0.25">
      <c r="A280">
        <v>289</v>
      </c>
      <c r="B280">
        <v>2</v>
      </c>
      <c r="C280">
        <v>11</v>
      </c>
      <c r="D280">
        <v>593.71238000000005</v>
      </c>
      <c r="E280">
        <v>119.80103</v>
      </c>
      <c r="F280">
        <v>223.57971000000001</v>
      </c>
      <c r="G280">
        <v>112.48116</v>
      </c>
      <c r="H280">
        <v>122.383</v>
      </c>
      <c r="I280">
        <v>15.46748</v>
      </c>
      <c r="J280">
        <v>118.08898000000001</v>
      </c>
      <c r="K280">
        <v>14.48507</v>
      </c>
      <c r="L280">
        <v>46.178420000000003</v>
      </c>
      <c r="M280">
        <v>16.798459999999999</v>
      </c>
      <c r="N280">
        <v>34.176439999999999</v>
      </c>
      <c r="O280">
        <v>6.45059</v>
      </c>
      <c r="P280">
        <v>6.9067400000000001</v>
      </c>
      <c r="Q280">
        <v>0.82911000000000001</v>
      </c>
      <c r="R280">
        <v>2.6769400000000001</v>
      </c>
      <c r="S280">
        <v>0.93083000000000005</v>
      </c>
      <c r="T280">
        <v>2.0739700000000001</v>
      </c>
      <c r="U280">
        <v>0.39589000000000002</v>
      </c>
    </row>
    <row r="281" spans="1:21" x14ac:dyDescent="0.25">
      <c r="A281">
        <v>290</v>
      </c>
      <c r="B281">
        <v>2</v>
      </c>
      <c r="C281">
        <v>11</v>
      </c>
      <c r="D281">
        <v>38.448819999999998</v>
      </c>
      <c r="E281">
        <v>0.94828999999999997</v>
      </c>
      <c r="F281">
        <v>6.3638700000000004</v>
      </c>
      <c r="G281">
        <v>23.176970000000001</v>
      </c>
      <c r="H281">
        <v>7.8277000000000001</v>
      </c>
      <c r="I281">
        <v>0.13199</v>
      </c>
      <c r="J281">
        <v>3.81873</v>
      </c>
      <c r="K281">
        <v>0.23727999999999999</v>
      </c>
      <c r="L281">
        <v>0.82806999999999997</v>
      </c>
      <c r="M281">
        <v>2.1157400000000002</v>
      </c>
      <c r="N281">
        <v>0.54273000000000005</v>
      </c>
      <c r="O281">
        <v>9.4909999999999994E-2</v>
      </c>
      <c r="P281">
        <v>7.7990000000000004E-2</v>
      </c>
      <c r="Q281">
        <v>3.4199999999999999E-3</v>
      </c>
      <c r="R281">
        <v>1.183E-2</v>
      </c>
      <c r="S281">
        <v>5.364E-2</v>
      </c>
      <c r="T281">
        <v>7.7299999999999999E-3</v>
      </c>
      <c r="U281">
        <v>1.3699999999999999E-3</v>
      </c>
    </row>
    <row r="282" spans="1:21" x14ac:dyDescent="0.25">
      <c r="A282">
        <v>291</v>
      </c>
      <c r="B282">
        <v>2</v>
      </c>
      <c r="C282">
        <v>4</v>
      </c>
      <c r="D282">
        <v>798.56381999999996</v>
      </c>
      <c r="E282">
        <v>77.966459999999998</v>
      </c>
      <c r="F282">
        <v>407.26920000000001</v>
      </c>
      <c r="G282">
        <v>148.06908999999999</v>
      </c>
      <c r="H282">
        <v>150.39801</v>
      </c>
      <c r="I282">
        <v>14.86106</v>
      </c>
      <c r="J282">
        <v>155.25624999999999</v>
      </c>
      <c r="K282">
        <v>23.95862</v>
      </c>
      <c r="L282">
        <v>88.131180000000001</v>
      </c>
      <c r="M282">
        <v>16.351780000000002</v>
      </c>
      <c r="N282">
        <v>23.189340000000001</v>
      </c>
      <c r="O282">
        <v>3.6253299999999999</v>
      </c>
      <c r="P282">
        <v>11.381539999999999</v>
      </c>
      <c r="Q282">
        <v>1.0342199999999999</v>
      </c>
      <c r="R282">
        <v>5.9595200000000004</v>
      </c>
      <c r="S282">
        <v>1.3411200000000001</v>
      </c>
      <c r="T282">
        <v>2.58264</v>
      </c>
      <c r="U282">
        <v>0.46404000000000001</v>
      </c>
    </row>
    <row r="283" spans="1:21" x14ac:dyDescent="0.25">
      <c r="A283">
        <v>292</v>
      </c>
      <c r="B283">
        <v>2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>
        <v>293</v>
      </c>
      <c r="B284">
        <v>2</v>
      </c>
      <c r="C284">
        <v>11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294</v>
      </c>
      <c r="B285">
        <v>2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295</v>
      </c>
      <c r="B286">
        <v>2</v>
      </c>
      <c r="C286">
        <v>11</v>
      </c>
      <c r="D286">
        <v>25.40549</v>
      </c>
      <c r="E286">
        <v>3.7387199999999998</v>
      </c>
      <c r="F286">
        <v>8.3805399999999999</v>
      </c>
      <c r="G286">
        <v>10.6698</v>
      </c>
      <c r="H286">
        <v>2.6164299999999998</v>
      </c>
      <c r="I286">
        <v>0</v>
      </c>
      <c r="J286">
        <v>2.5259099999999899</v>
      </c>
      <c r="K286">
        <v>0.18865000000000001</v>
      </c>
      <c r="L286">
        <v>1.1593899999999999</v>
      </c>
      <c r="M286">
        <v>0.91657999999999995</v>
      </c>
      <c r="N286">
        <v>0.26129000000000002</v>
      </c>
      <c r="O286">
        <v>0</v>
      </c>
      <c r="P286">
        <v>3.2419999999999997E-2</v>
      </c>
      <c r="Q286">
        <v>2.15E-3</v>
      </c>
      <c r="R286">
        <v>1.47E-2</v>
      </c>
      <c r="S286">
        <v>1.273E-2</v>
      </c>
      <c r="T286">
        <v>2.8400000000000001E-3</v>
      </c>
      <c r="U286">
        <v>0</v>
      </c>
    </row>
    <row r="287" spans="1:21" x14ac:dyDescent="0.25">
      <c r="A287">
        <v>296</v>
      </c>
      <c r="B287">
        <v>2</v>
      </c>
      <c r="C287">
        <v>11</v>
      </c>
      <c r="D287">
        <v>136.32042999999999</v>
      </c>
      <c r="E287">
        <v>3.0398100000000001</v>
      </c>
      <c r="F287">
        <v>5.2795300000000003</v>
      </c>
      <c r="G287">
        <v>121.40163</v>
      </c>
      <c r="H287">
        <v>6.5250899999999996</v>
      </c>
      <c r="I287">
        <v>7.4370000000000006E-2</v>
      </c>
      <c r="J287">
        <v>7.7634400000000001</v>
      </c>
      <c r="K287">
        <v>0.21451999999999999</v>
      </c>
      <c r="L287">
        <v>0.63119000000000003</v>
      </c>
      <c r="M287">
        <v>6.4398099999999996</v>
      </c>
      <c r="N287">
        <v>0.40439000000000003</v>
      </c>
      <c r="O287">
        <v>7.3529999999999998E-2</v>
      </c>
      <c r="P287">
        <v>0.71003999999999901</v>
      </c>
      <c r="Q287">
        <v>4.1099999999999999E-3</v>
      </c>
      <c r="R287">
        <v>7.2500000000000004E-3</v>
      </c>
      <c r="S287">
        <v>0.69321999999999995</v>
      </c>
      <c r="T287">
        <v>4.62E-3</v>
      </c>
      <c r="U287">
        <v>8.4000000000000003E-4</v>
      </c>
    </row>
    <row r="288" spans="1:21" x14ac:dyDescent="0.25">
      <c r="A288">
        <v>297</v>
      </c>
      <c r="B288">
        <v>2</v>
      </c>
      <c r="C288">
        <v>11</v>
      </c>
      <c r="D288">
        <v>805.65422000000001</v>
      </c>
      <c r="E288">
        <v>96.659360000000007</v>
      </c>
      <c r="F288">
        <v>311.80658</v>
      </c>
      <c r="G288">
        <v>160.24393000000001</v>
      </c>
      <c r="H288">
        <v>217.74269000000001</v>
      </c>
      <c r="I288">
        <v>19.20166</v>
      </c>
      <c r="J288">
        <v>103.32731</v>
      </c>
      <c r="K288">
        <v>13.13822</v>
      </c>
      <c r="L288">
        <v>44.832659999999997</v>
      </c>
      <c r="M288">
        <v>10.034129999999999</v>
      </c>
      <c r="N288">
        <v>29.676649999999999</v>
      </c>
      <c r="O288">
        <v>5.6456499999999998</v>
      </c>
      <c r="P288">
        <v>4.2866299999999997</v>
      </c>
      <c r="Q288">
        <v>0.50710999999999995</v>
      </c>
      <c r="R288">
        <v>1.8954500000000001</v>
      </c>
      <c r="S288">
        <v>0.41349999999999998</v>
      </c>
      <c r="T288">
        <v>1.2395400000000001</v>
      </c>
      <c r="U288">
        <v>0.23103000000000001</v>
      </c>
    </row>
    <row r="289" spans="1:21" x14ac:dyDescent="0.25">
      <c r="A289">
        <v>298</v>
      </c>
      <c r="B289">
        <v>2</v>
      </c>
      <c r="C289">
        <v>11</v>
      </c>
      <c r="D289">
        <v>780.72698000000003</v>
      </c>
      <c r="E289">
        <v>140.93713</v>
      </c>
      <c r="F289">
        <v>318.19263000000001</v>
      </c>
      <c r="G289">
        <v>135.40577999999999</v>
      </c>
      <c r="H289">
        <v>157.74097</v>
      </c>
      <c r="I289">
        <v>28.450469999999999</v>
      </c>
      <c r="J289">
        <v>93.208119999999994</v>
      </c>
      <c r="K289">
        <v>8.9929299999999994</v>
      </c>
      <c r="L289">
        <v>40.766240000000003</v>
      </c>
      <c r="M289">
        <v>11.92628</v>
      </c>
      <c r="N289">
        <v>26.567319999999999</v>
      </c>
      <c r="O289">
        <v>4.9553500000000001</v>
      </c>
      <c r="P289">
        <v>3.33718</v>
      </c>
      <c r="Q289">
        <v>0.30208000000000002</v>
      </c>
      <c r="R289">
        <v>1.4742200000000001</v>
      </c>
      <c r="S289">
        <v>0.42725000000000002</v>
      </c>
      <c r="T289">
        <v>0.95433000000000001</v>
      </c>
      <c r="U289">
        <v>0.17929999999999999</v>
      </c>
    </row>
    <row r="290" spans="1:21" x14ac:dyDescent="0.25">
      <c r="A290">
        <v>299</v>
      </c>
      <c r="B290">
        <v>2</v>
      </c>
      <c r="C290">
        <v>11</v>
      </c>
      <c r="D290">
        <v>110.36381</v>
      </c>
      <c r="E290">
        <v>23.717960000000001</v>
      </c>
      <c r="F290">
        <v>47.641219999999997</v>
      </c>
      <c r="G290">
        <v>15.569800000000001</v>
      </c>
      <c r="H290">
        <v>20.641860000000001</v>
      </c>
      <c r="I290">
        <v>2.79297</v>
      </c>
      <c r="J290">
        <v>6.5877499999999998</v>
      </c>
      <c r="K290">
        <v>1.13093</v>
      </c>
      <c r="L290">
        <v>2.29955</v>
      </c>
      <c r="M290">
        <v>0.70118000000000003</v>
      </c>
      <c r="N290">
        <v>1.6244799999999999</v>
      </c>
      <c r="O290">
        <v>0.83160999999999996</v>
      </c>
      <c r="P290">
        <v>0.10166</v>
      </c>
      <c r="Q290">
        <v>1.754E-2</v>
      </c>
      <c r="R290">
        <v>3.4470000000000001E-2</v>
      </c>
      <c r="S290">
        <v>1.0460000000000001E-2</v>
      </c>
      <c r="T290">
        <v>2.4070000000000001E-2</v>
      </c>
      <c r="U290">
        <v>1.512E-2</v>
      </c>
    </row>
    <row r="291" spans="1:21" x14ac:dyDescent="0.25">
      <c r="A291">
        <v>300</v>
      </c>
      <c r="B291">
        <v>2</v>
      </c>
      <c r="C291">
        <v>11</v>
      </c>
      <c r="D291">
        <v>122.64158999999999</v>
      </c>
      <c r="E291">
        <v>15.402810000000001</v>
      </c>
      <c r="F291">
        <v>43.008209999999998</v>
      </c>
      <c r="G291">
        <v>20.78304</v>
      </c>
      <c r="H291">
        <v>40.158520000000003</v>
      </c>
      <c r="I291">
        <v>3.2890100000000002</v>
      </c>
      <c r="J291">
        <v>5.4609699999999997</v>
      </c>
      <c r="K291">
        <v>0.50660000000000005</v>
      </c>
      <c r="L291">
        <v>1.83908</v>
      </c>
      <c r="M291">
        <v>0.60077000000000003</v>
      </c>
      <c r="N291">
        <v>2.1323599999999998</v>
      </c>
      <c r="O291">
        <v>0.38216</v>
      </c>
      <c r="P291">
        <v>0.10726999999999901</v>
      </c>
      <c r="Q291">
        <v>7.6299999999999996E-3</v>
      </c>
      <c r="R291">
        <v>3.1530000000000002E-2</v>
      </c>
      <c r="S291">
        <v>1.044E-2</v>
      </c>
      <c r="T291">
        <v>4.8140000000000002E-2</v>
      </c>
      <c r="U291">
        <v>9.5300000000000003E-3</v>
      </c>
    </row>
    <row r="292" spans="1:21" x14ac:dyDescent="0.25">
      <c r="A292">
        <v>301</v>
      </c>
      <c r="B292">
        <v>2</v>
      </c>
      <c r="C292">
        <v>11</v>
      </c>
      <c r="D292">
        <v>1550.61518</v>
      </c>
      <c r="E292">
        <v>422.76873999999998</v>
      </c>
      <c r="F292">
        <v>780.10846000000004</v>
      </c>
      <c r="G292">
        <v>142.5016</v>
      </c>
      <c r="H292">
        <v>2.5378799999999999</v>
      </c>
      <c r="I292">
        <v>202.6985</v>
      </c>
      <c r="J292">
        <v>64.210359999999994</v>
      </c>
      <c r="K292">
        <v>11.949759999999999</v>
      </c>
      <c r="L292">
        <v>24.374829999999999</v>
      </c>
      <c r="M292">
        <v>18.255980000000001</v>
      </c>
      <c r="N292">
        <v>1.3103899999999999</v>
      </c>
      <c r="O292">
        <v>8.3193999999999999</v>
      </c>
      <c r="P292">
        <v>10.69678</v>
      </c>
      <c r="Q292">
        <v>2.7179799999999998</v>
      </c>
      <c r="R292">
        <v>5.5804900000000002</v>
      </c>
      <c r="S292">
        <v>0.94989999999999997</v>
      </c>
      <c r="T292">
        <v>1.321E-2</v>
      </c>
      <c r="U292">
        <v>1.4352</v>
      </c>
    </row>
    <row r="293" spans="1:21" x14ac:dyDescent="0.25">
      <c r="A293">
        <v>302</v>
      </c>
      <c r="B293">
        <v>2</v>
      </c>
      <c r="C293">
        <v>11</v>
      </c>
      <c r="D293">
        <v>2300.6894600000001</v>
      </c>
      <c r="E293">
        <v>59.700699999999998</v>
      </c>
      <c r="F293">
        <v>815.84722999999997</v>
      </c>
      <c r="G293">
        <v>646.15210000000002</v>
      </c>
      <c r="H293">
        <v>778.80096000000003</v>
      </c>
      <c r="I293">
        <v>0.18847</v>
      </c>
      <c r="J293">
        <v>153.86446999999899</v>
      </c>
      <c r="K293">
        <v>8.0109899999999996</v>
      </c>
      <c r="L293">
        <v>54.852640000000001</v>
      </c>
      <c r="M293">
        <v>25.209209999999999</v>
      </c>
      <c r="N293">
        <v>65.604510000000005</v>
      </c>
      <c r="O293">
        <v>0.18712000000000001</v>
      </c>
      <c r="P293">
        <v>18.812899999999999</v>
      </c>
      <c r="Q293">
        <v>0.31084000000000001</v>
      </c>
      <c r="R293">
        <v>4.8397199999999998</v>
      </c>
      <c r="S293">
        <v>4.4433699999999998</v>
      </c>
      <c r="T293">
        <v>9.2176100000000005</v>
      </c>
      <c r="U293">
        <v>1.3600000000000001E-3</v>
      </c>
    </row>
    <row r="294" spans="1:21" x14ac:dyDescent="0.25">
      <c r="A294">
        <v>303</v>
      </c>
      <c r="B294">
        <v>3</v>
      </c>
      <c r="C294">
        <v>11</v>
      </c>
      <c r="D294">
        <v>17.908100000000001</v>
      </c>
      <c r="E294">
        <v>3.6562899999999998</v>
      </c>
      <c r="F294">
        <v>8.7113399999999999</v>
      </c>
      <c r="G294">
        <v>2.9782600000000001</v>
      </c>
      <c r="H294">
        <v>2.2610899999999998</v>
      </c>
      <c r="I294">
        <v>0.30112</v>
      </c>
      <c r="J294">
        <v>1.04939</v>
      </c>
      <c r="K294">
        <v>0.14910000000000001</v>
      </c>
      <c r="L294">
        <v>0.43295</v>
      </c>
      <c r="M294">
        <v>0.13625999999999999</v>
      </c>
      <c r="N294">
        <v>0.28014</v>
      </c>
      <c r="O294">
        <v>5.0939999999999999E-2</v>
      </c>
      <c r="P294">
        <v>3.81E-3</v>
      </c>
      <c r="Q294">
        <v>5.0000000000000001E-4</v>
      </c>
      <c r="R294">
        <v>1.6000000000000001E-3</v>
      </c>
      <c r="S294">
        <v>4.8000000000000001E-4</v>
      </c>
      <c r="T294">
        <v>1.0399999999999999E-3</v>
      </c>
      <c r="U294">
        <v>1.9000000000000001E-4</v>
      </c>
    </row>
    <row r="295" spans="1:21" x14ac:dyDescent="0.25">
      <c r="A295">
        <v>304</v>
      </c>
      <c r="B295">
        <v>3</v>
      </c>
      <c r="C295">
        <v>11</v>
      </c>
      <c r="D295">
        <v>12.095269999999999</v>
      </c>
      <c r="E295">
        <v>1.29149</v>
      </c>
      <c r="F295">
        <v>5.7620300000000002</v>
      </c>
      <c r="G295">
        <v>2.5370200000000001</v>
      </c>
      <c r="H295">
        <v>2.4542099999999998</v>
      </c>
      <c r="I295">
        <v>5.0520000000000002E-2</v>
      </c>
      <c r="J295">
        <v>1.0065299999999999</v>
      </c>
      <c r="K295">
        <v>0.12581999999999999</v>
      </c>
      <c r="L295">
        <v>0.42776999999999998</v>
      </c>
      <c r="M295">
        <v>0.12581999999999999</v>
      </c>
      <c r="N295">
        <v>0.27678999999999998</v>
      </c>
      <c r="O295">
        <v>5.033E-2</v>
      </c>
      <c r="P295">
        <v>3.9299999999999899E-3</v>
      </c>
      <c r="Q295">
        <v>4.8999999999999998E-4</v>
      </c>
      <c r="R295">
        <v>1.67E-3</v>
      </c>
      <c r="S295">
        <v>4.8999999999999998E-4</v>
      </c>
      <c r="T295">
        <v>1.08E-3</v>
      </c>
      <c r="U295">
        <v>2.0000000000000001E-4</v>
      </c>
    </row>
    <row r="296" spans="1:21" x14ac:dyDescent="0.25">
      <c r="A296">
        <v>305</v>
      </c>
      <c r="B296">
        <v>2</v>
      </c>
      <c r="C296">
        <v>11</v>
      </c>
      <c r="D296">
        <v>908.76310999999998</v>
      </c>
      <c r="E296">
        <v>153.45258000000001</v>
      </c>
      <c r="F296">
        <v>394.66359999999997</v>
      </c>
      <c r="G296">
        <v>190.81997999999999</v>
      </c>
      <c r="H296">
        <v>156.02054000000001</v>
      </c>
      <c r="I296">
        <v>13.80641</v>
      </c>
      <c r="J296">
        <v>48.016219999999997</v>
      </c>
      <c r="K296">
        <v>6.4626799999999998</v>
      </c>
      <c r="L296">
        <v>21.328240000000001</v>
      </c>
      <c r="M296">
        <v>7.2860199999999997</v>
      </c>
      <c r="N296">
        <v>11.26061</v>
      </c>
      <c r="O296">
        <v>1.6786700000000001</v>
      </c>
      <c r="P296">
        <v>0.32282</v>
      </c>
      <c r="Q296">
        <v>4.6390000000000001E-2</v>
      </c>
      <c r="R296">
        <v>0.14763000000000001</v>
      </c>
      <c r="S296">
        <v>5.3089999999999998E-2</v>
      </c>
      <c r="T296">
        <v>6.6540000000000002E-2</v>
      </c>
      <c r="U296">
        <v>9.1699999999999993E-3</v>
      </c>
    </row>
    <row r="297" spans="1:21" x14ac:dyDescent="0.25">
      <c r="A297">
        <v>306</v>
      </c>
      <c r="B297">
        <v>2</v>
      </c>
      <c r="C297">
        <v>11</v>
      </c>
      <c r="D297">
        <v>1231.84033</v>
      </c>
      <c r="E297">
        <v>142.13930999999999</v>
      </c>
      <c r="F297">
        <v>515.58307000000002</v>
      </c>
      <c r="G297">
        <v>287.89246000000003</v>
      </c>
      <c r="H297">
        <v>268.46143000000001</v>
      </c>
      <c r="I297">
        <v>17.764060000000001</v>
      </c>
      <c r="J297">
        <v>76.970039999999997</v>
      </c>
      <c r="K297">
        <v>10.27243</v>
      </c>
      <c r="L297">
        <v>33.051920000000003</v>
      </c>
      <c r="M297">
        <v>10.23882</v>
      </c>
      <c r="N297">
        <v>19.547979999999999</v>
      </c>
      <c r="O297">
        <v>3.8588900000000002</v>
      </c>
      <c r="P297">
        <v>0.58302999999999905</v>
      </c>
      <c r="Q297">
        <v>8.5779999999999995E-2</v>
      </c>
      <c r="R297">
        <v>0.25781999999999999</v>
      </c>
      <c r="S297">
        <v>8.4309999999999996E-2</v>
      </c>
      <c r="T297">
        <v>0.12740000000000001</v>
      </c>
      <c r="U297">
        <v>2.7720000000000002E-2</v>
      </c>
    </row>
    <row r="298" spans="1:21" x14ac:dyDescent="0.25">
      <c r="A298">
        <v>307</v>
      </c>
      <c r="B298">
        <v>2</v>
      </c>
      <c r="C298">
        <v>11</v>
      </c>
      <c r="D298">
        <v>2829.38327999999</v>
      </c>
      <c r="E298">
        <v>585.11577999999997</v>
      </c>
      <c r="F298">
        <v>1081.09131</v>
      </c>
      <c r="G298">
        <v>558.98328000000004</v>
      </c>
      <c r="H298">
        <v>556.99390000000005</v>
      </c>
      <c r="I298">
        <v>47.199010000000001</v>
      </c>
      <c r="J298">
        <v>324.71974999999998</v>
      </c>
      <c r="K298">
        <v>41.671349999999997</v>
      </c>
      <c r="L298">
        <v>136.46544</v>
      </c>
      <c r="M298">
        <v>38.798839999999998</v>
      </c>
      <c r="N298">
        <v>97.322199999999995</v>
      </c>
      <c r="O298">
        <v>10.461919999999999</v>
      </c>
      <c r="P298">
        <v>18.085679999999901</v>
      </c>
      <c r="Q298">
        <v>2.7532000000000001</v>
      </c>
      <c r="R298">
        <v>7.4273699999999998</v>
      </c>
      <c r="S298">
        <v>2.3711799999999998</v>
      </c>
      <c r="T298">
        <v>4.9523799999999998</v>
      </c>
      <c r="U298">
        <v>0.58155000000000001</v>
      </c>
    </row>
    <row r="299" spans="1:21" x14ac:dyDescent="0.25">
      <c r="A299">
        <v>308</v>
      </c>
      <c r="B299">
        <v>2</v>
      </c>
      <c r="C299">
        <v>11</v>
      </c>
      <c r="D299">
        <v>227.45000999999999</v>
      </c>
      <c r="E299">
        <v>2.86436</v>
      </c>
      <c r="F299">
        <v>94.589889999999997</v>
      </c>
      <c r="G299">
        <v>78.424940000000007</v>
      </c>
      <c r="H299">
        <v>49.76493</v>
      </c>
      <c r="I299">
        <v>1.80589</v>
      </c>
      <c r="J299">
        <v>22.239360000000001</v>
      </c>
      <c r="K299">
        <v>0.18326999999999999</v>
      </c>
      <c r="L299">
        <v>11.393689999999999</v>
      </c>
      <c r="M299">
        <v>4.4123299999999999</v>
      </c>
      <c r="N299">
        <v>6.1645700000000003</v>
      </c>
      <c r="O299">
        <v>8.5500000000000007E-2</v>
      </c>
      <c r="P299">
        <v>0.62343999999999999</v>
      </c>
      <c r="Q299">
        <v>3.4399999999999999E-3</v>
      </c>
      <c r="R299">
        <v>0.23702999999999999</v>
      </c>
      <c r="S299">
        <v>0.14962</v>
      </c>
      <c r="T299">
        <v>0.23178000000000001</v>
      </c>
      <c r="U299">
        <v>1.57E-3</v>
      </c>
    </row>
    <row r="300" spans="1:21" x14ac:dyDescent="0.25">
      <c r="A300">
        <v>309</v>
      </c>
      <c r="B300">
        <v>1</v>
      </c>
      <c r="C300">
        <v>11</v>
      </c>
      <c r="D300">
        <v>1388.31161</v>
      </c>
      <c r="E300">
        <v>196.3631</v>
      </c>
      <c r="F300">
        <v>714.77979000000005</v>
      </c>
      <c r="G300">
        <v>441.97638000000001</v>
      </c>
      <c r="H300">
        <v>34.266629999999999</v>
      </c>
      <c r="I300">
        <v>0.92571000000000003</v>
      </c>
      <c r="J300">
        <v>200.82262</v>
      </c>
      <c r="K300">
        <v>24.421309999999998</v>
      </c>
      <c r="L300">
        <v>122.3142</v>
      </c>
      <c r="M300">
        <v>46.916429999999998</v>
      </c>
      <c r="N300">
        <v>6.6796199999999999</v>
      </c>
      <c r="O300">
        <v>0.49106</v>
      </c>
      <c r="P300">
        <v>8.8896799999999896</v>
      </c>
      <c r="Q300">
        <v>1.0621</v>
      </c>
      <c r="R300">
        <v>5.423</v>
      </c>
      <c r="S300">
        <v>2.18885</v>
      </c>
      <c r="T300">
        <v>0.20294999999999999</v>
      </c>
      <c r="U300">
        <v>1.278E-2</v>
      </c>
    </row>
    <row r="301" spans="1:21" x14ac:dyDescent="0.25">
      <c r="A301">
        <v>310</v>
      </c>
      <c r="B301">
        <v>1</v>
      </c>
      <c r="C301">
        <v>11</v>
      </c>
      <c r="D301">
        <v>48.325060000000001</v>
      </c>
      <c r="E301">
        <v>10.96997</v>
      </c>
      <c r="F301">
        <v>20.651589999999999</v>
      </c>
      <c r="G301">
        <v>14.076779999999999</v>
      </c>
      <c r="H301">
        <v>2.4022299999999999</v>
      </c>
      <c r="I301">
        <v>0.22449</v>
      </c>
      <c r="J301">
        <v>12.17435</v>
      </c>
      <c r="K301">
        <v>2.22784</v>
      </c>
      <c r="L301">
        <v>7.07212</v>
      </c>
      <c r="M301">
        <v>1.4261200000000001</v>
      </c>
      <c r="N301">
        <v>1.2305600000000001</v>
      </c>
      <c r="O301">
        <v>0.21770999999999999</v>
      </c>
      <c r="P301">
        <v>0.55373000000000006</v>
      </c>
      <c r="Q301">
        <v>6.5750000000000003E-2</v>
      </c>
      <c r="R301">
        <v>0.41253000000000001</v>
      </c>
      <c r="S301">
        <v>3.091E-2</v>
      </c>
      <c r="T301">
        <v>3.7760000000000002E-2</v>
      </c>
      <c r="U301">
        <v>6.7799999999999996E-3</v>
      </c>
    </row>
    <row r="302" spans="1:21" x14ac:dyDescent="0.25">
      <c r="A302">
        <v>311</v>
      </c>
      <c r="B302">
        <v>1</v>
      </c>
      <c r="C302">
        <v>11</v>
      </c>
      <c r="D302">
        <v>330.28315999999899</v>
      </c>
      <c r="E302">
        <v>42.163559999999997</v>
      </c>
      <c r="F302">
        <v>161.98390000000001</v>
      </c>
      <c r="G302">
        <v>106.85561</v>
      </c>
      <c r="H302">
        <v>19.00966</v>
      </c>
      <c r="I302">
        <v>0.27043</v>
      </c>
      <c r="J302">
        <v>45.261360000000003</v>
      </c>
      <c r="K302">
        <v>4.4489799999999997</v>
      </c>
      <c r="L302">
        <v>27.074280000000002</v>
      </c>
      <c r="M302">
        <v>9.6490799999999997</v>
      </c>
      <c r="N302">
        <v>3.84253</v>
      </c>
      <c r="O302">
        <v>0.24648999999999999</v>
      </c>
      <c r="P302">
        <v>2.9635199999999999</v>
      </c>
      <c r="Q302">
        <v>0.23674999999999999</v>
      </c>
      <c r="R302">
        <v>1.7220200000000001</v>
      </c>
      <c r="S302">
        <v>0.88036999999999999</v>
      </c>
      <c r="T302">
        <v>0.11606</v>
      </c>
      <c r="U302">
        <v>8.3199999999999993E-3</v>
      </c>
    </row>
    <row r="303" spans="1:21" x14ac:dyDescent="0.25">
      <c r="A303">
        <v>312</v>
      </c>
      <c r="B303">
        <v>1</v>
      </c>
      <c r="C303">
        <v>11</v>
      </c>
      <c r="D303">
        <v>349.57598999999999</v>
      </c>
      <c r="E303">
        <v>76.791659999999993</v>
      </c>
      <c r="F303">
        <v>108.84007</v>
      </c>
      <c r="G303">
        <v>130.17813000000001</v>
      </c>
      <c r="H303">
        <v>32.883989999999997</v>
      </c>
      <c r="I303">
        <v>0.88214000000000004</v>
      </c>
      <c r="J303">
        <v>36.608260000000001</v>
      </c>
      <c r="K303">
        <v>7.6293699999999998</v>
      </c>
      <c r="L303">
        <v>14.97414</v>
      </c>
      <c r="M303">
        <v>9.34328</v>
      </c>
      <c r="N303">
        <v>4.1981900000000003</v>
      </c>
      <c r="O303">
        <v>0.46328000000000003</v>
      </c>
      <c r="P303">
        <v>3.27298</v>
      </c>
      <c r="Q303">
        <v>0.59158999999999995</v>
      </c>
      <c r="R303">
        <v>1.4403900000000001</v>
      </c>
      <c r="S303">
        <v>0.90844000000000003</v>
      </c>
      <c r="T303">
        <v>0.31930999999999998</v>
      </c>
      <c r="U303">
        <v>1.325E-2</v>
      </c>
    </row>
    <row r="304" spans="1:21" x14ac:dyDescent="0.25">
      <c r="A304">
        <v>313</v>
      </c>
      <c r="B304">
        <v>1</v>
      </c>
      <c r="C304">
        <v>4</v>
      </c>
      <c r="D304">
        <v>1678.1934799999999</v>
      </c>
      <c r="E304">
        <v>201.32875000000001</v>
      </c>
      <c r="F304">
        <v>851.12323000000004</v>
      </c>
      <c r="G304">
        <v>520.01013</v>
      </c>
      <c r="H304">
        <v>105.67113999999999</v>
      </c>
      <c r="I304">
        <v>6.0229999999999999E-2</v>
      </c>
      <c r="J304">
        <v>150.40885999999901</v>
      </c>
      <c r="K304">
        <v>19.82189</v>
      </c>
      <c r="L304">
        <v>81.807839999999999</v>
      </c>
      <c r="M304">
        <v>34.847029999999997</v>
      </c>
      <c r="N304">
        <v>13.873390000000001</v>
      </c>
      <c r="O304">
        <v>5.8709999999999998E-2</v>
      </c>
      <c r="P304">
        <v>12.9560899999999</v>
      </c>
      <c r="Q304">
        <v>1.6608000000000001</v>
      </c>
      <c r="R304">
        <v>7.1385199999999998</v>
      </c>
      <c r="S304">
        <v>3.2613699999999999</v>
      </c>
      <c r="T304">
        <v>0.89388000000000001</v>
      </c>
      <c r="U304">
        <v>1.5200000000000001E-3</v>
      </c>
    </row>
    <row r="305" spans="1:21" x14ac:dyDescent="0.25">
      <c r="A305">
        <v>314</v>
      </c>
      <c r="B305">
        <v>1</v>
      </c>
      <c r="C305">
        <v>4</v>
      </c>
      <c r="D305">
        <v>1762.0115699999999</v>
      </c>
      <c r="E305">
        <v>764.17511000000002</v>
      </c>
      <c r="F305">
        <v>364.00333000000001</v>
      </c>
      <c r="G305">
        <v>442.49847</v>
      </c>
      <c r="H305">
        <v>165.18136999999999</v>
      </c>
      <c r="I305">
        <v>26.153289999999998</v>
      </c>
      <c r="J305">
        <v>145.01671999999999</v>
      </c>
      <c r="K305">
        <v>55.462940000000003</v>
      </c>
      <c r="L305">
        <v>37.500079999999997</v>
      </c>
      <c r="M305">
        <v>28.13767</v>
      </c>
      <c r="N305">
        <v>20.416090000000001</v>
      </c>
      <c r="O305">
        <v>3.4999400000000001</v>
      </c>
      <c r="P305">
        <v>14.001239999999999</v>
      </c>
      <c r="Q305">
        <v>6.82172</v>
      </c>
      <c r="R305">
        <v>2.6799400000000002</v>
      </c>
      <c r="S305">
        <v>3.01186</v>
      </c>
      <c r="T305">
        <v>1.2839100000000001</v>
      </c>
      <c r="U305">
        <v>0.20380999999999999</v>
      </c>
    </row>
    <row r="306" spans="1:21" x14ac:dyDescent="0.25">
      <c r="A306">
        <v>315</v>
      </c>
      <c r="B306">
        <v>1</v>
      </c>
      <c r="C306">
        <v>4</v>
      </c>
      <c r="D306">
        <v>2232.0962399999999</v>
      </c>
      <c r="E306">
        <v>336.52175999999997</v>
      </c>
      <c r="F306">
        <v>1076.62634</v>
      </c>
      <c r="G306">
        <v>681.03656000000001</v>
      </c>
      <c r="H306">
        <v>132.57738000000001</v>
      </c>
      <c r="I306">
        <v>5.3342000000000001</v>
      </c>
      <c r="J306">
        <v>212.38695000000001</v>
      </c>
      <c r="K306">
        <v>32.64002</v>
      </c>
      <c r="L306">
        <v>108.90842000000001</v>
      </c>
      <c r="M306">
        <v>48.556289999999997</v>
      </c>
      <c r="N306">
        <v>20.98884</v>
      </c>
      <c r="O306">
        <v>1.29338</v>
      </c>
      <c r="P306">
        <v>9.4072599999999902</v>
      </c>
      <c r="Q306">
        <v>1.4214100000000001</v>
      </c>
      <c r="R306">
        <v>4.5943100000000001</v>
      </c>
      <c r="S306">
        <v>2.60405</v>
      </c>
      <c r="T306">
        <v>0.74165999999999999</v>
      </c>
      <c r="U306">
        <v>4.5830000000000003E-2</v>
      </c>
    </row>
    <row r="307" spans="1:21" x14ac:dyDescent="0.25">
      <c r="A307">
        <v>316</v>
      </c>
      <c r="B307">
        <v>1</v>
      </c>
      <c r="C307">
        <v>4</v>
      </c>
      <c r="D307">
        <v>1854.3954899999901</v>
      </c>
      <c r="E307">
        <v>766.15015000000005</v>
      </c>
      <c r="F307">
        <v>406.60309000000001</v>
      </c>
      <c r="G307">
        <v>441.02605999999997</v>
      </c>
      <c r="H307">
        <v>198.34081</v>
      </c>
      <c r="I307">
        <v>42.275379999999998</v>
      </c>
      <c r="J307">
        <v>154.88212999999999</v>
      </c>
      <c r="K307">
        <v>55.71799</v>
      </c>
      <c r="L307">
        <v>43.983870000000003</v>
      </c>
      <c r="M307">
        <v>27.159890000000001</v>
      </c>
      <c r="N307">
        <v>20.73781</v>
      </c>
      <c r="O307">
        <v>7.2825699999999998</v>
      </c>
      <c r="P307">
        <v>14.641220000000001</v>
      </c>
      <c r="Q307">
        <v>6.8245500000000003</v>
      </c>
      <c r="R307">
        <v>3.0780799999999999</v>
      </c>
      <c r="S307">
        <v>2.9957099999999999</v>
      </c>
      <c r="T307">
        <v>1.2865899999999999</v>
      </c>
      <c r="U307">
        <v>0.45628999999999997</v>
      </c>
    </row>
    <row r="308" spans="1:21" x14ac:dyDescent="0.25">
      <c r="A308">
        <v>317</v>
      </c>
      <c r="B308">
        <v>1</v>
      </c>
      <c r="C308">
        <v>4</v>
      </c>
      <c r="D308">
        <v>434.03825999999998</v>
      </c>
      <c r="E308">
        <v>147.13473999999999</v>
      </c>
      <c r="F308">
        <v>160.17554999999999</v>
      </c>
      <c r="G308">
        <v>118.79715</v>
      </c>
      <c r="H308">
        <v>7.87059</v>
      </c>
      <c r="I308">
        <v>6.0229999999999999E-2</v>
      </c>
      <c r="J308">
        <v>49.67465</v>
      </c>
      <c r="K308">
        <v>14.333909999999999</v>
      </c>
      <c r="L308">
        <v>23.761230000000001</v>
      </c>
      <c r="M308">
        <v>10.3071</v>
      </c>
      <c r="N308">
        <v>1.2137</v>
      </c>
      <c r="O308">
        <v>5.8709999999999998E-2</v>
      </c>
      <c r="P308">
        <v>3.70562999999999</v>
      </c>
      <c r="Q308">
        <v>1.2486200000000001</v>
      </c>
      <c r="R308">
        <v>1.5178799999999999</v>
      </c>
      <c r="S308">
        <v>0.90847999999999995</v>
      </c>
      <c r="T308">
        <v>2.913E-2</v>
      </c>
      <c r="U308">
        <v>1.5200000000000001E-3</v>
      </c>
    </row>
    <row r="309" spans="1:21" x14ac:dyDescent="0.25">
      <c r="A309">
        <v>318</v>
      </c>
      <c r="B309">
        <v>1</v>
      </c>
      <c r="C309">
        <v>4</v>
      </c>
      <c r="D309">
        <v>391.6379</v>
      </c>
      <c r="E309">
        <v>53.94341</v>
      </c>
      <c r="F309">
        <v>72.291659999999993</v>
      </c>
      <c r="G309">
        <v>257.23099000000002</v>
      </c>
      <c r="H309">
        <v>3.32192</v>
      </c>
      <c r="I309">
        <v>4.84992</v>
      </c>
      <c r="J309">
        <v>24.765649999999901</v>
      </c>
      <c r="K309">
        <v>4.9464300000000003</v>
      </c>
      <c r="L309">
        <v>7.3301400000000001</v>
      </c>
      <c r="M309">
        <v>11.741110000000001</v>
      </c>
      <c r="N309">
        <v>0.73118000000000005</v>
      </c>
      <c r="O309">
        <v>1.6789999999999999E-2</v>
      </c>
      <c r="P309">
        <v>3.2427299999999999</v>
      </c>
      <c r="Q309">
        <v>0.53439000000000003</v>
      </c>
      <c r="R309">
        <v>1.0011000000000001</v>
      </c>
      <c r="S309">
        <v>1.6825600000000001</v>
      </c>
      <c r="T309">
        <v>2.435E-2</v>
      </c>
      <c r="U309">
        <v>3.3E-4</v>
      </c>
    </row>
    <row r="310" spans="1:21" x14ac:dyDescent="0.25">
      <c r="A310">
        <v>319</v>
      </c>
      <c r="B310">
        <v>2</v>
      </c>
      <c r="C310">
        <v>11</v>
      </c>
      <c r="D310">
        <v>579.47050000000002</v>
      </c>
      <c r="E310">
        <v>166.22982999999999</v>
      </c>
      <c r="F310">
        <v>238.70581000000001</v>
      </c>
      <c r="G310">
        <v>102.09286</v>
      </c>
      <c r="H310">
        <v>42.496519999999997</v>
      </c>
      <c r="I310">
        <v>29.94548</v>
      </c>
      <c r="J310">
        <v>86.580910000000003</v>
      </c>
      <c r="K310">
        <v>12.91314</v>
      </c>
      <c r="L310">
        <v>43.4255</v>
      </c>
      <c r="M310">
        <v>12.05508</v>
      </c>
      <c r="N310">
        <v>12.88897</v>
      </c>
      <c r="O310">
        <v>5.2982199999999997</v>
      </c>
      <c r="P310">
        <v>1.7406599999999901</v>
      </c>
      <c r="Q310">
        <v>0.25413999999999998</v>
      </c>
      <c r="R310">
        <v>0.86243999999999998</v>
      </c>
      <c r="S310">
        <v>0.23721</v>
      </c>
      <c r="T310">
        <v>0.27784999999999999</v>
      </c>
      <c r="U310">
        <v>0.10902000000000001</v>
      </c>
    </row>
    <row r="311" spans="1:21" x14ac:dyDescent="0.25">
      <c r="A311">
        <v>320</v>
      </c>
      <c r="B311">
        <v>2</v>
      </c>
      <c r="C311">
        <v>11</v>
      </c>
      <c r="D311">
        <v>610.18948999999998</v>
      </c>
      <c r="E311">
        <v>60.08614</v>
      </c>
      <c r="F311">
        <v>228.74511999999999</v>
      </c>
      <c r="G311">
        <v>163.30318</v>
      </c>
      <c r="H311">
        <v>149.43823</v>
      </c>
      <c r="I311">
        <v>8.6168200000000006</v>
      </c>
      <c r="J311">
        <v>102.62201</v>
      </c>
      <c r="K311">
        <v>13.147320000000001</v>
      </c>
      <c r="L311">
        <v>44.427880000000002</v>
      </c>
      <c r="M311">
        <v>14.16034</v>
      </c>
      <c r="N311">
        <v>29.50873</v>
      </c>
      <c r="O311">
        <v>1.37774</v>
      </c>
      <c r="P311">
        <v>2.1849799999999999</v>
      </c>
      <c r="Q311">
        <v>0.26821</v>
      </c>
      <c r="R311">
        <v>0.94691000000000003</v>
      </c>
      <c r="S311">
        <v>0.28042</v>
      </c>
      <c r="T311">
        <v>0.65437999999999996</v>
      </c>
      <c r="U311">
        <v>3.5060000000000001E-2</v>
      </c>
    </row>
    <row r="312" spans="1:21" x14ac:dyDescent="0.25">
      <c r="A312">
        <v>321</v>
      </c>
      <c r="B312">
        <v>1</v>
      </c>
      <c r="C312">
        <v>4</v>
      </c>
      <c r="D312">
        <v>390.64</v>
      </c>
      <c r="E312">
        <v>155.69</v>
      </c>
      <c r="F312">
        <v>98.8</v>
      </c>
      <c r="G312">
        <v>48</v>
      </c>
      <c r="H312">
        <v>63.75</v>
      </c>
      <c r="I312">
        <v>24.4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>
        <v>322</v>
      </c>
      <c r="B313">
        <v>1</v>
      </c>
      <c r="C313">
        <v>4</v>
      </c>
      <c r="D313">
        <v>142.97332</v>
      </c>
      <c r="E313">
        <v>18</v>
      </c>
      <c r="F313">
        <v>50.324309999999997</v>
      </c>
      <c r="G313">
        <v>37.875819999999997</v>
      </c>
      <c r="H313">
        <v>36.77319</v>
      </c>
      <c r="I313">
        <v>0</v>
      </c>
      <c r="J313">
        <v>0.80791000000000002</v>
      </c>
      <c r="K313">
        <v>0</v>
      </c>
      <c r="L313">
        <v>0.39726</v>
      </c>
      <c r="M313">
        <v>3.6360000000000003E-2</v>
      </c>
      <c r="N313">
        <v>0.37429000000000001</v>
      </c>
      <c r="O313">
        <v>0</v>
      </c>
      <c r="P313">
        <v>1.84599999999999E-2</v>
      </c>
      <c r="Q313">
        <v>0</v>
      </c>
      <c r="R313">
        <v>9.0799999999999995E-3</v>
      </c>
      <c r="S313">
        <v>8.3000000000000001E-4</v>
      </c>
      <c r="T313">
        <v>8.5500000000000003E-3</v>
      </c>
      <c r="U313">
        <v>0</v>
      </c>
    </row>
    <row r="314" spans="1:21" x14ac:dyDescent="0.25">
      <c r="A314">
        <v>323</v>
      </c>
      <c r="B314">
        <v>1</v>
      </c>
      <c r="C314">
        <v>11</v>
      </c>
      <c r="D314">
        <v>167.15831</v>
      </c>
      <c r="E314">
        <v>54.563769999999998</v>
      </c>
      <c r="F314">
        <v>62.83766</v>
      </c>
      <c r="G314">
        <v>40.003540000000001</v>
      </c>
      <c r="H314">
        <v>9.2456399999999999</v>
      </c>
      <c r="I314">
        <v>0.50770000000000004</v>
      </c>
      <c r="J314">
        <v>11.99422</v>
      </c>
      <c r="K314">
        <v>4.7197699999999996</v>
      </c>
      <c r="L314">
        <v>3.9109500000000001</v>
      </c>
      <c r="M314">
        <v>2.4897499999999999</v>
      </c>
      <c r="N314">
        <v>0.74394000000000005</v>
      </c>
      <c r="O314">
        <v>0.12981000000000001</v>
      </c>
      <c r="P314">
        <v>0.81981999999999999</v>
      </c>
      <c r="Q314">
        <v>0.39018999999999998</v>
      </c>
      <c r="R314">
        <v>0.31702000000000002</v>
      </c>
      <c r="S314">
        <v>9.2310000000000003E-2</v>
      </c>
      <c r="T314">
        <v>1.7409999999999998E-2</v>
      </c>
      <c r="U314">
        <v>2.8900000000000002E-3</v>
      </c>
    </row>
    <row r="315" spans="1:21" x14ac:dyDescent="0.25">
      <c r="A315">
        <v>324</v>
      </c>
      <c r="B315">
        <v>1</v>
      </c>
      <c r="C315">
        <v>11</v>
      </c>
      <c r="D315">
        <v>608.56169999999997</v>
      </c>
      <c r="E315">
        <v>69.418180000000007</v>
      </c>
      <c r="F315">
        <v>327.68561</v>
      </c>
      <c r="G315">
        <v>189.46213</v>
      </c>
      <c r="H315">
        <v>21.780190000000001</v>
      </c>
      <c r="I315">
        <v>0.21559</v>
      </c>
      <c r="J315">
        <v>42.439039999999999</v>
      </c>
      <c r="K315">
        <v>5.7124499999999996</v>
      </c>
      <c r="L315">
        <v>24.15785</v>
      </c>
      <c r="M315">
        <v>9.9415700000000005</v>
      </c>
      <c r="N315">
        <v>2.4787599999999999</v>
      </c>
      <c r="O315">
        <v>0.14840999999999999</v>
      </c>
      <c r="P315">
        <v>1.821</v>
      </c>
      <c r="Q315">
        <v>0.18845999999999999</v>
      </c>
      <c r="R315">
        <v>0.84048999999999996</v>
      </c>
      <c r="S315">
        <v>0.66971999999999998</v>
      </c>
      <c r="T315">
        <v>0.11765</v>
      </c>
      <c r="U315">
        <v>4.6800000000000001E-3</v>
      </c>
    </row>
    <row r="316" spans="1:21" x14ac:dyDescent="0.25">
      <c r="A316">
        <v>325</v>
      </c>
      <c r="B316">
        <v>3</v>
      </c>
      <c r="C316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>
        <v>326</v>
      </c>
      <c r="B317">
        <v>3</v>
      </c>
      <c r="C317">
        <v>11</v>
      </c>
      <c r="D317">
        <v>244.05459999999999</v>
      </c>
      <c r="E317">
        <v>47.544150000000002</v>
      </c>
      <c r="F317">
        <v>105.86829</v>
      </c>
      <c r="G317">
        <v>41.032850000000003</v>
      </c>
      <c r="H317">
        <v>42.689279999999997</v>
      </c>
      <c r="I317">
        <v>6.9200299999999997</v>
      </c>
      <c r="J317">
        <v>19.104339999999901</v>
      </c>
      <c r="K317">
        <v>2.0161600000000002</v>
      </c>
      <c r="L317">
        <v>8.1195799999999991</v>
      </c>
      <c r="M317">
        <v>2.5273099999999999</v>
      </c>
      <c r="N317">
        <v>5.6232100000000003</v>
      </c>
      <c r="O317">
        <v>0.81808000000000003</v>
      </c>
      <c r="P317">
        <v>0.18833</v>
      </c>
      <c r="Q317">
        <v>1.9869999999999999E-2</v>
      </c>
      <c r="R317">
        <v>7.9930000000000001E-2</v>
      </c>
      <c r="S317">
        <v>2.5309999999999999E-2</v>
      </c>
      <c r="T317">
        <v>5.5320000000000001E-2</v>
      </c>
      <c r="U317">
        <v>7.9000000000000008E-3</v>
      </c>
    </row>
    <row r="318" spans="1:21" x14ac:dyDescent="0.25">
      <c r="A318">
        <v>327</v>
      </c>
      <c r="B318">
        <v>3</v>
      </c>
      <c r="C318">
        <v>11</v>
      </c>
      <c r="D318">
        <v>631.29137000000003</v>
      </c>
      <c r="E318">
        <v>182.33906999999999</v>
      </c>
      <c r="F318">
        <v>252.34110999999999</v>
      </c>
      <c r="G318">
        <v>177.37556000000001</v>
      </c>
      <c r="H318">
        <v>18.566669999999998</v>
      </c>
      <c r="I318">
        <v>0.66896</v>
      </c>
      <c r="J318">
        <v>29.621030000000001</v>
      </c>
      <c r="K318">
        <v>12.36767</v>
      </c>
      <c r="L318">
        <v>9.1242900000000002</v>
      </c>
      <c r="M318">
        <v>7.1721700000000004</v>
      </c>
      <c r="N318">
        <v>0.92874000000000001</v>
      </c>
      <c r="O318">
        <v>2.8160000000000001E-2</v>
      </c>
      <c r="P318">
        <v>1.3302799999999999</v>
      </c>
      <c r="Q318">
        <v>0.70247999999999999</v>
      </c>
      <c r="R318">
        <v>0.16877</v>
      </c>
      <c r="S318">
        <v>0.44796000000000002</v>
      </c>
      <c r="T318">
        <v>1.089E-2</v>
      </c>
      <c r="U318">
        <v>1.8000000000000001E-4</v>
      </c>
    </row>
    <row r="319" spans="1:21" x14ac:dyDescent="0.25">
      <c r="A319">
        <v>328</v>
      </c>
      <c r="B319">
        <v>3</v>
      </c>
      <c r="C319">
        <v>11</v>
      </c>
      <c r="D319">
        <v>633.06271000000004</v>
      </c>
      <c r="E319">
        <v>48.54766</v>
      </c>
      <c r="F319">
        <v>151.42429000000001</v>
      </c>
      <c r="G319">
        <v>383.42000999999999</v>
      </c>
      <c r="H319">
        <v>48.516939999999998</v>
      </c>
      <c r="I319">
        <v>1.15381</v>
      </c>
      <c r="J319">
        <v>32.117910000000002</v>
      </c>
      <c r="K319">
        <v>2.1006200000000002</v>
      </c>
      <c r="L319">
        <v>8.2661899999999999</v>
      </c>
      <c r="M319">
        <v>17.45973</v>
      </c>
      <c r="N319">
        <v>4.2595900000000002</v>
      </c>
      <c r="O319">
        <v>3.1780000000000003E-2</v>
      </c>
      <c r="P319">
        <v>1.77090999999999</v>
      </c>
      <c r="Q319">
        <v>4.2810000000000001E-2</v>
      </c>
      <c r="R319">
        <v>0.17666000000000001</v>
      </c>
      <c r="S319">
        <v>1.4644299999999999</v>
      </c>
      <c r="T319">
        <v>8.6819999999999994E-2</v>
      </c>
      <c r="U319">
        <v>1.9000000000000001E-4</v>
      </c>
    </row>
    <row r="320" spans="1:21" x14ac:dyDescent="0.25">
      <c r="A320">
        <v>329</v>
      </c>
      <c r="B320">
        <v>1</v>
      </c>
      <c r="C320">
        <v>11</v>
      </c>
      <c r="D320">
        <v>50.425169999999902</v>
      </c>
      <c r="E320">
        <v>5.3037000000000001</v>
      </c>
      <c r="F320">
        <v>4.3019699999999998</v>
      </c>
      <c r="G320">
        <v>40.819499999999998</v>
      </c>
      <c r="H320">
        <v>0</v>
      </c>
      <c r="I320">
        <v>0</v>
      </c>
      <c r="J320">
        <v>3.7914699999999999</v>
      </c>
      <c r="K320">
        <v>0.58174999999999999</v>
      </c>
      <c r="L320">
        <v>0.27263999999999999</v>
      </c>
      <c r="M320">
        <v>2.9370799999999999</v>
      </c>
      <c r="N320">
        <v>0</v>
      </c>
      <c r="O320">
        <v>0</v>
      </c>
      <c r="P320">
        <v>0.13341999999999901</v>
      </c>
      <c r="Q320">
        <v>1.4080000000000001E-2</v>
      </c>
      <c r="R320">
        <v>5.1000000000000004E-3</v>
      </c>
      <c r="S320">
        <v>0.11423999999999999</v>
      </c>
      <c r="T320">
        <v>0</v>
      </c>
      <c r="U320">
        <v>0</v>
      </c>
    </row>
    <row r="321" spans="1:21" x14ac:dyDescent="0.25">
      <c r="A321">
        <v>330</v>
      </c>
      <c r="B321">
        <v>1</v>
      </c>
      <c r="C321">
        <v>11</v>
      </c>
      <c r="D321">
        <v>15.35535</v>
      </c>
      <c r="E321">
        <v>1.0897300000000001</v>
      </c>
      <c r="F321">
        <v>4.9504700000000001</v>
      </c>
      <c r="G321">
        <v>9.3151499999999992</v>
      </c>
      <c r="H321">
        <v>0</v>
      </c>
      <c r="I321">
        <v>0</v>
      </c>
      <c r="J321">
        <v>1.58151</v>
      </c>
      <c r="K321">
        <v>0.34150999999999998</v>
      </c>
      <c r="L321">
        <v>0.56820000000000004</v>
      </c>
      <c r="M321">
        <v>0.67179999999999995</v>
      </c>
      <c r="N321">
        <v>0</v>
      </c>
      <c r="O321">
        <v>0</v>
      </c>
      <c r="P321">
        <v>4.3770000000000003E-2</v>
      </c>
      <c r="Q321">
        <v>1.1220000000000001E-2</v>
      </c>
      <c r="R321">
        <v>1.5720000000000001E-2</v>
      </c>
      <c r="S321">
        <v>1.6830000000000001E-2</v>
      </c>
      <c r="T321">
        <v>0</v>
      </c>
      <c r="U321">
        <v>0</v>
      </c>
    </row>
    <row r="322" spans="1:21" x14ac:dyDescent="0.25">
      <c r="A322">
        <v>331</v>
      </c>
      <c r="B322">
        <v>2</v>
      </c>
      <c r="C322">
        <v>11</v>
      </c>
      <c r="D322">
        <v>716.45788000000005</v>
      </c>
      <c r="E322">
        <v>23.263269999999999</v>
      </c>
      <c r="F322">
        <v>123.03297000000001</v>
      </c>
      <c r="G322">
        <v>488.72849000000002</v>
      </c>
      <c r="H322">
        <v>78.282359999999997</v>
      </c>
      <c r="I322">
        <v>3.1507900000000002</v>
      </c>
      <c r="J322">
        <v>64.386229999999998</v>
      </c>
      <c r="K322">
        <v>3.4499900000000001</v>
      </c>
      <c r="L322">
        <v>21.264779999999998</v>
      </c>
      <c r="M322">
        <v>21.578859999999999</v>
      </c>
      <c r="N322">
        <v>16.67775</v>
      </c>
      <c r="O322">
        <v>1.4148499999999999</v>
      </c>
      <c r="P322">
        <v>2.8516299999999899</v>
      </c>
      <c r="Q322">
        <v>8.3210000000000006E-2</v>
      </c>
      <c r="R322">
        <v>0.81830999999999998</v>
      </c>
      <c r="S322">
        <v>1.36311</v>
      </c>
      <c r="T322">
        <v>0.55549999999999999</v>
      </c>
      <c r="U322">
        <v>3.15E-2</v>
      </c>
    </row>
    <row r="323" spans="1:21" x14ac:dyDescent="0.25">
      <c r="A323">
        <v>332</v>
      </c>
      <c r="B323">
        <v>2</v>
      </c>
      <c r="C323">
        <v>11</v>
      </c>
      <c r="D323">
        <v>863.23312999999996</v>
      </c>
      <c r="E323">
        <v>707.24767999999995</v>
      </c>
      <c r="F323">
        <v>61.598140000000001</v>
      </c>
      <c r="G323">
        <v>30.464079999999999</v>
      </c>
      <c r="H323">
        <v>41.998840000000001</v>
      </c>
      <c r="I323">
        <v>21.924389999999999</v>
      </c>
      <c r="J323">
        <v>32.7911</v>
      </c>
      <c r="K323">
        <v>9.4850700000000003</v>
      </c>
      <c r="L323">
        <v>10.562200000000001</v>
      </c>
      <c r="M323">
        <v>2.8477999999999999</v>
      </c>
      <c r="N323">
        <v>7.4220199999999998</v>
      </c>
      <c r="O323">
        <v>2.4740099999999998</v>
      </c>
      <c r="P323">
        <v>4.9866000000000001</v>
      </c>
      <c r="Q323">
        <v>4.1435000000000004</v>
      </c>
      <c r="R323">
        <v>0.35103000000000001</v>
      </c>
      <c r="S323">
        <v>8.7999999999999995E-2</v>
      </c>
      <c r="T323">
        <v>0.27805999999999997</v>
      </c>
      <c r="U323">
        <v>0.12601000000000001</v>
      </c>
    </row>
    <row r="324" spans="1:21" x14ac:dyDescent="0.25">
      <c r="A324">
        <v>333</v>
      </c>
      <c r="B324">
        <v>3</v>
      </c>
      <c r="C324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>
        <v>334</v>
      </c>
      <c r="B325">
        <v>3</v>
      </c>
      <c r="C325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>
        <v>335</v>
      </c>
      <c r="B326">
        <v>1</v>
      </c>
      <c r="C326">
        <v>11</v>
      </c>
      <c r="D326">
        <v>4.4293500000000003</v>
      </c>
      <c r="E326">
        <v>2.8247100000000001</v>
      </c>
      <c r="F326">
        <v>0.57464000000000004</v>
      </c>
      <c r="G326">
        <v>1.03</v>
      </c>
      <c r="H326">
        <v>0</v>
      </c>
      <c r="I326">
        <v>0</v>
      </c>
      <c r="J326">
        <v>0.65181999999999995</v>
      </c>
      <c r="K326">
        <v>0.44464999999999999</v>
      </c>
      <c r="L326">
        <v>8.1839999999999996E-2</v>
      </c>
      <c r="M326">
        <v>0.12533</v>
      </c>
      <c r="N326">
        <v>0</v>
      </c>
      <c r="O326">
        <v>0</v>
      </c>
      <c r="P326">
        <v>1.2789999999999999E-2</v>
      </c>
      <c r="Q326">
        <v>8.8900000000000003E-3</v>
      </c>
      <c r="R326">
        <v>1.5399999999999999E-3</v>
      </c>
      <c r="S326">
        <v>2.3600000000000001E-3</v>
      </c>
      <c r="T326">
        <v>0</v>
      </c>
      <c r="U326">
        <v>0</v>
      </c>
    </row>
    <row r="327" spans="1:21" x14ac:dyDescent="0.25">
      <c r="A327">
        <v>336</v>
      </c>
      <c r="B327">
        <v>1</v>
      </c>
      <c r="C327">
        <v>11</v>
      </c>
      <c r="D327">
        <v>5.64093</v>
      </c>
      <c r="E327">
        <v>0</v>
      </c>
      <c r="F327">
        <v>0.23352999999999999</v>
      </c>
      <c r="G327">
        <v>5.4074</v>
      </c>
      <c r="H327">
        <v>0</v>
      </c>
      <c r="I327">
        <v>0</v>
      </c>
      <c r="J327">
        <v>0.38734000000000002</v>
      </c>
      <c r="K327">
        <v>0</v>
      </c>
      <c r="L327">
        <v>0</v>
      </c>
      <c r="M327">
        <v>0.38734000000000002</v>
      </c>
      <c r="N327">
        <v>0</v>
      </c>
      <c r="O327">
        <v>0</v>
      </c>
      <c r="P327">
        <v>6.7999999999999996E-3</v>
      </c>
      <c r="Q327">
        <v>0</v>
      </c>
      <c r="R327">
        <v>0</v>
      </c>
      <c r="S327">
        <v>6.7999999999999996E-3</v>
      </c>
      <c r="T327">
        <v>0</v>
      </c>
      <c r="U327">
        <v>0</v>
      </c>
    </row>
    <row r="328" spans="1:21" x14ac:dyDescent="0.25">
      <c r="A328">
        <v>337</v>
      </c>
      <c r="B328">
        <v>1</v>
      </c>
      <c r="C328">
        <v>11</v>
      </c>
      <c r="D328">
        <v>10.56561</v>
      </c>
      <c r="E328">
        <v>3.6514600000000002</v>
      </c>
      <c r="F328">
        <v>3.4976099999999999</v>
      </c>
      <c r="G328">
        <v>1.34558</v>
      </c>
      <c r="H328">
        <v>2.0232999999999999</v>
      </c>
      <c r="I328">
        <v>4.7660000000000001E-2</v>
      </c>
      <c r="J328">
        <v>1.5910899999999999</v>
      </c>
      <c r="K328">
        <v>0.56206</v>
      </c>
      <c r="L328">
        <v>0.48103000000000001</v>
      </c>
      <c r="M328">
        <v>0.24274000000000001</v>
      </c>
      <c r="N328">
        <v>0.25829999999999997</v>
      </c>
      <c r="O328">
        <v>4.6960000000000002E-2</v>
      </c>
      <c r="P328">
        <v>2.6749999999999999E-2</v>
      </c>
      <c r="Q328">
        <v>1.0630000000000001E-2</v>
      </c>
      <c r="R328">
        <v>7.4700000000000001E-3</v>
      </c>
      <c r="S328">
        <v>4.1099999999999999E-3</v>
      </c>
      <c r="T328">
        <v>3.8400000000000001E-3</v>
      </c>
      <c r="U328">
        <v>6.9999999999999999E-4</v>
      </c>
    </row>
    <row r="329" spans="1:21" x14ac:dyDescent="0.25">
      <c r="A329">
        <v>338</v>
      </c>
      <c r="B329">
        <v>1</v>
      </c>
      <c r="C329">
        <v>11</v>
      </c>
      <c r="D329">
        <v>5.64093</v>
      </c>
      <c r="E329">
        <v>0</v>
      </c>
      <c r="F329">
        <v>0.23352999999999999</v>
      </c>
      <c r="G329">
        <v>5.4074</v>
      </c>
      <c r="H329">
        <v>0</v>
      </c>
      <c r="I329">
        <v>0</v>
      </c>
      <c r="J329">
        <v>0.38734000000000002</v>
      </c>
      <c r="K329">
        <v>0</v>
      </c>
      <c r="L329">
        <v>0</v>
      </c>
      <c r="M329">
        <v>0.38734000000000002</v>
      </c>
      <c r="N329">
        <v>0</v>
      </c>
      <c r="O329">
        <v>0</v>
      </c>
      <c r="P329">
        <v>6.7999999999999996E-3</v>
      </c>
      <c r="Q329">
        <v>0</v>
      </c>
      <c r="R329">
        <v>0</v>
      </c>
      <c r="S329">
        <v>6.7999999999999996E-3</v>
      </c>
      <c r="T329">
        <v>0</v>
      </c>
      <c r="U329">
        <v>0</v>
      </c>
    </row>
    <row r="330" spans="1:21" x14ac:dyDescent="0.25">
      <c r="A330">
        <v>339</v>
      </c>
      <c r="B330">
        <v>2</v>
      </c>
      <c r="C330">
        <v>4</v>
      </c>
      <c r="D330">
        <v>29.3597</v>
      </c>
      <c r="E330">
        <v>8.4696400000000001</v>
      </c>
      <c r="F330">
        <v>7.35806</v>
      </c>
      <c r="G330">
        <v>7.5487099999999998</v>
      </c>
      <c r="H330">
        <v>5.7801900000000002</v>
      </c>
      <c r="I330">
        <v>0.2031</v>
      </c>
      <c r="J330">
        <v>3.0486</v>
      </c>
      <c r="K330">
        <v>0.94088000000000005</v>
      </c>
      <c r="L330">
        <v>0.98243000000000003</v>
      </c>
      <c r="M330">
        <v>0.4556</v>
      </c>
      <c r="N330">
        <v>0.53164</v>
      </c>
      <c r="O330">
        <v>0.13805000000000001</v>
      </c>
      <c r="P330">
        <v>5.6149999999999901E-2</v>
      </c>
      <c r="Q330">
        <v>1.393E-2</v>
      </c>
      <c r="R330">
        <v>1.8489999999999999E-2</v>
      </c>
      <c r="S330">
        <v>1.1469999999999999E-2</v>
      </c>
      <c r="T330">
        <v>9.7099999999999999E-3</v>
      </c>
      <c r="U330">
        <v>2.5500000000000002E-3</v>
      </c>
    </row>
    <row r="331" spans="1:21" x14ac:dyDescent="0.25">
      <c r="A331">
        <v>340</v>
      </c>
      <c r="B331">
        <v>2</v>
      </c>
      <c r="C331">
        <v>11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>
        <v>341</v>
      </c>
      <c r="B332">
        <v>2</v>
      </c>
      <c r="C332">
        <v>11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>
        <v>342</v>
      </c>
      <c r="B333">
        <v>2</v>
      </c>
      <c r="C333">
        <v>4</v>
      </c>
      <c r="D333">
        <v>60.388289999999998</v>
      </c>
      <c r="E333">
        <v>6.3483599999999996</v>
      </c>
      <c r="F333">
        <v>17.8215</v>
      </c>
      <c r="G333">
        <v>28.246880000000001</v>
      </c>
      <c r="H333">
        <v>7.6404399999999999</v>
      </c>
      <c r="I333">
        <v>0.33111000000000002</v>
      </c>
      <c r="J333">
        <v>10.77782</v>
      </c>
      <c r="K333">
        <v>0.36220999999999998</v>
      </c>
      <c r="L333">
        <v>6.7720099999999999</v>
      </c>
      <c r="M333">
        <v>2.6180500000000002</v>
      </c>
      <c r="N333">
        <v>0.85358000000000001</v>
      </c>
      <c r="O333">
        <v>0.17197000000000001</v>
      </c>
      <c r="P333">
        <v>0.21656</v>
      </c>
      <c r="Q333">
        <v>6.2500000000000003E-3</v>
      </c>
      <c r="R333">
        <v>0.13877999999999999</v>
      </c>
      <c r="S333">
        <v>5.4100000000000002E-2</v>
      </c>
      <c r="T333">
        <v>1.4540000000000001E-2</v>
      </c>
      <c r="U333">
        <v>2.8900000000000002E-3</v>
      </c>
    </row>
    <row r="334" spans="1:21" x14ac:dyDescent="0.25">
      <c r="A334">
        <v>343</v>
      </c>
      <c r="B334">
        <v>3</v>
      </c>
      <c r="C334">
        <v>11</v>
      </c>
      <c r="D334">
        <v>29.080359999999999</v>
      </c>
      <c r="E334">
        <v>0.86087999999999998</v>
      </c>
      <c r="F334">
        <v>1.04034</v>
      </c>
      <c r="G334">
        <v>27.1706</v>
      </c>
      <c r="H334">
        <v>8.5400000000000007E-3</v>
      </c>
      <c r="I334">
        <v>0</v>
      </c>
      <c r="J334">
        <v>0.27400000000000002</v>
      </c>
      <c r="K334">
        <v>2.1829999999999999E-2</v>
      </c>
      <c r="L334">
        <v>7.4209999999999998E-2</v>
      </c>
      <c r="M334">
        <v>0.16944999999999999</v>
      </c>
      <c r="N334">
        <v>8.5100000000000002E-3</v>
      </c>
      <c r="O334">
        <v>0</v>
      </c>
      <c r="P334">
        <v>1.5299999999999999E-3</v>
      </c>
      <c r="Q334">
        <v>1E-4</v>
      </c>
      <c r="R334">
        <v>3.3E-4</v>
      </c>
      <c r="S334">
        <v>1.07E-3</v>
      </c>
      <c r="T334" s="68">
        <v>3.0000000000000001E-5</v>
      </c>
      <c r="U334">
        <v>0</v>
      </c>
    </row>
    <row r="335" spans="1:21" x14ac:dyDescent="0.25">
      <c r="A335">
        <v>344</v>
      </c>
      <c r="B335">
        <v>3</v>
      </c>
      <c r="C335">
        <v>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>
        <v>345</v>
      </c>
      <c r="B336">
        <v>3</v>
      </c>
      <c r="C336">
        <v>11</v>
      </c>
      <c r="D336">
        <v>3779.3452899999902</v>
      </c>
      <c r="E336">
        <v>565.05871999999999</v>
      </c>
      <c r="F336">
        <v>1488.0328400000001</v>
      </c>
      <c r="G336">
        <v>764.90081999999995</v>
      </c>
      <c r="H336">
        <v>876.02637000000004</v>
      </c>
      <c r="I336">
        <v>85.326539999999994</v>
      </c>
      <c r="J336">
        <v>571.53425000000004</v>
      </c>
      <c r="K336">
        <v>71.007080000000002</v>
      </c>
      <c r="L336">
        <v>241.35799</v>
      </c>
      <c r="M336">
        <v>70.732479999999995</v>
      </c>
      <c r="N336">
        <v>159.22011000000001</v>
      </c>
      <c r="O336">
        <v>29.21659</v>
      </c>
      <c r="P336">
        <v>74.030379999999994</v>
      </c>
      <c r="Q336">
        <v>9.2729900000000001</v>
      </c>
      <c r="R336">
        <v>31.47335</v>
      </c>
      <c r="S336">
        <v>8.9767100000000006</v>
      </c>
      <c r="T336">
        <v>20.52542</v>
      </c>
      <c r="U336">
        <v>3.7819099999999999</v>
      </c>
    </row>
    <row r="337" spans="1:21" x14ac:dyDescent="0.25">
      <c r="A337">
        <v>346</v>
      </c>
      <c r="B337">
        <v>3</v>
      </c>
      <c r="C337">
        <v>11</v>
      </c>
      <c r="D337">
        <v>4134.0305699999999</v>
      </c>
      <c r="E337">
        <v>679.65355999999997</v>
      </c>
      <c r="F337">
        <v>1650.1749299999999</v>
      </c>
      <c r="G337">
        <v>754.71178999999995</v>
      </c>
      <c r="H337">
        <v>899.62810999999999</v>
      </c>
      <c r="I337">
        <v>149.86218</v>
      </c>
      <c r="J337">
        <v>582.32287999999903</v>
      </c>
      <c r="K337">
        <v>71.012990000000002</v>
      </c>
      <c r="L337">
        <v>240.39010999999999</v>
      </c>
      <c r="M337">
        <v>70.892139999999998</v>
      </c>
      <c r="N337">
        <v>169.47364999999999</v>
      </c>
      <c r="O337">
        <v>30.553989999999999</v>
      </c>
      <c r="P337">
        <v>89.815919999999906</v>
      </c>
      <c r="Q337">
        <v>10.79823</v>
      </c>
      <c r="R337">
        <v>37.849359999999997</v>
      </c>
      <c r="S337">
        <v>11.06335</v>
      </c>
      <c r="T337">
        <v>25.575389999999999</v>
      </c>
      <c r="U337">
        <v>4.5295899999999998</v>
      </c>
    </row>
    <row r="338" spans="1:21" x14ac:dyDescent="0.25">
      <c r="A338">
        <v>347</v>
      </c>
      <c r="B338">
        <v>2</v>
      </c>
      <c r="C338">
        <v>11</v>
      </c>
      <c r="D338">
        <v>61.094200000000001</v>
      </c>
      <c r="E338">
        <v>28.32949</v>
      </c>
      <c r="F338">
        <v>19.208100000000002</v>
      </c>
      <c r="G338">
        <v>10.348839999999999</v>
      </c>
      <c r="H338">
        <v>3.1033499999999998</v>
      </c>
      <c r="I338">
        <v>0.10442</v>
      </c>
      <c r="J338">
        <v>5.2145799999999998</v>
      </c>
      <c r="K338">
        <v>2.5850499999999998</v>
      </c>
      <c r="L338">
        <v>1.8763000000000001</v>
      </c>
      <c r="M338">
        <v>0.48231000000000002</v>
      </c>
      <c r="N338">
        <v>0.22924</v>
      </c>
      <c r="O338">
        <v>4.1680000000000002E-2</v>
      </c>
      <c r="P338">
        <v>0.15575</v>
      </c>
      <c r="Q338">
        <v>8.4089999999999998E-2</v>
      </c>
      <c r="R338">
        <v>5.8189999999999999E-2</v>
      </c>
      <c r="S338">
        <v>1.189E-2</v>
      </c>
      <c r="T338">
        <v>1.34E-3</v>
      </c>
      <c r="U338">
        <v>2.4000000000000001E-4</v>
      </c>
    </row>
    <row r="339" spans="1:21" x14ac:dyDescent="0.25">
      <c r="A339">
        <v>348</v>
      </c>
      <c r="B339">
        <v>2</v>
      </c>
      <c r="C339">
        <v>11</v>
      </c>
      <c r="D339">
        <v>443.7704</v>
      </c>
      <c r="E339">
        <v>25.67952</v>
      </c>
      <c r="F339">
        <v>103.36272</v>
      </c>
      <c r="G339">
        <v>249.33461</v>
      </c>
      <c r="H339">
        <v>62.78342</v>
      </c>
      <c r="I339">
        <v>2.6101299999999998</v>
      </c>
      <c r="J339">
        <v>36.102539999999998</v>
      </c>
      <c r="K339">
        <v>2.7611400000000001</v>
      </c>
      <c r="L339">
        <v>10.861890000000001</v>
      </c>
      <c r="M339">
        <v>15.365449999999999</v>
      </c>
      <c r="N339">
        <v>6.0970700000000004</v>
      </c>
      <c r="O339">
        <v>1.0169900000000001</v>
      </c>
      <c r="P339">
        <v>1.00502</v>
      </c>
      <c r="Q339">
        <v>3.9510000000000003E-2</v>
      </c>
      <c r="R339">
        <v>0.18251000000000001</v>
      </c>
      <c r="S339">
        <v>0.68076999999999999</v>
      </c>
      <c r="T339">
        <v>8.7220000000000006E-2</v>
      </c>
      <c r="U339">
        <v>1.5010000000000001E-2</v>
      </c>
    </row>
    <row r="340" spans="1:21" x14ac:dyDescent="0.25">
      <c r="A340">
        <v>349</v>
      </c>
      <c r="B340">
        <v>2</v>
      </c>
      <c r="C340">
        <v>11</v>
      </c>
      <c r="D340">
        <v>1.5328999999999999</v>
      </c>
      <c r="E340">
        <v>0.53617999999999999</v>
      </c>
      <c r="F340">
        <v>0.13891999999999999</v>
      </c>
      <c r="G340">
        <v>0.85780000000000001</v>
      </c>
      <c r="H340">
        <v>0</v>
      </c>
      <c r="I340">
        <v>0</v>
      </c>
      <c r="J340">
        <v>4.7969999999999999E-2</v>
      </c>
      <c r="K340">
        <v>1.5879999999999998E-2</v>
      </c>
      <c r="L340">
        <v>4.47E-3</v>
      </c>
      <c r="M340">
        <v>2.7619999999999999E-2</v>
      </c>
      <c r="N340">
        <v>0</v>
      </c>
      <c r="O340">
        <v>0</v>
      </c>
      <c r="P340">
        <v>5.6999999999999998E-4</v>
      </c>
      <c r="Q340">
        <v>1.9000000000000001E-4</v>
      </c>
      <c r="R340" s="68">
        <v>6.0000000000000002E-5</v>
      </c>
      <c r="S340">
        <v>3.2000000000000003E-4</v>
      </c>
      <c r="T340">
        <v>0</v>
      </c>
      <c r="U340">
        <v>0</v>
      </c>
    </row>
    <row r="341" spans="1:21" x14ac:dyDescent="0.25">
      <c r="A341">
        <v>350</v>
      </c>
      <c r="B341">
        <v>2</v>
      </c>
      <c r="C341">
        <v>11</v>
      </c>
      <c r="D341">
        <v>11.165319999999999</v>
      </c>
      <c r="E341">
        <v>0.14999000000000001</v>
      </c>
      <c r="F341">
        <v>0.13891999999999999</v>
      </c>
      <c r="G341">
        <v>10.87641</v>
      </c>
      <c r="H341">
        <v>0</v>
      </c>
      <c r="I341">
        <v>0</v>
      </c>
      <c r="J341">
        <v>0.38155999999999901</v>
      </c>
      <c r="K341">
        <v>1.172E-2</v>
      </c>
      <c r="L341">
        <v>4.47E-3</v>
      </c>
      <c r="M341">
        <v>0.36536999999999997</v>
      </c>
      <c r="N341">
        <v>0</v>
      </c>
      <c r="O341">
        <v>0</v>
      </c>
      <c r="P341">
        <v>1.504E-2</v>
      </c>
      <c r="Q341">
        <v>1.4999999999999999E-4</v>
      </c>
      <c r="R341" s="68">
        <v>6.0000000000000002E-5</v>
      </c>
      <c r="S341">
        <v>1.4829999999999999E-2</v>
      </c>
      <c r="T341">
        <v>0</v>
      </c>
      <c r="U341">
        <v>0</v>
      </c>
    </row>
    <row r="342" spans="1:21" x14ac:dyDescent="0.25">
      <c r="A342">
        <v>351</v>
      </c>
      <c r="B342">
        <v>2</v>
      </c>
      <c r="C342">
        <v>11</v>
      </c>
      <c r="D342">
        <v>808.10112999999899</v>
      </c>
      <c r="E342">
        <v>182.28464</v>
      </c>
      <c r="F342">
        <v>319.88071000000002</v>
      </c>
      <c r="G342">
        <v>138.46399</v>
      </c>
      <c r="H342">
        <v>139.6405</v>
      </c>
      <c r="I342">
        <v>27.831289999999999</v>
      </c>
      <c r="J342">
        <v>95.622859999999903</v>
      </c>
      <c r="K342">
        <v>11.80317</v>
      </c>
      <c r="L342">
        <v>40.21378</v>
      </c>
      <c r="M342">
        <v>12.14833</v>
      </c>
      <c r="N342">
        <v>26.544589999999999</v>
      </c>
      <c r="O342">
        <v>4.9129899999999997</v>
      </c>
      <c r="P342">
        <v>3.7700900000000002</v>
      </c>
      <c r="Q342">
        <v>0.46748000000000001</v>
      </c>
      <c r="R342">
        <v>1.5870599999999999</v>
      </c>
      <c r="S342">
        <v>0.47982999999999998</v>
      </c>
      <c r="T342">
        <v>1.04271</v>
      </c>
      <c r="U342">
        <v>0.19300999999999999</v>
      </c>
    </row>
    <row r="343" spans="1:21" x14ac:dyDescent="0.25">
      <c r="A343">
        <v>352</v>
      </c>
      <c r="B343">
        <v>2</v>
      </c>
      <c r="C343">
        <v>11</v>
      </c>
      <c r="D343">
        <v>662.95523000000003</v>
      </c>
      <c r="E343">
        <v>80.382429999999999</v>
      </c>
      <c r="F343">
        <v>275.27715999999998</v>
      </c>
      <c r="G343">
        <v>136.91835</v>
      </c>
      <c r="H343">
        <v>162.09683000000001</v>
      </c>
      <c r="I343">
        <v>8.2804599999999997</v>
      </c>
      <c r="J343">
        <v>84.291839999999993</v>
      </c>
      <c r="K343">
        <v>11.57577</v>
      </c>
      <c r="L343">
        <v>39.87379</v>
      </c>
      <c r="M343">
        <v>6.6539799999999998</v>
      </c>
      <c r="N343">
        <v>26.188300000000002</v>
      </c>
      <c r="O343">
        <v>0</v>
      </c>
      <c r="P343">
        <v>3.50110999999999</v>
      </c>
      <c r="Q343">
        <v>0.48552000000000001</v>
      </c>
      <c r="R343">
        <v>1.6605700000000001</v>
      </c>
      <c r="S343">
        <v>0.26471</v>
      </c>
      <c r="T343">
        <v>1.0903099999999999</v>
      </c>
      <c r="U343">
        <v>0</v>
      </c>
    </row>
    <row r="344" spans="1:21" x14ac:dyDescent="0.25">
      <c r="A344">
        <v>353</v>
      </c>
      <c r="B344">
        <v>2</v>
      </c>
      <c r="C344">
        <v>11</v>
      </c>
      <c r="D344">
        <v>662.95523000000003</v>
      </c>
      <c r="E344">
        <v>80.382429999999999</v>
      </c>
      <c r="F344">
        <v>275.27715999999998</v>
      </c>
      <c r="G344">
        <v>136.91835</v>
      </c>
      <c r="H344">
        <v>162.09683000000001</v>
      </c>
      <c r="I344">
        <v>8.2804599999999997</v>
      </c>
      <c r="J344">
        <v>84.291839999999993</v>
      </c>
      <c r="K344">
        <v>11.57577</v>
      </c>
      <c r="L344">
        <v>39.87379</v>
      </c>
      <c r="M344">
        <v>6.6539799999999998</v>
      </c>
      <c r="N344">
        <v>26.188300000000002</v>
      </c>
      <c r="O344">
        <v>0</v>
      </c>
      <c r="P344">
        <v>3.50110999999999</v>
      </c>
      <c r="Q344">
        <v>0.48552000000000001</v>
      </c>
      <c r="R344">
        <v>1.6605700000000001</v>
      </c>
      <c r="S344">
        <v>0.26471</v>
      </c>
      <c r="T344">
        <v>1.0903099999999999</v>
      </c>
      <c r="U344">
        <v>0</v>
      </c>
    </row>
    <row r="345" spans="1:21" x14ac:dyDescent="0.25">
      <c r="A345">
        <v>354</v>
      </c>
      <c r="B345">
        <v>2</v>
      </c>
      <c r="C345">
        <v>11</v>
      </c>
      <c r="D345">
        <v>788.01441999999997</v>
      </c>
      <c r="E345">
        <v>90.290890000000005</v>
      </c>
      <c r="F345">
        <v>313.92288000000002</v>
      </c>
      <c r="G345">
        <v>197.08376000000001</v>
      </c>
      <c r="H345">
        <v>177.65341000000001</v>
      </c>
      <c r="I345">
        <v>9.0634800000000002</v>
      </c>
      <c r="J345">
        <v>94.75197</v>
      </c>
      <c r="K345">
        <v>12.272869999999999</v>
      </c>
      <c r="L345">
        <v>42.218850000000003</v>
      </c>
      <c r="M345">
        <v>12.366149999999999</v>
      </c>
      <c r="N345">
        <v>27.679549999999999</v>
      </c>
      <c r="O345">
        <v>0.21454999999999999</v>
      </c>
      <c r="P345">
        <v>3.88192</v>
      </c>
      <c r="Q345">
        <v>0.50627999999999995</v>
      </c>
      <c r="R345">
        <v>1.7303200000000001</v>
      </c>
      <c r="S345">
        <v>0.50519000000000003</v>
      </c>
      <c r="T345">
        <v>1.1341699999999999</v>
      </c>
      <c r="U345">
        <v>5.96E-3</v>
      </c>
    </row>
    <row r="346" spans="1:21" x14ac:dyDescent="0.25">
      <c r="A346">
        <v>355</v>
      </c>
      <c r="B346">
        <v>2</v>
      </c>
      <c r="C346">
        <v>11</v>
      </c>
      <c r="D346">
        <v>296.12412999999998</v>
      </c>
      <c r="E346">
        <v>41.007809999999999</v>
      </c>
      <c r="F346">
        <v>123.76048</v>
      </c>
      <c r="G346">
        <v>58.438569999999999</v>
      </c>
      <c r="H346">
        <v>68.142139999999998</v>
      </c>
      <c r="I346">
        <v>4.7751299999999999</v>
      </c>
      <c r="J346">
        <v>19.068849999999902</v>
      </c>
      <c r="K346">
        <v>2.56087</v>
      </c>
      <c r="L346">
        <v>8.1178399999999993</v>
      </c>
      <c r="M346">
        <v>2.25766</v>
      </c>
      <c r="N346">
        <v>5.1284299999999998</v>
      </c>
      <c r="O346">
        <v>1.0040500000000001</v>
      </c>
      <c r="P346">
        <v>0.49481999999999998</v>
      </c>
      <c r="Q346">
        <v>6.0400000000000002E-2</v>
      </c>
      <c r="R346">
        <v>0.21936</v>
      </c>
      <c r="S346">
        <v>5.1180000000000003E-2</v>
      </c>
      <c r="T346">
        <v>0.14280000000000001</v>
      </c>
      <c r="U346">
        <v>2.1080000000000002E-2</v>
      </c>
    </row>
    <row r="347" spans="1:21" x14ac:dyDescent="0.25">
      <c r="A347">
        <v>356</v>
      </c>
      <c r="B347">
        <v>2</v>
      </c>
      <c r="C347">
        <v>11</v>
      </c>
      <c r="D347">
        <v>1.5328999999999999</v>
      </c>
      <c r="E347">
        <v>0.53617999999999999</v>
      </c>
      <c r="F347">
        <v>0.13891999999999999</v>
      </c>
      <c r="G347">
        <v>0.85780000000000001</v>
      </c>
      <c r="H347">
        <v>0</v>
      </c>
      <c r="I347">
        <v>0</v>
      </c>
      <c r="J347">
        <v>4.7969999999999999E-2</v>
      </c>
      <c r="K347">
        <v>1.5879999999999998E-2</v>
      </c>
      <c r="L347">
        <v>4.47E-3</v>
      </c>
      <c r="M347">
        <v>2.7619999999999999E-2</v>
      </c>
      <c r="N347">
        <v>0</v>
      </c>
      <c r="O347">
        <v>0</v>
      </c>
      <c r="P347">
        <v>5.6999999999999998E-4</v>
      </c>
      <c r="Q347">
        <v>1.9000000000000001E-4</v>
      </c>
      <c r="R347" s="68">
        <v>6.0000000000000002E-5</v>
      </c>
      <c r="S347">
        <v>3.2000000000000003E-4</v>
      </c>
      <c r="T347">
        <v>0</v>
      </c>
      <c r="U347">
        <v>0</v>
      </c>
    </row>
    <row r="348" spans="1:21" x14ac:dyDescent="0.25">
      <c r="A348">
        <v>357</v>
      </c>
      <c r="B348">
        <v>2</v>
      </c>
      <c r="C348">
        <v>11</v>
      </c>
      <c r="D348">
        <v>1.5328999999999999</v>
      </c>
      <c r="E348">
        <v>0.53617999999999999</v>
      </c>
      <c r="F348">
        <v>0.13891999999999999</v>
      </c>
      <c r="G348">
        <v>0.85780000000000001</v>
      </c>
      <c r="H348">
        <v>0</v>
      </c>
      <c r="I348">
        <v>0</v>
      </c>
      <c r="J348">
        <v>4.7969999999999999E-2</v>
      </c>
      <c r="K348">
        <v>1.5879999999999998E-2</v>
      </c>
      <c r="L348">
        <v>4.47E-3</v>
      </c>
      <c r="M348">
        <v>2.7619999999999999E-2</v>
      </c>
      <c r="N348">
        <v>0</v>
      </c>
      <c r="O348">
        <v>0</v>
      </c>
      <c r="P348">
        <v>5.6999999999999998E-4</v>
      </c>
      <c r="Q348">
        <v>1.9000000000000001E-4</v>
      </c>
      <c r="R348" s="68">
        <v>6.0000000000000002E-5</v>
      </c>
      <c r="S348">
        <v>3.2000000000000003E-4</v>
      </c>
      <c r="T348">
        <v>0</v>
      </c>
      <c r="U348">
        <v>0</v>
      </c>
    </row>
    <row r="349" spans="1:21" x14ac:dyDescent="0.25">
      <c r="A349">
        <v>358</v>
      </c>
      <c r="B349">
        <v>2</v>
      </c>
      <c r="C349">
        <v>11</v>
      </c>
      <c r="D349">
        <v>1.5328999999999999</v>
      </c>
      <c r="E349">
        <v>0.53617999999999999</v>
      </c>
      <c r="F349">
        <v>0.13891999999999999</v>
      </c>
      <c r="G349">
        <v>0.85780000000000001</v>
      </c>
      <c r="H349">
        <v>0</v>
      </c>
      <c r="I349">
        <v>0</v>
      </c>
      <c r="J349">
        <v>4.7969999999999999E-2</v>
      </c>
      <c r="K349">
        <v>1.5879999999999998E-2</v>
      </c>
      <c r="L349">
        <v>4.47E-3</v>
      </c>
      <c r="M349">
        <v>2.7619999999999999E-2</v>
      </c>
      <c r="N349">
        <v>0</v>
      </c>
      <c r="O349">
        <v>0</v>
      </c>
      <c r="P349">
        <v>5.6999999999999998E-4</v>
      </c>
      <c r="Q349">
        <v>1.9000000000000001E-4</v>
      </c>
      <c r="R349" s="68">
        <v>6.0000000000000002E-5</v>
      </c>
      <c r="S349">
        <v>3.2000000000000003E-4</v>
      </c>
      <c r="T349">
        <v>0</v>
      </c>
      <c r="U349">
        <v>0</v>
      </c>
    </row>
    <row r="350" spans="1:21" x14ac:dyDescent="0.25">
      <c r="A350">
        <v>359</v>
      </c>
      <c r="B350">
        <v>2</v>
      </c>
      <c r="C350">
        <v>11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360</v>
      </c>
      <c r="B351">
        <v>2</v>
      </c>
      <c r="C351">
        <v>11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>
        <v>361</v>
      </c>
      <c r="B352">
        <v>2</v>
      </c>
      <c r="C352">
        <v>11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>
        <v>362</v>
      </c>
      <c r="B353">
        <v>2</v>
      </c>
      <c r="C353">
        <v>11</v>
      </c>
      <c r="D353">
        <v>180.31512999999899</v>
      </c>
      <c r="E353">
        <v>27.07565</v>
      </c>
      <c r="F353">
        <v>81.114829999999998</v>
      </c>
      <c r="G353">
        <v>32.843150000000001</v>
      </c>
      <c r="H353">
        <v>34.802430000000001</v>
      </c>
      <c r="I353">
        <v>4.4790700000000001</v>
      </c>
      <c r="J353">
        <v>14.43421</v>
      </c>
      <c r="K353">
        <v>1.7912699999999999</v>
      </c>
      <c r="L353">
        <v>6.3235999999999999</v>
      </c>
      <c r="M353">
        <v>1.86195</v>
      </c>
      <c r="N353">
        <v>3.8228900000000001</v>
      </c>
      <c r="O353">
        <v>0.63449999999999995</v>
      </c>
      <c r="P353">
        <v>0.31370999999999999</v>
      </c>
      <c r="Q353">
        <v>3.8170000000000003E-2</v>
      </c>
      <c r="R353">
        <v>0.13761999999999999</v>
      </c>
      <c r="S353">
        <v>3.977E-2</v>
      </c>
      <c r="T353">
        <v>8.6180000000000007E-2</v>
      </c>
      <c r="U353">
        <v>1.197E-2</v>
      </c>
    </row>
    <row r="354" spans="1:21" x14ac:dyDescent="0.25">
      <c r="A354">
        <v>363</v>
      </c>
      <c r="B354">
        <v>2</v>
      </c>
      <c r="C354">
        <v>11</v>
      </c>
      <c r="D354">
        <v>280.40685000000002</v>
      </c>
      <c r="E354">
        <v>46.018650000000001</v>
      </c>
      <c r="F354">
        <v>110.45401</v>
      </c>
      <c r="G354">
        <v>51.678170000000001</v>
      </c>
      <c r="H354">
        <v>68.050269999999998</v>
      </c>
      <c r="I354">
        <v>4.2057500000000001</v>
      </c>
      <c r="J354">
        <v>24.012799999999999</v>
      </c>
      <c r="K354">
        <v>3.2539699999999998</v>
      </c>
      <c r="L354">
        <v>10.509779999999999</v>
      </c>
      <c r="M354">
        <v>3.0956600000000001</v>
      </c>
      <c r="N354">
        <v>6.1508700000000003</v>
      </c>
      <c r="O354">
        <v>1.0025200000000001</v>
      </c>
      <c r="P354">
        <v>1.01552</v>
      </c>
      <c r="Q354">
        <v>0.14144999999999999</v>
      </c>
      <c r="R354">
        <v>0.44973999999999997</v>
      </c>
      <c r="S354">
        <v>0.13289000000000001</v>
      </c>
      <c r="T354">
        <v>0.24784999999999999</v>
      </c>
      <c r="U354">
        <v>4.3589999999999997E-2</v>
      </c>
    </row>
    <row r="355" spans="1:21" x14ac:dyDescent="0.25">
      <c r="A355">
        <v>364</v>
      </c>
      <c r="B355">
        <v>2</v>
      </c>
      <c r="C355">
        <v>11</v>
      </c>
      <c r="D355">
        <v>138.89104</v>
      </c>
      <c r="E355">
        <v>16.720210000000002</v>
      </c>
      <c r="F355">
        <v>54.609789999999997</v>
      </c>
      <c r="G355">
        <v>32.340260000000001</v>
      </c>
      <c r="H355">
        <v>35.055900000000001</v>
      </c>
      <c r="I355">
        <v>0.16488</v>
      </c>
      <c r="J355">
        <v>5.8652100000000003</v>
      </c>
      <c r="K355">
        <v>0.66115000000000002</v>
      </c>
      <c r="L355">
        <v>2.7850700000000002</v>
      </c>
      <c r="M355">
        <v>1.1905699999999999</v>
      </c>
      <c r="N355">
        <v>1.1671499999999999</v>
      </c>
      <c r="O355">
        <v>6.1269999999999998E-2</v>
      </c>
      <c r="P355">
        <v>0.18178999999999901</v>
      </c>
      <c r="Q355">
        <v>1.6879999999999999E-2</v>
      </c>
      <c r="R355">
        <v>7.5939999999999994E-2</v>
      </c>
      <c r="S355">
        <v>5.9580000000000001E-2</v>
      </c>
      <c r="T355">
        <v>2.845E-2</v>
      </c>
      <c r="U355">
        <v>9.3999999999999997E-4</v>
      </c>
    </row>
    <row r="356" spans="1:21" x14ac:dyDescent="0.25">
      <c r="A356">
        <v>365</v>
      </c>
      <c r="B356">
        <v>2</v>
      </c>
      <c r="C356">
        <v>11</v>
      </c>
      <c r="D356">
        <v>1494.9926800000001</v>
      </c>
      <c r="E356">
        <v>413.017</v>
      </c>
      <c r="F356">
        <v>722.12836000000004</v>
      </c>
      <c r="G356">
        <v>341.77582000000001</v>
      </c>
      <c r="H356">
        <v>18.055630000000001</v>
      </c>
      <c r="I356">
        <v>1.5869999999999999E-2</v>
      </c>
      <c r="J356">
        <v>76.5809</v>
      </c>
      <c r="K356">
        <v>19.266929999999999</v>
      </c>
      <c r="L356">
        <v>41.248370000000001</v>
      </c>
      <c r="M356">
        <v>15.915319999999999</v>
      </c>
      <c r="N356">
        <v>0.13464000000000001</v>
      </c>
      <c r="O356">
        <v>1.5640000000000001E-2</v>
      </c>
      <c r="P356">
        <v>4.0945600000000004</v>
      </c>
      <c r="Q356">
        <v>1.25145</v>
      </c>
      <c r="R356">
        <v>1.8359000000000001</v>
      </c>
      <c r="S356">
        <v>1.00448</v>
      </c>
      <c r="T356">
        <v>2.5000000000000001E-3</v>
      </c>
      <c r="U356">
        <v>2.3000000000000001E-4</v>
      </c>
    </row>
    <row r="357" spans="1:21" x14ac:dyDescent="0.25">
      <c r="A357">
        <v>366</v>
      </c>
      <c r="B357">
        <v>2</v>
      </c>
      <c r="C357">
        <v>11</v>
      </c>
      <c r="D357">
        <v>325.335929999999</v>
      </c>
      <c r="E357">
        <v>6</v>
      </c>
      <c r="F357">
        <v>24.83642</v>
      </c>
      <c r="G357">
        <v>277.49950999999999</v>
      </c>
      <c r="H357">
        <v>17</v>
      </c>
      <c r="I357">
        <v>0</v>
      </c>
      <c r="J357">
        <v>11.97517</v>
      </c>
      <c r="K357">
        <v>0</v>
      </c>
      <c r="L357">
        <v>1.2406200000000001</v>
      </c>
      <c r="M357">
        <v>10.73455</v>
      </c>
      <c r="N357">
        <v>0</v>
      </c>
      <c r="O357">
        <v>0</v>
      </c>
      <c r="P357">
        <v>0.83862999999999999</v>
      </c>
      <c r="Q357">
        <v>0</v>
      </c>
      <c r="R357">
        <v>2.937E-2</v>
      </c>
      <c r="S357">
        <v>0.80925999999999998</v>
      </c>
      <c r="T357">
        <v>0</v>
      </c>
      <c r="U357">
        <v>0</v>
      </c>
    </row>
    <row r="358" spans="1:21" x14ac:dyDescent="0.25">
      <c r="A358">
        <v>367</v>
      </c>
      <c r="B358">
        <v>2</v>
      </c>
      <c r="C358">
        <v>11</v>
      </c>
      <c r="D358">
        <v>43.592260000000003</v>
      </c>
      <c r="E358">
        <v>6.1612</v>
      </c>
      <c r="F358">
        <v>13</v>
      </c>
      <c r="G358">
        <v>6.3595600000000001</v>
      </c>
      <c r="H358">
        <v>18.055630000000001</v>
      </c>
      <c r="I358">
        <v>1.5869999999999999E-2</v>
      </c>
      <c r="J358">
        <v>0.17893999999999999</v>
      </c>
      <c r="K358">
        <v>1.2160000000000001E-2</v>
      </c>
      <c r="L358">
        <v>0</v>
      </c>
      <c r="M358">
        <v>1.6500000000000001E-2</v>
      </c>
      <c r="N358">
        <v>0.13464000000000001</v>
      </c>
      <c r="O358">
        <v>1.5640000000000001E-2</v>
      </c>
      <c r="P358">
        <v>4.0000000000000001E-3</v>
      </c>
      <c r="Q358">
        <v>5.4000000000000001E-4</v>
      </c>
      <c r="R358">
        <v>0</v>
      </c>
      <c r="S358">
        <v>7.2999999999999996E-4</v>
      </c>
      <c r="T358">
        <v>2.5000000000000001E-3</v>
      </c>
      <c r="U358">
        <v>2.3000000000000001E-4</v>
      </c>
    </row>
    <row r="359" spans="1:21" x14ac:dyDescent="0.25">
      <c r="A359">
        <v>368</v>
      </c>
      <c r="B359">
        <v>2</v>
      </c>
      <c r="C359">
        <v>11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>
        <v>369</v>
      </c>
      <c r="B360">
        <v>2</v>
      </c>
      <c r="C360">
        <v>11</v>
      </c>
      <c r="D360">
        <v>68.251739999999899</v>
      </c>
      <c r="E360">
        <v>5.2472200000000004</v>
      </c>
      <c r="F360">
        <v>23.93215</v>
      </c>
      <c r="G360">
        <v>27.145859999999999</v>
      </c>
      <c r="H360">
        <v>11.039529999999999</v>
      </c>
      <c r="I360">
        <v>0.88697999999999999</v>
      </c>
      <c r="J360">
        <v>9.8409999999999993</v>
      </c>
      <c r="K360">
        <v>0.77449999999999997</v>
      </c>
      <c r="L360">
        <v>2.9671799999999999</v>
      </c>
      <c r="M360">
        <v>3.5663900000000002</v>
      </c>
      <c r="N360">
        <v>1.9050800000000001</v>
      </c>
      <c r="O360">
        <v>0.62785000000000002</v>
      </c>
      <c r="P360">
        <v>0.42699999999999999</v>
      </c>
      <c r="Q360">
        <v>3.347E-2</v>
      </c>
      <c r="R360">
        <v>0.12463</v>
      </c>
      <c r="S360">
        <v>0.14726</v>
      </c>
      <c r="T360">
        <v>6.7640000000000006E-2</v>
      </c>
      <c r="U360">
        <v>5.3999999999999999E-2</v>
      </c>
    </row>
    <row r="361" spans="1:21" x14ac:dyDescent="0.25">
      <c r="A361">
        <v>370</v>
      </c>
      <c r="B361">
        <v>2</v>
      </c>
      <c r="C361">
        <v>11</v>
      </c>
      <c r="D361">
        <v>59.75629</v>
      </c>
      <c r="E361">
        <v>21.031410000000001</v>
      </c>
      <c r="F361">
        <v>2.5310299999999999</v>
      </c>
      <c r="G361">
        <v>32.740870000000001</v>
      </c>
      <c r="H361">
        <v>3.01058</v>
      </c>
      <c r="I361">
        <v>0.44240000000000002</v>
      </c>
      <c r="J361">
        <v>9.9007000000000005</v>
      </c>
      <c r="K361">
        <v>3.7598600000000002</v>
      </c>
      <c r="L361">
        <v>0.79108999999999996</v>
      </c>
      <c r="M361">
        <v>4.7978500000000004</v>
      </c>
      <c r="N361">
        <v>0.46953</v>
      </c>
      <c r="O361">
        <v>8.2369999999999999E-2</v>
      </c>
      <c r="P361">
        <v>0.44555</v>
      </c>
      <c r="Q361">
        <v>0.16184999999999999</v>
      </c>
      <c r="R361">
        <v>2.1190000000000001E-2</v>
      </c>
      <c r="S361">
        <v>0.24778</v>
      </c>
      <c r="T361">
        <v>1.2489999999999999E-2</v>
      </c>
      <c r="U361">
        <v>2.2399999999999998E-3</v>
      </c>
    </row>
    <row r="362" spans="1:21" x14ac:dyDescent="0.25">
      <c r="A362">
        <v>371</v>
      </c>
      <c r="B362">
        <v>2</v>
      </c>
      <c r="C362">
        <v>11</v>
      </c>
      <c r="D362">
        <v>255.89523</v>
      </c>
      <c r="E362">
        <v>92.853260000000006</v>
      </c>
      <c r="F362">
        <v>92.677639999999997</v>
      </c>
      <c r="G362">
        <v>30.604800000000001</v>
      </c>
      <c r="H362">
        <v>37.829030000000003</v>
      </c>
      <c r="I362">
        <v>1.9305000000000001</v>
      </c>
      <c r="J362">
        <v>49.248999999999903</v>
      </c>
      <c r="K362">
        <v>11.940009999999999</v>
      </c>
      <c r="L362">
        <v>21.66376</v>
      </c>
      <c r="M362">
        <v>3.27603</v>
      </c>
      <c r="N362">
        <v>11.71503</v>
      </c>
      <c r="O362">
        <v>0.65417000000000003</v>
      </c>
      <c r="P362">
        <v>1.98017</v>
      </c>
      <c r="Q362">
        <v>0.64366999999999996</v>
      </c>
      <c r="R362">
        <v>0.77524999999999999</v>
      </c>
      <c r="S362">
        <v>0.11459</v>
      </c>
      <c r="T362">
        <v>0.43184</v>
      </c>
      <c r="U362">
        <v>1.482E-2</v>
      </c>
    </row>
    <row r="363" spans="1:21" x14ac:dyDescent="0.25">
      <c r="A363">
        <v>372</v>
      </c>
      <c r="B363">
        <v>2</v>
      </c>
      <c r="C363">
        <v>11</v>
      </c>
      <c r="D363">
        <v>235.78738000000001</v>
      </c>
      <c r="E363">
        <v>12.36853</v>
      </c>
      <c r="F363">
        <v>94.144189999999995</v>
      </c>
      <c r="G363">
        <v>88.269379999999998</v>
      </c>
      <c r="H363">
        <v>38.383130000000001</v>
      </c>
      <c r="I363">
        <v>2.62215</v>
      </c>
      <c r="J363">
        <v>46.289169999999999</v>
      </c>
      <c r="K363">
        <v>2.1397499999999998</v>
      </c>
      <c r="L363">
        <v>22.79927</v>
      </c>
      <c r="M363">
        <v>8.9023400000000006</v>
      </c>
      <c r="N363">
        <v>10.494260000000001</v>
      </c>
      <c r="O363">
        <v>1.9535499999999999</v>
      </c>
      <c r="P363">
        <v>1.8896200000000001</v>
      </c>
      <c r="Q363">
        <v>6.8599999999999994E-2</v>
      </c>
      <c r="R363">
        <v>0.90064999999999995</v>
      </c>
      <c r="S363">
        <v>0.48374</v>
      </c>
      <c r="T363">
        <v>0.35893000000000003</v>
      </c>
      <c r="U363">
        <v>7.7700000000000005E-2</v>
      </c>
    </row>
    <row r="364" spans="1:21" x14ac:dyDescent="0.25">
      <c r="A364">
        <v>373</v>
      </c>
      <c r="B364">
        <v>2</v>
      </c>
      <c r="C364">
        <v>11</v>
      </c>
      <c r="D364">
        <v>50.681729999999902</v>
      </c>
      <c r="E364">
        <v>20.575939999999999</v>
      </c>
      <c r="F364">
        <v>15.33609</v>
      </c>
      <c r="G364">
        <v>6.2915200000000002</v>
      </c>
      <c r="H364">
        <v>8.3064499999999999</v>
      </c>
      <c r="I364">
        <v>0.17172999999999999</v>
      </c>
      <c r="J364">
        <v>6.83352</v>
      </c>
      <c r="K364">
        <v>3.28966</v>
      </c>
      <c r="L364">
        <v>2.1573600000000002</v>
      </c>
      <c r="M364">
        <v>0.56857000000000002</v>
      </c>
      <c r="N364">
        <v>0.71067000000000002</v>
      </c>
      <c r="O364">
        <v>0.10725999999999999</v>
      </c>
      <c r="P364">
        <v>0.19766</v>
      </c>
      <c r="Q364">
        <v>0.12313</v>
      </c>
      <c r="R364">
        <v>4.6489999999999997E-2</v>
      </c>
      <c r="S364">
        <v>1.2279999999999999E-2</v>
      </c>
      <c r="T364">
        <v>1.379E-2</v>
      </c>
      <c r="U364">
        <v>1.97E-3</v>
      </c>
    </row>
    <row r="365" spans="1:21" x14ac:dyDescent="0.25">
      <c r="A365">
        <v>374</v>
      </c>
      <c r="B365">
        <v>2</v>
      </c>
      <c r="C365">
        <v>11</v>
      </c>
      <c r="D365">
        <v>41.10613</v>
      </c>
      <c r="E365">
        <v>3.27006</v>
      </c>
      <c r="F365">
        <v>11.487069999999999</v>
      </c>
      <c r="G365">
        <v>18.253209999999999</v>
      </c>
      <c r="H365">
        <v>7.9934799999999999</v>
      </c>
      <c r="I365">
        <v>0.10231</v>
      </c>
      <c r="J365">
        <v>6.2508599999999896</v>
      </c>
      <c r="K365">
        <v>0.52847</v>
      </c>
      <c r="L365">
        <v>2.0085000000000002</v>
      </c>
      <c r="M365">
        <v>2.6032799999999998</v>
      </c>
      <c r="N365">
        <v>1.00986</v>
      </c>
      <c r="O365">
        <v>0.10075000000000001</v>
      </c>
      <c r="P365">
        <v>0.13797000000000001</v>
      </c>
      <c r="Q365">
        <v>1.023E-2</v>
      </c>
      <c r="R365">
        <v>3.9199999999999999E-2</v>
      </c>
      <c r="S365">
        <v>6.8879999999999997E-2</v>
      </c>
      <c r="T365">
        <v>1.8100000000000002E-2</v>
      </c>
      <c r="U365">
        <v>1.56E-3</v>
      </c>
    </row>
    <row r="366" spans="1:21" x14ac:dyDescent="0.25">
      <c r="A366">
        <v>375</v>
      </c>
      <c r="B366">
        <v>1</v>
      </c>
      <c r="C366">
        <v>11</v>
      </c>
      <c r="D366">
        <v>407.32236</v>
      </c>
      <c r="E366">
        <v>141.32975999999999</v>
      </c>
      <c r="F366">
        <v>104.9902</v>
      </c>
      <c r="G366">
        <v>111.28028</v>
      </c>
      <c r="H366">
        <v>46.966470000000001</v>
      </c>
      <c r="I366">
        <v>2.7556500000000002</v>
      </c>
      <c r="J366">
        <v>66.365009999999998</v>
      </c>
      <c r="K366">
        <v>19.94295</v>
      </c>
      <c r="L366">
        <v>21.672720000000002</v>
      </c>
      <c r="M366">
        <v>13.807729999999999</v>
      </c>
      <c r="N366">
        <v>10.061959999999999</v>
      </c>
      <c r="O366">
        <v>0.87965000000000004</v>
      </c>
      <c r="P366">
        <v>2.0112800000000002</v>
      </c>
      <c r="Q366">
        <v>0.72255999999999998</v>
      </c>
      <c r="R366">
        <v>0.58516000000000001</v>
      </c>
      <c r="S366">
        <v>0.44590000000000002</v>
      </c>
      <c r="T366">
        <v>0.24212</v>
      </c>
      <c r="U366">
        <v>1.554E-2</v>
      </c>
    </row>
    <row r="367" spans="1:21" x14ac:dyDescent="0.25">
      <c r="A367">
        <v>376</v>
      </c>
      <c r="B367">
        <v>1</v>
      </c>
      <c r="C367">
        <v>11</v>
      </c>
      <c r="D367">
        <v>479.03627999999998</v>
      </c>
      <c r="E367">
        <v>32.459870000000002</v>
      </c>
      <c r="F367">
        <v>128.00072</v>
      </c>
      <c r="G367">
        <v>265.10723999999999</v>
      </c>
      <c r="H367">
        <v>51.731580000000001</v>
      </c>
      <c r="I367">
        <v>1.7368699999999999</v>
      </c>
      <c r="J367">
        <v>72.405659999999997</v>
      </c>
      <c r="K367">
        <v>6.4069900000000004</v>
      </c>
      <c r="L367">
        <v>26.87904</v>
      </c>
      <c r="M367">
        <v>26.789670000000001</v>
      </c>
      <c r="N367">
        <v>10.969749999999999</v>
      </c>
      <c r="O367">
        <v>1.3602099999999999</v>
      </c>
      <c r="P367">
        <v>2.50807</v>
      </c>
      <c r="Q367">
        <v>0.18901000000000001</v>
      </c>
      <c r="R367">
        <v>0.78185000000000004</v>
      </c>
      <c r="S367">
        <v>1.2268399999999999</v>
      </c>
      <c r="T367">
        <v>0.27509</v>
      </c>
      <c r="U367">
        <v>3.5279999999999999E-2</v>
      </c>
    </row>
    <row r="368" spans="1:21" x14ac:dyDescent="0.25">
      <c r="A368">
        <v>377</v>
      </c>
      <c r="B368">
        <v>2</v>
      </c>
      <c r="C368">
        <v>4</v>
      </c>
      <c r="D368">
        <v>6622.1998199999998</v>
      </c>
      <c r="E368">
        <v>1110.0715299999999</v>
      </c>
      <c r="F368">
        <v>2593.7546400000001</v>
      </c>
      <c r="G368">
        <v>1323.2849100000001</v>
      </c>
      <c r="H368">
        <v>1425.23999</v>
      </c>
      <c r="I368">
        <v>169.84875</v>
      </c>
      <c r="J368">
        <v>807.04767000000004</v>
      </c>
      <c r="K368">
        <v>103.34902</v>
      </c>
      <c r="L368">
        <v>344.61108000000002</v>
      </c>
      <c r="M368">
        <v>95.993769999999998</v>
      </c>
      <c r="N368">
        <v>235.21492000000001</v>
      </c>
      <c r="O368">
        <v>27.878879999999999</v>
      </c>
      <c r="P368">
        <v>53.911949999999997</v>
      </c>
      <c r="Q368">
        <v>6.4143400000000002</v>
      </c>
      <c r="R368">
        <v>23.05809</v>
      </c>
      <c r="S368">
        <v>7.5131399999999999</v>
      </c>
      <c r="T368">
        <v>15.2196</v>
      </c>
      <c r="U368">
        <v>1.70678</v>
      </c>
    </row>
    <row r="369" spans="1:21" x14ac:dyDescent="0.25">
      <c r="A369">
        <v>378</v>
      </c>
      <c r="B369">
        <v>2</v>
      </c>
      <c r="C369">
        <v>4</v>
      </c>
      <c r="D369">
        <v>6131.4240600000003</v>
      </c>
      <c r="E369">
        <v>943.45501999999999</v>
      </c>
      <c r="F369">
        <v>2385.03784</v>
      </c>
      <c r="G369">
        <v>1307.70325</v>
      </c>
      <c r="H369">
        <v>1354.39246</v>
      </c>
      <c r="I369">
        <v>140.83548999999999</v>
      </c>
      <c r="J369">
        <v>749.61482999999998</v>
      </c>
      <c r="K369">
        <v>93.185670000000002</v>
      </c>
      <c r="L369">
        <v>322.23209000000003</v>
      </c>
      <c r="M369">
        <v>104.63393000000001</v>
      </c>
      <c r="N369">
        <v>199.86843999999999</v>
      </c>
      <c r="O369">
        <v>29.694700000000001</v>
      </c>
      <c r="P369">
        <v>41.799689999999998</v>
      </c>
      <c r="Q369">
        <v>5.8638000000000003</v>
      </c>
      <c r="R369">
        <v>17.340160000000001</v>
      </c>
      <c r="S369">
        <v>6.3419100000000004</v>
      </c>
      <c r="T369">
        <v>11.05636</v>
      </c>
      <c r="U369">
        <v>1.19746</v>
      </c>
    </row>
    <row r="370" spans="1:21" x14ac:dyDescent="0.25">
      <c r="A370">
        <v>379</v>
      </c>
      <c r="B370">
        <v>2</v>
      </c>
      <c r="C370">
        <v>4</v>
      </c>
      <c r="D370">
        <v>4415.3969699999998</v>
      </c>
      <c r="E370">
        <v>919.87378000000001</v>
      </c>
      <c r="F370">
        <v>1825.5681199999999</v>
      </c>
      <c r="G370">
        <v>886.99634000000003</v>
      </c>
      <c r="H370">
        <v>756.82030999999995</v>
      </c>
      <c r="I370">
        <v>26.13842</v>
      </c>
      <c r="J370">
        <v>595.42953</v>
      </c>
      <c r="K370">
        <v>93.647090000000006</v>
      </c>
      <c r="L370">
        <v>314.53494000000001</v>
      </c>
      <c r="M370">
        <v>75.543819999999997</v>
      </c>
      <c r="N370">
        <v>105.00306</v>
      </c>
      <c r="O370">
        <v>6.7006199999999998</v>
      </c>
      <c r="P370">
        <v>44.726430000000001</v>
      </c>
      <c r="Q370">
        <v>7.1167999999999996</v>
      </c>
      <c r="R370">
        <v>26.275659999999998</v>
      </c>
      <c r="S370">
        <v>5.4462099999999998</v>
      </c>
      <c r="T370">
        <v>5.7200499999999996</v>
      </c>
      <c r="U370">
        <v>0.16771</v>
      </c>
    </row>
    <row r="371" spans="1:21" x14ac:dyDescent="0.25">
      <c r="A371">
        <v>380</v>
      </c>
      <c r="B371">
        <v>2</v>
      </c>
      <c r="C371">
        <v>4</v>
      </c>
      <c r="D371">
        <v>3563.7080299999998</v>
      </c>
      <c r="E371">
        <v>393.54888999999997</v>
      </c>
      <c r="F371">
        <v>1436.13</v>
      </c>
      <c r="G371">
        <v>939.96887000000004</v>
      </c>
      <c r="H371">
        <v>775.95366999999999</v>
      </c>
      <c r="I371">
        <v>18.1066</v>
      </c>
      <c r="J371">
        <v>458.15253999999999</v>
      </c>
      <c r="K371">
        <v>59.919670000000004</v>
      </c>
      <c r="L371">
        <v>219.74957000000001</v>
      </c>
      <c r="M371">
        <v>57.127299999999998</v>
      </c>
      <c r="N371">
        <v>116.66726</v>
      </c>
      <c r="O371">
        <v>4.6887400000000001</v>
      </c>
      <c r="P371">
        <v>21.62922</v>
      </c>
      <c r="Q371">
        <v>2.8338999999999999</v>
      </c>
      <c r="R371">
        <v>10.64934</v>
      </c>
      <c r="S371">
        <v>2.9178999999999999</v>
      </c>
      <c r="T371">
        <v>5.1116299999999999</v>
      </c>
      <c r="U371">
        <v>0.11645</v>
      </c>
    </row>
    <row r="372" spans="1:21" x14ac:dyDescent="0.25">
      <c r="A372">
        <v>381</v>
      </c>
      <c r="B372">
        <v>2</v>
      </c>
      <c r="C372">
        <v>11</v>
      </c>
      <c r="D372">
        <v>897.94646</v>
      </c>
      <c r="E372">
        <v>176.62143</v>
      </c>
      <c r="F372">
        <v>457.57272</v>
      </c>
      <c r="G372">
        <v>210.91650000000001</v>
      </c>
      <c r="H372">
        <v>51.511859999999999</v>
      </c>
      <c r="I372">
        <v>1.32395</v>
      </c>
      <c r="J372">
        <v>192.54300000000001</v>
      </c>
      <c r="K372">
        <v>34.132739999999998</v>
      </c>
      <c r="L372">
        <v>111.9358</v>
      </c>
      <c r="M372">
        <v>34.576520000000002</v>
      </c>
      <c r="N372">
        <v>10.817460000000001</v>
      </c>
      <c r="O372">
        <v>1.0804800000000001</v>
      </c>
      <c r="P372">
        <v>9.9235799999999994</v>
      </c>
      <c r="Q372">
        <v>1.7077199999999999</v>
      </c>
      <c r="R372">
        <v>6.1809099999999999</v>
      </c>
      <c r="S372">
        <v>1.6222099999999999</v>
      </c>
      <c r="T372">
        <v>0.38729999999999998</v>
      </c>
      <c r="U372">
        <v>2.5440000000000001E-2</v>
      </c>
    </row>
    <row r="373" spans="1:21" x14ac:dyDescent="0.25">
      <c r="A373">
        <v>382</v>
      </c>
      <c r="B373">
        <v>2</v>
      </c>
      <c r="C373">
        <v>11</v>
      </c>
      <c r="D373">
        <v>928.86583999999903</v>
      </c>
      <c r="E373">
        <v>22.8523</v>
      </c>
      <c r="F373">
        <v>513.38280999999995</v>
      </c>
      <c r="G373">
        <v>229.20175</v>
      </c>
      <c r="H373">
        <v>163.31782999999999</v>
      </c>
      <c r="I373">
        <v>0.11115</v>
      </c>
      <c r="J373">
        <v>104.89475</v>
      </c>
      <c r="K373">
        <v>2.17334</v>
      </c>
      <c r="L373">
        <v>62.281759999999998</v>
      </c>
      <c r="M373">
        <v>13.58493</v>
      </c>
      <c r="N373">
        <v>26.746449999999999</v>
      </c>
      <c r="O373">
        <v>0.10827000000000001</v>
      </c>
      <c r="P373">
        <v>4.7148399999999997</v>
      </c>
      <c r="Q373">
        <v>0.10284</v>
      </c>
      <c r="R373">
        <v>2.5459800000000001</v>
      </c>
      <c r="S373">
        <v>0.69003000000000003</v>
      </c>
      <c r="T373">
        <v>1.3731100000000001</v>
      </c>
      <c r="U373">
        <v>2.8800000000000002E-3</v>
      </c>
    </row>
    <row r="374" spans="1:21" x14ac:dyDescent="0.25">
      <c r="A374">
        <v>383</v>
      </c>
      <c r="B374">
        <v>3</v>
      </c>
      <c r="C374">
        <v>11</v>
      </c>
      <c r="D374">
        <v>94.582920000000001</v>
      </c>
      <c r="E374">
        <v>10.180630000000001</v>
      </c>
      <c r="F374">
        <v>39.639449999999997</v>
      </c>
      <c r="G374">
        <v>29.705880000000001</v>
      </c>
      <c r="H374">
        <v>14.48455</v>
      </c>
      <c r="I374">
        <v>0.57240999999999997</v>
      </c>
      <c r="J374">
        <v>5.4902300000000004</v>
      </c>
      <c r="K374">
        <v>0.73031000000000001</v>
      </c>
      <c r="L374">
        <v>2.4737200000000001</v>
      </c>
      <c r="M374">
        <v>0.96347000000000005</v>
      </c>
      <c r="N374">
        <v>1.19848</v>
      </c>
      <c r="O374">
        <v>0.12425</v>
      </c>
      <c r="P374">
        <v>7.6229999999999895E-2</v>
      </c>
      <c r="Q374">
        <v>9.6200000000000001E-3</v>
      </c>
      <c r="R374">
        <v>3.2719999999999999E-2</v>
      </c>
      <c r="S374">
        <v>1.332E-2</v>
      </c>
      <c r="T374">
        <v>1.8839999999999999E-2</v>
      </c>
      <c r="U374">
        <v>1.73E-3</v>
      </c>
    </row>
    <row r="375" spans="1:21" x14ac:dyDescent="0.25">
      <c r="A375">
        <v>384</v>
      </c>
      <c r="B375">
        <v>3</v>
      </c>
      <c r="C375">
        <v>11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>
        <v>385</v>
      </c>
      <c r="B376">
        <v>3</v>
      </c>
      <c r="C376">
        <v>11</v>
      </c>
      <c r="D376">
        <v>252.54025999999999</v>
      </c>
      <c r="E376">
        <v>51.933999999999997</v>
      </c>
      <c r="F376">
        <v>96.197890000000001</v>
      </c>
      <c r="G376">
        <v>37.664960000000001</v>
      </c>
      <c r="H376">
        <v>48.181350000000002</v>
      </c>
      <c r="I376">
        <v>18.562059999999999</v>
      </c>
      <c r="J376">
        <v>1.62998</v>
      </c>
      <c r="K376">
        <v>0.27833999999999998</v>
      </c>
      <c r="L376">
        <v>0.65244999999999997</v>
      </c>
      <c r="M376">
        <v>0.27855000000000002</v>
      </c>
      <c r="N376">
        <v>0.37465999999999999</v>
      </c>
      <c r="O376">
        <v>4.598E-2</v>
      </c>
      <c r="P376">
        <v>2.9680000000000002E-2</v>
      </c>
      <c r="Q376">
        <v>1.057E-2</v>
      </c>
      <c r="R376">
        <v>5.2599999999999999E-3</v>
      </c>
      <c r="S376">
        <v>1.0279999999999999E-2</v>
      </c>
      <c r="T376">
        <v>3.1199999999999999E-3</v>
      </c>
      <c r="U376">
        <v>4.4999999999999999E-4</v>
      </c>
    </row>
    <row r="377" spans="1:21" x14ac:dyDescent="0.25">
      <c r="A377">
        <v>386</v>
      </c>
      <c r="B377">
        <v>3</v>
      </c>
      <c r="C377">
        <v>11</v>
      </c>
      <c r="D377">
        <v>32.104439999999997</v>
      </c>
      <c r="E377">
        <v>1.3669800000000001</v>
      </c>
      <c r="F377">
        <v>12.515029999999999</v>
      </c>
      <c r="G377">
        <v>16.035689999999999</v>
      </c>
      <c r="H377">
        <v>2.0783399999999999</v>
      </c>
      <c r="I377">
        <v>0.1084</v>
      </c>
      <c r="J377">
        <v>1.0061499999999901</v>
      </c>
      <c r="K377">
        <v>0.11371000000000001</v>
      </c>
      <c r="L377">
        <v>0.45740999999999998</v>
      </c>
      <c r="M377">
        <v>0.1394</v>
      </c>
      <c r="N377">
        <v>0.25014999999999998</v>
      </c>
      <c r="O377">
        <v>4.548E-2</v>
      </c>
      <c r="P377">
        <v>8.9999999999999993E-3</v>
      </c>
      <c r="Q377">
        <v>1.0399999999999999E-3</v>
      </c>
      <c r="R377">
        <v>4.0499999999999998E-3</v>
      </c>
      <c r="S377">
        <v>1.1999999999999999E-3</v>
      </c>
      <c r="T377">
        <v>2.2899999999999999E-3</v>
      </c>
      <c r="U377">
        <v>4.2000000000000002E-4</v>
      </c>
    </row>
    <row r="378" spans="1:21" x14ac:dyDescent="0.25">
      <c r="A378">
        <v>387</v>
      </c>
      <c r="B378">
        <v>2</v>
      </c>
      <c r="C378">
        <v>11</v>
      </c>
      <c r="D378">
        <v>1309.9402399999999</v>
      </c>
      <c r="E378">
        <v>114.75443</v>
      </c>
      <c r="F378">
        <v>788.94617000000005</v>
      </c>
      <c r="G378">
        <v>406.19943000000001</v>
      </c>
      <c r="H378">
        <v>4.0210000000000003E-2</v>
      </c>
      <c r="I378">
        <v>0</v>
      </c>
      <c r="J378">
        <v>112.83386</v>
      </c>
      <c r="K378">
        <v>14.257009999999999</v>
      </c>
      <c r="L378">
        <v>71.712720000000004</v>
      </c>
      <c r="M378">
        <v>26.864129999999999</v>
      </c>
      <c r="N378">
        <v>0</v>
      </c>
      <c r="O378">
        <v>0</v>
      </c>
      <c r="P378">
        <v>11.26632</v>
      </c>
      <c r="Q378">
        <v>1.0791900000000001</v>
      </c>
      <c r="R378">
        <v>7.7404500000000001</v>
      </c>
      <c r="S378">
        <v>2.4466800000000002</v>
      </c>
      <c r="T378">
        <v>0</v>
      </c>
      <c r="U378">
        <v>0</v>
      </c>
    </row>
    <row r="379" spans="1:21" x14ac:dyDescent="0.25">
      <c r="A379">
        <v>388</v>
      </c>
      <c r="B379">
        <v>2</v>
      </c>
      <c r="C379">
        <v>11</v>
      </c>
      <c r="D379">
        <v>1378.75414</v>
      </c>
      <c r="E379">
        <v>0</v>
      </c>
      <c r="F379">
        <v>842.26337000000001</v>
      </c>
      <c r="G379">
        <v>519.78850999999997</v>
      </c>
      <c r="H379">
        <v>16.702259999999999</v>
      </c>
      <c r="I379">
        <v>0</v>
      </c>
      <c r="J379">
        <v>211.82616999999999</v>
      </c>
      <c r="K379">
        <v>0</v>
      </c>
      <c r="L379">
        <v>164.31020000000001</v>
      </c>
      <c r="M379">
        <v>44.181339999999999</v>
      </c>
      <c r="N379">
        <v>3.3346300000000002</v>
      </c>
      <c r="O379">
        <v>0</v>
      </c>
      <c r="P379">
        <v>15.596</v>
      </c>
      <c r="Q379">
        <v>0</v>
      </c>
      <c r="R379">
        <v>12.56962</v>
      </c>
      <c r="S379">
        <v>2.8982299999999999</v>
      </c>
      <c r="T379">
        <v>0.12814999999999999</v>
      </c>
      <c r="U379">
        <v>0</v>
      </c>
    </row>
    <row r="380" spans="1:21" x14ac:dyDescent="0.25">
      <c r="A380">
        <v>389</v>
      </c>
      <c r="B380">
        <v>2</v>
      </c>
      <c r="C380">
        <v>11</v>
      </c>
      <c r="D380">
        <v>97.907269999999997</v>
      </c>
      <c r="E380">
        <v>16.571179999999998</v>
      </c>
      <c r="F380">
        <v>39.660359999999997</v>
      </c>
      <c r="G380">
        <v>23.095800000000001</v>
      </c>
      <c r="H380">
        <v>9.3739500000000007</v>
      </c>
      <c r="I380">
        <v>9.2059800000000003</v>
      </c>
      <c r="J380">
        <v>2.8060100000000001</v>
      </c>
      <c r="K380">
        <v>0.33498</v>
      </c>
      <c r="L380">
        <v>1.16065</v>
      </c>
      <c r="M380">
        <v>0.64781999999999995</v>
      </c>
      <c r="N380">
        <v>0.56062999999999996</v>
      </c>
      <c r="O380">
        <v>0.10193000000000001</v>
      </c>
      <c r="P380">
        <v>4.0309999999999999E-2</v>
      </c>
      <c r="Q380">
        <v>4.45E-3</v>
      </c>
      <c r="R380">
        <v>1.5339999999999999E-2</v>
      </c>
      <c r="S380">
        <v>1.1639999999999999E-2</v>
      </c>
      <c r="T380">
        <v>7.5100000000000002E-3</v>
      </c>
      <c r="U380">
        <v>1.3699999999999999E-3</v>
      </c>
    </row>
    <row r="381" spans="1:21" x14ac:dyDescent="0.25">
      <c r="A381">
        <v>390</v>
      </c>
      <c r="B381">
        <v>2</v>
      </c>
      <c r="C381">
        <v>11</v>
      </c>
      <c r="D381">
        <v>76.685580000000002</v>
      </c>
      <c r="E381">
        <v>13.47486</v>
      </c>
      <c r="F381">
        <v>32.776339999999998</v>
      </c>
      <c r="G381">
        <v>16.739180000000001</v>
      </c>
      <c r="H381">
        <v>4.5009300000000003</v>
      </c>
      <c r="I381">
        <v>9.1942699999999995</v>
      </c>
      <c r="J381">
        <v>1.6634100000000001</v>
      </c>
      <c r="K381">
        <v>0.20859</v>
      </c>
      <c r="L381">
        <v>0.70920000000000005</v>
      </c>
      <c r="M381">
        <v>0.22717999999999999</v>
      </c>
      <c r="N381">
        <v>0.45889000000000002</v>
      </c>
      <c r="O381">
        <v>5.9549999999999999E-2</v>
      </c>
      <c r="P381">
        <v>2.3079999999999899E-2</v>
      </c>
      <c r="Q381">
        <v>2.8700000000000002E-3</v>
      </c>
      <c r="R381">
        <v>9.7699999999999992E-3</v>
      </c>
      <c r="S381">
        <v>3.32E-3</v>
      </c>
      <c r="T381">
        <v>6.3200000000000001E-3</v>
      </c>
      <c r="U381">
        <v>8.0000000000000004E-4</v>
      </c>
    </row>
    <row r="382" spans="1:21" x14ac:dyDescent="0.25">
      <c r="A382">
        <v>391</v>
      </c>
      <c r="B382">
        <v>3</v>
      </c>
      <c r="C382">
        <v>11</v>
      </c>
      <c r="D382">
        <v>34.311689999999999</v>
      </c>
      <c r="E382">
        <v>0.35792000000000002</v>
      </c>
      <c r="F382">
        <v>1.71469</v>
      </c>
      <c r="G382">
        <v>30.857600000000001</v>
      </c>
      <c r="H382">
        <v>1.36331</v>
      </c>
      <c r="I382">
        <v>1.8169999999999999E-2</v>
      </c>
      <c r="J382">
        <v>0.36231000000000002</v>
      </c>
      <c r="K382">
        <v>4.5289999999999997E-2</v>
      </c>
      <c r="L382">
        <v>0.15398000000000001</v>
      </c>
      <c r="M382">
        <v>4.5289999999999997E-2</v>
      </c>
      <c r="N382">
        <v>9.9629999999999996E-2</v>
      </c>
      <c r="O382">
        <v>1.8120000000000001E-2</v>
      </c>
      <c r="P382">
        <v>1.0299999999999899E-3</v>
      </c>
      <c r="Q382">
        <v>1.2999999999999999E-4</v>
      </c>
      <c r="R382">
        <v>4.4000000000000002E-4</v>
      </c>
      <c r="S382">
        <v>1.2999999999999999E-4</v>
      </c>
      <c r="T382">
        <v>2.7999999999999998E-4</v>
      </c>
      <c r="U382" s="68">
        <v>5.0000000000000002E-5</v>
      </c>
    </row>
    <row r="383" spans="1:21" x14ac:dyDescent="0.25">
      <c r="A383">
        <v>392</v>
      </c>
      <c r="B383">
        <v>3</v>
      </c>
      <c r="C383">
        <v>11</v>
      </c>
      <c r="D383">
        <v>66.322000000000003</v>
      </c>
      <c r="E383">
        <v>7.3358699999999999</v>
      </c>
      <c r="F383">
        <v>13.81495</v>
      </c>
      <c r="G383">
        <v>37.08802</v>
      </c>
      <c r="H383">
        <v>7.8623500000000002</v>
      </c>
      <c r="I383">
        <v>0.22081000000000001</v>
      </c>
      <c r="J383">
        <v>1.4931299999999901</v>
      </c>
      <c r="K383">
        <v>0.17948</v>
      </c>
      <c r="L383">
        <v>0.66991000000000001</v>
      </c>
      <c r="M383">
        <v>0.22141</v>
      </c>
      <c r="N383">
        <v>0.35793999999999998</v>
      </c>
      <c r="O383">
        <v>6.4390000000000003E-2</v>
      </c>
      <c r="P383">
        <v>4.3E-3</v>
      </c>
      <c r="Q383">
        <v>5.2999999999999998E-4</v>
      </c>
      <c r="R383">
        <v>1.99E-3</v>
      </c>
      <c r="S383">
        <v>6.8000000000000005E-4</v>
      </c>
      <c r="T383">
        <v>9.3000000000000005E-4</v>
      </c>
      <c r="U383">
        <v>1.7000000000000001E-4</v>
      </c>
    </row>
    <row r="384" spans="1:21" x14ac:dyDescent="0.25">
      <c r="A384">
        <v>393</v>
      </c>
      <c r="B384">
        <v>3</v>
      </c>
      <c r="C384">
        <v>11</v>
      </c>
      <c r="D384">
        <v>43.61336</v>
      </c>
      <c r="E384">
        <v>6.4373199999999997</v>
      </c>
      <c r="F384">
        <v>21.095320000000001</v>
      </c>
      <c r="G384">
        <v>7.1733900000000004</v>
      </c>
      <c r="H384">
        <v>8.6188900000000004</v>
      </c>
      <c r="I384">
        <v>0.28843999999999997</v>
      </c>
      <c r="J384">
        <v>1.4087399999999899</v>
      </c>
      <c r="K384">
        <v>0.18274000000000001</v>
      </c>
      <c r="L384">
        <v>0.61800999999999995</v>
      </c>
      <c r="M384">
        <v>0.18176999999999999</v>
      </c>
      <c r="N384">
        <v>0.37006</v>
      </c>
      <c r="O384">
        <v>5.6160000000000002E-2</v>
      </c>
      <c r="P384">
        <v>4.1599999999999996E-3</v>
      </c>
      <c r="Q384">
        <v>5.5000000000000003E-4</v>
      </c>
      <c r="R384">
        <v>1.8600000000000001E-3</v>
      </c>
      <c r="S384">
        <v>5.5000000000000003E-4</v>
      </c>
      <c r="T384">
        <v>1.06E-3</v>
      </c>
      <c r="U384">
        <v>1.3999999999999999E-4</v>
      </c>
    </row>
    <row r="385" spans="1:21" x14ac:dyDescent="0.25">
      <c r="A385">
        <v>394</v>
      </c>
      <c r="B385">
        <v>3</v>
      </c>
      <c r="C385">
        <v>11</v>
      </c>
      <c r="D385">
        <v>126.19062</v>
      </c>
      <c r="E385">
        <v>13.45964</v>
      </c>
      <c r="F385">
        <v>49.388849999999998</v>
      </c>
      <c r="G385">
        <v>27.809190000000001</v>
      </c>
      <c r="H385">
        <v>34.366579999999999</v>
      </c>
      <c r="I385">
        <v>1.1663600000000001</v>
      </c>
      <c r="J385">
        <v>7.2119600000000004</v>
      </c>
      <c r="K385">
        <v>0.98148999999999997</v>
      </c>
      <c r="L385">
        <v>3.1022599999999998</v>
      </c>
      <c r="M385">
        <v>0.98168999999999995</v>
      </c>
      <c r="N385">
        <v>1.8629899999999999</v>
      </c>
      <c r="O385">
        <v>0.28353</v>
      </c>
      <c r="P385">
        <v>2.699E-2</v>
      </c>
      <c r="Q385">
        <v>3.7599999999999999E-3</v>
      </c>
      <c r="R385">
        <v>1.179E-2</v>
      </c>
      <c r="S385">
        <v>3.9300000000000003E-3</v>
      </c>
      <c r="T385">
        <v>6.6100000000000004E-3</v>
      </c>
      <c r="U385">
        <v>8.9999999999999998E-4</v>
      </c>
    </row>
    <row r="386" spans="1:21" x14ac:dyDescent="0.25">
      <c r="A386">
        <v>395</v>
      </c>
      <c r="B386">
        <v>2</v>
      </c>
      <c r="C386">
        <v>4</v>
      </c>
      <c r="D386">
        <v>291.57297999999997</v>
      </c>
      <c r="E386">
        <v>49.107430000000001</v>
      </c>
      <c r="F386">
        <v>94.426929999999999</v>
      </c>
      <c r="G386">
        <v>37.456470000000003</v>
      </c>
      <c r="H386">
        <v>89.689160000000001</v>
      </c>
      <c r="I386">
        <v>20.892990000000001</v>
      </c>
      <c r="J386">
        <v>32.215710000000001</v>
      </c>
      <c r="K386">
        <v>4.5962300000000003</v>
      </c>
      <c r="L386">
        <v>12.366720000000001</v>
      </c>
      <c r="M386">
        <v>2.49946</v>
      </c>
      <c r="N386">
        <v>10.68102</v>
      </c>
      <c r="O386">
        <v>2.0722800000000001</v>
      </c>
      <c r="P386">
        <v>0.76405999999999996</v>
      </c>
      <c r="Q386">
        <v>9.8239999999999994E-2</v>
      </c>
      <c r="R386">
        <v>0.31279000000000001</v>
      </c>
      <c r="S386">
        <v>7.5590000000000004E-2</v>
      </c>
      <c r="T386">
        <v>0.23413999999999999</v>
      </c>
      <c r="U386">
        <v>4.3299999999999998E-2</v>
      </c>
    </row>
    <row r="387" spans="1:21" x14ac:dyDescent="0.25">
      <c r="A387">
        <v>396</v>
      </c>
      <c r="B387">
        <v>2</v>
      </c>
      <c r="C387">
        <v>4</v>
      </c>
      <c r="D387">
        <v>69.5</v>
      </c>
      <c r="E387">
        <v>12</v>
      </c>
      <c r="F387">
        <v>19.5</v>
      </c>
      <c r="G387">
        <v>9</v>
      </c>
      <c r="H387">
        <v>17</v>
      </c>
      <c r="I387">
        <v>12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>
        <v>397</v>
      </c>
      <c r="B388">
        <v>2</v>
      </c>
      <c r="C388">
        <v>4</v>
      </c>
      <c r="D388">
        <v>5451.39905</v>
      </c>
      <c r="E388">
        <v>1186.23865</v>
      </c>
      <c r="F388">
        <v>2294.97192</v>
      </c>
      <c r="G388">
        <v>1029.28394</v>
      </c>
      <c r="H388">
        <v>864.21911999999998</v>
      </c>
      <c r="I388">
        <v>76.685419999999993</v>
      </c>
      <c r="J388">
        <v>474.02528000000001</v>
      </c>
      <c r="K388">
        <v>70.263800000000003</v>
      </c>
      <c r="L388">
        <v>189.70282</v>
      </c>
      <c r="M388">
        <v>66.505949999999999</v>
      </c>
      <c r="N388">
        <v>134.60570000000001</v>
      </c>
      <c r="O388">
        <v>12.947010000000001</v>
      </c>
      <c r="P388">
        <v>24.74164</v>
      </c>
      <c r="Q388">
        <v>4.2764899999999999</v>
      </c>
      <c r="R388">
        <v>9.9957200000000004</v>
      </c>
      <c r="S388">
        <v>4.4411699999999996</v>
      </c>
      <c r="T388">
        <v>5.66533</v>
      </c>
      <c r="U388">
        <v>0.36292999999999997</v>
      </c>
    </row>
    <row r="389" spans="1:21" x14ac:dyDescent="0.25">
      <c r="A389">
        <v>398</v>
      </c>
      <c r="B389">
        <v>2</v>
      </c>
      <c r="C389">
        <v>4</v>
      </c>
      <c r="D389">
        <v>5740.4128000000001</v>
      </c>
      <c r="E389">
        <v>879.87872000000004</v>
      </c>
      <c r="F389">
        <v>2129.4829100000002</v>
      </c>
      <c r="G389">
        <v>1250.4246800000001</v>
      </c>
      <c r="H389">
        <v>1432.59656</v>
      </c>
      <c r="I389">
        <v>48.02993</v>
      </c>
      <c r="J389">
        <v>576.82920000000001</v>
      </c>
      <c r="K389">
        <v>91.876239999999996</v>
      </c>
      <c r="L389">
        <v>258.99655000000001</v>
      </c>
      <c r="M389">
        <v>59.216619999999999</v>
      </c>
      <c r="N389">
        <v>153.73695000000001</v>
      </c>
      <c r="O389">
        <v>13.002840000000001</v>
      </c>
      <c r="P389">
        <v>33.559249999999999</v>
      </c>
      <c r="Q389">
        <v>6.3756199999999996</v>
      </c>
      <c r="R389">
        <v>15.53007</v>
      </c>
      <c r="S389">
        <v>3.3925100000000001</v>
      </c>
      <c r="T389">
        <v>7.7862900000000002</v>
      </c>
      <c r="U389">
        <v>0.47476000000000002</v>
      </c>
    </row>
    <row r="390" spans="1:21" x14ac:dyDescent="0.25">
      <c r="A390">
        <v>399</v>
      </c>
      <c r="B390">
        <v>2</v>
      </c>
      <c r="C390">
        <v>4</v>
      </c>
      <c r="D390">
        <v>5154.0137999999997</v>
      </c>
      <c r="E390">
        <v>1005.61676</v>
      </c>
      <c r="F390">
        <v>2183.0842299999999</v>
      </c>
      <c r="G390">
        <v>1237.60339</v>
      </c>
      <c r="H390">
        <v>702.49445000000003</v>
      </c>
      <c r="I390">
        <v>25.214970000000001</v>
      </c>
      <c r="J390">
        <v>400.10919999999999</v>
      </c>
      <c r="K390">
        <v>61.43947</v>
      </c>
      <c r="L390">
        <v>177.16998000000001</v>
      </c>
      <c r="M390">
        <v>69.964780000000005</v>
      </c>
      <c r="N390">
        <v>87.216350000000006</v>
      </c>
      <c r="O390">
        <v>4.3186200000000001</v>
      </c>
      <c r="P390">
        <v>23.32084</v>
      </c>
      <c r="Q390">
        <v>4.0300500000000001</v>
      </c>
      <c r="R390">
        <v>9.8083200000000001</v>
      </c>
      <c r="S390">
        <v>5.1608599999999996</v>
      </c>
      <c r="T390">
        <v>4.2289599999999998</v>
      </c>
      <c r="U390">
        <v>9.2649999999999996E-2</v>
      </c>
    </row>
    <row r="391" spans="1:21" x14ac:dyDescent="0.25">
      <c r="A391">
        <v>400</v>
      </c>
      <c r="B391">
        <v>2</v>
      </c>
      <c r="C391">
        <v>4</v>
      </c>
      <c r="D391">
        <v>959.87144999999998</v>
      </c>
      <c r="E391">
        <v>104.76244</v>
      </c>
      <c r="F391">
        <v>267.71283</v>
      </c>
      <c r="G391">
        <v>411.86716000000001</v>
      </c>
      <c r="H391">
        <v>151.64940999999999</v>
      </c>
      <c r="I391">
        <v>23.87961</v>
      </c>
      <c r="J391">
        <v>78.769270000000006</v>
      </c>
      <c r="K391">
        <v>5.4222299999999999</v>
      </c>
      <c r="L391">
        <v>36.106499999999997</v>
      </c>
      <c r="M391">
        <v>18.244240000000001</v>
      </c>
      <c r="N391">
        <v>16.58409</v>
      </c>
      <c r="O391">
        <v>2.41221</v>
      </c>
      <c r="P391">
        <v>2.54643</v>
      </c>
      <c r="Q391">
        <v>7.9390000000000002E-2</v>
      </c>
      <c r="R391">
        <v>1.04999</v>
      </c>
      <c r="S391">
        <v>0.95443</v>
      </c>
      <c r="T391">
        <v>0.41356999999999999</v>
      </c>
      <c r="U391">
        <v>4.9050000000000003E-2</v>
      </c>
    </row>
    <row r="392" spans="1:21" x14ac:dyDescent="0.25">
      <c r="A392">
        <v>401</v>
      </c>
      <c r="B392">
        <v>2</v>
      </c>
      <c r="C392">
        <v>4</v>
      </c>
      <c r="D392">
        <v>4052.7632399999902</v>
      </c>
      <c r="E392">
        <v>817.72844999999995</v>
      </c>
      <c r="F392">
        <v>1574.6231700000001</v>
      </c>
      <c r="G392">
        <v>750.87408000000005</v>
      </c>
      <c r="H392">
        <v>791.25982999999997</v>
      </c>
      <c r="I392">
        <v>118.27771</v>
      </c>
      <c r="J392">
        <v>391.74678999999998</v>
      </c>
      <c r="K392">
        <v>40.106670000000001</v>
      </c>
      <c r="L392">
        <v>170.48249999999999</v>
      </c>
      <c r="M392">
        <v>50.450740000000003</v>
      </c>
      <c r="N392">
        <v>115.81438</v>
      </c>
      <c r="O392">
        <v>14.8925</v>
      </c>
      <c r="P392">
        <v>16.975529999999999</v>
      </c>
      <c r="Q392">
        <v>1.6228100000000001</v>
      </c>
      <c r="R392">
        <v>7.3561399999999999</v>
      </c>
      <c r="S392">
        <v>2.0966100000000001</v>
      </c>
      <c r="T392">
        <v>5.2504600000000003</v>
      </c>
      <c r="U392">
        <v>0.64951000000000003</v>
      </c>
    </row>
    <row r="393" spans="1:21" x14ac:dyDescent="0.25">
      <c r="A393">
        <v>402</v>
      </c>
      <c r="B393">
        <v>2</v>
      </c>
      <c r="C393">
        <v>4</v>
      </c>
      <c r="D393">
        <v>2181.0852999999902</v>
      </c>
      <c r="E393">
        <v>204.03344999999999</v>
      </c>
      <c r="F393">
        <v>801.47937000000002</v>
      </c>
      <c r="G393">
        <v>698.24292000000003</v>
      </c>
      <c r="H393">
        <v>437.43317000000002</v>
      </c>
      <c r="I393">
        <v>39.896389999999997</v>
      </c>
      <c r="J393">
        <v>236.84370000000001</v>
      </c>
      <c r="K393">
        <v>28.266020000000001</v>
      </c>
      <c r="L393">
        <v>104.95876</v>
      </c>
      <c r="M393">
        <v>35.365229999999997</v>
      </c>
      <c r="N393">
        <v>60.429299999999998</v>
      </c>
      <c r="O393">
        <v>7.8243900000000002</v>
      </c>
      <c r="P393">
        <v>13.2765</v>
      </c>
      <c r="Q393">
        <v>1.55918</v>
      </c>
      <c r="R393">
        <v>5.93459</v>
      </c>
      <c r="S393">
        <v>1.7858700000000001</v>
      </c>
      <c r="T393">
        <v>3.55877</v>
      </c>
      <c r="U393">
        <v>0.43808999999999998</v>
      </c>
    </row>
    <row r="394" spans="1:21" x14ac:dyDescent="0.25">
      <c r="A394">
        <v>403</v>
      </c>
      <c r="B394">
        <v>2</v>
      </c>
      <c r="C394">
        <v>4</v>
      </c>
      <c r="D394">
        <v>6791.37212</v>
      </c>
      <c r="E394">
        <v>1416.36121</v>
      </c>
      <c r="F394">
        <v>2674.28442</v>
      </c>
      <c r="G394">
        <v>1139.8676800000001</v>
      </c>
      <c r="H394">
        <v>1337.34924</v>
      </c>
      <c r="I394">
        <v>223.50957</v>
      </c>
      <c r="J394">
        <v>701.51265000000001</v>
      </c>
      <c r="K394">
        <v>72.973219999999998</v>
      </c>
      <c r="L394">
        <v>303.35223000000002</v>
      </c>
      <c r="M394">
        <v>87.185940000000002</v>
      </c>
      <c r="N394">
        <v>206.44893999999999</v>
      </c>
      <c r="O394">
        <v>31.552320000000002</v>
      </c>
      <c r="P394">
        <v>26.763649999999998</v>
      </c>
      <c r="Q394">
        <v>2.53471</v>
      </c>
      <c r="R394">
        <v>11.58548</v>
      </c>
      <c r="S394">
        <v>3.25909</v>
      </c>
      <c r="T394">
        <v>8.1905900000000003</v>
      </c>
      <c r="U394">
        <v>1.1937800000000001</v>
      </c>
    </row>
    <row r="395" spans="1:21" x14ac:dyDescent="0.25">
      <c r="A395">
        <v>404</v>
      </c>
      <c r="B395">
        <v>2</v>
      </c>
      <c r="C395">
        <v>4</v>
      </c>
      <c r="D395">
        <v>4871.8505699999996</v>
      </c>
      <c r="E395">
        <v>492.80878000000001</v>
      </c>
      <c r="F395">
        <v>1800.40796</v>
      </c>
      <c r="G395">
        <v>1361.3572999999999</v>
      </c>
      <c r="H395">
        <v>1120.30493</v>
      </c>
      <c r="I395">
        <v>96.971599999999995</v>
      </c>
      <c r="J395">
        <v>510.04257000000001</v>
      </c>
      <c r="K395">
        <v>59.634610000000002</v>
      </c>
      <c r="L395">
        <v>223.05216999999999</v>
      </c>
      <c r="M395">
        <v>68.494479999999996</v>
      </c>
      <c r="N395">
        <v>136.81932</v>
      </c>
      <c r="O395">
        <v>22.041989999999998</v>
      </c>
      <c r="P395">
        <v>23.265000000000001</v>
      </c>
      <c r="Q395">
        <v>2.6737299999999999</v>
      </c>
      <c r="R395">
        <v>10.20378</v>
      </c>
      <c r="S395">
        <v>2.9726300000000001</v>
      </c>
      <c r="T395">
        <v>6.4431500000000002</v>
      </c>
      <c r="U395">
        <v>0.97170999999999996</v>
      </c>
    </row>
    <row r="396" spans="1:21" x14ac:dyDescent="0.25">
      <c r="A396">
        <v>405</v>
      </c>
      <c r="B396">
        <v>3</v>
      </c>
      <c r="C396">
        <v>11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>
        <v>406</v>
      </c>
      <c r="B397">
        <v>3</v>
      </c>
      <c r="C397">
        <v>11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>
        <v>407</v>
      </c>
      <c r="B398">
        <v>1</v>
      </c>
      <c r="C398">
        <v>11</v>
      </c>
      <c r="D398">
        <v>85.775729999999996</v>
      </c>
      <c r="E398">
        <v>0</v>
      </c>
      <c r="F398">
        <v>41.71452</v>
      </c>
      <c r="G398">
        <v>44.061210000000003</v>
      </c>
      <c r="H398">
        <v>0</v>
      </c>
      <c r="I398">
        <v>0</v>
      </c>
      <c r="J398">
        <v>6.1351499999999897</v>
      </c>
      <c r="K398">
        <v>0</v>
      </c>
      <c r="L398">
        <v>3.5318999999999998</v>
      </c>
      <c r="M398">
        <v>2.6032500000000001</v>
      </c>
      <c r="N398">
        <v>0</v>
      </c>
      <c r="O398">
        <v>0</v>
      </c>
      <c r="P398">
        <v>0.36763000000000001</v>
      </c>
      <c r="Q398">
        <v>0</v>
      </c>
      <c r="R398">
        <v>0.2102</v>
      </c>
      <c r="S398">
        <v>0.15742999999999999</v>
      </c>
      <c r="T398">
        <v>0</v>
      </c>
      <c r="U398">
        <v>0</v>
      </c>
    </row>
    <row r="399" spans="1:21" x14ac:dyDescent="0.25">
      <c r="A399">
        <v>408</v>
      </c>
      <c r="B399">
        <v>1</v>
      </c>
      <c r="C399">
        <v>11</v>
      </c>
      <c r="D399">
        <v>182.27686999999901</v>
      </c>
      <c r="E399">
        <v>22.852869999999999</v>
      </c>
      <c r="F399">
        <v>61.850639999999999</v>
      </c>
      <c r="G399">
        <v>66.616069999999993</v>
      </c>
      <c r="H399">
        <v>30.95729</v>
      </c>
      <c r="I399">
        <v>0</v>
      </c>
      <c r="J399">
        <v>19.013009999999898</v>
      </c>
      <c r="K399">
        <v>4.5066499999999996</v>
      </c>
      <c r="L399">
        <v>7.82484</v>
      </c>
      <c r="M399">
        <v>5.7619100000000003</v>
      </c>
      <c r="N399">
        <v>0.91961000000000004</v>
      </c>
      <c r="O399">
        <v>0</v>
      </c>
      <c r="P399">
        <v>1.10179</v>
      </c>
      <c r="Q399">
        <v>0.30680000000000002</v>
      </c>
      <c r="R399">
        <v>0.45955000000000001</v>
      </c>
      <c r="S399">
        <v>0.28138999999999997</v>
      </c>
      <c r="T399">
        <v>5.4050000000000001E-2</v>
      </c>
      <c r="U399">
        <v>0</v>
      </c>
    </row>
    <row r="400" spans="1:21" x14ac:dyDescent="0.25">
      <c r="A400">
        <v>409</v>
      </c>
      <c r="B400">
        <v>2</v>
      </c>
      <c r="C400">
        <v>11</v>
      </c>
      <c r="D400">
        <v>84.5</v>
      </c>
      <c r="E400">
        <v>12</v>
      </c>
      <c r="F400">
        <v>26</v>
      </c>
      <c r="G400">
        <v>12</v>
      </c>
      <c r="H400">
        <v>25.5</v>
      </c>
      <c r="I400">
        <v>9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>
        <v>410</v>
      </c>
      <c r="B401">
        <v>2</v>
      </c>
      <c r="C401">
        <v>11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>
        <v>411</v>
      </c>
      <c r="B402">
        <v>2</v>
      </c>
      <c r="C402">
        <v>11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>
        <v>412</v>
      </c>
      <c r="B403">
        <v>1</v>
      </c>
      <c r="C403">
        <v>11</v>
      </c>
      <c r="D403">
        <v>387.77424999999999</v>
      </c>
      <c r="E403">
        <v>185.17653000000001</v>
      </c>
      <c r="F403">
        <v>166.16105999999999</v>
      </c>
      <c r="G403">
        <v>35.237050000000004</v>
      </c>
      <c r="H403">
        <v>1.1996100000000001</v>
      </c>
      <c r="I403">
        <v>0</v>
      </c>
      <c r="J403">
        <v>44.167960000000001</v>
      </c>
      <c r="K403">
        <v>19.750219999999999</v>
      </c>
      <c r="L403">
        <v>22.01416</v>
      </c>
      <c r="M403">
        <v>2.3563900000000002</v>
      </c>
      <c r="N403">
        <v>4.7190000000000003E-2</v>
      </c>
      <c r="O403">
        <v>0</v>
      </c>
      <c r="P403">
        <v>1.07742</v>
      </c>
      <c r="Q403">
        <v>0.46329999999999999</v>
      </c>
      <c r="R403">
        <v>0.55942999999999998</v>
      </c>
      <c r="S403">
        <v>5.3969999999999997E-2</v>
      </c>
      <c r="T403">
        <v>7.2000000000000005E-4</v>
      </c>
      <c r="U403">
        <v>0</v>
      </c>
    </row>
    <row r="404" spans="1:21" x14ac:dyDescent="0.25">
      <c r="A404">
        <v>413</v>
      </c>
      <c r="B404">
        <v>1</v>
      </c>
      <c r="C404">
        <v>11</v>
      </c>
      <c r="D404">
        <v>321.71382</v>
      </c>
      <c r="E404">
        <v>4.56318</v>
      </c>
      <c r="F404">
        <v>65.745159999999998</v>
      </c>
      <c r="G404">
        <v>240.59932000000001</v>
      </c>
      <c r="H404">
        <v>10.80616</v>
      </c>
      <c r="I404">
        <v>0</v>
      </c>
      <c r="J404">
        <v>22.038799999999998</v>
      </c>
      <c r="K404">
        <v>0.36793999999999999</v>
      </c>
      <c r="L404">
        <v>9.1959099999999996</v>
      </c>
      <c r="M404">
        <v>12.41535</v>
      </c>
      <c r="N404">
        <v>5.96E-2</v>
      </c>
      <c r="O404">
        <v>0</v>
      </c>
      <c r="P404">
        <v>1.4565999999999999</v>
      </c>
      <c r="Q404">
        <v>7.7600000000000004E-3</v>
      </c>
      <c r="R404">
        <v>0.26556000000000002</v>
      </c>
      <c r="S404">
        <v>1.1825399999999999</v>
      </c>
      <c r="T404">
        <v>7.3999999999999999E-4</v>
      </c>
      <c r="U404">
        <v>0</v>
      </c>
    </row>
    <row r="405" spans="1:21" x14ac:dyDescent="0.25">
      <c r="A405">
        <v>414</v>
      </c>
      <c r="B405">
        <v>1</v>
      </c>
      <c r="C405">
        <v>11</v>
      </c>
      <c r="D405">
        <v>521.25715999999898</v>
      </c>
      <c r="E405">
        <v>175.88371000000001</v>
      </c>
      <c r="F405">
        <v>198.99030999999999</v>
      </c>
      <c r="G405">
        <v>95.309529999999995</v>
      </c>
      <c r="H405">
        <v>34.764510000000001</v>
      </c>
      <c r="I405">
        <v>16.309100000000001</v>
      </c>
      <c r="J405">
        <v>59.693479999999902</v>
      </c>
      <c r="K405">
        <v>20.433800000000002</v>
      </c>
      <c r="L405">
        <v>29.153849999999998</v>
      </c>
      <c r="M405">
        <v>8.3648299999999995</v>
      </c>
      <c r="N405">
        <v>1.6050899999999999</v>
      </c>
      <c r="O405">
        <v>0.13591</v>
      </c>
      <c r="P405">
        <v>1.17384</v>
      </c>
      <c r="Q405">
        <v>0.45294000000000001</v>
      </c>
      <c r="R405">
        <v>0.55091000000000001</v>
      </c>
      <c r="S405">
        <v>0.15090999999999999</v>
      </c>
      <c r="T405">
        <v>1.7760000000000001E-2</v>
      </c>
      <c r="U405">
        <v>1.32E-3</v>
      </c>
    </row>
    <row r="406" spans="1:21" x14ac:dyDescent="0.25">
      <c r="A406">
        <v>415</v>
      </c>
      <c r="B406">
        <v>1</v>
      </c>
      <c r="C406">
        <v>11</v>
      </c>
      <c r="D406">
        <v>282.61966000000001</v>
      </c>
      <c r="E406">
        <v>15.99715</v>
      </c>
      <c r="F406">
        <v>58.330649999999999</v>
      </c>
      <c r="G406">
        <v>163.27387999999999</v>
      </c>
      <c r="H406">
        <v>30.009</v>
      </c>
      <c r="I406">
        <v>15.008979999999999</v>
      </c>
      <c r="J406">
        <v>21.537949999999999</v>
      </c>
      <c r="K406">
        <v>0.26874999999999999</v>
      </c>
      <c r="L406">
        <v>6.0694900000000001</v>
      </c>
      <c r="M406">
        <v>14.630089999999999</v>
      </c>
      <c r="N406">
        <v>0.56077999999999995</v>
      </c>
      <c r="O406">
        <v>8.8400000000000006E-3</v>
      </c>
      <c r="P406">
        <v>0.73070999999999997</v>
      </c>
      <c r="Q406">
        <v>4.5300000000000002E-3</v>
      </c>
      <c r="R406">
        <v>0.16775999999999999</v>
      </c>
      <c r="S406">
        <v>0.54895000000000005</v>
      </c>
      <c r="T406">
        <v>9.3299999999999998E-3</v>
      </c>
      <c r="U406">
        <v>1.3999999999999999E-4</v>
      </c>
    </row>
    <row r="407" spans="1:21" x14ac:dyDescent="0.25">
      <c r="A407">
        <v>416</v>
      </c>
      <c r="B407">
        <v>1</v>
      </c>
      <c r="C407">
        <v>4</v>
      </c>
      <c r="D407">
        <v>1672.73712</v>
      </c>
      <c r="E407">
        <v>674.69208000000003</v>
      </c>
      <c r="F407">
        <v>482.23102</v>
      </c>
      <c r="G407">
        <v>291.67577999999997</v>
      </c>
      <c r="H407">
        <v>203.55238</v>
      </c>
      <c r="I407">
        <v>20.58586</v>
      </c>
      <c r="J407">
        <v>259.24781999999999</v>
      </c>
      <c r="K407">
        <v>82.177520000000001</v>
      </c>
      <c r="L407">
        <v>71.20966</v>
      </c>
      <c r="M407">
        <v>40.58717</v>
      </c>
      <c r="N407">
        <v>61.144210000000001</v>
      </c>
      <c r="O407">
        <v>4.1292600000000004</v>
      </c>
      <c r="P407">
        <v>15.429509999999899</v>
      </c>
      <c r="Q407">
        <v>5.6570200000000002</v>
      </c>
      <c r="R407">
        <v>3.6147100000000001</v>
      </c>
      <c r="S407">
        <v>2.4528400000000001</v>
      </c>
      <c r="T407">
        <v>3.5037199999999999</v>
      </c>
      <c r="U407">
        <v>0.20122000000000001</v>
      </c>
    </row>
    <row r="408" spans="1:21" x14ac:dyDescent="0.25">
      <c r="A408">
        <v>417</v>
      </c>
      <c r="B408">
        <v>1</v>
      </c>
      <c r="C408">
        <v>4</v>
      </c>
      <c r="D408">
        <v>111.38334999999999</v>
      </c>
      <c r="E408">
        <v>15.8018</v>
      </c>
      <c r="F408">
        <v>29.944870000000002</v>
      </c>
      <c r="G408">
        <v>24.40709</v>
      </c>
      <c r="H408">
        <v>26.229590000000002</v>
      </c>
      <c r="I408">
        <v>15</v>
      </c>
      <c r="J408">
        <v>2.75253999999999</v>
      </c>
      <c r="K408">
        <v>8.1309999999999993E-2</v>
      </c>
      <c r="L408">
        <v>1.17893</v>
      </c>
      <c r="M408">
        <v>1.31341</v>
      </c>
      <c r="N408">
        <v>0.17888999999999999</v>
      </c>
      <c r="O408">
        <v>0</v>
      </c>
      <c r="P408">
        <v>7.4109999999999995E-2</v>
      </c>
      <c r="Q408">
        <v>1.74E-3</v>
      </c>
      <c r="R408">
        <v>2.3120000000000002E-2</v>
      </c>
      <c r="S408">
        <v>4.5420000000000002E-2</v>
      </c>
      <c r="T408">
        <v>3.8300000000000001E-3</v>
      </c>
      <c r="U408">
        <v>0</v>
      </c>
    </row>
    <row r="409" spans="1:21" x14ac:dyDescent="0.25">
      <c r="A409">
        <v>418</v>
      </c>
      <c r="B409">
        <v>2</v>
      </c>
      <c r="C409">
        <v>4</v>
      </c>
      <c r="D409">
        <v>844.63969999999995</v>
      </c>
      <c r="E409">
        <v>76.050259999999994</v>
      </c>
      <c r="F409">
        <v>312.65438999999998</v>
      </c>
      <c r="G409">
        <v>217.07668000000001</v>
      </c>
      <c r="H409">
        <v>231.6534</v>
      </c>
      <c r="I409">
        <v>7.2049700000000003</v>
      </c>
      <c r="J409">
        <v>99.779920000000004</v>
      </c>
      <c r="K409">
        <v>13.372590000000001</v>
      </c>
      <c r="L409">
        <v>43.48509</v>
      </c>
      <c r="M409">
        <v>12.337490000000001</v>
      </c>
      <c r="N409">
        <v>26.508759999999999</v>
      </c>
      <c r="O409">
        <v>4.07599</v>
      </c>
      <c r="P409">
        <v>2.68994</v>
      </c>
      <c r="Q409">
        <v>0.38685000000000003</v>
      </c>
      <c r="R409">
        <v>1.1773100000000001</v>
      </c>
      <c r="S409">
        <v>0.31950000000000001</v>
      </c>
      <c r="T409">
        <v>0.70408000000000004</v>
      </c>
      <c r="U409">
        <v>0.1022</v>
      </c>
    </row>
    <row r="410" spans="1:21" x14ac:dyDescent="0.25">
      <c r="A410">
        <v>419</v>
      </c>
      <c r="B410">
        <v>2</v>
      </c>
      <c r="C410">
        <v>4</v>
      </c>
      <c r="D410">
        <v>844.63969999999995</v>
      </c>
      <c r="E410">
        <v>76.050259999999994</v>
      </c>
      <c r="F410">
        <v>312.65438999999998</v>
      </c>
      <c r="G410">
        <v>217.07668000000001</v>
      </c>
      <c r="H410">
        <v>231.6534</v>
      </c>
      <c r="I410">
        <v>7.2049700000000003</v>
      </c>
      <c r="J410">
        <v>99.779920000000004</v>
      </c>
      <c r="K410">
        <v>13.372590000000001</v>
      </c>
      <c r="L410">
        <v>43.48509</v>
      </c>
      <c r="M410">
        <v>12.337490000000001</v>
      </c>
      <c r="N410">
        <v>26.508759999999999</v>
      </c>
      <c r="O410">
        <v>4.07599</v>
      </c>
      <c r="P410">
        <v>2.68994</v>
      </c>
      <c r="Q410">
        <v>0.38685000000000003</v>
      </c>
      <c r="R410">
        <v>1.1773100000000001</v>
      </c>
      <c r="S410">
        <v>0.31950000000000001</v>
      </c>
      <c r="T410">
        <v>0.70408000000000004</v>
      </c>
      <c r="U410">
        <v>0.1022</v>
      </c>
    </row>
    <row r="411" spans="1:21" x14ac:dyDescent="0.25">
      <c r="A411">
        <v>420</v>
      </c>
      <c r="B411">
        <v>2</v>
      </c>
      <c r="C411">
        <v>4</v>
      </c>
      <c r="D411">
        <v>844.63969999999995</v>
      </c>
      <c r="E411">
        <v>76.050259999999994</v>
      </c>
      <c r="F411">
        <v>312.65438999999998</v>
      </c>
      <c r="G411">
        <v>217.07668000000001</v>
      </c>
      <c r="H411">
        <v>231.6534</v>
      </c>
      <c r="I411">
        <v>7.2049700000000003</v>
      </c>
      <c r="J411">
        <v>99.779920000000004</v>
      </c>
      <c r="K411">
        <v>13.372590000000001</v>
      </c>
      <c r="L411">
        <v>43.48509</v>
      </c>
      <c r="M411">
        <v>12.337490000000001</v>
      </c>
      <c r="N411">
        <v>26.508759999999999</v>
      </c>
      <c r="O411">
        <v>4.07599</v>
      </c>
      <c r="P411">
        <v>2.68994</v>
      </c>
      <c r="Q411">
        <v>0.38685000000000003</v>
      </c>
      <c r="R411">
        <v>1.1773100000000001</v>
      </c>
      <c r="S411">
        <v>0.31950000000000001</v>
      </c>
      <c r="T411">
        <v>0.70408000000000004</v>
      </c>
      <c r="U411">
        <v>0.1022</v>
      </c>
    </row>
    <row r="412" spans="1:21" x14ac:dyDescent="0.25">
      <c r="A412">
        <v>421</v>
      </c>
      <c r="B412">
        <v>2</v>
      </c>
      <c r="C412">
        <v>4</v>
      </c>
      <c r="D412">
        <v>844.63969999999995</v>
      </c>
      <c r="E412">
        <v>76.050259999999994</v>
      </c>
      <c r="F412">
        <v>312.65438999999998</v>
      </c>
      <c r="G412">
        <v>217.07668000000001</v>
      </c>
      <c r="H412">
        <v>231.6534</v>
      </c>
      <c r="I412">
        <v>7.2049700000000003</v>
      </c>
      <c r="J412">
        <v>99.779920000000004</v>
      </c>
      <c r="K412">
        <v>13.372590000000001</v>
      </c>
      <c r="L412">
        <v>43.48509</v>
      </c>
      <c r="M412">
        <v>12.337490000000001</v>
      </c>
      <c r="N412">
        <v>26.508759999999999</v>
      </c>
      <c r="O412">
        <v>4.07599</v>
      </c>
      <c r="P412">
        <v>2.68994</v>
      </c>
      <c r="Q412">
        <v>0.38685000000000003</v>
      </c>
      <c r="R412">
        <v>1.1773100000000001</v>
      </c>
      <c r="S412">
        <v>0.31950000000000001</v>
      </c>
      <c r="T412">
        <v>0.70408000000000004</v>
      </c>
      <c r="U412">
        <v>0.1022</v>
      </c>
    </row>
    <row r="413" spans="1:21" x14ac:dyDescent="0.25">
      <c r="A413">
        <v>422</v>
      </c>
      <c r="B413">
        <v>2</v>
      </c>
      <c r="C413">
        <v>4</v>
      </c>
      <c r="D413">
        <v>844.63969999999995</v>
      </c>
      <c r="E413">
        <v>76.050259999999994</v>
      </c>
      <c r="F413">
        <v>312.65438999999998</v>
      </c>
      <c r="G413">
        <v>217.07668000000001</v>
      </c>
      <c r="H413">
        <v>231.6534</v>
      </c>
      <c r="I413">
        <v>7.2049700000000003</v>
      </c>
      <c r="J413">
        <v>99.779920000000004</v>
      </c>
      <c r="K413">
        <v>13.372590000000001</v>
      </c>
      <c r="L413">
        <v>43.48509</v>
      </c>
      <c r="M413">
        <v>12.337490000000001</v>
      </c>
      <c r="N413">
        <v>26.508759999999999</v>
      </c>
      <c r="O413">
        <v>4.07599</v>
      </c>
      <c r="P413">
        <v>2.68994</v>
      </c>
      <c r="Q413">
        <v>0.38685000000000003</v>
      </c>
      <c r="R413">
        <v>1.1773100000000001</v>
      </c>
      <c r="S413">
        <v>0.31950000000000001</v>
      </c>
      <c r="T413">
        <v>0.70408000000000004</v>
      </c>
      <c r="U413">
        <v>0.1022</v>
      </c>
    </row>
    <row r="414" spans="1:21" x14ac:dyDescent="0.25">
      <c r="A414">
        <v>423</v>
      </c>
      <c r="B414">
        <v>2</v>
      </c>
      <c r="C414">
        <v>11</v>
      </c>
      <c r="D414">
        <v>823.87109999999996</v>
      </c>
      <c r="E414">
        <v>75.078739999999996</v>
      </c>
      <c r="F414">
        <v>284.15670999999998</v>
      </c>
      <c r="G414">
        <v>221.56926999999999</v>
      </c>
      <c r="H414">
        <v>227.96623</v>
      </c>
      <c r="I414">
        <v>15.100149999999999</v>
      </c>
      <c r="J414">
        <v>93.211709999999997</v>
      </c>
      <c r="K414">
        <v>11.197839999999999</v>
      </c>
      <c r="L414">
        <v>39.613880000000002</v>
      </c>
      <c r="M414">
        <v>11.12158</v>
      </c>
      <c r="N414">
        <v>26.438300000000002</v>
      </c>
      <c r="O414">
        <v>4.8401100000000001</v>
      </c>
      <c r="P414">
        <v>3.24702</v>
      </c>
      <c r="Q414">
        <v>0.38599</v>
      </c>
      <c r="R414">
        <v>1.39235</v>
      </c>
      <c r="S414">
        <v>0.36375000000000002</v>
      </c>
      <c r="T414">
        <v>0.93396999999999997</v>
      </c>
      <c r="U414">
        <v>0.17096</v>
      </c>
    </row>
    <row r="415" spans="1:21" x14ac:dyDescent="0.25">
      <c r="A415">
        <v>424</v>
      </c>
      <c r="B415">
        <v>2</v>
      </c>
      <c r="C415">
        <v>11</v>
      </c>
      <c r="D415">
        <v>1388.3588</v>
      </c>
      <c r="E415">
        <v>295.80295000000001</v>
      </c>
      <c r="F415">
        <v>542.68646000000001</v>
      </c>
      <c r="G415">
        <v>223.54727</v>
      </c>
      <c r="H415">
        <v>283.37743999999998</v>
      </c>
      <c r="I415">
        <v>42.944679999999998</v>
      </c>
      <c r="J415">
        <v>132.58929000000001</v>
      </c>
      <c r="K415">
        <v>16.20598</v>
      </c>
      <c r="L415">
        <v>57.148719999999997</v>
      </c>
      <c r="M415">
        <v>16.259309999999999</v>
      </c>
      <c r="N415">
        <v>36.738489999999999</v>
      </c>
      <c r="O415">
        <v>6.2367900000000001</v>
      </c>
      <c r="P415">
        <v>3.53839999999999</v>
      </c>
      <c r="Q415">
        <v>0.43430999999999997</v>
      </c>
      <c r="R415">
        <v>1.53451</v>
      </c>
      <c r="S415">
        <v>0.43607000000000001</v>
      </c>
      <c r="T415">
        <v>0.96509</v>
      </c>
      <c r="U415">
        <v>0.16841999999999999</v>
      </c>
    </row>
    <row r="416" spans="1:21" x14ac:dyDescent="0.25">
      <c r="A416">
        <v>425</v>
      </c>
      <c r="B416">
        <v>1</v>
      </c>
      <c r="C416">
        <v>11</v>
      </c>
      <c r="D416">
        <v>887.50737000000004</v>
      </c>
      <c r="E416">
        <v>170.84949</v>
      </c>
      <c r="F416">
        <v>311.25772000000001</v>
      </c>
      <c r="G416">
        <v>225.05974000000001</v>
      </c>
      <c r="H416">
        <v>160.2636</v>
      </c>
      <c r="I416">
        <v>20.076820000000001</v>
      </c>
      <c r="J416">
        <v>102.46966999999999</v>
      </c>
      <c r="K416">
        <v>16.952570000000001</v>
      </c>
      <c r="L416">
        <v>43.718429999999998</v>
      </c>
      <c r="M416">
        <v>16.383759999999999</v>
      </c>
      <c r="N416">
        <v>23.690629999999999</v>
      </c>
      <c r="O416">
        <v>1.72428</v>
      </c>
      <c r="P416">
        <v>4.2777200000000004</v>
      </c>
      <c r="Q416">
        <v>0.67849999999999999</v>
      </c>
      <c r="R416">
        <v>1.766</v>
      </c>
      <c r="S416">
        <v>0.80374999999999996</v>
      </c>
      <c r="T416">
        <v>0.98153999999999997</v>
      </c>
      <c r="U416">
        <v>4.793E-2</v>
      </c>
    </row>
    <row r="417" spans="1:21" x14ac:dyDescent="0.25">
      <c r="A417">
        <v>426</v>
      </c>
      <c r="B417">
        <v>1</v>
      </c>
      <c r="C417">
        <v>11</v>
      </c>
      <c r="D417">
        <v>1958.59871999999</v>
      </c>
      <c r="E417">
        <v>300.17034999999998</v>
      </c>
      <c r="F417">
        <v>785.53485000000001</v>
      </c>
      <c r="G417">
        <v>432.38189999999997</v>
      </c>
      <c r="H417">
        <v>419.26657</v>
      </c>
      <c r="I417">
        <v>21.245049999999999</v>
      </c>
      <c r="J417">
        <v>203.799779999999</v>
      </c>
      <c r="K417">
        <v>34.935499999999998</v>
      </c>
      <c r="L417">
        <v>89.272319999999993</v>
      </c>
      <c r="M417">
        <v>27.111270000000001</v>
      </c>
      <c r="N417">
        <v>47.446860000000001</v>
      </c>
      <c r="O417">
        <v>5.03383</v>
      </c>
      <c r="P417">
        <v>9.3401599999999991</v>
      </c>
      <c r="Q417">
        <v>1.84172</v>
      </c>
      <c r="R417">
        <v>3.94408</v>
      </c>
      <c r="S417">
        <v>1.2397400000000001</v>
      </c>
      <c r="T417">
        <v>2.0891299999999999</v>
      </c>
      <c r="U417">
        <v>0.22549</v>
      </c>
    </row>
    <row r="418" spans="1:21" x14ac:dyDescent="0.25">
      <c r="A418">
        <v>427</v>
      </c>
      <c r="B418">
        <v>1</v>
      </c>
      <c r="C418">
        <v>11</v>
      </c>
      <c r="D418">
        <v>1257.15299</v>
      </c>
      <c r="E418">
        <v>205.39383000000001</v>
      </c>
      <c r="F418">
        <v>482.98849000000001</v>
      </c>
      <c r="G418">
        <v>253.84827999999999</v>
      </c>
      <c r="H418">
        <v>287.03647000000001</v>
      </c>
      <c r="I418">
        <v>27.885919999999999</v>
      </c>
      <c r="J418">
        <v>160.76419999999999</v>
      </c>
      <c r="K418">
        <v>23.432259999999999</v>
      </c>
      <c r="L418">
        <v>71.128720000000001</v>
      </c>
      <c r="M418">
        <v>18.450559999999999</v>
      </c>
      <c r="N418">
        <v>42.406950000000002</v>
      </c>
      <c r="O418">
        <v>5.3457100000000004</v>
      </c>
      <c r="P418">
        <v>6.5654899999999996</v>
      </c>
      <c r="Q418">
        <v>0.92676000000000003</v>
      </c>
      <c r="R418">
        <v>2.8031600000000001</v>
      </c>
      <c r="S418">
        <v>0.95374000000000003</v>
      </c>
      <c r="T418">
        <v>1.6722900000000001</v>
      </c>
      <c r="U418">
        <v>0.20954</v>
      </c>
    </row>
    <row r="419" spans="1:21" x14ac:dyDescent="0.25">
      <c r="A419">
        <v>428</v>
      </c>
      <c r="B419">
        <v>1</v>
      </c>
      <c r="C419">
        <v>11</v>
      </c>
      <c r="D419">
        <v>1426.8173299999901</v>
      </c>
      <c r="E419">
        <v>315.07657</v>
      </c>
      <c r="F419">
        <v>584.27332000000001</v>
      </c>
      <c r="G419">
        <v>321.37180000000001</v>
      </c>
      <c r="H419">
        <v>196.26840000000001</v>
      </c>
      <c r="I419">
        <v>9.8272399999999998</v>
      </c>
      <c r="J419">
        <v>170.92260999999999</v>
      </c>
      <c r="K419">
        <v>37.583170000000003</v>
      </c>
      <c r="L419">
        <v>74.726889999999997</v>
      </c>
      <c r="M419">
        <v>25.542940000000002</v>
      </c>
      <c r="N419">
        <v>28.973680000000002</v>
      </c>
      <c r="O419">
        <v>4.0959300000000001</v>
      </c>
      <c r="P419">
        <v>8.0065399999999993</v>
      </c>
      <c r="Q419">
        <v>1.9580500000000001</v>
      </c>
      <c r="R419">
        <v>3.4054500000000001</v>
      </c>
      <c r="S419">
        <v>1.1340600000000001</v>
      </c>
      <c r="T419">
        <v>1.31847</v>
      </c>
      <c r="U419">
        <v>0.19051000000000001</v>
      </c>
    </row>
    <row r="420" spans="1:21" x14ac:dyDescent="0.25">
      <c r="A420">
        <v>429</v>
      </c>
      <c r="B420">
        <v>1</v>
      </c>
      <c r="C420">
        <v>11</v>
      </c>
      <c r="D420">
        <v>1201.9454799999901</v>
      </c>
      <c r="E420">
        <v>234.95305999999999</v>
      </c>
      <c r="F420">
        <v>517.23852999999997</v>
      </c>
      <c r="G420">
        <v>264.09035999999998</v>
      </c>
      <c r="H420">
        <v>160.64246</v>
      </c>
      <c r="I420">
        <v>25.021070000000002</v>
      </c>
      <c r="J420">
        <v>140.619799999999</v>
      </c>
      <c r="K420">
        <v>24.872869999999999</v>
      </c>
      <c r="L420">
        <v>66.168639999999996</v>
      </c>
      <c r="M420">
        <v>19.349779999999999</v>
      </c>
      <c r="N420">
        <v>27.92071</v>
      </c>
      <c r="O420">
        <v>2.3077999999999999</v>
      </c>
      <c r="P420">
        <v>5.5573600000000001</v>
      </c>
      <c r="Q420">
        <v>0.92173000000000005</v>
      </c>
      <c r="R420">
        <v>2.5745800000000001</v>
      </c>
      <c r="S420">
        <v>0.88036000000000003</v>
      </c>
      <c r="T420">
        <v>1.09233</v>
      </c>
      <c r="U420">
        <v>8.8359999999999994E-2</v>
      </c>
    </row>
    <row r="421" spans="1:21" x14ac:dyDescent="0.25">
      <c r="A421">
        <v>430</v>
      </c>
      <c r="B421">
        <v>1</v>
      </c>
      <c r="C421">
        <v>11</v>
      </c>
      <c r="D421">
        <v>1201.9454799999901</v>
      </c>
      <c r="E421">
        <v>234.95305999999999</v>
      </c>
      <c r="F421">
        <v>517.23852999999997</v>
      </c>
      <c r="G421">
        <v>264.09035999999998</v>
      </c>
      <c r="H421">
        <v>160.64246</v>
      </c>
      <c r="I421">
        <v>25.021070000000002</v>
      </c>
      <c r="J421">
        <v>140.619799999999</v>
      </c>
      <c r="K421">
        <v>24.872869999999999</v>
      </c>
      <c r="L421">
        <v>66.168639999999996</v>
      </c>
      <c r="M421">
        <v>19.349779999999999</v>
      </c>
      <c r="N421">
        <v>27.92071</v>
      </c>
      <c r="O421">
        <v>2.3077999999999999</v>
      </c>
      <c r="P421">
        <v>5.5573600000000001</v>
      </c>
      <c r="Q421">
        <v>0.92173000000000005</v>
      </c>
      <c r="R421">
        <v>2.5745800000000001</v>
      </c>
      <c r="S421">
        <v>0.88036000000000003</v>
      </c>
      <c r="T421">
        <v>1.09233</v>
      </c>
      <c r="U421">
        <v>8.8359999999999994E-2</v>
      </c>
    </row>
    <row r="422" spans="1:21" x14ac:dyDescent="0.25">
      <c r="A422">
        <v>431</v>
      </c>
      <c r="B422">
        <v>1</v>
      </c>
      <c r="C422">
        <v>11</v>
      </c>
      <c r="D422">
        <v>1979.84203</v>
      </c>
      <c r="E422">
        <v>285.26803999999998</v>
      </c>
      <c r="F422">
        <v>824.81426999999996</v>
      </c>
      <c r="G422">
        <v>437.85595999999998</v>
      </c>
      <c r="H422">
        <v>416.31011999999998</v>
      </c>
      <c r="I422">
        <v>15.593640000000001</v>
      </c>
      <c r="J422">
        <v>198.56385999999901</v>
      </c>
      <c r="K422">
        <v>32.711599999999997</v>
      </c>
      <c r="L422">
        <v>87.831360000000004</v>
      </c>
      <c r="M422">
        <v>27.988330000000001</v>
      </c>
      <c r="N422">
        <v>45.79457</v>
      </c>
      <c r="O422">
        <v>4.2380000000000004</v>
      </c>
      <c r="P422">
        <v>9.2398600000000002</v>
      </c>
      <c r="Q422">
        <v>1.6973400000000001</v>
      </c>
      <c r="R422">
        <v>4.0383899999999997</v>
      </c>
      <c r="S422">
        <v>1.3023</v>
      </c>
      <c r="T422">
        <v>2.0095800000000001</v>
      </c>
      <c r="U422">
        <v>0.19225</v>
      </c>
    </row>
    <row r="423" spans="1:21" x14ac:dyDescent="0.25">
      <c r="A423">
        <v>432</v>
      </c>
      <c r="B423">
        <v>1</v>
      </c>
      <c r="C423">
        <v>11</v>
      </c>
      <c r="D423">
        <v>1979.84203</v>
      </c>
      <c r="E423">
        <v>285.26803999999998</v>
      </c>
      <c r="F423">
        <v>824.81426999999996</v>
      </c>
      <c r="G423">
        <v>437.85595999999998</v>
      </c>
      <c r="H423">
        <v>416.31011999999998</v>
      </c>
      <c r="I423">
        <v>15.593640000000001</v>
      </c>
      <c r="J423">
        <v>198.56385999999901</v>
      </c>
      <c r="K423">
        <v>32.711599999999997</v>
      </c>
      <c r="L423">
        <v>87.831360000000004</v>
      </c>
      <c r="M423">
        <v>27.988330000000001</v>
      </c>
      <c r="N423">
        <v>45.79457</v>
      </c>
      <c r="O423">
        <v>4.2380000000000004</v>
      </c>
      <c r="P423">
        <v>9.2398600000000002</v>
      </c>
      <c r="Q423">
        <v>1.6973400000000001</v>
      </c>
      <c r="R423">
        <v>4.0383899999999997</v>
      </c>
      <c r="S423">
        <v>1.3023</v>
      </c>
      <c r="T423">
        <v>2.0095800000000001</v>
      </c>
      <c r="U423">
        <v>0.19225</v>
      </c>
    </row>
    <row r="424" spans="1:21" x14ac:dyDescent="0.25">
      <c r="A424">
        <v>433</v>
      </c>
      <c r="B424">
        <v>3</v>
      </c>
      <c r="C424">
        <v>11</v>
      </c>
      <c r="D424">
        <v>12.6929</v>
      </c>
      <c r="E424">
        <v>2.2158000000000002</v>
      </c>
      <c r="F424">
        <v>8.0948799999999999</v>
      </c>
      <c r="G424">
        <v>2.2531099999999999</v>
      </c>
      <c r="H424">
        <v>0.12911</v>
      </c>
      <c r="I424">
        <v>0</v>
      </c>
      <c r="J424">
        <v>0.63870000000000005</v>
      </c>
      <c r="K424">
        <v>8.5019999999999998E-2</v>
      </c>
      <c r="L424">
        <v>0.44656000000000001</v>
      </c>
      <c r="M424">
        <v>0.10304000000000001</v>
      </c>
      <c r="N424">
        <v>4.0800000000000003E-3</v>
      </c>
      <c r="O424">
        <v>0</v>
      </c>
      <c r="P424">
        <v>8.7200000000000003E-3</v>
      </c>
      <c r="Q424">
        <v>7.3999999999999999E-4</v>
      </c>
      <c r="R424">
        <v>6.7299999999999999E-3</v>
      </c>
      <c r="S424">
        <v>1.2199999999999999E-3</v>
      </c>
      <c r="T424" s="68">
        <v>3.0000000000000001E-5</v>
      </c>
      <c r="U424">
        <v>0</v>
      </c>
    </row>
    <row r="425" spans="1:21" x14ac:dyDescent="0.25">
      <c r="A425">
        <v>434</v>
      </c>
      <c r="B425">
        <v>3</v>
      </c>
      <c r="C425">
        <v>11</v>
      </c>
      <c r="D425">
        <v>66.800020000000004</v>
      </c>
      <c r="E425">
        <v>1.02427</v>
      </c>
      <c r="F425">
        <v>6.6319499999999998</v>
      </c>
      <c r="G425">
        <v>55.48948</v>
      </c>
      <c r="H425">
        <v>3.6543199999999998</v>
      </c>
      <c r="I425">
        <v>0</v>
      </c>
      <c r="J425">
        <v>1.0064599999999999</v>
      </c>
      <c r="K425">
        <v>1.966E-2</v>
      </c>
      <c r="L425">
        <v>0.38328000000000001</v>
      </c>
      <c r="M425">
        <v>0.56311</v>
      </c>
      <c r="N425">
        <v>4.0410000000000001E-2</v>
      </c>
      <c r="O425">
        <v>0</v>
      </c>
      <c r="P425">
        <v>2.068E-2</v>
      </c>
      <c r="Q425">
        <v>1.4999999999999999E-4</v>
      </c>
      <c r="R425">
        <v>6.7499999999999999E-3</v>
      </c>
      <c r="S425">
        <v>1.3480000000000001E-2</v>
      </c>
      <c r="T425">
        <v>2.9999999999999997E-4</v>
      </c>
      <c r="U425">
        <v>0</v>
      </c>
    </row>
    <row r="426" spans="1:21" x14ac:dyDescent="0.25">
      <c r="A426">
        <v>435</v>
      </c>
      <c r="B426">
        <v>1</v>
      </c>
      <c r="C426">
        <v>11</v>
      </c>
      <c r="D426">
        <v>111.65492999999999</v>
      </c>
      <c r="E426">
        <v>13.18005</v>
      </c>
      <c r="F426">
        <v>41.708590000000001</v>
      </c>
      <c r="G426">
        <v>25.933440000000001</v>
      </c>
      <c r="H426">
        <v>29.963439999999999</v>
      </c>
      <c r="I426">
        <v>0.86941000000000002</v>
      </c>
      <c r="J426">
        <v>6.10283</v>
      </c>
      <c r="K426">
        <v>0.91446000000000005</v>
      </c>
      <c r="L426">
        <v>2.3416199999999998</v>
      </c>
      <c r="M426">
        <v>0.74295</v>
      </c>
      <c r="N426">
        <v>1.8953599999999999</v>
      </c>
      <c r="O426">
        <v>0.20843999999999999</v>
      </c>
      <c r="P426">
        <v>0.12781999999999999</v>
      </c>
      <c r="Q426">
        <v>2.0049999999999998E-2</v>
      </c>
      <c r="R426">
        <v>4.6010000000000002E-2</v>
      </c>
      <c r="S426">
        <v>1.405E-2</v>
      </c>
      <c r="T426">
        <v>4.299E-2</v>
      </c>
      <c r="U426">
        <v>4.7200000000000002E-3</v>
      </c>
    </row>
    <row r="427" spans="1:21" x14ac:dyDescent="0.25">
      <c r="A427">
        <v>436</v>
      </c>
      <c r="B427">
        <v>1</v>
      </c>
      <c r="C427">
        <v>11</v>
      </c>
      <c r="D427">
        <v>100.361049999999</v>
      </c>
      <c r="E427">
        <v>16.9467</v>
      </c>
      <c r="F427">
        <v>43.433900000000001</v>
      </c>
      <c r="G427">
        <v>20.551069999999999</v>
      </c>
      <c r="H427">
        <v>18.898890000000002</v>
      </c>
      <c r="I427">
        <v>0.53049000000000002</v>
      </c>
      <c r="J427">
        <v>5.3913299999999902</v>
      </c>
      <c r="K427">
        <v>0.80189999999999995</v>
      </c>
      <c r="L427">
        <v>2.3726699999999998</v>
      </c>
      <c r="M427">
        <v>0.74839999999999995</v>
      </c>
      <c r="N427">
        <v>1.2610399999999999</v>
      </c>
      <c r="O427">
        <v>0.20732</v>
      </c>
      <c r="P427">
        <v>0.11280999999999899</v>
      </c>
      <c r="Q427">
        <v>1.5469999999999999E-2</v>
      </c>
      <c r="R427">
        <v>4.9009999999999998E-2</v>
      </c>
      <c r="S427">
        <v>1.487E-2</v>
      </c>
      <c r="T427">
        <v>2.8469999999999999E-2</v>
      </c>
      <c r="U427">
        <v>4.9899999999999996E-3</v>
      </c>
    </row>
    <row r="428" spans="1:21" x14ac:dyDescent="0.25">
      <c r="A428">
        <v>437</v>
      </c>
      <c r="B428">
        <v>1</v>
      </c>
      <c r="C428">
        <v>11</v>
      </c>
      <c r="D428">
        <v>44.346439999999902</v>
      </c>
      <c r="E428">
        <v>18.05696</v>
      </c>
      <c r="F428">
        <v>17.020130000000002</v>
      </c>
      <c r="G428">
        <v>9.2350200000000005</v>
      </c>
      <c r="H428">
        <v>2.9049999999999999E-2</v>
      </c>
      <c r="I428">
        <v>5.28E-3</v>
      </c>
      <c r="J428">
        <v>8.8930900000000008</v>
      </c>
      <c r="K428">
        <v>2.8253699999999999</v>
      </c>
      <c r="L428">
        <v>4.7784599999999999</v>
      </c>
      <c r="M428">
        <v>1.2565500000000001</v>
      </c>
      <c r="N428">
        <v>2.768E-2</v>
      </c>
      <c r="O428">
        <v>5.0299999999999997E-3</v>
      </c>
      <c r="P428">
        <v>0.65711999999999904</v>
      </c>
      <c r="Q428">
        <v>0.21182000000000001</v>
      </c>
      <c r="R428">
        <v>0.32674999999999998</v>
      </c>
      <c r="S428">
        <v>0.11693000000000001</v>
      </c>
      <c r="T428">
        <v>1.3699999999999999E-3</v>
      </c>
      <c r="U428">
        <v>2.5000000000000001E-4</v>
      </c>
    </row>
    <row r="429" spans="1:21" x14ac:dyDescent="0.25">
      <c r="A429">
        <v>438</v>
      </c>
      <c r="B429">
        <v>1</v>
      </c>
      <c r="C429">
        <v>11</v>
      </c>
      <c r="D429">
        <v>130.43087</v>
      </c>
      <c r="E429">
        <v>4.7509999999999997E-2</v>
      </c>
      <c r="F429">
        <v>6.2920800000000003</v>
      </c>
      <c r="G429">
        <v>123.7497</v>
      </c>
      <c r="H429">
        <v>0.34157999999999999</v>
      </c>
      <c r="I429">
        <v>0</v>
      </c>
      <c r="J429">
        <v>6.6829499999999999</v>
      </c>
      <c r="K429">
        <v>6.3299999999999997E-3</v>
      </c>
      <c r="L429">
        <v>0.82760999999999996</v>
      </c>
      <c r="M429">
        <v>5.7389099999999997</v>
      </c>
      <c r="N429">
        <v>0.1101</v>
      </c>
      <c r="O429">
        <v>0</v>
      </c>
      <c r="P429">
        <v>0.44616</v>
      </c>
      <c r="Q429">
        <v>3.1E-4</v>
      </c>
      <c r="R429">
        <v>3.9269999999999999E-2</v>
      </c>
      <c r="S429">
        <v>0.40406999999999998</v>
      </c>
      <c r="T429">
        <v>2.5100000000000001E-3</v>
      </c>
      <c r="U429">
        <v>0</v>
      </c>
    </row>
    <row r="430" spans="1:21" x14ac:dyDescent="0.25">
      <c r="A430">
        <v>439</v>
      </c>
      <c r="B430">
        <v>2</v>
      </c>
      <c r="C430">
        <v>11</v>
      </c>
      <c r="D430">
        <v>2186.0587500000001</v>
      </c>
      <c r="E430">
        <v>735.30389000000002</v>
      </c>
      <c r="F430">
        <v>931.82506999999998</v>
      </c>
      <c r="G430">
        <v>244.63848999999999</v>
      </c>
      <c r="H430">
        <v>29.3325</v>
      </c>
      <c r="I430">
        <v>244.9588</v>
      </c>
      <c r="J430">
        <v>88.734179999999995</v>
      </c>
      <c r="K430">
        <v>12.87538</v>
      </c>
      <c r="L430">
        <v>42.741720000000001</v>
      </c>
      <c r="M430">
        <v>17.825320000000001</v>
      </c>
      <c r="N430">
        <v>4.6467200000000002</v>
      </c>
      <c r="O430">
        <v>10.64504</v>
      </c>
      <c r="P430">
        <v>13.896719999999901</v>
      </c>
      <c r="Q430">
        <v>4.7287100000000004</v>
      </c>
      <c r="R430">
        <v>6.3772599999999997</v>
      </c>
      <c r="S430">
        <v>1.06307</v>
      </c>
      <c r="T430">
        <v>0.14219000000000001</v>
      </c>
      <c r="U430">
        <v>1.5854900000000001</v>
      </c>
    </row>
    <row r="431" spans="1:21" x14ac:dyDescent="0.25">
      <c r="A431">
        <v>440</v>
      </c>
      <c r="B431">
        <v>2</v>
      </c>
      <c r="C431">
        <v>11</v>
      </c>
      <c r="D431">
        <v>2391.2631000000001</v>
      </c>
      <c r="E431">
        <v>15.43642</v>
      </c>
      <c r="F431">
        <v>760.40282999999999</v>
      </c>
      <c r="G431">
        <v>843.48614999999995</v>
      </c>
      <c r="H431">
        <v>769.58081000000004</v>
      </c>
      <c r="I431">
        <v>2.3568899999999999</v>
      </c>
      <c r="J431">
        <v>113.634729999999</v>
      </c>
      <c r="K431">
        <v>2.1586699999999999</v>
      </c>
      <c r="L431">
        <v>29.613489999999999</v>
      </c>
      <c r="M431">
        <v>30.752939999999999</v>
      </c>
      <c r="N431">
        <v>50.229430000000001</v>
      </c>
      <c r="O431">
        <v>0.88019999999999998</v>
      </c>
      <c r="P431">
        <v>17.471440000000001</v>
      </c>
      <c r="Q431">
        <v>4.2939999999999999E-2</v>
      </c>
      <c r="R431">
        <v>3.5520700000000001</v>
      </c>
      <c r="S431">
        <v>5.4764099999999996</v>
      </c>
      <c r="T431">
        <v>8.3834499999999998</v>
      </c>
      <c r="U431">
        <v>1.6570000000000001E-2</v>
      </c>
    </row>
    <row r="432" spans="1:21" x14ac:dyDescent="0.25">
      <c r="A432">
        <v>441</v>
      </c>
      <c r="B432">
        <v>2</v>
      </c>
      <c r="C432">
        <v>11</v>
      </c>
      <c r="D432">
        <v>3199.7949100000001</v>
      </c>
      <c r="E432">
        <v>1012.62012</v>
      </c>
      <c r="F432">
        <v>1267.5366200000001</v>
      </c>
      <c r="G432">
        <v>420.09780999999998</v>
      </c>
      <c r="H432">
        <v>204.40071</v>
      </c>
      <c r="I432">
        <v>295.13965000000002</v>
      </c>
      <c r="J432">
        <v>286.29642000000001</v>
      </c>
      <c r="K432">
        <v>28.50779</v>
      </c>
      <c r="L432">
        <v>124.74977</v>
      </c>
      <c r="M432">
        <v>43.734729999999999</v>
      </c>
      <c r="N432">
        <v>69.361649999999997</v>
      </c>
      <c r="O432">
        <v>19.94248</v>
      </c>
      <c r="P432">
        <v>21.581869999999999</v>
      </c>
      <c r="Q432">
        <v>7.1217100000000002</v>
      </c>
      <c r="R432">
        <v>8.9769299999999994</v>
      </c>
      <c r="S432">
        <v>1.8367599999999999</v>
      </c>
      <c r="T432">
        <v>1.8053999999999999</v>
      </c>
      <c r="U432">
        <v>1.84107</v>
      </c>
    </row>
    <row r="433" spans="1:21" x14ac:dyDescent="0.25">
      <c r="A433">
        <v>442</v>
      </c>
      <c r="B433">
        <v>2</v>
      </c>
      <c r="C433">
        <v>11</v>
      </c>
      <c r="D433">
        <v>3373.2079699999999</v>
      </c>
      <c r="E433">
        <v>112.08517999999999</v>
      </c>
      <c r="F433">
        <v>1132.9112500000001</v>
      </c>
      <c r="G433">
        <v>1028.18237</v>
      </c>
      <c r="H433">
        <v>1075.9782700000001</v>
      </c>
      <c r="I433">
        <v>24.050899999999999</v>
      </c>
      <c r="J433">
        <v>334.53575000000001</v>
      </c>
      <c r="K433">
        <v>25.768630000000002</v>
      </c>
      <c r="L433">
        <v>123.68665</v>
      </c>
      <c r="M433">
        <v>51.893410000000003</v>
      </c>
      <c r="N433">
        <v>120.04234</v>
      </c>
      <c r="O433">
        <v>13.14472</v>
      </c>
      <c r="P433">
        <v>22.518369999999901</v>
      </c>
      <c r="Q433">
        <v>0.57482</v>
      </c>
      <c r="R433">
        <v>5.7046000000000001</v>
      </c>
      <c r="S433">
        <v>6.0156999999999998</v>
      </c>
      <c r="T433">
        <v>9.9699200000000001</v>
      </c>
      <c r="U433">
        <v>0.25333</v>
      </c>
    </row>
    <row r="434" spans="1:21" x14ac:dyDescent="0.25">
      <c r="A434">
        <v>443</v>
      </c>
      <c r="B434">
        <v>1</v>
      </c>
      <c r="C434">
        <v>11</v>
      </c>
      <c r="D434">
        <v>541.09584999999902</v>
      </c>
      <c r="E434">
        <v>110.40031999999999</v>
      </c>
      <c r="F434">
        <v>314.26391999999998</v>
      </c>
      <c r="G434">
        <v>97.502009999999999</v>
      </c>
      <c r="H434">
        <v>16.012360000000001</v>
      </c>
      <c r="I434">
        <v>2.9172400000000001</v>
      </c>
      <c r="J434">
        <v>34.2364099999999</v>
      </c>
      <c r="K434">
        <v>6.95167</v>
      </c>
      <c r="L434">
        <v>16.920449999999999</v>
      </c>
      <c r="M434">
        <v>3.51261</v>
      </c>
      <c r="N434">
        <v>5.7726899999999999</v>
      </c>
      <c r="O434">
        <v>1.0789899999999999</v>
      </c>
      <c r="P434">
        <v>1.3364799999999999</v>
      </c>
      <c r="Q434">
        <v>0.28483999999999998</v>
      </c>
      <c r="R434">
        <v>0.63129000000000002</v>
      </c>
      <c r="S434">
        <v>0.12598999999999999</v>
      </c>
      <c r="T434">
        <v>0.24648999999999999</v>
      </c>
      <c r="U434">
        <v>4.7870000000000003E-2</v>
      </c>
    </row>
    <row r="435" spans="1:21" x14ac:dyDescent="0.25">
      <c r="A435">
        <v>444</v>
      </c>
      <c r="B435">
        <v>1</v>
      </c>
      <c r="C435">
        <v>11</v>
      </c>
      <c r="D435">
        <v>981.12652999999898</v>
      </c>
      <c r="E435">
        <v>66.254270000000005</v>
      </c>
      <c r="F435">
        <v>376.58269999999999</v>
      </c>
      <c r="G435">
        <v>345.98230000000001</v>
      </c>
      <c r="H435">
        <v>183.66149999999999</v>
      </c>
      <c r="I435">
        <v>8.6457599999999992</v>
      </c>
      <c r="J435">
        <v>49.2122999999999</v>
      </c>
      <c r="K435">
        <v>5.24268</v>
      </c>
      <c r="L435">
        <v>15.30707</v>
      </c>
      <c r="M435">
        <v>7.6903199999999998</v>
      </c>
      <c r="N435">
        <v>18.300249999999998</v>
      </c>
      <c r="O435">
        <v>2.67198</v>
      </c>
      <c r="P435">
        <v>1.75729</v>
      </c>
      <c r="Q435">
        <v>0.17868000000000001</v>
      </c>
      <c r="R435">
        <v>0.56430000000000002</v>
      </c>
      <c r="S435">
        <v>0.24168000000000001</v>
      </c>
      <c r="T435">
        <v>0.67398000000000002</v>
      </c>
      <c r="U435">
        <v>9.8650000000000002E-2</v>
      </c>
    </row>
    <row r="436" spans="1:21" x14ac:dyDescent="0.25">
      <c r="A436">
        <v>445</v>
      </c>
      <c r="B436">
        <v>2</v>
      </c>
      <c r="C436">
        <v>4</v>
      </c>
      <c r="D436">
        <v>5919.9273499999899</v>
      </c>
      <c r="E436">
        <v>1188.7095899999999</v>
      </c>
      <c r="F436">
        <v>2363.66309</v>
      </c>
      <c r="G436">
        <v>1129.8542500000001</v>
      </c>
      <c r="H436">
        <v>1145.9644800000001</v>
      </c>
      <c r="I436">
        <v>91.735939999999999</v>
      </c>
      <c r="J436">
        <v>704.67718000000002</v>
      </c>
      <c r="K436">
        <v>92.807720000000003</v>
      </c>
      <c r="L436">
        <v>307.63189999999997</v>
      </c>
      <c r="M436">
        <v>83.464680000000001</v>
      </c>
      <c r="N436">
        <v>199.73077000000001</v>
      </c>
      <c r="O436">
        <v>21.042110000000001</v>
      </c>
      <c r="P436">
        <v>53.654490000000003</v>
      </c>
      <c r="Q436">
        <v>8.9975900000000006</v>
      </c>
      <c r="R436">
        <v>27.90823</v>
      </c>
      <c r="S436">
        <v>6.2458099999999996</v>
      </c>
      <c r="T436">
        <v>10.0129</v>
      </c>
      <c r="U436">
        <v>0.48996000000000001</v>
      </c>
    </row>
    <row r="437" spans="1:21" x14ac:dyDescent="0.25">
      <c r="A437">
        <v>446</v>
      </c>
      <c r="B437">
        <v>2</v>
      </c>
      <c r="C437">
        <v>4</v>
      </c>
      <c r="D437">
        <v>6088.5798100000002</v>
      </c>
      <c r="E437">
        <v>810.79034000000001</v>
      </c>
      <c r="F437">
        <v>2330.5112300000001</v>
      </c>
      <c r="G437">
        <v>1359.3824500000001</v>
      </c>
      <c r="H437">
        <v>1490.0493200000001</v>
      </c>
      <c r="I437">
        <v>97.846469999999997</v>
      </c>
      <c r="J437">
        <v>583.24662999999998</v>
      </c>
      <c r="K437">
        <v>101.07986</v>
      </c>
      <c r="L437">
        <v>245.63290000000001</v>
      </c>
      <c r="M437">
        <v>55.913179999999997</v>
      </c>
      <c r="N437">
        <v>153.85255000000001</v>
      </c>
      <c r="O437">
        <v>26.768139999999999</v>
      </c>
      <c r="P437">
        <v>31.052230000000002</v>
      </c>
      <c r="Q437">
        <v>5.0156900000000002</v>
      </c>
      <c r="R437">
        <v>14.23499</v>
      </c>
      <c r="S437">
        <v>3.1669900000000002</v>
      </c>
      <c r="T437">
        <v>7.3475999999999999</v>
      </c>
      <c r="U437">
        <v>1.2869600000000001</v>
      </c>
    </row>
    <row r="438" spans="1:21" x14ac:dyDescent="0.25">
      <c r="A438">
        <v>447</v>
      </c>
      <c r="B438">
        <v>1</v>
      </c>
      <c r="C438">
        <v>11</v>
      </c>
      <c r="D438">
        <v>234.11075</v>
      </c>
      <c r="E438">
        <v>29.616589999999999</v>
      </c>
      <c r="F438">
        <v>106.57212</v>
      </c>
      <c r="G438">
        <v>43.253779999999999</v>
      </c>
      <c r="H438">
        <v>54.151040000000002</v>
      </c>
      <c r="I438">
        <v>0.51722000000000001</v>
      </c>
      <c r="J438">
        <v>99.445629999999994</v>
      </c>
      <c r="K438">
        <v>10.855729999999999</v>
      </c>
      <c r="L438">
        <v>45.414209999999997</v>
      </c>
      <c r="M438">
        <v>12.93806</v>
      </c>
      <c r="N438">
        <v>30.163689999999999</v>
      </c>
      <c r="O438">
        <v>7.3940000000000006E-2</v>
      </c>
      <c r="P438">
        <v>9.0460799999999892</v>
      </c>
      <c r="Q438">
        <v>0.96640999999999999</v>
      </c>
      <c r="R438">
        <v>4.1448099999999997</v>
      </c>
      <c r="S438">
        <v>1.1670799999999999</v>
      </c>
      <c r="T438">
        <v>2.7637700000000001</v>
      </c>
      <c r="U438">
        <v>4.0099999999999997E-3</v>
      </c>
    </row>
    <row r="439" spans="1:21" x14ac:dyDescent="0.25">
      <c r="A439">
        <v>448</v>
      </c>
      <c r="B439">
        <v>3</v>
      </c>
      <c r="C439">
        <v>11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>
        <v>449</v>
      </c>
      <c r="B440">
        <v>3</v>
      </c>
      <c r="C440">
        <v>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>
        <v>450</v>
      </c>
      <c r="B441">
        <v>3</v>
      </c>
      <c r="C441">
        <v>4</v>
      </c>
      <c r="D441">
        <v>3050.3962899999901</v>
      </c>
      <c r="E441">
        <v>463.81301999999999</v>
      </c>
      <c r="F441">
        <v>1302.3625500000001</v>
      </c>
      <c r="G441">
        <v>705.95659999999998</v>
      </c>
      <c r="H441">
        <v>529.49749999999995</v>
      </c>
      <c r="I441">
        <v>48.766620000000003</v>
      </c>
      <c r="J441">
        <v>217.06205</v>
      </c>
      <c r="K441">
        <v>28.95898</v>
      </c>
      <c r="L441">
        <v>96.958539999999999</v>
      </c>
      <c r="M441">
        <v>32.707070000000002</v>
      </c>
      <c r="N441">
        <v>50.254100000000001</v>
      </c>
      <c r="O441">
        <v>8.1833600000000004</v>
      </c>
      <c r="P441">
        <v>6.2211100000000004</v>
      </c>
      <c r="Q441">
        <v>0.82857999999999998</v>
      </c>
      <c r="R441">
        <v>2.7574700000000001</v>
      </c>
      <c r="S441">
        <v>1.1261000000000001</v>
      </c>
      <c r="T441">
        <v>1.3173900000000001</v>
      </c>
      <c r="U441">
        <v>0.19156999999999999</v>
      </c>
    </row>
    <row r="442" spans="1:21" x14ac:dyDescent="0.25">
      <c r="A442">
        <v>451</v>
      </c>
      <c r="B442">
        <v>3</v>
      </c>
      <c r="C442">
        <v>4</v>
      </c>
      <c r="D442">
        <v>2505.06522</v>
      </c>
      <c r="E442">
        <v>451.60287</v>
      </c>
      <c r="F442">
        <v>1022.7886999999999</v>
      </c>
      <c r="G442">
        <v>490.90964000000002</v>
      </c>
      <c r="H442">
        <v>484.05554000000001</v>
      </c>
      <c r="I442">
        <v>55.708469999999998</v>
      </c>
      <c r="J442">
        <v>151.96406999999999</v>
      </c>
      <c r="K442">
        <v>20.854780000000002</v>
      </c>
      <c r="L442">
        <v>66.122150000000005</v>
      </c>
      <c r="M442">
        <v>20.281189999999999</v>
      </c>
      <c r="N442">
        <v>38.608960000000003</v>
      </c>
      <c r="O442">
        <v>6.0969899999999999</v>
      </c>
      <c r="P442">
        <v>4.0919799999999897</v>
      </c>
      <c r="Q442">
        <v>0.57713000000000003</v>
      </c>
      <c r="R442">
        <v>1.8037799999999999</v>
      </c>
      <c r="S442">
        <v>0.58126</v>
      </c>
      <c r="T442">
        <v>0.98702000000000001</v>
      </c>
      <c r="U442">
        <v>0.14279</v>
      </c>
    </row>
    <row r="443" spans="1:21" x14ac:dyDescent="0.25">
      <c r="A443">
        <v>452</v>
      </c>
      <c r="B443">
        <v>2</v>
      </c>
      <c r="C443">
        <v>11</v>
      </c>
      <c r="D443">
        <v>26.392320000000002</v>
      </c>
      <c r="E443">
        <v>20.859020000000001</v>
      </c>
      <c r="F443">
        <v>2.3857599999999999</v>
      </c>
      <c r="G443">
        <v>1.1906600000000001</v>
      </c>
      <c r="H443">
        <v>1.94669</v>
      </c>
      <c r="I443">
        <v>1.0189999999999999E-2</v>
      </c>
      <c r="J443">
        <v>1.9683200000000001</v>
      </c>
      <c r="K443">
        <v>1.7902800000000001</v>
      </c>
      <c r="L443">
        <v>8.6480000000000001E-2</v>
      </c>
      <c r="M443">
        <v>2.5430000000000001E-2</v>
      </c>
      <c r="N443">
        <v>5.5960000000000003E-2</v>
      </c>
      <c r="O443">
        <v>1.017E-2</v>
      </c>
      <c r="P443">
        <v>4.1859999999999897E-2</v>
      </c>
      <c r="Q443">
        <v>4.1509999999999998E-2</v>
      </c>
      <c r="R443">
        <v>1.7000000000000001E-4</v>
      </c>
      <c r="S443" s="68">
        <v>5.0000000000000002E-5</v>
      </c>
      <c r="T443">
        <v>1.1E-4</v>
      </c>
      <c r="U443" s="68">
        <v>2.0000000000000002E-5</v>
      </c>
    </row>
    <row r="444" spans="1:21" x14ac:dyDescent="0.25">
      <c r="A444">
        <v>453</v>
      </c>
      <c r="B444">
        <v>2</v>
      </c>
      <c r="C444">
        <v>11</v>
      </c>
      <c r="D444">
        <v>15.51934</v>
      </c>
      <c r="E444">
        <v>0.80674999999999997</v>
      </c>
      <c r="F444">
        <v>1.71617</v>
      </c>
      <c r="G444">
        <v>11.32297</v>
      </c>
      <c r="H444">
        <v>1.1319999999999999</v>
      </c>
      <c r="I444">
        <v>0.54144999999999999</v>
      </c>
      <c r="J444">
        <v>0.85753999999999997</v>
      </c>
      <c r="K444">
        <v>2.545E-2</v>
      </c>
      <c r="L444">
        <v>8.6540000000000006E-2</v>
      </c>
      <c r="M444">
        <v>0.67937000000000003</v>
      </c>
      <c r="N444">
        <v>5.6000000000000001E-2</v>
      </c>
      <c r="O444">
        <v>1.018E-2</v>
      </c>
      <c r="P444">
        <v>8.4799999999999997E-3</v>
      </c>
      <c r="Q444" s="68">
        <v>5.0000000000000002E-5</v>
      </c>
      <c r="R444">
        <v>1.7000000000000001E-4</v>
      </c>
      <c r="S444">
        <v>8.1300000000000001E-3</v>
      </c>
      <c r="T444">
        <v>1.1E-4</v>
      </c>
      <c r="U444" s="68">
        <v>2.0000000000000002E-5</v>
      </c>
    </row>
    <row r="445" spans="1:21" x14ac:dyDescent="0.25">
      <c r="A445">
        <v>454</v>
      </c>
      <c r="B445">
        <v>2</v>
      </c>
      <c r="C445">
        <v>11</v>
      </c>
      <c r="D445">
        <v>26.392320000000002</v>
      </c>
      <c r="E445">
        <v>20.859020000000001</v>
      </c>
      <c r="F445">
        <v>2.3857599999999999</v>
      </c>
      <c r="G445">
        <v>1.1906600000000001</v>
      </c>
      <c r="H445">
        <v>1.94669</v>
      </c>
      <c r="I445">
        <v>1.0189999999999999E-2</v>
      </c>
      <c r="J445">
        <v>1.9683200000000001</v>
      </c>
      <c r="K445">
        <v>1.7902800000000001</v>
      </c>
      <c r="L445">
        <v>8.6480000000000001E-2</v>
      </c>
      <c r="M445">
        <v>2.5430000000000001E-2</v>
      </c>
      <c r="N445">
        <v>5.5960000000000003E-2</v>
      </c>
      <c r="O445">
        <v>1.017E-2</v>
      </c>
      <c r="P445">
        <v>4.1859999999999897E-2</v>
      </c>
      <c r="Q445">
        <v>4.1509999999999998E-2</v>
      </c>
      <c r="R445">
        <v>1.7000000000000001E-4</v>
      </c>
      <c r="S445" s="68">
        <v>5.0000000000000002E-5</v>
      </c>
      <c r="T445">
        <v>1.1E-4</v>
      </c>
      <c r="U445" s="68">
        <v>2.0000000000000002E-5</v>
      </c>
    </row>
    <row r="446" spans="1:21" x14ac:dyDescent="0.25">
      <c r="A446">
        <v>455</v>
      </c>
      <c r="B446">
        <v>2</v>
      </c>
      <c r="C446">
        <v>11</v>
      </c>
      <c r="D446">
        <v>15.51934</v>
      </c>
      <c r="E446">
        <v>0.80674999999999997</v>
      </c>
      <c r="F446">
        <v>1.71617</v>
      </c>
      <c r="G446">
        <v>11.32297</v>
      </c>
      <c r="H446">
        <v>1.1319999999999999</v>
      </c>
      <c r="I446">
        <v>0.54144999999999999</v>
      </c>
      <c r="J446">
        <v>0.85753999999999997</v>
      </c>
      <c r="K446">
        <v>2.545E-2</v>
      </c>
      <c r="L446">
        <v>8.6540000000000006E-2</v>
      </c>
      <c r="M446">
        <v>0.67937000000000003</v>
      </c>
      <c r="N446">
        <v>5.6000000000000001E-2</v>
      </c>
      <c r="O446">
        <v>1.018E-2</v>
      </c>
      <c r="P446">
        <v>8.4799999999999997E-3</v>
      </c>
      <c r="Q446" s="68">
        <v>5.0000000000000002E-5</v>
      </c>
      <c r="R446">
        <v>1.7000000000000001E-4</v>
      </c>
      <c r="S446">
        <v>8.1300000000000001E-3</v>
      </c>
      <c r="T446">
        <v>1.1E-4</v>
      </c>
      <c r="U446" s="68">
        <v>2.0000000000000002E-5</v>
      </c>
    </row>
    <row r="447" spans="1:21" x14ac:dyDescent="0.25">
      <c r="A447">
        <v>456</v>
      </c>
      <c r="B447">
        <v>2</v>
      </c>
      <c r="C447">
        <v>4</v>
      </c>
      <c r="D447">
        <v>1323.3975499999999</v>
      </c>
      <c r="E447">
        <v>120.33295</v>
      </c>
      <c r="F447">
        <v>629.12627999999995</v>
      </c>
      <c r="G447">
        <v>450.22307999999998</v>
      </c>
      <c r="H447">
        <v>112.32351</v>
      </c>
      <c r="I447">
        <v>11.391730000000001</v>
      </c>
      <c r="J447">
        <v>261.39211999999998</v>
      </c>
      <c r="K447">
        <v>18.90644</v>
      </c>
      <c r="L447">
        <v>158.31815</v>
      </c>
      <c r="M447">
        <v>40.479019999999998</v>
      </c>
      <c r="N447">
        <v>39.459330000000001</v>
      </c>
      <c r="O447">
        <v>4.2291800000000004</v>
      </c>
      <c r="P447">
        <v>9.7178899999999899</v>
      </c>
      <c r="Q447">
        <v>0.64998</v>
      </c>
      <c r="R447">
        <v>5.9764999999999997</v>
      </c>
      <c r="S447">
        <v>1.7111000000000001</v>
      </c>
      <c r="T447">
        <v>1.2294</v>
      </c>
      <c r="U447">
        <v>0.15090999999999999</v>
      </c>
    </row>
    <row r="448" spans="1:21" x14ac:dyDescent="0.25">
      <c r="A448">
        <v>457</v>
      </c>
      <c r="B448">
        <v>3</v>
      </c>
      <c r="C448">
        <v>11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>
        <v>458</v>
      </c>
      <c r="B449">
        <v>3</v>
      </c>
      <c r="C449">
        <v>11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>
        <v>459</v>
      </c>
      <c r="B450">
        <v>3</v>
      </c>
      <c r="C450">
        <v>11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460</v>
      </c>
      <c r="B451">
        <v>3</v>
      </c>
      <c r="C451">
        <v>11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>
        <v>461</v>
      </c>
      <c r="B452">
        <v>1</v>
      </c>
      <c r="C452">
        <v>11</v>
      </c>
      <c r="D452">
        <v>2027.16975</v>
      </c>
      <c r="E452">
        <v>424.19045999999997</v>
      </c>
      <c r="F452">
        <v>875.89679000000001</v>
      </c>
      <c r="G452">
        <v>357.29520000000002</v>
      </c>
      <c r="H452">
        <v>321.17165999999997</v>
      </c>
      <c r="I452">
        <v>48.615639999999999</v>
      </c>
      <c r="J452">
        <v>355.32632000000001</v>
      </c>
      <c r="K452">
        <v>58.852170000000001</v>
      </c>
      <c r="L452">
        <v>170.50279</v>
      </c>
      <c r="M452">
        <v>41.865220000000001</v>
      </c>
      <c r="N452">
        <v>72.212299999999999</v>
      </c>
      <c r="O452">
        <v>11.893840000000001</v>
      </c>
      <c r="P452">
        <v>21.627690000000001</v>
      </c>
      <c r="Q452">
        <v>3.62723</v>
      </c>
      <c r="R452">
        <v>10.79176</v>
      </c>
      <c r="S452">
        <v>2.6488499999999999</v>
      </c>
      <c r="T452">
        <v>3.8868499999999999</v>
      </c>
      <c r="U452">
        <v>0.67300000000000004</v>
      </c>
    </row>
    <row r="453" spans="1:21" x14ac:dyDescent="0.25">
      <c r="A453">
        <v>462</v>
      </c>
      <c r="B453">
        <v>1</v>
      </c>
      <c r="C453">
        <v>11</v>
      </c>
      <c r="D453">
        <v>672.115849999999</v>
      </c>
      <c r="E453">
        <v>20.453040000000001</v>
      </c>
      <c r="F453">
        <v>206.52646999999999</v>
      </c>
      <c r="G453">
        <v>258.66818000000001</v>
      </c>
      <c r="H453">
        <v>185.75056000000001</v>
      </c>
      <c r="I453">
        <v>0.71760000000000002</v>
      </c>
      <c r="J453">
        <v>112.66185</v>
      </c>
      <c r="K453">
        <v>3.1242700000000001</v>
      </c>
      <c r="L453">
        <v>39.901330000000002</v>
      </c>
      <c r="M453">
        <v>25.831289999999999</v>
      </c>
      <c r="N453">
        <v>43.374639999999999</v>
      </c>
      <c r="O453">
        <v>0.43031999999999998</v>
      </c>
      <c r="P453">
        <v>6.0215699999999996</v>
      </c>
      <c r="Q453">
        <v>6.021E-2</v>
      </c>
      <c r="R453">
        <v>1.6896</v>
      </c>
      <c r="S453">
        <v>1.64923</v>
      </c>
      <c r="T453">
        <v>2.6180099999999999</v>
      </c>
      <c r="U453">
        <v>4.5199999999999997E-3</v>
      </c>
    </row>
    <row r="454" spans="1:21" x14ac:dyDescent="0.25">
      <c r="A454">
        <v>463</v>
      </c>
      <c r="B454">
        <v>2</v>
      </c>
      <c r="C454">
        <v>11</v>
      </c>
      <c r="D454">
        <v>354.54428999999999</v>
      </c>
      <c r="E454">
        <v>350.02219000000002</v>
      </c>
      <c r="F454">
        <v>2.77765</v>
      </c>
      <c r="G454">
        <v>1.6694</v>
      </c>
      <c r="H454">
        <v>0</v>
      </c>
      <c r="I454">
        <v>7.5050000000000006E-2</v>
      </c>
      <c r="J454">
        <v>6.2149999999999999</v>
      </c>
      <c r="K454">
        <v>5.7038000000000002</v>
      </c>
      <c r="L454">
        <v>0.36137000000000002</v>
      </c>
      <c r="M454">
        <v>0.10629</v>
      </c>
      <c r="N454">
        <v>0</v>
      </c>
      <c r="O454">
        <v>4.3540000000000002E-2</v>
      </c>
      <c r="P454">
        <v>1.8811</v>
      </c>
      <c r="Q454">
        <v>1.87815</v>
      </c>
      <c r="R454">
        <v>2.0799999999999998E-3</v>
      </c>
      <c r="S454">
        <v>6.0999999999999997E-4</v>
      </c>
      <c r="T454">
        <v>0</v>
      </c>
      <c r="U454">
        <v>2.5999999999999998E-4</v>
      </c>
    </row>
    <row r="455" spans="1:21" x14ac:dyDescent="0.25">
      <c r="A455">
        <v>464</v>
      </c>
      <c r="B455">
        <v>2</v>
      </c>
      <c r="C455">
        <v>11</v>
      </c>
      <c r="D455">
        <v>676.54816000000005</v>
      </c>
      <c r="E455">
        <v>0.27328000000000002</v>
      </c>
      <c r="F455">
        <v>51.451630000000002</v>
      </c>
      <c r="G455">
        <v>413.10266000000001</v>
      </c>
      <c r="H455">
        <v>205.86709999999999</v>
      </c>
      <c r="I455">
        <v>5.8534899999999999</v>
      </c>
      <c r="J455">
        <v>81.130970000000005</v>
      </c>
      <c r="K455">
        <v>2.0789999999999999E-2</v>
      </c>
      <c r="L455">
        <v>10.078200000000001</v>
      </c>
      <c r="M455">
        <v>17.317589999999999</v>
      </c>
      <c r="N455">
        <v>50.919890000000002</v>
      </c>
      <c r="O455">
        <v>2.7945000000000002</v>
      </c>
      <c r="P455">
        <v>4.2951300000000003</v>
      </c>
      <c r="Q455">
        <v>1.2E-4</v>
      </c>
      <c r="R455">
        <v>0.30313000000000001</v>
      </c>
      <c r="S455">
        <v>2.3555100000000002</v>
      </c>
      <c r="T455">
        <v>1.5072399999999999</v>
      </c>
      <c r="U455">
        <v>0.12912999999999999</v>
      </c>
    </row>
    <row r="456" spans="1:21" x14ac:dyDescent="0.25">
      <c r="A456">
        <v>465</v>
      </c>
      <c r="B456">
        <v>2</v>
      </c>
      <c r="C456">
        <v>11</v>
      </c>
      <c r="D456">
        <v>69.451779999999999</v>
      </c>
      <c r="E456">
        <v>55.340600000000002</v>
      </c>
      <c r="F456">
        <v>5.7875500000000004</v>
      </c>
      <c r="G456">
        <v>5.6093200000000003</v>
      </c>
      <c r="H456">
        <v>1.83897</v>
      </c>
      <c r="I456">
        <v>0.87534000000000001</v>
      </c>
      <c r="J456">
        <v>7.4047000000000001</v>
      </c>
      <c r="K456">
        <v>5.7260499999999999</v>
      </c>
      <c r="L456">
        <v>0.56162000000000001</v>
      </c>
      <c r="M456">
        <v>0.46322999999999998</v>
      </c>
      <c r="N456">
        <v>0.34165000000000001</v>
      </c>
      <c r="O456">
        <v>0.31214999999999998</v>
      </c>
      <c r="P456">
        <v>0.29829</v>
      </c>
      <c r="Q456">
        <v>0.26601000000000002</v>
      </c>
      <c r="R456">
        <v>4.3800000000000002E-3</v>
      </c>
      <c r="S456">
        <v>8.2900000000000005E-3</v>
      </c>
      <c r="T456">
        <v>3.7000000000000002E-3</v>
      </c>
      <c r="U456">
        <v>1.5910000000000001E-2</v>
      </c>
    </row>
    <row r="457" spans="1:21" x14ac:dyDescent="0.25">
      <c r="A457">
        <v>466</v>
      </c>
      <c r="B457">
        <v>2</v>
      </c>
      <c r="C457">
        <v>11</v>
      </c>
      <c r="D457">
        <v>487.22040999999899</v>
      </c>
      <c r="E457">
        <v>9.6000499999999995</v>
      </c>
      <c r="F457">
        <v>197.8699</v>
      </c>
      <c r="G457">
        <v>196.20996</v>
      </c>
      <c r="H457">
        <v>83.010930000000002</v>
      </c>
      <c r="I457">
        <v>0.52956999999999999</v>
      </c>
      <c r="J457">
        <v>82.767719999999997</v>
      </c>
      <c r="K457">
        <v>1.2189099999999999</v>
      </c>
      <c r="L457">
        <v>44.559609999999999</v>
      </c>
      <c r="M457">
        <v>20.27815</v>
      </c>
      <c r="N457">
        <v>16.55829</v>
      </c>
      <c r="O457">
        <v>0.15276000000000001</v>
      </c>
      <c r="P457">
        <v>4.8923199999999998</v>
      </c>
      <c r="Q457">
        <v>1.6060000000000001E-2</v>
      </c>
      <c r="R457">
        <v>2.8594599999999999</v>
      </c>
      <c r="S457">
        <v>1.13706</v>
      </c>
      <c r="T457">
        <v>0.87792999999999999</v>
      </c>
      <c r="U457">
        <v>1.81E-3</v>
      </c>
    </row>
    <row r="458" spans="1:21" x14ac:dyDescent="0.25">
      <c r="A458">
        <v>467</v>
      </c>
      <c r="B458">
        <v>1</v>
      </c>
      <c r="C458">
        <v>11</v>
      </c>
      <c r="D458">
        <v>254.51098999999999</v>
      </c>
      <c r="E458">
        <v>207.13676000000001</v>
      </c>
      <c r="F458">
        <v>18.697649999999999</v>
      </c>
      <c r="G458">
        <v>11.80584</v>
      </c>
      <c r="H458">
        <v>8.3089399999999998</v>
      </c>
      <c r="I458">
        <v>8.5617999999999999</v>
      </c>
      <c r="J458">
        <v>28.187549999999899</v>
      </c>
      <c r="K458">
        <v>18.576329999999999</v>
      </c>
      <c r="L458">
        <v>1.96929</v>
      </c>
      <c r="M458">
        <v>0.67991000000000001</v>
      </c>
      <c r="N458">
        <v>4.54732</v>
      </c>
      <c r="O458">
        <v>2.4146999999999998</v>
      </c>
      <c r="P458">
        <v>2.6948599999999998</v>
      </c>
      <c r="Q458">
        <v>2.4921199999999999</v>
      </c>
      <c r="R458">
        <v>1.9529999999999999E-2</v>
      </c>
      <c r="S458">
        <v>1.162E-2</v>
      </c>
      <c r="T458">
        <v>0.11987</v>
      </c>
      <c r="U458">
        <v>5.1720000000000002E-2</v>
      </c>
    </row>
    <row r="459" spans="1:21" x14ac:dyDescent="0.25">
      <c r="A459">
        <v>468</v>
      </c>
      <c r="B459">
        <v>1</v>
      </c>
      <c r="C459">
        <v>11</v>
      </c>
      <c r="D459">
        <v>83.913690000000003</v>
      </c>
      <c r="E459">
        <v>9.819E-2</v>
      </c>
      <c r="F459">
        <v>4.8339299999999996</v>
      </c>
      <c r="G459">
        <v>63.784320000000001</v>
      </c>
      <c r="H459">
        <v>11.43327</v>
      </c>
      <c r="I459">
        <v>3.7639800000000001</v>
      </c>
      <c r="J459">
        <v>18.29617</v>
      </c>
      <c r="K459">
        <v>4.0890000000000003E-2</v>
      </c>
      <c r="L459">
        <v>0.62089000000000005</v>
      </c>
      <c r="M459">
        <v>8.6596100000000007</v>
      </c>
      <c r="N459">
        <v>6.4040999999999997</v>
      </c>
      <c r="O459">
        <v>2.5706799999999999</v>
      </c>
      <c r="P459">
        <v>0.96721000000000001</v>
      </c>
      <c r="Q459">
        <v>3.5E-4</v>
      </c>
      <c r="R459">
        <v>8.0700000000000008E-3</v>
      </c>
      <c r="S459">
        <v>0.80306999999999995</v>
      </c>
      <c r="T459">
        <v>0.10738</v>
      </c>
      <c r="U459">
        <v>4.8340000000000001E-2</v>
      </c>
    </row>
    <row r="460" spans="1:21" x14ac:dyDescent="0.25">
      <c r="A460">
        <v>469</v>
      </c>
      <c r="B460">
        <v>1</v>
      </c>
      <c r="C460">
        <v>11</v>
      </c>
      <c r="D460">
        <v>401.17176000000001</v>
      </c>
      <c r="E460">
        <v>312.22021000000001</v>
      </c>
      <c r="F460">
        <v>58.922620000000002</v>
      </c>
      <c r="G460">
        <v>23.223230000000001</v>
      </c>
      <c r="H460">
        <v>6.6046300000000002</v>
      </c>
      <c r="I460">
        <v>0.20107</v>
      </c>
      <c r="J460">
        <v>24.500160000000001</v>
      </c>
      <c r="K460">
        <v>14.208170000000001</v>
      </c>
      <c r="L460">
        <v>6.99458</v>
      </c>
      <c r="M460">
        <v>2.3593299999999999</v>
      </c>
      <c r="N460">
        <v>0.91139999999999999</v>
      </c>
      <c r="O460">
        <v>2.6679999999999999E-2</v>
      </c>
      <c r="P460">
        <v>1.72105999999999</v>
      </c>
      <c r="Q460">
        <v>1.4416100000000001</v>
      </c>
      <c r="R460">
        <v>0.21393000000000001</v>
      </c>
      <c r="S460">
        <v>5.3240000000000003E-2</v>
      </c>
      <c r="T460">
        <v>1.1990000000000001E-2</v>
      </c>
      <c r="U460">
        <v>2.9E-4</v>
      </c>
    </row>
    <row r="461" spans="1:21" x14ac:dyDescent="0.25">
      <c r="A461">
        <v>470</v>
      </c>
      <c r="B461">
        <v>1</v>
      </c>
      <c r="C461">
        <v>11</v>
      </c>
      <c r="D461">
        <v>800.88611000000003</v>
      </c>
      <c r="E461">
        <v>86.970380000000006</v>
      </c>
      <c r="F461">
        <v>272.04300000000001</v>
      </c>
      <c r="G461">
        <v>311.55529999999999</v>
      </c>
      <c r="H461">
        <v>130.10373000000001</v>
      </c>
      <c r="I461">
        <v>0.2137</v>
      </c>
      <c r="J461">
        <v>169.10325</v>
      </c>
      <c r="K461">
        <v>12.81151</v>
      </c>
      <c r="L461">
        <v>96.470699999999994</v>
      </c>
      <c r="M461">
        <v>25.70167</v>
      </c>
      <c r="N461">
        <v>34.067250000000001</v>
      </c>
      <c r="O461">
        <v>5.212E-2</v>
      </c>
      <c r="P461">
        <v>11.088050000000001</v>
      </c>
      <c r="Q461">
        <v>0.58230000000000004</v>
      </c>
      <c r="R461">
        <v>6.5007400000000004</v>
      </c>
      <c r="S461">
        <v>1.94495</v>
      </c>
      <c r="T461">
        <v>2.0592000000000001</v>
      </c>
      <c r="U461">
        <v>8.5999999999999998E-4</v>
      </c>
    </row>
    <row r="462" spans="1:21" x14ac:dyDescent="0.25">
      <c r="A462">
        <v>471</v>
      </c>
      <c r="B462">
        <v>3</v>
      </c>
      <c r="C462">
        <v>4</v>
      </c>
      <c r="D462">
        <v>30.25413</v>
      </c>
      <c r="E462">
        <v>5.8901700000000003</v>
      </c>
      <c r="F462">
        <v>12.031929999999999</v>
      </c>
      <c r="G462">
        <v>8.3924000000000003</v>
      </c>
      <c r="H462">
        <v>3.1753399999999998</v>
      </c>
      <c r="I462">
        <v>0.76429000000000002</v>
      </c>
      <c r="J462">
        <v>1.0312999999999899</v>
      </c>
      <c r="K462">
        <v>0.13322999999999999</v>
      </c>
      <c r="L462">
        <v>0.45299</v>
      </c>
      <c r="M462">
        <v>0.13322999999999999</v>
      </c>
      <c r="N462">
        <v>0.29310999999999998</v>
      </c>
      <c r="O462">
        <v>1.874E-2</v>
      </c>
      <c r="P462">
        <v>1.8500000000000001E-3</v>
      </c>
      <c r="Q462">
        <v>2.4000000000000001E-4</v>
      </c>
      <c r="R462">
        <v>8.1999999999999998E-4</v>
      </c>
      <c r="S462">
        <v>2.4000000000000001E-4</v>
      </c>
      <c r="T462">
        <v>5.2999999999999998E-4</v>
      </c>
      <c r="U462" s="68">
        <v>2.0000000000000002E-5</v>
      </c>
    </row>
    <row r="463" spans="1:21" x14ac:dyDescent="0.25">
      <c r="A463">
        <v>472</v>
      </c>
      <c r="B463">
        <v>1</v>
      </c>
      <c r="C463">
        <v>11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25">
      <c r="A464">
        <v>473</v>
      </c>
      <c r="B464">
        <v>1</v>
      </c>
      <c r="C464">
        <v>11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25">
      <c r="A465">
        <v>474</v>
      </c>
      <c r="B465">
        <v>2</v>
      </c>
      <c r="C465">
        <v>4</v>
      </c>
      <c r="D465">
        <v>2531.94075999999</v>
      </c>
      <c r="E465">
        <v>1148.0499299999999</v>
      </c>
      <c r="F465">
        <v>687.60302999999999</v>
      </c>
      <c r="G465">
        <v>320.26830999999999</v>
      </c>
      <c r="H465">
        <v>317.38128999999998</v>
      </c>
      <c r="I465">
        <v>58.638199999999998</v>
      </c>
      <c r="J465">
        <v>256.58283999999998</v>
      </c>
      <c r="K465">
        <v>91.019170000000003</v>
      </c>
      <c r="L465">
        <v>88.809709999999995</v>
      </c>
      <c r="M465">
        <v>26.521090000000001</v>
      </c>
      <c r="N465">
        <v>42.267330000000001</v>
      </c>
      <c r="O465">
        <v>7.9655399999999998</v>
      </c>
      <c r="P465">
        <v>13.443349999999899</v>
      </c>
      <c r="Q465">
        <v>8.7695699999999999</v>
      </c>
      <c r="R465">
        <v>2.65429</v>
      </c>
      <c r="S465">
        <v>1.09297</v>
      </c>
      <c r="T465">
        <v>0.74699000000000004</v>
      </c>
      <c r="U465">
        <v>0.17953</v>
      </c>
    </row>
    <row r="466" spans="1:21" x14ac:dyDescent="0.25">
      <c r="A466">
        <v>475</v>
      </c>
      <c r="B466">
        <v>2</v>
      </c>
      <c r="C466">
        <v>4</v>
      </c>
      <c r="D466">
        <v>2218.41912</v>
      </c>
      <c r="E466">
        <v>86.300899999999999</v>
      </c>
      <c r="F466">
        <v>946.24896000000001</v>
      </c>
      <c r="G466">
        <v>912.22095000000002</v>
      </c>
      <c r="H466">
        <v>243.45845</v>
      </c>
      <c r="I466">
        <v>30.189859999999999</v>
      </c>
      <c r="J466">
        <v>192.68261999999999</v>
      </c>
      <c r="K466">
        <v>6.8038600000000002</v>
      </c>
      <c r="L466">
        <v>99.774259999999998</v>
      </c>
      <c r="M466">
        <v>56.617510000000003</v>
      </c>
      <c r="N466">
        <v>24.666979999999999</v>
      </c>
      <c r="O466">
        <v>4.8200099999999999</v>
      </c>
      <c r="P466">
        <v>11.264699999999999</v>
      </c>
      <c r="Q466">
        <v>0.12773000000000001</v>
      </c>
      <c r="R466">
        <v>5.9886299999999997</v>
      </c>
      <c r="S466">
        <v>4.4232500000000003</v>
      </c>
      <c r="T466">
        <v>0.61907000000000001</v>
      </c>
      <c r="U466">
        <v>0.10602</v>
      </c>
    </row>
    <row r="467" spans="1:21" x14ac:dyDescent="0.25">
      <c r="A467">
        <v>476</v>
      </c>
      <c r="B467">
        <v>1</v>
      </c>
      <c r="C467">
        <v>4</v>
      </c>
      <c r="D467">
        <v>1380.8120699999999</v>
      </c>
      <c r="E467">
        <v>603.29845999999998</v>
      </c>
      <c r="F467">
        <v>585.63171</v>
      </c>
      <c r="G467">
        <v>124.96944000000001</v>
      </c>
      <c r="H467">
        <v>51.649920000000002</v>
      </c>
      <c r="I467">
        <v>15.26254</v>
      </c>
      <c r="J467">
        <v>137.78657999999999</v>
      </c>
      <c r="K467">
        <v>47.411099999999998</v>
      </c>
      <c r="L467">
        <v>71.866950000000003</v>
      </c>
      <c r="M467">
        <v>12.905720000000001</v>
      </c>
      <c r="N467">
        <v>5.4863900000000001</v>
      </c>
      <c r="O467">
        <v>0.11642</v>
      </c>
      <c r="P467">
        <v>10.857670000000001</v>
      </c>
      <c r="Q467">
        <v>5.21319</v>
      </c>
      <c r="R467">
        <v>4.9181600000000003</v>
      </c>
      <c r="S467">
        <v>0.58133999999999997</v>
      </c>
      <c r="T467">
        <v>0.14363999999999999</v>
      </c>
      <c r="U467">
        <v>1.34E-3</v>
      </c>
    </row>
    <row r="468" spans="1:21" x14ac:dyDescent="0.25">
      <c r="A468">
        <v>477</v>
      </c>
      <c r="B468">
        <v>1</v>
      </c>
      <c r="C468">
        <v>4</v>
      </c>
      <c r="D468">
        <v>829.90624999999898</v>
      </c>
      <c r="E468">
        <v>28.67221</v>
      </c>
      <c r="F468">
        <v>197.61431999999999</v>
      </c>
      <c r="G468">
        <v>532.09862999999996</v>
      </c>
      <c r="H468">
        <v>56.513660000000002</v>
      </c>
      <c r="I468">
        <v>15.007429999999999</v>
      </c>
      <c r="J468">
        <v>85.751990000000006</v>
      </c>
      <c r="K468">
        <v>1.01525</v>
      </c>
      <c r="L468">
        <v>48.404159999999997</v>
      </c>
      <c r="M468">
        <v>29.805540000000001</v>
      </c>
      <c r="N468">
        <v>6.5196699999999996</v>
      </c>
      <c r="O468">
        <v>7.3699999999999998E-3</v>
      </c>
      <c r="P468">
        <v>5.3262099999999997</v>
      </c>
      <c r="Q468">
        <v>2.623E-2</v>
      </c>
      <c r="R468">
        <v>2.9976099999999999</v>
      </c>
      <c r="S468">
        <v>2.0036299999999998</v>
      </c>
      <c r="T468">
        <v>0.29868</v>
      </c>
      <c r="U468" s="68">
        <v>6.0000000000000002E-5</v>
      </c>
    </row>
    <row r="469" spans="1:21" x14ac:dyDescent="0.25">
      <c r="A469">
        <v>478</v>
      </c>
      <c r="B469">
        <v>3</v>
      </c>
      <c r="C469">
        <v>11</v>
      </c>
      <c r="D469">
        <v>904.98847000000001</v>
      </c>
      <c r="E469">
        <v>208.71616</v>
      </c>
      <c r="F469">
        <v>387.81644</v>
      </c>
      <c r="G469">
        <v>291.19979999999998</v>
      </c>
      <c r="H469">
        <v>16.60116</v>
      </c>
      <c r="I469">
        <v>0.65490999999999999</v>
      </c>
      <c r="J469">
        <v>60.111339999999998</v>
      </c>
      <c r="K469">
        <v>12.256259999999999</v>
      </c>
      <c r="L469">
        <v>27.891210000000001</v>
      </c>
      <c r="M469">
        <v>19.152999999999999</v>
      </c>
      <c r="N469">
        <v>0.79668000000000005</v>
      </c>
      <c r="O469">
        <v>1.4189999999999999E-2</v>
      </c>
      <c r="P469">
        <v>4.0570500000000003</v>
      </c>
      <c r="Q469">
        <v>0.70133999999999996</v>
      </c>
      <c r="R469">
        <v>1.8687100000000001</v>
      </c>
      <c r="S469">
        <v>1.4768600000000001</v>
      </c>
      <c r="T469">
        <v>1.004E-2</v>
      </c>
      <c r="U469">
        <v>1E-4</v>
      </c>
    </row>
    <row r="470" spans="1:21" x14ac:dyDescent="0.25">
      <c r="A470">
        <v>479</v>
      </c>
      <c r="B470">
        <v>3</v>
      </c>
      <c r="C470">
        <v>11</v>
      </c>
      <c r="D470">
        <v>853.34928000000002</v>
      </c>
      <c r="E470">
        <v>46.723089999999999</v>
      </c>
      <c r="F470">
        <v>326.85861</v>
      </c>
      <c r="G470">
        <v>430.98419000000001</v>
      </c>
      <c r="H470">
        <v>47.678570000000001</v>
      </c>
      <c r="I470">
        <v>1.1048199999999999</v>
      </c>
      <c r="J470">
        <v>46.258020000000002</v>
      </c>
      <c r="K470">
        <v>2.00271</v>
      </c>
      <c r="L470">
        <v>19.526039999999998</v>
      </c>
      <c r="M470">
        <v>20.613099999999999</v>
      </c>
      <c r="N470">
        <v>4.1020200000000004</v>
      </c>
      <c r="O470">
        <v>1.4149999999999999E-2</v>
      </c>
      <c r="P470">
        <v>3.3114699999999999</v>
      </c>
      <c r="Q470">
        <v>4.2020000000000002E-2</v>
      </c>
      <c r="R470">
        <v>1.40876</v>
      </c>
      <c r="S470">
        <v>1.77488</v>
      </c>
      <c r="T470">
        <v>8.5720000000000005E-2</v>
      </c>
      <c r="U470" s="68">
        <v>9.0000000000000006E-5</v>
      </c>
    </row>
    <row r="471" spans="1:21" x14ac:dyDescent="0.25">
      <c r="A471">
        <v>480</v>
      </c>
      <c r="B471">
        <v>3</v>
      </c>
      <c r="C471">
        <v>11</v>
      </c>
      <c r="D471">
        <v>919.39157</v>
      </c>
      <c r="E471">
        <v>209.40900999999999</v>
      </c>
      <c r="F471">
        <v>393.88641000000001</v>
      </c>
      <c r="G471">
        <v>295.90158000000002</v>
      </c>
      <c r="H471">
        <v>19.390640000000001</v>
      </c>
      <c r="I471">
        <v>0.80393000000000003</v>
      </c>
      <c r="J471">
        <v>60.910279999999901</v>
      </c>
      <c r="K471">
        <v>12.35502</v>
      </c>
      <c r="L471">
        <v>28.23584</v>
      </c>
      <c r="M471">
        <v>19.251760000000001</v>
      </c>
      <c r="N471">
        <v>1.01396</v>
      </c>
      <c r="O471">
        <v>5.3699999999999998E-2</v>
      </c>
      <c r="P471">
        <v>4.05985</v>
      </c>
      <c r="Q471">
        <v>0.70167999999999997</v>
      </c>
      <c r="R471">
        <v>1.86992</v>
      </c>
      <c r="S471">
        <v>1.4772099999999999</v>
      </c>
      <c r="T471">
        <v>1.081E-2</v>
      </c>
      <c r="U471">
        <v>2.3000000000000001E-4</v>
      </c>
    </row>
    <row r="472" spans="1:21" x14ac:dyDescent="0.25">
      <c r="A472">
        <v>481</v>
      </c>
      <c r="B472">
        <v>3</v>
      </c>
      <c r="C472">
        <v>11</v>
      </c>
      <c r="D472">
        <v>865.26244999999994</v>
      </c>
      <c r="E472">
        <v>47.915660000000003</v>
      </c>
      <c r="F472">
        <v>331.52852999999999</v>
      </c>
      <c r="G472">
        <v>434.65649000000002</v>
      </c>
      <c r="H472">
        <v>49.971440000000001</v>
      </c>
      <c r="I472">
        <v>1.1903300000000001</v>
      </c>
      <c r="J472">
        <v>47.027979999999999</v>
      </c>
      <c r="K472">
        <v>2.0989599999999999</v>
      </c>
      <c r="L472">
        <v>19.853280000000002</v>
      </c>
      <c r="M472">
        <v>20.709330000000001</v>
      </c>
      <c r="N472">
        <v>4.3137600000000003</v>
      </c>
      <c r="O472">
        <v>5.2650000000000002E-2</v>
      </c>
      <c r="P472">
        <v>3.31426</v>
      </c>
      <c r="Q472">
        <v>4.2360000000000002E-2</v>
      </c>
      <c r="R472">
        <v>1.40995</v>
      </c>
      <c r="S472">
        <v>1.7752300000000001</v>
      </c>
      <c r="T472">
        <v>8.6489999999999997E-2</v>
      </c>
      <c r="U472">
        <v>2.3000000000000001E-4</v>
      </c>
    </row>
    <row r="473" spans="1:21" x14ac:dyDescent="0.25">
      <c r="A473">
        <v>482</v>
      </c>
      <c r="B473">
        <v>3</v>
      </c>
      <c r="C473">
        <v>11</v>
      </c>
      <c r="D473">
        <v>1028.6013</v>
      </c>
      <c r="E473">
        <v>177.28675999999999</v>
      </c>
      <c r="F473">
        <v>502.84579000000002</v>
      </c>
      <c r="G473">
        <v>212.85736</v>
      </c>
      <c r="H473">
        <v>135.61139</v>
      </c>
      <c r="I473">
        <v>0</v>
      </c>
      <c r="J473">
        <v>81.58672</v>
      </c>
      <c r="K473">
        <v>11.28604</v>
      </c>
      <c r="L473">
        <v>38.560769999999998</v>
      </c>
      <c r="M473">
        <v>11.220980000000001</v>
      </c>
      <c r="N473">
        <v>20.518930000000001</v>
      </c>
      <c r="O473">
        <v>0</v>
      </c>
      <c r="P473">
        <v>3.2861099999999999</v>
      </c>
      <c r="Q473">
        <v>0.43253999999999998</v>
      </c>
      <c r="R473">
        <v>1.5163899999999999</v>
      </c>
      <c r="S473">
        <v>0.42546</v>
      </c>
      <c r="T473">
        <v>0.91171999999999997</v>
      </c>
      <c r="U473">
        <v>0</v>
      </c>
    </row>
    <row r="474" spans="1:21" x14ac:dyDescent="0.25">
      <c r="A474">
        <v>483</v>
      </c>
      <c r="B474">
        <v>3</v>
      </c>
      <c r="C474">
        <v>11</v>
      </c>
      <c r="D474">
        <v>1049.03204999999</v>
      </c>
      <c r="E474">
        <v>229.78218000000001</v>
      </c>
      <c r="F474">
        <v>390.94824</v>
      </c>
      <c r="G474">
        <v>251.68507</v>
      </c>
      <c r="H474">
        <v>162.26836</v>
      </c>
      <c r="I474">
        <v>14.3482</v>
      </c>
      <c r="J474">
        <v>84.279250000000005</v>
      </c>
      <c r="K474">
        <v>10.81732</v>
      </c>
      <c r="L474">
        <v>37.304290000000002</v>
      </c>
      <c r="M474">
        <v>11.848850000000001</v>
      </c>
      <c r="N474">
        <v>20.685390000000002</v>
      </c>
      <c r="O474">
        <v>3.6234000000000002</v>
      </c>
      <c r="P474">
        <v>4.2670199999999996</v>
      </c>
      <c r="Q474">
        <v>0.51151999999999997</v>
      </c>
      <c r="R474">
        <v>1.8210200000000001</v>
      </c>
      <c r="S474">
        <v>0.60075000000000001</v>
      </c>
      <c r="T474">
        <v>1.13127</v>
      </c>
      <c r="U474">
        <v>0.20246</v>
      </c>
    </row>
    <row r="475" spans="1:21" x14ac:dyDescent="0.25">
      <c r="A475">
        <v>484</v>
      </c>
      <c r="B475">
        <v>3</v>
      </c>
      <c r="C475">
        <v>11</v>
      </c>
      <c r="D475">
        <v>13.85947</v>
      </c>
      <c r="E475">
        <v>0</v>
      </c>
      <c r="F475">
        <v>13.85947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>
        <v>485</v>
      </c>
      <c r="B476">
        <v>3</v>
      </c>
      <c r="C476">
        <v>11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25">
      <c r="A477">
        <v>486</v>
      </c>
      <c r="B477">
        <v>2</v>
      </c>
      <c r="C477">
        <v>11</v>
      </c>
      <c r="D477">
        <v>98.991960000000006</v>
      </c>
      <c r="E477">
        <v>18.806470000000001</v>
      </c>
      <c r="F477">
        <v>27.28219</v>
      </c>
      <c r="G477">
        <v>15.025219999999999</v>
      </c>
      <c r="H477">
        <v>25.867989999999999</v>
      </c>
      <c r="I477">
        <v>12.01009</v>
      </c>
      <c r="J477">
        <v>0.2</v>
      </c>
      <c r="K477">
        <v>2.5000000000000001E-2</v>
      </c>
      <c r="L477">
        <v>8.5000000000000006E-2</v>
      </c>
      <c r="M477">
        <v>2.5000000000000001E-2</v>
      </c>
      <c r="N477">
        <v>5.5E-2</v>
      </c>
      <c r="O477">
        <v>0.01</v>
      </c>
      <c r="P477">
        <v>1.7799999999999999E-3</v>
      </c>
      <c r="Q477">
        <v>2.2000000000000001E-4</v>
      </c>
      <c r="R477">
        <v>7.6000000000000004E-4</v>
      </c>
      <c r="S477">
        <v>2.2000000000000001E-4</v>
      </c>
      <c r="T477">
        <v>4.8999999999999998E-4</v>
      </c>
      <c r="U477" s="68">
        <v>9.0000000000000006E-5</v>
      </c>
    </row>
    <row r="478" spans="1:21" x14ac:dyDescent="0.25">
      <c r="A478">
        <v>487</v>
      </c>
      <c r="B478">
        <v>2</v>
      </c>
      <c r="C478">
        <v>11</v>
      </c>
      <c r="D478">
        <v>1.5574999999999899</v>
      </c>
      <c r="E478">
        <v>4.011E-2</v>
      </c>
      <c r="F478">
        <v>0.13013</v>
      </c>
      <c r="G478">
        <v>0.52449000000000001</v>
      </c>
      <c r="H478">
        <v>0.85297999999999996</v>
      </c>
      <c r="I478">
        <v>9.7900000000000001E-3</v>
      </c>
      <c r="J478">
        <v>0.19461999999999999</v>
      </c>
      <c r="K478">
        <v>2.4330000000000001E-2</v>
      </c>
      <c r="L478">
        <v>8.2710000000000006E-2</v>
      </c>
      <c r="M478">
        <v>2.4330000000000001E-2</v>
      </c>
      <c r="N478">
        <v>5.3519999999999998E-2</v>
      </c>
      <c r="O478">
        <v>9.7300000000000008E-3</v>
      </c>
      <c r="P478">
        <v>1.2699999999999901E-3</v>
      </c>
      <c r="Q478">
        <v>1.6000000000000001E-4</v>
      </c>
      <c r="R478">
        <v>5.4000000000000001E-4</v>
      </c>
      <c r="S478">
        <v>1.6000000000000001E-4</v>
      </c>
      <c r="T478">
        <v>3.5E-4</v>
      </c>
      <c r="U478" s="68">
        <v>6.0000000000000002E-5</v>
      </c>
    </row>
    <row r="479" spans="1:21" x14ac:dyDescent="0.25">
      <c r="A479">
        <v>488</v>
      </c>
      <c r="B479">
        <v>2</v>
      </c>
      <c r="C479">
        <v>11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25">
      <c r="A480">
        <v>489</v>
      </c>
      <c r="B480">
        <v>2</v>
      </c>
      <c r="C480">
        <v>11</v>
      </c>
      <c r="D480">
        <v>22.923539999999999</v>
      </c>
      <c r="E480">
        <v>0</v>
      </c>
      <c r="F480">
        <v>0</v>
      </c>
      <c r="G480">
        <v>22.923539999999999</v>
      </c>
      <c r="H480">
        <v>0</v>
      </c>
      <c r="I480">
        <v>0</v>
      </c>
      <c r="J480">
        <v>1.82942</v>
      </c>
      <c r="K480">
        <v>0</v>
      </c>
      <c r="L480">
        <v>0</v>
      </c>
      <c r="M480">
        <v>1.82942</v>
      </c>
      <c r="N480">
        <v>0</v>
      </c>
      <c r="O480">
        <v>0</v>
      </c>
      <c r="P480">
        <v>0.11090999999999999</v>
      </c>
      <c r="Q480">
        <v>0</v>
      </c>
      <c r="R480">
        <v>0</v>
      </c>
      <c r="S480">
        <v>0.11090999999999999</v>
      </c>
      <c r="T480">
        <v>0</v>
      </c>
      <c r="U480">
        <v>0</v>
      </c>
    </row>
    <row r="481" spans="1:21" x14ac:dyDescent="0.25">
      <c r="A481">
        <v>490</v>
      </c>
      <c r="B481">
        <v>3</v>
      </c>
      <c r="C481">
        <v>11</v>
      </c>
      <c r="D481">
        <v>119.30989</v>
      </c>
      <c r="E481">
        <v>0</v>
      </c>
      <c r="F481">
        <v>0</v>
      </c>
      <c r="G481">
        <v>119.30989</v>
      </c>
      <c r="H481">
        <v>0</v>
      </c>
      <c r="I481">
        <v>0</v>
      </c>
      <c r="J481">
        <v>3.7801</v>
      </c>
      <c r="K481">
        <v>0</v>
      </c>
      <c r="L481">
        <v>0</v>
      </c>
      <c r="M481">
        <v>3.7801</v>
      </c>
      <c r="N481">
        <v>0</v>
      </c>
      <c r="O481">
        <v>0</v>
      </c>
      <c r="P481">
        <v>0.1479</v>
      </c>
      <c r="Q481">
        <v>0</v>
      </c>
      <c r="R481">
        <v>0</v>
      </c>
      <c r="S481">
        <v>0.1479</v>
      </c>
      <c r="T481">
        <v>0</v>
      </c>
      <c r="U481">
        <v>0</v>
      </c>
    </row>
    <row r="482" spans="1:21" x14ac:dyDescent="0.25">
      <c r="A482">
        <v>491</v>
      </c>
      <c r="B482">
        <v>2</v>
      </c>
      <c r="C482">
        <v>11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>
        <v>492</v>
      </c>
      <c r="B483">
        <v>2</v>
      </c>
      <c r="C483">
        <v>11</v>
      </c>
      <c r="D483">
        <v>186.824049999999</v>
      </c>
      <c r="E483">
        <v>60.032139999999998</v>
      </c>
      <c r="F483">
        <v>70.092929999999996</v>
      </c>
      <c r="G483">
        <v>41.247010000000003</v>
      </c>
      <c r="H483">
        <v>13.864879999999999</v>
      </c>
      <c r="I483">
        <v>1.5870899999999999</v>
      </c>
      <c r="J483">
        <v>23.090669999999999</v>
      </c>
      <c r="K483">
        <v>4.85548</v>
      </c>
      <c r="L483">
        <v>9.7949699999999993</v>
      </c>
      <c r="M483">
        <v>4.7168099999999997</v>
      </c>
      <c r="N483">
        <v>3.2509800000000002</v>
      </c>
      <c r="O483">
        <v>0.47243000000000002</v>
      </c>
      <c r="P483">
        <v>0.83657999999999999</v>
      </c>
      <c r="Q483">
        <v>0.16697999999999999</v>
      </c>
      <c r="R483">
        <v>0.36096</v>
      </c>
      <c r="S483">
        <v>0.15790999999999999</v>
      </c>
      <c r="T483">
        <v>0.13622000000000001</v>
      </c>
      <c r="U483">
        <v>1.451E-2</v>
      </c>
    </row>
    <row r="484" spans="1:21" x14ac:dyDescent="0.25">
      <c r="A484">
        <v>493</v>
      </c>
      <c r="B484">
        <v>2</v>
      </c>
      <c r="C484">
        <v>11</v>
      </c>
      <c r="D484">
        <v>69.131140000000002</v>
      </c>
      <c r="E484">
        <v>3.4396300000000002</v>
      </c>
      <c r="F484">
        <v>31.767420000000001</v>
      </c>
      <c r="G484">
        <v>28.684940000000001</v>
      </c>
      <c r="H484">
        <v>4.5119300000000004</v>
      </c>
      <c r="I484">
        <v>0.72721999999999998</v>
      </c>
      <c r="J484">
        <v>7.3509000000000002</v>
      </c>
      <c r="K484">
        <v>0.43552000000000002</v>
      </c>
      <c r="L484">
        <v>3.7680600000000002</v>
      </c>
      <c r="M484">
        <v>2.2118600000000002</v>
      </c>
      <c r="N484">
        <v>0.83213999999999999</v>
      </c>
      <c r="O484">
        <v>0.10332</v>
      </c>
      <c r="P484">
        <v>0.17091999999999999</v>
      </c>
      <c r="Q484">
        <v>9.0200000000000002E-3</v>
      </c>
      <c r="R484">
        <v>8.2860000000000003E-2</v>
      </c>
      <c r="S484">
        <v>6.0330000000000002E-2</v>
      </c>
      <c r="T484">
        <v>1.6619999999999999E-2</v>
      </c>
      <c r="U484">
        <v>2.0899999999999998E-3</v>
      </c>
    </row>
    <row r="485" spans="1:21" x14ac:dyDescent="0.25">
      <c r="A485">
        <v>494</v>
      </c>
      <c r="B485">
        <v>2</v>
      </c>
      <c r="C485">
        <v>11</v>
      </c>
      <c r="D485">
        <v>1.8060499999999999</v>
      </c>
      <c r="E485">
        <v>1.8060499999999999</v>
      </c>
      <c r="F485">
        <v>0</v>
      </c>
      <c r="G485">
        <v>0</v>
      </c>
      <c r="H485">
        <v>0</v>
      </c>
      <c r="I485">
        <v>0</v>
      </c>
      <c r="J485">
        <v>8.2339999999999997E-2</v>
      </c>
      <c r="K485">
        <v>8.2339999999999997E-2</v>
      </c>
      <c r="L485">
        <v>0</v>
      </c>
      <c r="M485">
        <v>0</v>
      </c>
      <c r="N485">
        <v>0</v>
      </c>
      <c r="O485">
        <v>0</v>
      </c>
      <c r="P485">
        <v>5.2999999999999998E-4</v>
      </c>
      <c r="Q485">
        <v>5.2999999999999998E-4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>
        <v>495</v>
      </c>
      <c r="B486">
        <v>2</v>
      </c>
      <c r="C486">
        <v>11</v>
      </c>
      <c r="D486">
        <v>2.2899999999999999E-3</v>
      </c>
      <c r="E486">
        <v>0</v>
      </c>
      <c r="F486">
        <v>0</v>
      </c>
      <c r="G486">
        <v>2.2899999999999999E-3</v>
      </c>
      <c r="H486">
        <v>0</v>
      </c>
      <c r="I486">
        <v>0</v>
      </c>
      <c r="J486">
        <v>2.2599999999999999E-3</v>
      </c>
      <c r="K486">
        <v>0</v>
      </c>
      <c r="L486">
        <v>0</v>
      </c>
      <c r="M486">
        <v>2.2599999999999999E-3</v>
      </c>
      <c r="N486">
        <v>0</v>
      </c>
      <c r="O486">
        <v>0</v>
      </c>
      <c r="P486" s="68">
        <v>2.0000000000000002E-5</v>
      </c>
      <c r="Q486">
        <v>0</v>
      </c>
      <c r="R486">
        <v>0</v>
      </c>
      <c r="S486" s="68">
        <v>2.0000000000000002E-5</v>
      </c>
      <c r="T486">
        <v>0</v>
      </c>
      <c r="U486">
        <v>0</v>
      </c>
    </row>
    <row r="487" spans="1:21" x14ac:dyDescent="0.25">
      <c r="A487">
        <v>496</v>
      </c>
      <c r="B487">
        <v>2</v>
      </c>
      <c r="C487">
        <v>11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>
        <v>497</v>
      </c>
      <c r="B488">
        <v>2</v>
      </c>
      <c r="C488">
        <v>11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25">
      <c r="A489">
        <v>498</v>
      </c>
      <c r="B489">
        <v>2</v>
      </c>
      <c r="C489">
        <v>11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>
        <v>499</v>
      </c>
      <c r="B490">
        <v>2</v>
      </c>
      <c r="C490">
        <v>11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25">
      <c r="A491">
        <v>500</v>
      </c>
      <c r="B491">
        <v>0</v>
      </c>
      <c r="C491">
        <v>9</v>
      </c>
      <c r="D491">
        <v>2236.1206899999902</v>
      </c>
      <c r="E491">
        <v>328.21951000000001</v>
      </c>
      <c r="F491">
        <v>1088.3453400000001</v>
      </c>
      <c r="G491">
        <v>389.35262999999998</v>
      </c>
      <c r="H491">
        <v>356.28600999999998</v>
      </c>
      <c r="I491">
        <v>73.917199999999994</v>
      </c>
      <c r="J491">
        <v>427.09467999999998</v>
      </c>
      <c r="K491">
        <v>59.845419999999997</v>
      </c>
      <c r="L491">
        <v>178.93505999999999</v>
      </c>
      <c r="M491">
        <v>43.548520000000003</v>
      </c>
      <c r="N491">
        <v>122.2636</v>
      </c>
      <c r="O491">
        <v>22.502079999999999</v>
      </c>
      <c r="P491">
        <v>26.190300000000001</v>
      </c>
      <c r="Q491">
        <v>3.6450399999999998</v>
      </c>
      <c r="R491">
        <v>10.501910000000001</v>
      </c>
      <c r="S491">
        <v>2.53152</v>
      </c>
      <c r="T491">
        <v>7.9996200000000002</v>
      </c>
      <c r="U491">
        <v>1.5122100000000001</v>
      </c>
    </row>
    <row r="492" spans="1:21" x14ac:dyDescent="0.25">
      <c r="A492">
        <v>501</v>
      </c>
      <c r="B492">
        <v>3</v>
      </c>
      <c r="C492">
        <v>11</v>
      </c>
      <c r="D492">
        <v>385.91773000000001</v>
      </c>
      <c r="E492">
        <v>112.61386</v>
      </c>
      <c r="F492">
        <v>130.91220000000001</v>
      </c>
      <c r="G492">
        <v>123.73531</v>
      </c>
      <c r="H492">
        <v>17.731369999999998</v>
      </c>
      <c r="I492">
        <v>0.92498999999999998</v>
      </c>
      <c r="J492">
        <v>17.330559999999998</v>
      </c>
      <c r="K492">
        <v>7.9539600000000004</v>
      </c>
      <c r="L492">
        <v>2.50725</v>
      </c>
      <c r="M492">
        <v>5.5176400000000001</v>
      </c>
      <c r="N492">
        <v>1.2097800000000001</v>
      </c>
      <c r="O492">
        <v>0.14193</v>
      </c>
      <c r="P492">
        <v>1.0179799999999899</v>
      </c>
      <c r="Q492">
        <v>0.51100000000000001</v>
      </c>
      <c r="R492">
        <v>6.1719999999999997E-2</v>
      </c>
      <c r="S492">
        <v>0.42272999999999999</v>
      </c>
      <c r="T492">
        <v>2.0709999999999999E-2</v>
      </c>
      <c r="U492">
        <v>1.82E-3</v>
      </c>
    </row>
    <row r="493" spans="1:21" x14ac:dyDescent="0.25">
      <c r="A493">
        <v>502</v>
      </c>
      <c r="B493">
        <v>3</v>
      </c>
      <c r="C493">
        <v>11</v>
      </c>
      <c r="D493">
        <v>345.22404999999998</v>
      </c>
      <c r="E493">
        <v>22.25985</v>
      </c>
      <c r="F493">
        <v>57.283659999999998</v>
      </c>
      <c r="G493">
        <v>236.10901000000001</v>
      </c>
      <c r="H493">
        <v>27.278929999999999</v>
      </c>
      <c r="I493">
        <v>2.2926000000000002</v>
      </c>
      <c r="J493">
        <v>14.628130000000001</v>
      </c>
      <c r="K493">
        <v>1.00766</v>
      </c>
      <c r="L493">
        <v>3.4077099999999998</v>
      </c>
      <c r="M493">
        <v>7.7248900000000003</v>
      </c>
      <c r="N493">
        <v>2.3022999999999998</v>
      </c>
      <c r="O493">
        <v>0.18557000000000001</v>
      </c>
      <c r="P493">
        <v>0.78176999999999996</v>
      </c>
      <c r="Q493">
        <v>2.6020000000000001E-2</v>
      </c>
      <c r="R493">
        <v>9.2910000000000006E-2</v>
      </c>
      <c r="S493">
        <v>0.59575</v>
      </c>
      <c r="T493">
        <v>6.497E-2</v>
      </c>
      <c r="U493">
        <v>2.1199999999999999E-3</v>
      </c>
    </row>
    <row r="494" spans="1:21" x14ac:dyDescent="0.25">
      <c r="A494">
        <v>503</v>
      </c>
      <c r="B494">
        <v>3</v>
      </c>
      <c r="C494">
        <v>11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>
        <v>504</v>
      </c>
      <c r="B495">
        <v>3</v>
      </c>
      <c r="C495">
        <v>11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>
        <v>505</v>
      </c>
      <c r="B496">
        <v>3</v>
      </c>
      <c r="C496">
        <v>11</v>
      </c>
      <c r="D496">
        <v>19.25412</v>
      </c>
      <c r="E496">
        <v>1.1728499999999999</v>
      </c>
      <c r="F496">
        <v>4.9416900000000004</v>
      </c>
      <c r="G496">
        <v>13.13958</v>
      </c>
      <c r="H496">
        <v>0</v>
      </c>
      <c r="I496">
        <v>0</v>
      </c>
      <c r="J496">
        <v>0.74241999999999997</v>
      </c>
      <c r="K496">
        <v>0</v>
      </c>
      <c r="L496">
        <v>0.29520000000000002</v>
      </c>
      <c r="M496">
        <v>0.44722000000000001</v>
      </c>
      <c r="N496">
        <v>0</v>
      </c>
      <c r="O496">
        <v>0</v>
      </c>
      <c r="P496">
        <v>5.8100000000000001E-3</v>
      </c>
      <c r="Q496">
        <v>0</v>
      </c>
      <c r="R496">
        <v>1.4E-3</v>
      </c>
      <c r="S496">
        <v>4.4099999999999999E-3</v>
      </c>
      <c r="T496">
        <v>0</v>
      </c>
      <c r="U496">
        <v>0</v>
      </c>
    </row>
    <row r="497" spans="1:21" x14ac:dyDescent="0.25">
      <c r="A497">
        <v>506</v>
      </c>
      <c r="B497">
        <v>3</v>
      </c>
      <c r="C497">
        <v>11</v>
      </c>
      <c r="D497">
        <v>19.25412</v>
      </c>
      <c r="E497">
        <v>1.1728499999999999</v>
      </c>
      <c r="F497">
        <v>4.9416900000000004</v>
      </c>
      <c r="G497">
        <v>13.13958</v>
      </c>
      <c r="H497">
        <v>0</v>
      </c>
      <c r="I497">
        <v>0</v>
      </c>
      <c r="J497">
        <v>0.74241999999999997</v>
      </c>
      <c r="K497">
        <v>0</v>
      </c>
      <c r="L497">
        <v>0.29520000000000002</v>
      </c>
      <c r="M497">
        <v>0.44722000000000001</v>
      </c>
      <c r="N497">
        <v>0</v>
      </c>
      <c r="O497">
        <v>0</v>
      </c>
      <c r="P497">
        <v>5.8100000000000001E-3</v>
      </c>
      <c r="Q497">
        <v>0</v>
      </c>
      <c r="R497">
        <v>1.4E-3</v>
      </c>
      <c r="S497">
        <v>4.4099999999999999E-3</v>
      </c>
      <c r="T497">
        <v>0</v>
      </c>
      <c r="U497">
        <v>0</v>
      </c>
    </row>
    <row r="498" spans="1:21" x14ac:dyDescent="0.25">
      <c r="A498">
        <v>507</v>
      </c>
      <c r="B498">
        <v>3</v>
      </c>
      <c r="C498">
        <v>11</v>
      </c>
      <c r="D498">
        <v>1104.1782499999999</v>
      </c>
      <c r="E498">
        <v>237.65521000000001</v>
      </c>
      <c r="F498">
        <v>464.86980999999997</v>
      </c>
      <c r="G498">
        <v>184.13986</v>
      </c>
      <c r="H498">
        <v>154.52063000000001</v>
      </c>
      <c r="I498">
        <v>62.992739999999998</v>
      </c>
      <c r="J498">
        <v>221.91852999999901</v>
      </c>
      <c r="K498">
        <v>25.323250000000002</v>
      </c>
      <c r="L498">
        <v>86.232659999999996</v>
      </c>
      <c r="M498">
        <v>25.319489999999998</v>
      </c>
      <c r="N498">
        <v>71.552090000000007</v>
      </c>
      <c r="O498">
        <v>13.49104</v>
      </c>
      <c r="P498">
        <v>11.051640000000001</v>
      </c>
      <c r="Q498">
        <v>1.0443499999999999</v>
      </c>
      <c r="R498">
        <v>3.5110899999999998</v>
      </c>
      <c r="S498">
        <v>1.0411999999999999</v>
      </c>
      <c r="T498">
        <v>4.5749000000000004</v>
      </c>
      <c r="U498">
        <v>0.88009999999999999</v>
      </c>
    </row>
    <row r="499" spans="1:21" x14ac:dyDescent="0.25">
      <c r="A499">
        <v>508</v>
      </c>
      <c r="B499">
        <v>3</v>
      </c>
      <c r="C499">
        <v>11</v>
      </c>
      <c r="D499">
        <v>1094.2284399999901</v>
      </c>
      <c r="E499">
        <v>101.03069000000001</v>
      </c>
      <c r="F499">
        <v>429.75551999999999</v>
      </c>
      <c r="G499">
        <v>349.39224000000002</v>
      </c>
      <c r="H499">
        <v>199.30508</v>
      </c>
      <c r="I499">
        <v>14.744910000000001</v>
      </c>
      <c r="J499">
        <v>147.51679999999999</v>
      </c>
      <c r="K499">
        <v>17.777889999999999</v>
      </c>
      <c r="L499">
        <v>59.775739999999999</v>
      </c>
      <c r="M499">
        <v>21.594799999999999</v>
      </c>
      <c r="N499">
        <v>40.762390000000003</v>
      </c>
      <c r="O499">
        <v>7.6059799999999997</v>
      </c>
      <c r="P499">
        <v>7.5641299999999996</v>
      </c>
      <c r="Q499">
        <v>0.92693999999999999</v>
      </c>
      <c r="R499">
        <v>3.1449699999999998</v>
      </c>
      <c r="S499">
        <v>1.0059800000000001</v>
      </c>
      <c r="T499">
        <v>2.1051799999999998</v>
      </c>
      <c r="U499">
        <v>0.38106000000000001</v>
      </c>
    </row>
    <row r="500" spans="1:21" x14ac:dyDescent="0.25">
      <c r="A500">
        <v>509</v>
      </c>
      <c r="B500">
        <v>3</v>
      </c>
      <c r="C500">
        <v>11</v>
      </c>
      <c r="D500">
        <v>818.37581</v>
      </c>
      <c r="E500">
        <v>182.77892</v>
      </c>
      <c r="F500">
        <v>339.94103999999999</v>
      </c>
      <c r="G500">
        <v>136.76068000000001</v>
      </c>
      <c r="H500">
        <v>141.92415</v>
      </c>
      <c r="I500">
        <v>16.971019999999999</v>
      </c>
      <c r="J500">
        <v>75.714739999999907</v>
      </c>
      <c r="K500">
        <v>9.5014800000000008</v>
      </c>
      <c r="L500">
        <v>32.207009999999997</v>
      </c>
      <c r="M500">
        <v>9.4561600000000006</v>
      </c>
      <c r="N500">
        <v>20.800619999999999</v>
      </c>
      <c r="O500">
        <v>3.7494700000000001</v>
      </c>
      <c r="P500">
        <v>1.78491</v>
      </c>
      <c r="Q500">
        <v>0.22355</v>
      </c>
      <c r="R500">
        <v>0.75885000000000002</v>
      </c>
      <c r="S500">
        <v>0.22273999999999999</v>
      </c>
      <c r="T500">
        <v>0.49075000000000002</v>
      </c>
      <c r="U500">
        <v>8.9020000000000002E-2</v>
      </c>
    </row>
    <row r="501" spans="1:21" x14ac:dyDescent="0.25">
      <c r="A501">
        <v>510</v>
      </c>
      <c r="B501">
        <v>3</v>
      </c>
      <c r="C501">
        <v>11</v>
      </c>
      <c r="D501">
        <v>693.94850999999903</v>
      </c>
      <c r="E501">
        <v>81.084500000000006</v>
      </c>
      <c r="F501">
        <v>270.94092000000001</v>
      </c>
      <c r="G501">
        <v>166.80753000000001</v>
      </c>
      <c r="H501">
        <v>155.24315999999999</v>
      </c>
      <c r="I501">
        <v>19.872399999999999</v>
      </c>
      <c r="J501">
        <v>60.50806</v>
      </c>
      <c r="K501">
        <v>7.4708399999999999</v>
      </c>
      <c r="L501">
        <v>25.481560000000002</v>
      </c>
      <c r="M501">
        <v>7.5779500000000004</v>
      </c>
      <c r="N501">
        <v>16.552499999999998</v>
      </c>
      <c r="O501">
        <v>3.4252099999999999</v>
      </c>
      <c r="P501">
        <v>1.6939</v>
      </c>
      <c r="Q501">
        <v>0.20888000000000001</v>
      </c>
      <c r="R501">
        <v>0.71580999999999995</v>
      </c>
      <c r="S501">
        <v>0.21129999999999999</v>
      </c>
      <c r="T501">
        <v>0.46711000000000003</v>
      </c>
      <c r="U501">
        <v>9.0800000000000006E-2</v>
      </c>
    </row>
    <row r="502" spans="1:21" x14ac:dyDescent="0.25">
      <c r="A502">
        <v>511</v>
      </c>
      <c r="B502">
        <v>3</v>
      </c>
      <c r="C502">
        <v>11</v>
      </c>
      <c r="D502">
        <v>943.90536999999995</v>
      </c>
      <c r="E502">
        <v>205.54678000000001</v>
      </c>
      <c r="F502">
        <v>364.48275999999998</v>
      </c>
      <c r="G502">
        <v>152.85851</v>
      </c>
      <c r="H502">
        <v>189.09971999999999</v>
      </c>
      <c r="I502">
        <v>31.9176</v>
      </c>
      <c r="J502">
        <v>103.61774</v>
      </c>
      <c r="K502">
        <v>13.010059999999999</v>
      </c>
      <c r="L502">
        <v>44.518979999999999</v>
      </c>
      <c r="M502">
        <v>11.823460000000001</v>
      </c>
      <c r="N502">
        <v>28.94999</v>
      </c>
      <c r="O502">
        <v>5.3152499999999998</v>
      </c>
      <c r="P502">
        <v>4.6978299999999997</v>
      </c>
      <c r="Q502">
        <v>0.59436999999999995</v>
      </c>
      <c r="R502">
        <v>2.0324399999999998</v>
      </c>
      <c r="S502">
        <v>0.51073000000000002</v>
      </c>
      <c r="T502">
        <v>1.31717</v>
      </c>
      <c r="U502">
        <v>0.24312</v>
      </c>
    </row>
    <row r="503" spans="1:21" x14ac:dyDescent="0.25">
      <c r="A503">
        <v>512</v>
      </c>
      <c r="B503">
        <v>3</v>
      </c>
      <c r="C503">
        <v>11</v>
      </c>
      <c r="D503">
        <v>961.02720999999997</v>
      </c>
      <c r="E503">
        <v>121.72774</v>
      </c>
      <c r="F503">
        <v>362.79288000000003</v>
      </c>
      <c r="G503">
        <v>220.65051</v>
      </c>
      <c r="H503">
        <v>231.40926999999999</v>
      </c>
      <c r="I503">
        <v>24.446809999999999</v>
      </c>
      <c r="J503">
        <v>103.70381999999999</v>
      </c>
      <c r="K503">
        <v>12.872199999999999</v>
      </c>
      <c r="L503">
        <v>44.042909999999999</v>
      </c>
      <c r="M503">
        <v>12.621320000000001</v>
      </c>
      <c r="N503">
        <v>28.880780000000001</v>
      </c>
      <c r="O503">
        <v>5.2866099999999996</v>
      </c>
      <c r="P503">
        <v>4.9733099999999997</v>
      </c>
      <c r="Q503">
        <v>0.61843000000000004</v>
      </c>
      <c r="R503">
        <v>2.1112700000000002</v>
      </c>
      <c r="S503">
        <v>0.61599999999999999</v>
      </c>
      <c r="T503">
        <v>1.37436</v>
      </c>
      <c r="U503">
        <v>0.25324999999999998</v>
      </c>
    </row>
    <row r="504" spans="1:21" x14ac:dyDescent="0.25">
      <c r="A504">
        <v>513</v>
      </c>
      <c r="B504">
        <v>3</v>
      </c>
      <c r="C504">
        <v>11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25">
      <c r="A505">
        <v>514</v>
      </c>
      <c r="B505">
        <v>3</v>
      </c>
      <c r="C505">
        <v>11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25">
      <c r="A506">
        <v>515</v>
      </c>
      <c r="B506">
        <v>3</v>
      </c>
      <c r="C506">
        <v>11</v>
      </c>
      <c r="D506">
        <v>832.82879000000003</v>
      </c>
      <c r="E506">
        <v>105.39361</v>
      </c>
      <c r="F506">
        <v>335.33276000000001</v>
      </c>
      <c r="G506">
        <v>190.33147</v>
      </c>
      <c r="H506">
        <v>188.65325999999999</v>
      </c>
      <c r="I506">
        <v>13.11769</v>
      </c>
      <c r="J506">
        <v>100.22136999999999</v>
      </c>
      <c r="K506">
        <v>14.321059999999999</v>
      </c>
      <c r="L506">
        <v>47.666559999999997</v>
      </c>
      <c r="M506">
        <v>2.3582200000000002</v>
      </c>
      <c r="N506">
        <v>30.404910000000001</v>
      </c>
      <c r="O506">
        <v>5.4706200000000003</v>
      </c>
      <c r="P506">
        <v>0.17957000000000001</v>
      </c>
      <c r="Q506">
        <v>2.5610000000000001E-2</v>
      </c>
      <c r="R506">
        <v>8.5080000000000003E-2</v>
      </c>
      <c r="S506">
        <v>4.2300000000000003E-3</v>
      </c>
      <c r="T506">
        <v>5.4640000000000001E-2</v>
      </c>
      <c r="U506">
        <v>1.001E-2</v>
      </c>
    </row>
    <row r="507" spans="1:21" x14ac:dyDescent="0.25">
      <c r="A507">
        <v>516</v>
      </c>
      <c r="B507">
        <v>3</v>
      </c>
      <c r="C507">
        <v>11</v>
      </c>
      <c r="D507">
        <v>908.48259999999902</v>
      </c>
      <c r="E507">
        <v>209.91373999999999</v>
      </c>
      <c r="F507">
        <v>358.95553999999998</v>
      </c>
      <c r="G507">
        <v>176.03400999999999</v>
      </c>
      <c r="H507">
        <v>138.49347</v>
      </c>
      <c r="I507">
        <v>25.085840000000001</v>
      </c>
      <c r="J507">
        <v>80.354429999999994</v>
      </c>
      <c r="K507">
        <v>0</v>
      </c>
      <c r="L507">
        <v>39.730029999999999</v>
      </c>
      <c r="M507">
        <v>10.75281</v>
      </c>
      <c r="N507">
        <v>25.318549999999998</v>
      </c>
      <c r="O507">
        <v>4.5530400000000002</v>
      </c>
      <c r="P507">
        <v>0.15065999999999999</v>
      </c>
      <c r="Q507">
        <v>0</v>
      </c>
      <c r="R507">
        <v>7.4560000000000001E-2</v>
      </c>
      <c r="S507">
        <v>1.983E-2</v>
      </c>
      <c r="T507">
        <v>4.7809999999999998E-2</v>
      </c>
      <c r="U507">
        <v>8.4600000000000005E-3</v>
      </c>
    </row>
    <row r="508" spans="1:21" x14ac:dyDescent="0.25">
      <c r="A508">
        <v>517</v>
      </c>
      <c r="B508">
        <v>3</v>
      </c>
      <c r="C508">
        <v>4</v>
      </c>
      <c r="D508">
        <v>1938.21019</v>
      </c>
      <c r="E508">
        <v>338.02872000000002</v>
      </c>
      <c r="F508">
        <v>771.33032000000003</v>
      </c>
      <c r="G508">
        <v>429.26931999999999</v>
      </c>
      <c r="H508">
        <v>350.19717000000003</v>
      </c>
      <c r="I508">
        <v>49.384659999999997</v>
      </c>
      <c r="J508">
        <v>168.67257000000001</v>
      </c>
      <c r="K508">
        <v>23.776199999999999</v>
      </c>
      <c r="L508">
        <v>74.682280000000006</v>
      </c>
      <c r="M508">
        <v>22.442810000000001</v>
      </c>
      <c r="N508">
        <v>41.429859999999998</v>
      </c>
      <c r="O508">
        <v>6.3414200000000003</v>
      </c>
      <c r="P508">
        <v>6.7789200000000003</v>
      </c>
      <c r="Q508">
        <v>0.99136999999999997</v>
      </c>
      <c r="R508">
        <v>3.1477400000000002</v>
      </c>
      <c r="S508">
        <v>0.91966000000000003</v>
      </c>
      <c r="T508">
        <v>1.50742</v>
      </c>
      <c r="U508">
        <v>0.21273</v>
      </c>
    </row>
    <row r="509" spans="1:21" x14ac:dyDescent="0.25">
      <c r="A509">
        <v>518</v>
      </c>
      <c r="B509">
        <v>3</v>
      </c>
      <c r="C509">
        <v>4</v>
      </c>
      <c r="D509">
        <v>4442.3400799999999</v>
      </c>
      <c r="E509">
        <v>848.59789999999998</v>
      </c>
      <c r="F509">
        <v>1803.09229</v>
      </c>
      <c r="G509">
        <v>986.35486000000003</v>
      </c>
      <c r="H509">
        <v>676.87</v>
      </c>
      <c r="I509">
        <v>127.42503000000001</v>
      </c>
      <c r="J509">
        <v>605.49072000000001</v>
      </c>
      <c r="K509">
        <v>68.396289999999993</v>
      </c>
      <c r="L509">
        <v>257.70789000000002</v>
      </c>
      <c r="M509">
        <v>95.680629999999994</v>
      </c>
      <c r="N509">
        <v>159.55987999999999</v>
      </c>
      <c r="O509">
        <v>24.14603</v>
      </c>
      <c r="P509">
        <v>60.48715</v>
      </c>
      <c r="Q509">
        <v>7.0549200000000001</v>
      </c>
      <c r="R509">
        <v>26.350570000000001</v>
      </c>
      <c r="S509">
        <v>10.01534</v>
      </c>
      <c r="T509">
        <v>15.213609999999999</v>
      </c>
      <c r="U509">
        <v>1.8527100000000001</v>
      </c>
    </row>
    <row r="510" spans="1:21" x14ac:dyDescent="0.25">
      <c r="A510">
        <v>519</v>
      </c>
      <c r="B510">
        <v>2</v>
      </c>
      <c r="C510">
        <v>4</v>
      </c>
      <c r="D510">
        <v>3053.18513999999</v>
      </c>
      <c r="E510">
        <v>370.09802000000002</v>
      </c>
      <c r="F510">
        <v>1205.0770299999999</v>
      </c>
      <c r="G510">
        <v>645.22095000000002</v>
      </c>
      <c r="H510">
        <v>763.01360999999997</v>
      </c>
      <c r="I510">
        <v>69.775530000000003</v>
      </c>
      <c r="J510">
        <v>458.35586999999998</v>
      </c>
      <c r="K510">
        <v>61.46067</v>
      </c>
      <c r="L510">
        <v>197.36948000000001</v>
      </c>
      <c r="M510">
        <v>47.730110000000003</v>
      </c>
      <c r="N510">
        <v>132.03583</v>
      </c>
      <c r="O510">
        <v>19.759779999999999</v>
      </c>
      <c r="P510">
        <v>15.887449999999999</v>
      </c>
      <c r="Q510">
        <v>2.1184699999999999</v>
      </c>
      <c r="R510">
        <v>6.7186899999999996</v>
      </c>
      <c r="S510">
        <v>1.6970000000000001</v>
      </c>
      <c r="T510">
        <v>4.5483900000000004</v>
      </c>
      <c r="U510">
        <v>0.80489999999999995</v>
      </c>
    </row>
    <row r="511" spans="1:21" x14ac:dyDescent="0.25">
      <c r="A511">
        <v>520</v>
      </c>
      <c r="B511">
        <v>2</v>
      </c>
      <c r="C511">
        <v>4</v>
      </c>
      <c r="D511">
        <v>3210.3773799999999</v>
      </c>
      <c r="E511">
        <v>633.11315999999999</v>
      </c>
      <c r="F511">
        <v>1247.34961</v>
      </c>
      <c r="G511">
        <v>579.04114000000004</v>
      </c>
      <c r="H511">
        <v>639.17511000000002</v>
      </c>
      <c r="I511">
        <v>111.69835999999999</v>
      </c>
      <c r="J511">
        <v>405.71265</v>
      </c>
      <c r="K511">
        <v>51.456049999999998</v>
      </c>
      <c r="L511">
        <v>166.92912000000001</v>
      </c>
      <c r="M511">
        <v>51.957709999999999</v>
      </c>
      <c r="N511">
        <v>114.20202999999999</v>
      </c>
      <c r="O511">
        <v>21.167739999999998</v>
      </c>
      <c r="P511">
        <v>15.086499999999999</v>
      </c>
      <c r="Q511">
        <v>2.1983999999999999</v>
      </c>
      <c r="R511">
        <v>5.8824199999999998</v>
      </c>
      <c r="S511">
        <v>1.83266</v>
      </c>
      <c r="T511">
        <v>4.3955700000000002</v>
      </c>
      <c r="U511">
        <v>0.77744999999999997</v>
      </c>
    </row>
    <row r="512" spans="1:21" x14ac:dyDescent="0.25">
      <c r="A512">
        <v>521</v>
      </c>
      <c r="B512">
        <v>1</v>
      </c>
      <c r="C512">
        <v>4</v>
      </c>
      <c r="D512">
        <v>6723.1853799999999</v>
      </c>
      <c r="E512">
        <v>1126.4277300000001</v>
      </c>
      <c r="F512">
        <v>2524.0734900000002</v>
      </c>
      <c r="G512">
        <v>1173.80396</v>
      </c>
      <c r="H512">
        <v>1671.7820999999999</v>
      </c>
      <c r="I512">
        <v>227.09809999999999</v>
      </c>
      <c r="J512">
        <v>848.69657999999902</v>
      </c>
      <c r="K512">
        <v>79.032749999999993</v>
      </c>
      <c r="L512">
        <v>328.05898999999999</v>
      </c>
      <c r="M512">
        <v>73.483620000000002</v>
      </c>
      <c r="N512">
        <v>330.22928000000002</v>
      </c>
      <c r="O512">
        <v>37.891939999999998</v>
      </c>
      <c r="P512">
        <v>61.722090000000001</v>
      </c>
      <c r="Q512">
        <v>5.8601200000000002</v>
      </c>
      <c r="R512">
        <v>22.358920000000001</v>
      </c>
      <c r="S512">
        <v>6.4882600000000004</v>
      </c>
      <c r="T512">
        <v>25.240089999999999</v>
      </c>
      <c r="U512">
        <v>1.7746999999999999</v>
      </c>
    </row>
    <row r="513" spans="1:21" x14ac:dyDescent="0.25">
      <c r="A513">
        <v>522</v>
      </c>
      <c r="B513">
        <v>1</v>
      </c>
      <c r="C513">
        <v>4</v>
      </c>
      <c r="D513">
        <v>6907.2964599999996</v>
      </c>
      <c r="E513">
        <v>1080.4904799999999</v>
      </c>
      <c r="F513">
        <v>2458.71191</v>
      </c>
      <c r="G513">
        <v>1274.0826400000001</v>
      </c>
      <c r="H513">
        <v>1986.28333</v>
      </c>
      <c r="I513">
        <v>107.7281</v>
      </c>
      <c r="J513">
        <v>504.68434999999999</v>
      </c>
      <c r="K513">
        <v>52.170299999999997</v>
      </c>
      <c r="L513">
        <v>214.85518999999999</v>
      </c>
      <c r="M513">
        <v>45.991819999999997</v>
      </c>
      <c r="N513">
        <v>172.04237000000001</v>
      </c>
      <c r="O513">
        <v>19.624669999999998</v>
      </c>
      <c r="P513">
        <v>74.351179999999999</v>
      </c>
      <c r="Q513">
        <v>6.173</v>
      </c>
      <c r="R513">
        <v>32.600200000000001</v>
      </c>
      <c r="S513">
        <v>6.5909199999999997</v>
      </c>
      <c r="T513">
        <v>27.076789999999999</v>
      </c>
      <c r="U513">
        <v>1.9102699999999999</v>
      </c>
    </row>
    <row r="514" spans="1:21" x14ac:dyDescent="0.25">
      <c r="A514">
        <v>523</v>
      </c>
      <c r="B514">
        <v>1</v>
      </c>
      <c r="C514">
        <v>4</v>
      </c>
      <c r="D514">
        <v>5145.6547600000004</v>
      </c>
      <c r="E514">
        <v>875.38207999999997</v>
      </c>
      <c r="F514">
        <v>2023.50891</v>
      </c>
      <c r="G514">
        <v>1048.0502899999999</v>
      </c>
      <c r="H514">
        <v>1112.4349400000001</v>
      </c>
      <c r="I514">
        <v>86.278540000000007</v>
      </c>
      <c r="J514">
        <v>711.71108000000004</v>
      </c>
      <c r="K514">
        <v>79.205579999999998</v>
      </c>
      <c r="L514">
        <v>289.97937000000002</v>
      </c>
      <c r="M514">
        <v>82.189019999999999</v>
      </c>
      <c r="N514">
        <v>242.75554</v>
      </c>
      <c r="O514">
        <v>17.581569999999999</v>
      </c>
      <c r="P514">
        <v>48.816839999999999</v>
      </c>
      <c r="Q514">
        <v>5.0201000000000002</v>
      </c>
      <c r="R514">
        <v>18.101030000000002</v>
      </c>
      <c r="S514">
        <v>6.2838099999999999</v>
      </c>
      <c r="T514">
        <v>18.577069999999999</v>
      </c>
      <c r="U514">
        <v>0.83482999999999996</v>
      </c>
    </row>
    <row r="515" spans="1:21" x14ac:dyDescent="0.25">
      <c r="A515">
        <v>524</v>
      </c>
      <c r="B515">
        <v>1</v>
      </c>
      <c r="C515">
        <v>4</v>
      </c>
      <c r="D515">
        <v>4189.4125100000001</v>
      </c>
      <c r="E515">
        <v>874.34753000000001</v>
      </c>
      <c r="F515">
        <v>1659.20093</v>
      </c>
      <c r="G515">
        <v>855.97448999999995</v>
      </c>
      <c r="H515">
        <v>756.11072000000001</v>
      </c>
      <c r="I515">
        <v>43.778840000000002</v>
      </c>
      <c r="J515">
        <v>454.94261</v>
      </c>
      <c r="K515">
        <v>64.180880000000002</v>
      </c>
      <c r="L515">
        <v>245.94905</v>
      </c>
      <c r="M515">
        <v>56.200229999999998</v>
      </c>
      <c r="N515">
        <v>79.053920000000005</v>
      </c>
      <c r="O515">
        <v>9.5585299999999993</v>
      </c>
      <c r="P515">
        <v>35.869419999999998</v>
      </c>
      <c r="Q515">
        <v>6.2954999999999997</v>
      </c>
      <c r="R515">
        <v>18.802800000000001</v>
      </c>
      <c r="S515">
        <v>5.75197</v>
      </c>
      <c r="T515">
        <v>4.4943299999999997</v>
      </c>
      <c r="U515">
        <v>0.52481999999999995</v>
      </c>
    </row>
    <row r="516" spans="1:21" x14ac:dyDescent="0.25">
      <c r="A516">
        <v>525</v>
      </c>
      <c r="B516">
        <v>1</v>
      </c>
      <c r="C516">
        <v>11</v>
      </c>
      <c r="D516">
        <v>2454.38589</v>
      </c>
      <c r="E516">
        <v>350.77773999999999</v>
      </c>
      <c r="F516">
        <v>1097.2847899999999</v>
      </c>
      <c r="G516">
        <v>581.70172000000002</v>
      </c>
      <c r="H516">
        <v>406.15683000000001</v>
      </c>
      <c r="I516">
        <v>18.46481</v>
      </c>
      <c r="J516">
        <v>168.69564</v>
      </c>
      <c r="K516">
        <v>27.94115</v>
      </c>
      <c r="L516">
        <v>75.747339999999994</v>
      </c>
      <c r="M516">
        <v>16.622869999999999</v>
      </c>
      <c r="N516">
        <v>47.39255</v>
      </c>
      <c r="O516">
        <v>0.99173</v>
      </c>
      <c r="P516">
        <v>10.20542</v>
      </c>
      <c r="Q516">
        <v>2.2086700000000001</v>
      </c>
      <c r="R516">
        <v>3.8338000000000001</v>
      </c>
      <c r="S516">
        <v>0.86848000000000003</v>
      </c>
      <c r="T516">
        <v>3.20878</v>
      </c>
      <c r="U516">
        <v>8.5690000000000002E-2</v>
      </c>
    </row>
    <row r="517" spans="1:21" x14ac:dyDescent="0.25">
      <c r="A517">
        <v>526</v>
      </c>
      <c r="B517">
        <v>1</v>
      </c>
      <c r="C517">
        <v>11</v>
      </c>
      <c r="D517">
        <v>2229.6527599999999</v>
      </c>
      <c r="E517">
        <v>369.67156999999997</v>
      </c>
      <c r="F517">
        <v>1064.23657</v>
      </c>
      <c r="G517">
        <v>459.95612</v>
      </c>
      <c r="H517">
        <v>317.62668000000002</v>
      </c>
      <c r="I517">
        <v>18.161819999999999</v>
      </c>
      <c r="J517">
        <v>161.37980999999999</v>
      </c>
      <c r="K517">
        <v>30.756260000000001</v>
      </c>
      <c r="L517">
        <v>71.026709999999994</v>
      </c>
      <c r="M517">
        <v>21.370039999999999</v>
      </c>
      <c r="N517">
        <v>37.23312</v>
      </c>
      <c r="O517">
        <v>0.99368000000000001</v>
      </c>
      <c r="P517">
        <v>9.3163599999999995</v>
      </c>
      <c r="Q517">
        <v>2.3277899999999998</v>
      </c>
      <c r="R517">
        <v>3.2924699999999998</v>
      </c>
      <c r="S517">
        <v>1.0049300000000001</v>
      </c>
      <c r="T517">
        <v>2.6052399999999998</v>
      </c>
      <c r="U517">
        <v>8.5930000000000006E-2</v>
      </c>
    </row>
    <row r="518" spans="1:21" x14ac:dyDescent="0.25">
      <c r="A518">
        <v>527</v>
      </c>
      <c r="B518">
        <v>1</v>
      </c>
      <c r="C518">
        <v>11</v>
      </c>
      <c r="D518">
        <v>2229.6527599999999</v>
      </c>
      <c r="E518">
        <v>369.67156999999997</v>
      </c>
      <c r="F518">
        <v>1064.23657</v>
      </c>
      <c r="G518">
        <v>459.95612</v>
      </c>
      <c r="H518">
        <v>317.62668000000002</v>
      </c>
      <c r="I518">
        <v>18.161819999999999</v>
      </c>
      <c r="J518">
        <v>161.37980999999999</v>
      </c>
      <c r="K518">
        <v>30.756260000000001</v>
      </c>
      <c r="L518">
        <v>71.026709999999994</v>
      </c>
      <c r="M518">
        <v>21.370039999999999</v>
      </c>
      <c r="N518">
        <v>37.23312</v>
      </c>
      <c r="O518">
        <v>0.99368000000000001</v>
      </c>
      <c r="P518">
        <v>9.3163599999999995</v>
      </c>
      <c r="Q518">
        <v>2.3277899999999998</v>
      </c>
      <c r="R518">
        <v>3.2924699999999998</v>
      </c>
      <c r="S518">
        <v>1.0049300000000001</v>
      </c>
      <c r="T518">
        <v>2.6052399999999998</v>
      </c>
      <c r="U518">
        <v>8.5930000000000006E-2</v>
      </c>
    </row>
    <row r="519" spans="1:21" x14ac:dyDescent="0.25">
      <c r="A519">
        <v>528</v>
      </c>
      <c r="B519">
        <v>1</v>
      </c>
      <c r="C519">
        <v>11</v>
      </c>
      <c r="D519">
        <v>1853.04899</v>
      </c>
      <c r="E519">
        <v>161.87619000000001</v>
      </c>
      <c r="F519">
        <v>975.83983999999998</v>
      </c>
      <c r="G519">
        <v>495.09491000000003</v>
      </c>
      <c r="H519">
        <v>210.82570999999999</v>
      </c>
      <c r="I519">
        <v>9.4123400000000004</v>
      </c>
      <c r="J519">
        <v>174.50316999999899</v>
      </c>
      <c r="K519">
        <v>24.034109999999998</v>
      </c>
      <c r="L519">
        <v>83.394660000000002</v>
      </c>
      <c r="M519">
        <v>27.271139999999999</v>
      </c>
      <c r="N519">
        <v>37.19556</v>
      </c>
      <c r="O519">
        <v>2.6076999999999999</v>
      </c>
      <c r="P519">
        <v>7.6162400000000003</v>
      </c>
      <c r="Q519">
        <v>1.2055499999999999</v>
      </c>
      <c r="R519">
        <v>3.6031</v>
      </c>
      <c r="S519">
        <v>1.21898</v>
      </c>
      <c r="T519">
        <v>1.4926200000000001</v>
      </c>
      <c r="U519">
        <v>9.5990000000000006E-2</v>
      </c>
    </row>
    <row r="520" spans="1:21" x14ac:dyDescent="0.25">
      <c r="A520">
        <v>529</v>
      </c>
      <c r="B520">
        <v>1</v>
      </c>
      <c r="C520">
        <v>11</v>
      </c>
      <c r="D520">
        <v>1853.04899</v>
      </c>
      <c r="E520">
        <v>161.87619000000001</v>
      </c>
      <c r="F520">
        <v>975.83983999999998</v>
      </c>
      <c r="G520">
        <v>495.09491000000003</v>
      </c>
      <c r="H520">
        <v>210.82570999999999</v>
      </c>
      <c r="I520">
        <v>9.4123400000000004</v>
      </c>
      <c r="J520">
        <v>174.50316999999899</v>
      </c>
      <c r="K520">
        <v>24.034109999999998</v>
      </c>
      <c r="L520">
        <v>83.394660000000002</v>
      </c>
      <c r="M520">
        <v>27.271139999999999</v>
      </c>
      <c r="N520">
        <v>37.19556</v>
      </c>
      <c r="O520">
        <v>2.6076999999999999</v>
      </c>
      <c r="P520">
        <v>7.6162400000000003</v>
      </c>
      <c r="Q520">
        <v>1.2055499999999999</v>
      </c>
      <c r="R520">
        <v>3.6031</v>
      </c>
      <c r="S520">
        <v>1.21898</v>
      </c>
      <c r="T520">
        <v>1.4926200000000001</v>
      </c>
      <c r="U520">
        <v>9.5990000000000006E-2</v>
      </c>
    </row>
    <row r="521" spans="1:21" x14ac:dyDescent="0.25">
      <c r="A521">
        <v>530</v>
      </c>
      <c r="B521">
        <v>1</v>
      </c>
      <c r="C521">
        <v>11</v>
      </c>
      <c r="D521">
        <v>1493.11077</v>
      </c>
      <c r="E521">
        <v>137.70740000000001</v>
      </c>
      <c r="F521">
        <v>777.11139000000003</v>
      </c>
      <c r="G521">
        <v>423.52868999999998</v>
      </c>
      <c r="H521">
        <v>149.60776000000001</v>
      </c>
      <c r="I521">
        <v>5.1555299999999997</v>
      </c>
      <c r="J521">
        <v>112.41176</v>
      </c>
      <c r="K521">
        <v>19.792899999999999</v>
      </c>
      <c r="L521">
        <v>48.38223</v>
      </c>
      <c r="M521">
        <v>18.73141</v>
      </c>
      <c r="N521">
        <v>24.53547</v>
      </c>
      <c r="O521">
        <v>0.96975</v>
      </c>
      <c r="P521">
        <v>5.3778300000000003</v>
      </c>
      <c r="Q521">
        <v>1.0790599999999999</v>
      </c>
      <c r="R521">
        <v>2.2897400000000001</v>
      </c>
      <c r="S521">
        <v>0.90066000000000002</v>
      </c>
      <c r="T521">
        <v>1.0642799999999999</v>
      </c>
      <c r="U521">
        <v>4.4089999999999997E-2</v>
      </c>
    </row>
    <row r="522" spans="1:21" x14ac:dyDescent="0.25">
      <c r="A522">
        <v>531</v>
      </c>
      <c r="B522">
        <v>1</v>
      </c>
      <c r="C522">
        <v>11</v>
      </c>
      <c r="D522">
        <v>546.24075000000005</v>
      </c>
      <c r="E522">
        <v>68.912779999999998</v>
      </c>
      <c r="F522">
        <v>205.21445</v>
      </c>
      <c r="G522">
        <v>126.99172</v>
      </c>
      <c r="H522">
        <v>145.02672000000001</v>
      </c>
      <c r="I522">
        <v>9.5079999999999998E-2</v>
      </c>
      <c r="J522">
        <v>64.126689999999996</v>
      </c>
      <c r="K522">
        <v>8.57043</v>
      </c>
      <c r="L522">
        <v>29.003050000000002</v>
      </c>
      <c r="M522">
        <v>8.3678600000000003</v>
      </c>
      <c r="N522">
        <v>18.12228</v>
      </c>
      <c r="O522">
        <v>6.3070000000000001E-2</v>
      </c>
      <c r="P522">
        <v>2.0988199999999999</v>
      </c>
      <c r="Q522">
        <v>0.30166999999999999</v>
      </c>
      <c r="R522">
        <v>0.99429000000000001</v>
      </c>
      <c r="S522">
        <v>0.29852000000000001</v>
      </c>
      <c r="T522">
        <v>0.50358000000000003</v>
      </c>
      <c r="U522">
        <v>7.6000000000000004E-4</v>
      </c>
    </row>
    <row r="523" spans="1:21" x14ac:dyDescent="0.25">
      <c r="A523">
        <v>532</v>
      </c>
      <c r="B523">
        <v>1</v>
      </c>
      <c r="C523">
        <v>9</v>
      </c>
      <c r="D523">
        <v>2343.4860599999902</v>
      </c>
      <c r="E523">
        <v>447.45740000000001</v>
      </c>
      <c r="F523">
        <v>894.88280999999995</v>
      </c>
      <c r="G523">
        <v>168.80829</v>
      </c>
      <c r="H523">
        <v>730.41913</v>
      </c>
      <c r="I523">
        <v>101.91843</v>
      </c>
      <c r="J523">
        <v>489.19264999999899</v>
      </c>
      <c r="K523">
        <v>54.73798</v>
      </c>
      <c r="L523">
        <v>180.46995999999999</v>
      </c>
      <c r="M523">
        <v>17.38984</v>
      </c>
      <c r="N523">
        <v>200.03147999999999</v>
      </c>
      <c r="O523">
        <v>36.563389999999998</v>
      </c>
      <c r="P523">
        <v>27.658750000000001</v>
      </c>
      <c r="Q523">
        <v>3.44692</v>
      </c>
      <c r="R523">
        <v>10.25301</v>
      </c>
      <c r="S523">
        <v>0.92318</v>
      </c>
      <c r="T523">
        <v>11.15297</v>
      </c>
      <c r="U523">
        <v>1.8826700000000001</v>
      </c>
    </row>
    <row r="524" spans="1:21" x14ac:dyDescent="0.25">
      <c r="A524">
        <v>533</v>
      </c>
      <c r="B524">
        <v>1</v>
      </c>
      <c r="C524">
        <v>9</v>
      </c>
      <c r="D524">
        <v>1596.6466399999999</v>
      </c>
      <c r="E524">
        <v>184.48917</v>
      </c>
      <c r="F524">
        <v>628.32848999999999</v>
      </c>
      <c r="G524">
        <v>562.31615999999997</v>
      </c>
      <c r="H524">
        <v>221.51282</v>
      </c>
      <c r="I524">
        <v>0</v>
      </c>
      <c r="J524">
        <v>231.70631</v>
      </c>
      <c r="K524">
        <v>41.583590000000001</v>
      </c>
      <c r="L524">
        <v>114.92242</v>
      </c>
      <c r="M524">
        <v>46.655920000000002</v>
      </c>
      <c r="N524">
        <v>28.54438</v>
      </c>
      <c r="O524">
        <v>0</v>
      </c>
      <c r="P524">
        <v>11.91465</v>
      </c>
      <c r="Q524">
        <v>1.6710100000000001</v>
      </c>
      <c r="R524">
        <v>5.62615</v>
      </c>
      <c r="S524">
        <v>3.5618300000000001</v>
      </c>
      <c r="T524">
        <v>1.05566</v>
      </c>
      <c r="U524">
        <v>0</v>
      </c>
    </row>
    <row r="525" spans="1:21" x14ac:dyDescent="0.25">
      <c r="A525">
        <v>534</v>
      </c>
      <c r="B525">
        <v>1</v>
      </c>
      <c r="C525">
        <v>11</v>
      </c>
      <c r="D525">
        <v>3117.8311899999999</v>
      </c>
      <c r="E525">
        <v>922.32654000000002</v>
      </c>
      <c r="F525">
        <v>1160.76099</v>
      </c>
      <c r="G525">
        <v>457.96850999999998</v>
      </c>
      <c r="H525">
        <v>466.83679000000001</v>
      </c>
      <c r="I525">
        <v>109.93836</v>
      </c>
      <c r="J525">
        <v>379.29730999999998</v>
      </c>
      <c r="K525">
        <v>33.515540000000001</v>
      </c>
      <c r="L525">
        <v>174.61214000000001</v>
      </c>
      <c r="M525">
        <v>44.219110000000001</v>
      </c>
      <c r="N525">
        <v>108.6384</v>
      </c>
      <c r="O525">
        <v>18.31212</v>
      </c>
      <c r="P525">
        <v>29.481950000000001</v>
      </c>
      <c r="Q525">
        <v>6.0957600000000003</v>
      </c>
      <c r="R525">
        <v>14.76604</v>
      </c>
      <c r="S525">
        <v>2.6200899999999998</v>
      </c>
      <c r="T525">
        <v>5.0870300000000004</v>
      </c>
      <c r="U525">
        <v>0.91303000000000001</v>
      </c>
    </row>
    <row r="526" spans="1:21" x14ac:dyDescent="0.25">
      <c r="A526">
        <v>535</v>
      </c>
      <c r="B526">
        <v>1</v>
      </c>
      <c r="C526">
        <v>11</v>
      </c>
      <c r="D526">
        <v>1691.0759499999999</v>
      </c>
      <c r="E526">
        <v>129.1788</v>
      </c>
      <c r="F526">
        <v>730.77544999999998</v>
      </c>
      <c r="G526">
        <v>388.54520000000002</v>
      </c>
      <c r="H526">
        <v>416.29941000000002</v>
      </c>
      <c r="I526">
        <v>26.277090000000001</v>
      </c>
      <c r="J526">
        <v>246.39398</v>
      </c>
      <c r="K526">
        <v>21.082730000000002</v>
      </c>
      <c r="L526">
        <v>120.90510999999999</v>
      </c>
      <c r="M526">
        <v>20.562139999999999</v>
      </c>
      <c r="N526">
        <v>75.482100000000003</v>
      </c>
      <c r="O526">
        <v>8.3619000000000003</v>
      </c>
      <c r="P526">
        <v>10.644679999999999</v>
      </c>
      <c r="Q526">
        <v>0.79286999999999996</v>
      </c>
      <c r="R526">
        <v>5.2634400000000001</v>
      </c>
      <c r="S526">
        <v>1.0470999999999999</v>
      </c>
      <c r="T526">
        <v>3.2285900000000001</v>
      </c>
      <c r="U526">
        <v>0.31268000000000001</v>
      </c>
    </row>
    <row r="527" spans="1:21" x14ac:dyDescent="0.25">
      <c r="A527">
        <v>536</v>
      </c>
      <c r="B527">
        <v>3</v>
      </c>
      <c r="C527">
        <v>11</v>
      </c>
      <c r="D527">
        <v>433.08883999999898</v>
      </c>
      <c r="E527">
        <v>79.792659999999998</v>
      </c>
      <c r="F527">
        <v>170.70072999999999</v>
      </c>
      <c r="G527">
        <v>66.233699999999999</v>
      </c>
      <c r="H527">
        <v>109.08243</v>
      </c>
      <c r="I527">
        <v>7.2793200000000002</v>
      </c>
      <c r="J527">
        <v>48.434469999999997</v>
      </c>
      <c r="K527">
        <v>6.8483799999999997</v>
      </c>
      <c r="L527">
        <v>18.27787</v>
      </c>
      <c r="M527">
        <v>4.6829200000000002</v>
      </c>
      <c r="N527">
        <v>16.745370000000001</v>
      </c>
      <c r="O527">
        <v>1.8799300000000001</v>
      </c>
      <c r="P527">
        <v>0.70703000000000005</v>
      </c>
      <c r="Q527">
        <v>9.5240000000000005E-2</v>
      </c>
      <c r="R527">
        <v>0.2014</v>
      </c>
      <c r="S527">
        <v>4.018E-2</v>
      </c>
      <c r="T527">
        <v>0.3392</v>
      </c>
      <c r="U527">
        <v>3.1009999999999999E-2</v>
      </c>
    </row>
    <row r="528" spans="1:21" x14ac:dyDescent="0.25">
      <c r="A528">
        <v>537</v>
      </c>
      <c r="B528">
        <v>3</v>
      </c>
      <c r="C528">
        <v>11</v>
      </c>
      <c r="D528">
        <v>425.98049999999898</v>
      </c>
      <c r="E528">
        <v>35.357860000000002</v>
      </c>
      <c r="F528">
        <v>185.20070999999999</v>
      </c>
      <c r="G528">
        <v>120.07047</v>
      </c>
      <c r="H528">
        <v>80.900779999999997</v>
      </c>
      <c r="I528">
        <v>4.4506800000000002</v>
      </c>
      <c r="J528">
        <v>39.457999999999998</v>
      </c>
      <c r="K528">
        <v>3.1853600000000002</v>
      </c>
      <c r="L528">
        <v>17.822649999999999</v>
      </c>
      <c r="M528">
        <v>6.4268299999999998</v>
      </c>
      <c r="N528">
        <v>10.72472</v>
      </c>
      <c r="O528">
        <v>1.29844</v>
      </c>
      <c r="P528">
        <v>0.47516000000000003</v>
      </c>
      <c r="Q528">
        <v>2.1260000000000001E-2</v>
      </c>
      <c r="R528">
        <v>0.20968000000000001</v>
      </c>
      <c r="S528">
        <v>9.9970000000000003E-2</v>
      </c>
      <c r="T528">
        <v>0.13392000000000001</v>
      </c>
      <c r="U528">
        <v>1.0330000000000001E-2</v>
      </c>
    </row>
    <row r="529" spans="1:21" x14ac:dyDescent="0.25">
      <c r="A529">
        <v>538</v>
      </c>
      <c r="B529">
        <v>3</v>
      </c>
      <c r="C529">
        <v>11</v>
      </c>
      <c r="D529">
        <v>3.3800000000000002E-3</v>
      </c>
      <c r="E529">
        <v>0</v>
      </c>
      <c r="F529">
        <v>0</v>
      </c>
      <c r="G529">
        <v>3.3800000000000002E-3</v>
      </c>
      <c r="H529">
        <v>0</v>
      </c>
      <c r="I529">
        <v>0</v>
      </c>
      <c r="J529">
        <v>3.2000000000000003E-4</v>
      </c>
      <c r="K529">
        <v>0</v>
      </c>
      <c r="L529">
        <v>0</v>
      </c>
      <c r="M529">
        <v>3.2000000000000003E-4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>
        <v>539</v>
      </c>
      <c r="B530">
        <v>3</v>
      </c>
      <c r="C530">
        <v>11</v>
      </c>
      <c r="D530">
        <v>272.28994999999998</v>
      </c>
      <c r="E530">
        <v>46.796579999999999</v>
      </c>
      <c r="F530">
        <v>96.572419999999994</v>
      </c>
      <c r="G530">
        <v>51.404220000000002</v>
      </c>
      <c r="H530">
        <v>70.537319999999994</v>
      </c>
      <c r="I530">
        <v>6.9794099999999997</v>
      </c>
      <c r="J530">
        <v>18.64096</v>
      </c>
      <c r="K530">
        <v>1.9937100000000001</v>
      </c>
      <c r="L530">
        <v>6.7798299999999996</v>
      </c>
      <c r="M530">
        <v>1.9922</v>
      </c>
      <c r="N530">
        <v>7.0641999999999996</v>
      </c>
      <c r="O530">
        <v>0.81101999999999996</v>
      </c>
      <c r="P530">
        <v>0.49086999999999997</v>
      </c>
      <c r="Q530">
        <v>4.3630000000000002E-2</v>
      </c>
      <c r="R530">
        <v>0.14835000000000001</v>
      </c>
      <c r="S530">
        <v>4.428E-2</v>
      </c>
      <c r="T530">
        <v>0.23712</v>
      </c>
      <c r="U530">
        <v>1.7489999999999999E-2</v>
      </c>
    </row>
    <row r="531" spans="1:21" x14ac:dyDescent="0.25">
      <c r="A531">
        <v>540</v>
      </c>
      <c r="B531">
        <v>2</v>
      </c>
      <c r="C531">
        <v>11</v>
      </c>
      <c r="D531">
        <v>368.50467999999898</v>
      </c>
      <c r="E531">
        <v>51.433570000000003</v>
      </c>
      <c r="F531">
        <v>150.71163999999999</v>
      </c>
      <c r="G531">
        <v>80.84769</v>
      </c>
      <c r="H531">
        <v>77.033680000000004</v>
      </c>
      <c r="I531">
        <v>8.4780999999999995</v>
      </c>
      <c r="J531">
        <v>38.83081</v>
      </c>
      <c r="K531">
        <v>5.05044</v>
      </c>
      <c r="L531">
        <v>16.55827</v>
      </c>
      <c r="M531">
        <v>5.5882800000000001</v>
      </c>
      <c r="N531">
        <v>9.54725</v>
      </c>
      <c r="O531">
        <v>2.08657</v>
      </c>
      <c r="P531">
        <v>2.1956699999999998</v>
      </c>
      <c r="Q531">
        <v>0.29559999999999997</v>
      </c>
      <c r="R531">
        <v>0.93181999999999998</v>
      </c>
      <c r="S531">
        <v>0.38249</v>
      </c>
      <c r="T531">
        <v>0.48520999999999997</v>
      </c>
      <c r="U531">
        <v>0.10055</v>
      </c>
    </row>
    <row r="532" spans="1:21" x14ac:dyDescent="0.25">
      <c r="A532">
        <v>541</v>
      </c>
      <c r="B532">
        <v>2</v>
      </c>
      <c r="C532">
        <v>11</v>
      </c>
      <c r="D532">
        <v>761.42580999999996</v>
      </c>
      <c r="E532">
        <v>131.45070999999999</v>
      </c>
      <c r="F532">
        <v>292.01193000000001</v>
      </c>
      <c r="G532">
        <v>149.172</v>
      </c>
      <c r="H532">
        <v>173.19197</v>
      </c>
      <c r="I532">
        <v>15.5992</v>
      </c>
      <c r="J532">
        <v>105.90024</v>
      </c>
      <c r="K532">
        <v>13.9939</v>
      </c>
      <c r="L532">
        <v>44.226430000000001</v>
      </c>
      <c r="M532">
        <v>13.196540000000001</v>
      </c>
      <c r="N532">
        <v>29.663589999999999</v>
      </c>
      <c r="O532">
        <v>4.8197799999999997</v>
      </c>
      <c r="P532">
        <v>8.6164799999999993</v>
      </c>
      <c r="Q532">
        <v>1.12046</v>
      </c>
      <c r="R532">
        <v>3.5828500000000001</v>
      </c>
      <c r="S532">
        <v>1.0503199999999999</v>
      </c>
      <c r="T532">
        <v>2.4716399999999998</v>
      </c>
      <c r="U532">
        <v>0.39121</v>
      </c>
    </row>
    <row r="533" spans="1:21" x14ac:dyDescent="0.25">
      <c r="A533">
        <v>542</v>
      </c>
      <c r="B533">
        <v>2</v>
      </c>
      <c r="C533">
        <v>11</v>
      </c>
      <c r="D533">
        <v>1757.0190399999999</v>
      </c>
      <c r="E533">
        <v>254.77144999999999</v>
      </c>
      <c r="F533">
        <v>813.55115000000001</v>
      </c>
      <c r="G533">
        <v>439.02881000000002</v>
      </c>
      <c r="H533">
        <v>246.29857999999999</v>
      </c>
      <c r="I533">
        <v>3.3690500000000001</v>
      </c>
      <c r="J533">
        <v>262.06990999999999</v>
      </c>
      <c r="K533">
        <v>33.800510000000003</v>
      </c>
      <c r="L533">
        <v>142.09032999999999</v>
      </c>
      <c r="M533">
        <v>35.121499999999997</v>
      </c>
      <c r="N533">
        <v>50.004420000000003</v>
      </c>
      <c r="O533">
        <v>1.05315</v>
      </c>
      <c r="P533">
        <v>19.614989999999999</v>
      </c>
      <c r="Q533">
        <v>2.4049700000000001</v>
      </c>
      <c r="R533">
        <v>10.52899</v>
      </c>
      <c r="S533">
        <v>2.8450899999999999</v>
      </c>
      <c r="T533">
        <v>3.7940200000000002</v>
      </c>
      <c r="U533">
        <v>4.1919999999999999E-2</v>
      </c>
    </row>
    <row r="534" spans="1:21" x14ac:dyDescent="0.25">
      <c r="A534">
        <v>543</v>
      </c>
      <c r="B534">
        <v>2</v>
      </c>
      <c r="C534">
        <v>11</v>
      </c>
      <c r="D534">
        <v>1621.4387899999999</v>
      </c>
      <c r="E534">
        <v>171.27690000000001</v>
      </c>
      <c r="F534">
        <v>809.56304999999998</v>
      </c>
      <c r="G534">
        <v>508.99959999999999</v>
      </c>
      <c r="H534">
        <v>124.97593999999999</v>
      </c>
      <c r="I534">
        <v>6.6233000000000004</v>
      </c>
      <c r="J534">
        <v>227.82810000000001</v>
      </c>
      <c r="K534">
        <v>19.01397</v>
      </c>
      <c r="L534">
        <v>145.41063</v>
      </c>
      <c r="M534">
        <v>45.504049999999999</v>
      </c>
      <c r="N534">
        <v>17.547989999999999</v>
      </c>
      <c r="O534">
        <v>0.35145999999999999</v>
      </c>
      <c r="P534">
        <v>12.95288</v>
      </c>
      <c r="Q534">
        <v>0.74285999999999996</v>
      </c>
      <c r="R534">
        <v>9.3270499999999998</v>
      </c>
      <c r="S534">
        <v>2.2328299999999999</v>
      </c>
      <c r="T534">
        <v>0.61409999999999998</v>
      </c>
      <c r="U534">
        <v>3.6040000000000003E-2</v>
      </c>
    </row>
    <row r="535" spans="1:21" x14ac:dyDescent="0.25">
      <c r="A535">
        <v>544</v>
      </c>
      <c r="B535">
        <v>2</v>
      </c>
      <c r="C535">
        <v>11</v>
      </c>
      <c r="D535">
        <v>836.45893999999998</v>
      </c>
      <c r="E535">
        <v>41.281860000000002</v>
      </c>
      <c r="F535">
        <v>213.31113999999999</v>
      </c>
      <c r="G535">
        <v>442.07654000000002</v>
      </c>
      <c r="H535">
        <v>133.28796</v>
      </c>
      <c r="I535">
        <v>6.5014399999999997</v>
      </c>
      <c r="J535">
        <v>133.42909999999901</v>
      </c>
      <c r="K535">
        <v>8.99892</v>
      </c>
      <c r="L535">
        <v>52.896529999999998</v>
      </c>
      <c r="M535">
        <v>34.829740000000001</v>
      </c>
      <c r="N535">
        <v>33.424489999999999</v>
      </c>
      <c r="O535">
        <v>3.27942</v>
      </c>
      <c r="P535">
        <v>5.65402</v>
      </c>
      <c r="Q535">
        <v>0.43558999999999998</v>
      </c>
      <c r="R535">
        <v>1.4514</v>
      </c>
      <c r="S535">
        <v>2.78173</v>
      </c>
      <c r="T535">
        <v>0.90273999999999999</v>
      </c>
      <c r="U535">
        <v>8.2559999999999995E-2</v>
      </c>
    </row>
    <row r="536" spans="1:21" x14ac:dyDescent="0.25">
      <c r="A536">
        <v>545</v>
      </c>
      <c r="B536">
        <v>2</v>
      </c>
      <c r="C536">
        <v>11</v>
      </c>
      <c r="D536">
        <v>317.95515999999998</v>
      </c>
      <c r="E536">
        <v>140.10821999999999</v>
      </c>
      <c r="F536">
        <v>77.595089999999999</v>
      </c>
      <c r="G536">
        <v>26.738910000000001</v>
      </c>
      <c r="H536">
        <v>52.16254</v>
      </c>
      <c r="I536">
        <v>21.3504</v>
      </c>
      <c r="J536">
        <v>59.589320000000001</v>
      </c>
      <c r="K536">
        <v>9.6506900000000009</v>
      </c>
      <c r="L536">
        <v>26.667670000000001</v>
      </c>
      <c r="M536">
        <v>5.8194299999999997</v>
      </c>
      <c r="N536">
        <v>14.42009</v>
      </c>
      <c r="O536">
        <v>3.0314399999999999</v>
      </c>
      <c r="P536">
        <v>2.5514699999999899</v>
      </c>
      <c r="Q536">
        <v>0.51500999999999997</v>
      </c>
      <c r="R536">
        <v>1.08097</v>
      </c>
      <c r="S536">
        <v>0.25457999999999997</v>
      </c>
      <c r="T536">
        <v>0.58935999999999999</v>
      </c>
      <c r="U536">
        <v>0.11155</v>
      </c>
    </row>
    <row r="537" spans="1:21" x14ac:dyDescent="0.25">
      <c r="A537">
        <v>546</v>
      </c>
      <c r="B537">
        <v>3</v>
      </c>
      <c r="C537">
        <v>11</v>
      </c>
      <c r="D537">
        <v>93.847629999999995</v>
      </c>
      <c r="E537">
        <v>26.836729999999999</v>
      </c>
      <c r="F537">
        <v>46.281509999999997</v>
      </c>
      <c r="G537">
        <v>18.459060000000001</v>
      </c>
      <c r="H537">
        <v>2.2553999999999998</v>
      </c>
      <c r="I537">
        <v>1.4930000000000001E-2</v>
      </c>
      <c r="J537">
        <v>3.44674999999999</v>
      </c>
      <c r="K537">
        <v>1.1349800000000001</v>
      </c>
      <c r="L537">
        <v>1.7144999999999999</v>
      </c>
      <c r="M537">
        <v>0.45097999999999999</v>
      </c>
      <c r="N537">
        <v>0.13145999999999999</v>
      </c>
      <c r="O537">
        <v>1.4829999999999999E-2</v>
      </c>
      <c r="P537">
        <v>9.8489999999999994E-2</v>
      </c>
      <c r="Q537">
        <v>3.0519999999999999E-2</v>
      </c>
      <c r="R537">
        <v>5.2979999999999999E-2</v>
      </c>
      <c r="S537">
        <v>1.3729999999999999E-2</v>
      </c>
      <c r="T537">
        <v>1.17E-3</v>
      </c>
      <c r="U537" s="68">
        <v>9.0000000000000006E-5</v>
      </c>
    </row>
    <row r="538" spans="1:21" x14ac:dyDescent="0.25">
      <c r="A538">
        <v>547</v>
      </c>
      <c r="B538">
        <v>3</v>
      </c>
      <c r="C538">
        <v>11</v>
      </c>
      <c r="D538">
        <v>3111.5745400000001</v>
      </c>
      <c r="E538">
        <v>559.84131000000002</v>
      </c>
      <c r="F538">
        <v>1202.9658199999999</v>
      </c>
      <c r="G538">
        <v>529.15264999999999</v>
      </c>
      <c r="H538">
        <v>751.30449999999996</v>
      </c>
      <c r="I538">
        <v>68.31026</v>
      </c>
      <c r="J538">
        <v>223.44962000000001</v>
      </c>
      <c r="K538">
        <v>29.756509999999999</v>
      </c>
      <c r="L538">
        <v>65.697670000000002</v>
      </c>
      <c r="M538">
        <v>19.538959999999999</v>
      </c>
      <c r="N538">
        <v>97.292450000000002</v>
      </c>
      <c r="O538">
        <v>11.16403</v>
      </c>
      <c r="P538">
        <v>8.2968499999999992</v>
      </c>
      <c r="Q538">
        <v>1.06555</v>
      </c>
      <c r="R538">
        <v>2.5281199999999999</v>
      </c>
      <c r="S538">
        <v>0.74060000000000004</v>
      </c>
      <c r="T538">
        <v>3.5878199999999998</v>
      </c>
      <c r="U538">
        <v>0.37475999999999998</v>
      </c>
    </row>
    <row r="539" spans="1:21" x14ac:dyDescent="0.25">
      <c r="A539">
        <v>548</v>
      </c>
      <c r="B539">
        <v>3</v>
      </c>
      <c r="C539">
        <v>11</v>
      </c>
      <c r="D539">
        <v>2931.9970899999998</v>
      </c>
      <c r="E539">
        <v>474.19085999999999</v>
      </c>
      <c r="F539">
        <v>1202.6286600000001</v>
      </c>
      <c r="G539">
        <v>608.26196000000004</v>
      </c>
      <c r="H539">
        <v>593.10979999999995</v>
      </c>
      <c r="I539">
        <v>53.805810000000001</v>
      </c>
      <c r="J539">
        <v>212.72386</v>
      </c>
      <c r="K539">
        <v>21.93618</v>
      </c>
      <c r="L539">
        <v>86.063339999999997</v>
      </c>
      <c r="M539">
        <v>19.581669999999999</v>
      </c>
      <c r="N539">
        <v>73.370019999999997</v>
      </c>
      <c r="O539">
        <v>11.772650000000001</v>
      </c>
      <c r="P539">
        <v>9.1296099999999996</v>
      </c>
      <c r="Q539">
        <v>0.95096000000000003</v>
      </c>
      <c r="R539">
        <v>3.8874399999999998</v>
      </c>
      <c r="S539">
        <v>0.79795000000000005</v>
      </c>
      <c r="T539">
        <v>3.07768</v>
      </c>
      <c r="U539">
        <v>0.41558</v>
      </c>
    </row>
    <row r="540" spans="1:21" x14ac:dyDescent="0.25">
      <c r="A540">
        <v>549</v>
      </c>
      <c r="B540">
        <v>3</v>
      </c>
      <c r="C540">
        <v>11</v>
      </c>
      <c r="D540">
        <v>172.12555999999901</v>
      </c>
      <c r="E540">
        <v>10.38622</v>
      </c>
      <c r="F540">
        <v>127.06623999999999</v>
      </c>
      <c r="G540">
        <v>32.794029999999999</v>
      </c>
      <c r="H540">
        <v>1.86439</v>
      </c>
      <c r="I540">
        <v>1.468E-2</v>
      </c>
      <c r="J540">
        <v>12.36453</v>
      </c>
      <c r="K540">
        <v>0.36464999999999997</v>
      </c>
      <c r="L540">
        <v>10.749840000000001</v>
      </c>
      <c r="M540">
        <v>1.0269600000000001</v>
      </c>
      <c r="N540">
        <v>0.20849000000000001</v>
      </c>
      <c r="O540">
        <v>1.4590000000000001E-2</v>
      </c>
      <c r="P540">
        <v>0.25842999999999899</v>
      </c>
      <c r="Q540">
        <v>8.9300000000000004E-3</v>
      </c>
      <c r="R540">
        <v>0.22481999999999999</v>
      </c>
      <c r="S540">
        <v>2.2710000000000001E-2</v>
      </c>
      <c r="T540">
        <v>1.8799999999999999E-3</v>
      </c>
      <c r="U540" s="68">
        <v>9.0000000000000006E-5</v>
      </c>
    </row>
    <row r="541" spans="1:21" x14ac:dyDescent="0.25">
      <c r="A541">
        <v>550</v>
      </c>
      <c r="B541">
        <v>3</v>
      </c>
      <c r="C541">
        <v>11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>
        <v>551</v>
      </c>
      <c r="B542">
        <v>3</v>
      </c>
      <c r="C542">
        <v>11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>
        <v>552</v>
      </c>
      <c r="B543">
        <v>2</v>
      </c>
      <c r="C543">
        <v>11</v>
      </c>
      <c r="D543">
        <v>70.781469999999999</v>
      </c>
      <c r="E543">
        <v>14.936489999999999</v>
      </c>
      <c r="F543">
        <v>26.824860000000001</v>
      </c>
      <c r="G543">
        <v>12.887269999999999</v>
      </c>
      <c r="H543">
        <v>15.29407</v>
      </c>
      <c r="I543">
        <v>0.83877999999999997</v>
      </c>
      <c r="J543">
        <v>4.3778899999999901</v>
      </c>
      <c r="K543">
        <v>0.95135000000000003</v>
      </c>
      <c r="L543">
        <v>1.8563799999999999</v>
      </c>
      <c r="M543">
        <v>0.66776000000000002</v>
      </c>
      <c r="N543">
        <v>0.76356999999999997</v>
      </c>
      <c r="O543">
        <v>0.13883000000000001</v>
      </c>
      <c r="P543">
        <v>0.13891999999999999</v>
      </c>
      <c r="Q543">
        <v>3.2250000000000001E-2</v>
      </c>
      <c r="R543">
        <v>6.1719999999999997E-2</v>
      </c>
      <c r="S543">
        <v>2.206E-2</v>
      </c>
      <c r="T543">
        <v>1.9369999999999998E-2</v>
      </c>
      <c r="U543">
        <v>3.5200000000000001E-3</v>
      </c>
    </row>
    <row r="544" spans="1:21" x14ac:dyDescent="0.25">
      <c r="A544">
        <v>553</v>
      </c>
      <c r="B544">
        <v>2</v>
      </c>
      <c r="C544">
        <v>11</v>
      </c>
      <c r="D544">
        <v>58.76023</v>
      </c>
      <c r="E544">
        <v>5.0239399999999996</v>
      </c>
      <c r="F544">
        <v>25.367360000000001</v>
      </c>
      <c r="G544">
        <v>19.792919999999999</v>
      </c>
      <c r="H544">
        <v>8.4440899999999992</v>
      </c>
      <c r="I544">
        <v>0.13192000000000001</v>
      </c>
      <c r="J544">
        <v>3.2796400000000001</v>
      </c>
      <c r="K544">
        <v>0.28378999999999999</v>
      </c>
      <c r="L544">
        <v>1.6427400000000001</v>
      </c>
      <c r="M544">
        <v>0.76341000000000003</v>
      </c>
      <c r="N544">
        <v>0.47661999999999999</v>
      </c>
      <c r="O544">
        <v>0.11308</v>
      </c>
      <c r="P544">
        <v>9.6129999999999993E-2</v>
      </c>
      <c r="Q544">
        <v>7.1000000000000004E-3</v>
      </c>
      <c r="R544">
        <v>4.8349999999999997E-2</v>
      </c>
      <c r="S544">
        <v>2.5360000000000001E-2</v>
      </c>
      <c r="T544">
        <v>1.2109999999999999E-2</v>
      </c>
      <c r="U544">
        <v>3.2100000000000002E-3</v>
      </c>
    </row>
    <row r="545" spans="1:21" x14ac:dyDescent="0.25">
      <c r="A545">
        <v>554</v>
      </c>
      <c r="B545">
        <v>2</v>
      </c>
      <c r="C545">
        <v>4</v>
      </c>
      <c r="D545">
        <v>1407.03158999999</v>
      </c>
      <c r="E545">
        <v>263.72980000000001</v>
      </c>
      <c r="F545">
        <v>588.07245</v>
      </c>
      <c r="G545">
        <v>264.05034999999998</v>
      </c>
      <c r="H545">
        <v>273.45263999999997</v>
      </c>
      <c r="I545">
        <v>17.72635</v>
      </c>
      <c r="J545">
        <v>135.66656</v>
      </c>
      <c r="K545">
        <v>64.498990000000006</v>
      </c>
      <c r="L545">
        <v>35.645659999999999</v>
      </c>
      <c r="M545">
        <v>10.70947</v>
      </c>
      <c r="N545">
        <v>21.54599</v>
      </c>
      <c r="O545">
        <v>3.2664499999999999</v>
      </c>
      <c r="P545">
        <v>2.25707999999999</v>
      </c>
      <c r="Q545">
        <v>1.49424</v>
      </c>
      <c r="R545">
        <v>0.37475999999999998</v>
      </c>
      <c r="S545">
        <v>0.1057</v>
      </c>
      <c r="T545">
        <v>0.23988999999999999</v>
      </c>
      <c r="U545">
        <v>4.249E-2</v>
      </c>
    </row>
    <row r="546" spans="1:21" x14ac:dyDescent="0.25">
      <c r="A546">
        <v>555</v>
      </c>
      <c r="B546">
        <v>2</v>
      </c>
      <c r="C546">
        <v>4</v>
      </c>
      <c r="D546">
        <v>1407.03158999999</v>
      </c>
      <c r="E546">
        <v>263.72980000000001</v>
      </c>
      <c r="F546">
        <v>588.07245</v>
      </c>
      <c r="G546">
        <v>264.05034999999998</v>
      </c>
      <c r="H546">
        <v>273.45263999999997</v>
      </c>
      <c r="I546">
        <v>17.72635</v>
      </c>
      <c r="J546">
        <v>135.66656</v>
      </c>
      <c r="K546">
        <v>64.498990000000006</v>
      </c>
      <c r="L546">
        <v>35.645659999999999</v>
      </c>
      <c r="M546">
        <v>10.70947</v>
      </c>
      <c r="N546">
        <v>21.54599</v>
      </c>
      <c r="O546">
        <v>3.2664499999999999</v>
      </c>
      <c r="P546">
        <v>2.25707999999999</v>
      </c>
      <c r="Q546">
        <v>1.49424</v>
      </c>
      <c r="R546">
        <v>0.37475999999999998</v>
      </c>
      <c r="S546">
        <v>0.1057</v>
      </c>
      <c r="T546">
        <v>0.23988999999999999</v>
      </c>
      <c r="U546">
        <v>4.249E-2</v>
      </c>
    </row>
    <row r="547" spans="1:21" x14ac:dyDescent="0.25">
      <c r="A547">
        <v>556</v>
      </c>
      <c r="B547">
        <v>2</v>
      </c>
      <c r="C547">
        <v>4</v>
      </c>
      <c r="D547">
        <v>1407.03158999999</v>
      </c>
      <c r="E547">
        <v>263.72980000000001</v>
      </c>
      <c r="F547">
        <v>588.07245</v>
      </c>
      <c r="G547">
        <v>264.05034999999998</v>
      </c>
      <c r="H547">
        <v>273.45263999999997</v>
      </c>
      <c r="I547">
        <v>17.72635</v>
      </c>
      <c r="J547">
        <v>135.66656</v>
      </c>
      <c r="K547">
        <v>64.498990000000006</v>
      </c>
      <c r="L547">
        <v>35.645659999999999</v>
      </c>
      <c r="M547">
        <v>10.70947</v>
      </c>
      <c r="N547">
        <v>21.54599</v>
      </c>
      <c r="O547">
        <v>3.2664499999999999</v>
      </c>
      <c r="P547">
        <v>2.25707999999999</v>
      </c>
      <c r="Q547">
        <v>1.49424</v>
      </c>
      <c r="R547">
        <v>0.37475999999999998</v>
      </c>
      <c r="S547">
        <v>0.1057</v>
      </c>
      <c r="T547">
        <v>0.23988999999999999</v>
      </c>
      <c r="U547">
        <v>4.249E-2</v>
      </c>
    </row>
    <row r="548" spans="1:21" x14ac:dyDescent="0.25">
      <c r="A548">
        <v>557</v>
      </c>
      <c r="B548">
        <v>2</v>
      </c>
      <c r="C548">
        <v>4</v>
      </c>
      <c r="D548">
        <v>2457.9987599999999</v>
      </c>
      <c r="E548">
        <v>397.88488999999998</v>
      </c>
      <c r="F548">
        <v>1005.31085</v>
      </c>
      <c r="G548">
        <v>417.05667</v>
      </c>
      <c r="H548">
        <v>549.70318999999995</v>
      </c>
      <c r="I548">
        <v>88.04316</v>
      </c>
      <c r="J548">
        <v>251.37556000000001</v>
      </c>
      <c r="K548">
        <v>72.508049999999997</v>
      </c>
      <c r="L548">
        <v>61.122689999999999</v>
      </c>
      <c r="M548">
        <v>17.69143</v>
      </c>
      <c r="N548">
        <v>83.633949999999999</v>
      </c>
      <c r="O548">
        <v>16.419440000000002</v>
      </c>
      <c r="P548">
        <v>5.57904</v>
      </c>
      <c r="Q548">
        <v>1.63748</v>
      </c>
      <c r="R548">
        <v>0.83865999999999996</v>
      </c>
      <c r="S548">
        <v>0.21387999999999999</v>
      </c>
      <c r="T548">
        <v>2.3900999999999999</v>
      </c>
      <c r="U548">
        <v>0.49891999999999997</v>
      </c>
    </row>
    <row r="549" spans="1:21" x14ac:dyDescent="0.25">
      <c r="A549">
        <v>558</v>
      </c>
      <c r="B549">
        <v>2</v>
      </c>
      <c r="C549">
        <v>4</v>
      </c>
      <c r="D549">
        <v>1643.2056600000001</v>
      </c>
      <c r="E549">
        <v>227.92291</v>
      </c>
      <c r="F549">
        <v>687.28612999999996</v>
      </c>
      <c r="G549">
        <v>393.76233000000002</v>
      </c>
      <c r="H549">
        <v>313.92038000000002</v>
      </c>
      <c r="I549">
        <v>20.31391</v>
      </c>
      <c r="J549">
        <v>94.851749999999996</v>
      </c>
      <c r="K549">
        <v>10.693429999999999</v>
      </c>
      <c r="L549">
        <v>40.75902</v>
      </c>
      <c r="M549">
        <v>12.93113</v>
      </c>
      <c r="N549">
        <v>26.762989999999999</v>
      </c>
      <c r="O549">
        <v>3.7051799999999999</v>
      </c>
      <c r="P549">
        <v>1.28457</v>
      </c>
      <c r="Q549">
        <v>0.11012</v>
      </c>
      <c r="R549">
        <v>0.53290000000000004</v>
      </c>
      <c r="S549">
        <v>0.16094</v>
      </c>
      <c r="T549">
        <v>0.42088999999999999</v>
      </c>
      <c r="U549">
        <v>5.9720000000000002E-2</v>
      </c>
    </row>
    <row r="550" spans="1:21" x14ac:dyDescent="0.25">
      <c r="A550">
        <v>559</v>
      </c>
      <c r="B550">
        <v>2</v>
      </c>
      <c r="C550">
        <v>4</v>
      </c>
      <c r="D550">
        <v>1748.0594000000001</v>
      </c>
      <c r="E550">
        <v>272.09390000000002</v>
      </c>
      <c r="F550">
        <v>732.75867000000005</v>
      </c>
      <c r="G550">
        <v>387.97082999999998</v>
      </c>
      <c r="H550">
        <v>328.07877000000002</v>
      </c>
      <c r="I550">
        <v>27.157229999999998</v>
      </c>
      <c r="J550">
        <v>103.98183</v>
      </c>
      <c r="K550">
        <v>11.55355</v>
      </c>
      <c r="L550">
        <v>45.989910000000002</v>
      </c>
      <c r="M550">
        <v>14.832850000000001</v>
      </c>
      <c r="N550">
        <v>27.791360000000001</v>
      </c>
      <c r="O550">
        <v>3.8141600000000002</v>
      </c>
      <c r="P550">
        <v>1.8486899999999999</v>
      </c>
      <c r="Q550">
        <v>0.18012</v>
      </c>
      <c r="R550">
        <v>0.76644000000000001</v>
      </c>
      <c r="S550">
        <v>0.23808000000000001</v>
      </c>
      <c r="T550">
        <v>0.57279000000000002</v>
      </c>
      <c r="U550">
        <v>9.1259999999999994E-2</v>
      </c>
    </row>
    <row r="551" spans="1:21" x14ac:dyDescent="0.25">
      <c r="A551">
        <v>560</v>
      </c>
      <c r="B551">
        <v>2</v>
      </c>
      <c r="C551">
        <v>4</v>
      </c>
      <c r="D551">
        <v>1748.0594000000001</v>
      </c>
      <c r="E551">
        <v>272.09390000000002</v>
      </c>
      <c r="F551">
        <v>732.75867000000005</v>
      </c>
      <c r="G551">
        <v>387.97082999999998</v>
      </c>
      <c r="H551">
        <v>328.07877000000002</v>
      </c>
      <c r="I551">
        <v>27.157229999999998</v>
      </c>
      <c r="J551">
        <v>103.98183</v>
      </c>
      <c r="K551">
        <v>11.55355</v>
      </c>
      <c r="L551">
        <v>45.989910000000002</v>
      </c>
      <c r="M551">
        <v>14.832850000000001</v>
      </c>
      <c r="N551">
        <v>27.791360000000001</v>
      </c>
      <c r="O551">
        <v>3.8141600000000002</v>
      </c>
      <c r="P551">
        <v>1.8486899999999999</v>
      </c>
      <c r="Q551">
        <v>0.18012</v>
      </c>
      <c r="R551">
        <v>0.76644000000000001</v>
      </c>
      <c r="S551">
        <v>0.23808000000000001</v>
      </c>
      <c r="T551">
        <v>0.57279000000000002</v>
      </c>
      <c r="U551">
        <v>9.1259999999999994E-2</v>
      </c>
    </row>
    <row r="552" spans="1:21" x14ac:dyDescent="0.25">
      <c r="A552">
        <v>561</v>
      </c>
      <c r="B552">
        <v>2</v>
      </c>
      <c r="C552">
        <v>4</v>
      </c>
      <c r="D552">
        <v>1748.0594000000001</v>
      </c>
      <c r="E552">
        <v>272.09390000000002</v>
      </c>
      <c r="F552">
        <v>732.75867000000005</v>
      </c>
      <c r="G552">
        <v>387.97082999999998</v>
      </c>
      <c r="H552">
        <v>328.07877000000002</v>
      </c>
      <c r="I552">
        <v>27.157229999999998</v>
      </c>
      <c r="J552">
        <v>103.98183</v>
      </c>
      <c r="K552">
        <v>11.55355</v>
      </c>
      <c r="L552">
        <v>45.989910000000002</v>
      </c>
      <c r="M552">
        <v>14.832850000000001</v>
      </c>
      <c r="N552">
        <v>27.791360000000001</v>
      </c>
      <c r="O552">
        <v>3.8141600000000002</v>
      </c>
      <c r="P552">
        <v>1.8486899999999999</v>
      </c>
      <c r="Q552">
        <v>0.18012</v>
      </c>
      <c r="R552">
        <v>0.76644000000000001</v>
      </c>
      <c r="S552">
        <v>0.23808000000000001</v>
      </c>
      <c r="T552">
        <v>0.57279000000000002</v>
      </c>
      <c r="U552">
        <v>9.1259999999999994E-2</v>
      </c>
    </row>
    <row r="553" spans="1:21" x14ac:dyDescent="0.25">
      <c r="A553">
        <v>562</v>
      </c>
      <c r="B553">
        <v>2</v>
      </c>
      <c r="C553">
        <v>11</v>
      </c>
      <c r="D553">
        <v>793.25450999999998</v>
      </c>
      <c r="E553">
        <v>107.98501</v>
      </c>
      <c r="F553">
        <v>307.16376000000002</v>
      </c>
      <c r="G553">
        <v>166.21965</v>
      </c>
      <c r="H553">
        <v>197.93860000000001</v>
      </c>
      <c r="I553">
        <v>13.94749</v>
      </c>
      <c r="J553">
        <v>86.655789999999996</v>
      </c>
      <c r="K553">
        <v>11.392189999999999</v>
      </c>
      <c r="L553">
        <v>38.095779999999998</v>
      </c>
      <c r="M553">
        <v>10.66718</v>
      </c>
      <c r="N553">
        <v>24.400960000000001</v>
      </c>
      <c r="O553">
        <v>2.0996800000000002</v>
      </c>
      <c r="P553">
        <v>4.1737599999999997</v>
      </c>
      <c r="Q553">
        <v>0.52049000000000001</v>
      </c>
      <c r="R553">
        <v>1.83029</v>
      </c>
      <c r="S553">
        <v>0.49317</v>
      </c>
      <c r="T553">
        <v>1.19079</v>
      </c>
      <c r="U553">
        <v>0.13902</v>
      </c>
    </row>
    <row r="554" spans="1:21" x14ac:dyDescent="0.25">
      <c r="A554">
        <v>563</v>
      </c>
      <c r="B554">
        <v>2</v>
      </c>
      <c r="C554">
        <v>11</v>
      </c>
      <c r="D554">
        <v>491.26920999999999</v>
      </c>
      <c r="E554">
        <v>75.356579999999994</v>
      </c>
      <c r="F554">
        <v>151.02431999999999</v>
      </c>
      <c r="G554">
        <v>130.30091999999999</v>
      </c>
      <c r="H554">
        <v>119.06671</v>
      </c>
      <c r="I554">
        <v>15.52068</v>
      </c>
      <c r="J554">
        <v>57.910339999999898</v>
      </c>
      <c r="K554">
        <v>3.5158800000000001</v>
      </c>
      <c r="L554">
        <v>26.40419</v>
      </c>
      <c r="M554">
        <v>7.4623299999999997</v>
      </c>
      <c r="N554">
        <v>17.44866</v>
      </c>
      <c r="O554">
        <v>3.0792799999999998</v>
      </c>
      <c r="P554">
        <v>2.8370199999999999</v>
      </c>
      <c r="Q554">
        <v>9.2520000000000005E-2</v>
      </c>
      <c r="R554">
        <v>1.32338</v>
      </c>
      <c r="S554">
        <v>0.35571999999999998</v>
      </c>
      <c r="T554">
        <v>0.90093000000000001</v>
      </c>
      <c r="U554">
        <v>0.16447000000000001</v>
      </c>
    </row>
    <row r="555" spans="1:21" x14ac:dyDescent="0.25">
      <c r="A555">
        <v>564</v>
      </c>
      <c r="B555">
        <v>1</v>
      </c>
      <c r="C555">
        <v>11</v>
      </c>
      <c r="D555">
        <v>1340.50587</v>
      </c>
      <c r="E555">
        <v>244.05082999999999</v>
      </c>
      <c r="F555">
        <v>584.37683000000004</v>
      </c>
      <c r="G555">
        <v>323.07477</v>
      </c>
      <c r="H555">
        <v>184.53133</v>
      </c>
      <c r="I555">
        <v>4.4721099999999998</v>
      </c>
      <c r="J555">
        <v>140.64194000000001</v>
      </c>
      <c r="K555">
        <v>22.647020000000001</v>
      </c>
      <c r="L555">
        <v>70.317210000000003</v>
      </c>
      <c r="M555">
        <v>21.231089999999998</v>
      </c>
      <c r="N555">
        <v>24.857420000000001</v>
      </c>
      <c r="O555">
        <v>1.5891999999999999</v>
      </c>
      <c r="P555">
        <v>6.9072199999999997</v>
      </c>
      <c r="Q555">
        <v>1.1653199999999999</v>
      </c>
      <c r="R555">
        <v>3.4650400000000001</v>
      </c>
      <c r="S555">
        <v>1.2712399999999999</v>
      </c>
      <c r="T555">
        <v>0.97819999999999996</v>
      </c>
      <c r="U555">
        <v>2.742E-2</v>
      </c>
    </row>
    <row r="556" spans="1:21" x14ac:dyDescent="0.25">
      <c r="A556">
        <v>565</v>
      </c>
      <c r="B556">
        <v>1</v>
      </c>
      <c r="C556">
        <v>11</v>
      </c>
      <c r="D556">
        <v>2172.6280200000001</v>
      </c>
      <c r="E556">
        <v>367.80327999999997</v>
      </c>
      <c r="F556">
        <v>953.09875</v>
      </c>
      <c r="G556">
        <v>458.06076000000002</v>
      </c>
      <c r="H556">
        <v>352.60583000000003</v>
      </c>
      <c r="I556">
        <v>41.059399999999997</v>
      </c>
      <c r="J556">
        <v>193.62493000000001</v>
      </c>
      <c r="K556">
        <v>27.669730000000001</v>
      </c>
      <c r="L556">
        <v>89.055350000000004</v>
      </c>
      <c r="M556">
        <v>23.3874</v>
      </c>
      <c r="N556">
        <v>42.739890000000003</v>
      </c>
      <c r="O556">
        <v>10.77256</v>
      </c>
      <c r="P556">
        <v>12.165579999999901</v>
      </c>
      <c r="Q556">
        <v>1.6952</v>
      </c>
      <c r="R556">
        <v>5.5676699999999997</v>
      </c>
      <c r="S556">
        <v>1.3291299999999999</v>
      </c>
      <c r="T556">
        <v>2.7256300000000002</v>
      </c>
      <c r="U556">
        <v>0.84794999999999998</v>
      </c>
    </row>
    <row r="557" spans="1:21" x14ac:dyDescent="0.25">
      <c r="A557">
        <v>566</v>
      </c>
      <c r="B557">
        <v>2</v>
      </c>
      <c r="C557">
        <v>11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>
        <v>567</v>
      </c>
      <c r="B558">
        <v>2</v>
      </c>
      <c r="C558">
        <v>11</v>
      </c>
      <c r="D558">
        <v>30.00385</v>
      </c>
      <c r="E558">
        <v>0</v>
      </c>
      <c r="F558">
        <v>0</v>
      </c>
      <c r="G558">
        <v>16.20842</v>
      </c>
      <c r="H558">
        <v>13.79543</v>
      </c>
      <c r="I558">
        <v>0</v>
      </c>
      <c r="J558">
        <v>3.78073999999999</v>
      </c>
      <c r="K558">
        <v>0</v>
      </c>
      <c r="L558">
        <v>0</v>
      </c>
      <c r="M558">
        <v>1.4565900000000001</v>
      </c>
      <c r="N558">
        <v>2.3241499999999999</v>
      </c>
      <c r="O558">
        <v>0</v>
      </c>
      <c r="P558">
        <v>0.16522999999999999</v>
      </c>
      <c r="Q558">
        <v>0</v>
      </c>
      <c r="R558">
        <v>0</v>
      </c>
      <c r="S558">
        <v>5.8409999999999997E-2</v>
      </c>
      <c r="T558">
        <v>0.10682</v>
      </c>
      <c r="U558">
        <v>0</v>
      </c>
    </row>
    <row r="559" spans="1:21" x14ac:dyDescent="0.25">
      <c r="A559">
        <v>568</v>
      </c>
      <c r="B559">
        <v>1</v>
      </c>
      <c r="C559">
        <v>11</v>
      </c>
      <c r="D559">
        <v>364.28037</v>
      </c>
      <c r="E559">
        <v>33.075620000000001</v>
      </c>
      <c r="F559">
        <v>120.05045</v>
      </c>
      <c r="G559">
        <v>136.22995</v>
      </c>
      <c r="H559">
        <v>69.99127</v>
      </c>
      <c r="I559">
        <v>4.9330800000000004</v>
      </c>
      <c r="J559">
        <v>52.634180000000001</v>
      </c>
      <c r="K559">
        <v>6.0772500000000003</v>
      </c>
      <c r="L559">
        <v>20.966139999999999</v>
      </c>
      <c r="M559">
        <v>12.007379999999999</v>
      </c>
      <c r="N559">
        <v>11.46067</v>
      </c>
      <c r="O559">
        <v>2.1227399999999998</v>
      </c>
      <c r="P559">
        <v>1.30115</v>
      </c>
      <c r="Q559">
        <v>0.11004</v>
      </c>
      <c r="R559">
        <v>0.46625</v>
      </c>
      <c r="S559">
        <v>0.45923999999999998</v>
      </c>
      <c r="T559">
        <v>0.22869</v>
      </c>
      <c r="U559">
        <v>3.6929999999999998E-2</v>
      </c>
    </row>
    <row r="560" spans="1:21" x14ac:dyDescent="0.25">
      <c r="A560">
        <v>569</v>
      </c>
      <c r="B560">
        <v>1</v>
      </c>
      <c r="C560">
        <v>11</v>
      </c>
      <c r="D560">
        <v>2157.2052800000001</v>
      </c>
      <c r="E560">
        <v>698.98694</v>
      </c>
      <c r="F560">
        <v>797.10546999999997</v>
      </c>
      <c r="G560">
        <v>320.45711999999997</v>
      </c>
      <c r="H560">
        <v>298.76163000000003</v>
      </c>
      <c r="I560">
        <v>41.894120000000001</v>
      </c>
      <c r="J560">
        <v>171.51509999999999</v>
      </c>
      <c r="K560">
        <v>15.744590000000001</v>
      </c>
      <c r="L560">
        <v>82.556700000000006</v>
      </c>
      <c r="M560">
        <v>24.517669999999999</v>
      </c>
      <c r="N560">
        <v>43.582650000000001</v>
      </c>
      <c r="O560">
        <v>5.1134899999999996</v>
      </c>
      <c r="P560">
        <v>31.270109999999999</v>
      </c>
      <c r="Q560">
        <v>3.5823200000000002</v>
      </c>
      <c r="R560">
        <v>14.673170000000001</v>
      </c>
      <c r="S560">
        <v>3.54854</v>
      </c>
      <c r="T560">
        <v>9.2008799999999997</v>
      </c>
      <c r="U560">
        <v>0.26519999999999999</v>
      </c>
    </row>
    <row r="561" spans="1:21" x14ac:dyDescent="0.25">
      <c r="A561">
        <v>570</v>
      </c>
      <c r="B561">
        <v>1</v>
      </c>
      <c r="C561">
        <v>11</v>
      </c>
      <c r="D561">
        <v>381.25891999999999</v>
      </c>
      <c r="E561">
        <v>104.66936</v>
      </c>
      <c r="F561">
        <v>162.89572000000001</v>
      </c>
      <c r="G561">
        <v>99.954160000000002</v>
      </c>
      <c r="H561">
        <v>13.29096</v>
      </c>
      <c r="I561">
        <v>0.44872000000000001</v>
      </c>
      <c r="J561">
        <v>57.054949999999998</v>
      </c>
      <c r="K561">
        <v>13.554209999999999</v>
      </c>
      <c r="L561">
        <v>28.773219999999998</v>
      </c>
      <c r="M561">
        <v>10.84422</v>
      </c>
      <c r="N561">
        <v>3.7010200000000002</v>
      </c>
      <c r="O561">
        <v>0.18228</v>
      </c>
      <c r="P561">
        <v>2.3564999999999898</v>
      </c>
      <c r="Q561">
        <v>0.65471999999999997</v>
      </c>
      <c r="R561">
        <v>1.1732899999999999</v>
      </c>
      <c r="S561">
        <v>0.38345000000000001</v>
      </c>
      <c r="T561">
        <v>0.14138000000000001</v>
      </c>
      <c r="U561">
        <v>3.6600000000000001E-3</v>
      </c>
    </row>
    <row r="562" spans="1:21" x14ac:dyDescent="0.25">
      <c r="A562">
        <v>571</v>
      </c>
      <c r="B562">
        <v>1</v>
      </c>
      <c r="C562">
        <v>11</v>
      </c>
      <c r="D562">
        <v>447.12821000000002</v>
      </c>
      <c r="E562">
        <v>44.874250000000004</v>
      </c>
      <c r="F562">
        <v>135.29871</v>
      </c>
      <c r="G562">
        <v>246.42096000000001</v>
      </c>
      <c r="H562">
        <v>20.165659999999999</v>
      </c>
      <c r="I562">
        <v>0.36863000000000001</v>
      </c>
      <c r="J562">
        <v>60.2777799999999</v>
      </c>
      <c r="K562">
        <v>5.4802200000000001</v>
      </c>
      <c r="L562">
        <v>26.441279999999999</v>
      </c>
      <c r="M562">
        <v>24.46021</v>
      </c>
      <c r="N562">
        <v>3.56847</v>
      </c>
      <c r="O562">
        <v>0.3276</v>
      </c>
      <c r="P562">
        <v>2.58331</v>
      </c>
      <c r="Q562">
        <v>0.20882000000000001</v>
      </c>
      <c r="R562">
        <v>1.15056</v>
      </c>
      <c r="S562">
        <v>1.0728800000000001</v>
      </c>
      <c r="T562">
        <v>0.14127000000000001</v>
      </c>
      <c r="U562">
        <v>9.7800000000000005E-3</v>
      </c>
    </row>
    <row r="563" spans="1:21" x14ac:dyDescent="0.25">
      <c r="A563">
        <v>572</v>
      </c>
      <c r="B563">
        <v>1</v>
      </c>
      <c r="C563">
        <v>11</v>
      </c>
      <c r="D563">
        <v>974.20029999999997</v>
      </c>
      <c r="E563">
        <v>251.64458999999999</v>
      </c>
      <c r="F563">
        <v>305.39102000000003</v>
      </c>
      <c r="G563">
        <v>130.63156000000001</v>
      </c>
      <c r="H563">
        <v>270.15145999999999</v>
      </c>
      <c r="I563">
        <v>16.38167</v>
      </c>
      <c r="J563">
        <v>183.43253000000001</v>
      </c>
      <c r="K563">
        <v>30.661449999999999</v>
      </c>
      <c r="L563">
        <v>67.145560000000003</v>
      </c>
      <c r="M563">
        <v>17.730830000000001</v>
      </c>
      <c r="N563">
        <v>62.42841</v>
      </c>
      <c r="O563">
        <v>5.4662800000000002</v>
      </c>
      <c r="P563">
        <v>8.6187500000000004</v>
      </c>
      <c r="Q563">
        <v>1.627</v>
      </c>
      <c r="R563">
        <v>3.5109300000000001</v>
      </c>
      <c r="S563">
        <v>0.97275</v>
      </c>
      <c r="T563">
        <v>2.2520500000000001</v>
      </c>
      <c r="U563">
        <v>0.25602000000000003</v>
      </c>
    </row>
    <row r="564" spans="1:21" x14ac:dyDescent="0.25">
      <c r="A564">
        <v>573</v>
      </c>
      <c r="B564">
        <v>1</v>
      </c>
      <c r="C564">
        <v>11</v>
      </c>
      <c r="D564">
        <v>315.12418000000002</v>
      </c>
      <c r="E564">
        <v>12.57306</v>
      </c>
      <c r="F564">
        <v>113.63502</v>
      </c>
      <c r="G564">
        <v>109.18153</v>
      </c>
      <c r="H564">
        <v>78.830640000000002</v>
      </c>
      <c r="I564">
        <v>0.90393000000000001</v>
      </c>
      <c r="J564">
        <v>59.809440000000002</v>
      </c>
      <c r="K564">
        <v>2.9877099999999999</v>
      </c>
      <c r="L564">
        <v>25.011900000000001</v>
      </c>
      <c r="M564">
        <v>11.76886</v>
      </c>
      <c r="N564">
        <v>19.888919999999999</v>
      </c>
      <c r="O564">
        <v>0.15204999999999999</v>
      </c>
      <c r="P564">
        <v>2.81257</v>
      </c>
      <c r="Q564">
        <v>8.8739999999999999E-2</v>
      </c>
      <c r="R564">
        <v>1.0708299999999999</v>
      </c>
      <c r="S564">
        <v>0.60551999999999995</v>
      </c>
      <c r="T564">
        <v>1.0456000000000001</v>
      </c>
      <c r="U564">
        <v>1.8799999999999999E-3</v>
      </c>
    </row>
    <row r="565" spans="1:21" x14ac:dyDescent="0.25">
      <c r="A565">
        <v>574</v>
      </c>
      <c r="B565">
        <v>2</v>
      </c>
      <c r="C565">
        <v>11</v>
      </c>
      <c r="D565">
        <v>827.09525999999903</v>
      </c>
      <c r="E565">
        <v>524.26202000000001</v>
      </c>
      <c r="F565">
        <v>196.50693000000001</v>
      </c>
      <c r="G565">
        <v>84.541889999999995</v>
      </c>
      <c r="H565">
        <v>20.649899999999999</v>
      </c>
      <c r="I565">
        <v>1.13452</v>
      </c>
      <c r="J565">
        <v>72.096779999999995</v>
      </c>
      <c r="K565">
        <v>38.159860000000002</v>
      </c>
      <c r="L565">
        <v>24.72335</v>
      </c>
      <c r="M565">
        <v>6.0583999999999998</v>
      </c>
      <c r="N565">
        <v>2.9593699999999998</v>
      </c>
      <c r="O565">
        <v>0.1958</v>
      </c>
      <c r="P565">
        <v>3.3243099999999899</v>
      </c>
      <c r="Q565">
        <v>1.7582100000000001</v>
      </c>
      <c r="R565">
        <v>1.2305299999999999</v>
      </c>
      <c r="S565">
        <v>0.28949000000000003</v>
      </c>
      <c r="T565">
        <v>4.403E-2</v>
      </c>
      <c r="U565">
        <v>2.0500000000000002E-3</v>
      </c>
    </row>
    <row r="566" spans="1:21" x14ac:dyDescent="0.25">
      <c r="A566">
        <v>575</v>
      </c>
      <c r="B566">
        <v>2</v>
      </c>
      <c r="C566">
        <v>11</v>
      </c>
      <c r="D566">
        <v>872.06345999999996</v>
      </c>
      <c r="E566">
        <v>44.275820000000003</v>
      </c>
      <c r="F566">
        <v>240.52589</v>
      </c>
      <c r="G566">
        <v>421.59631000000002</v>
      </c>
      <c r="H566">
        <v>148.63382999999999</v>
      </c>
      <c r="I566">
        <v>17.031610000000001</v>
      </c>
      <c r="J566">
        <v>134.48674</v>
      </c>
      <c r="K566">
        <v>15.00874</v>
      </c>
      <c r="L566">
        <v>47.634309999999999</v>
      </c>
      <c r="M566">
        <v>40.789099999999998</v>
      </c>
      <c r="N566">
        <v>26.737110000000001</v>
      </c>
      <c r="O566">
        <v>4.3174799999999998</v>
      </c>
      <c r="P566">
        <v>8.1404800000000002</v>
      </c>
      <c r="Q566">
        <v>0.79469000000000001</v>
      </c>
      <c r="R566">
        <v>2.5757300000000001</v>
      </c>
      <c r="S566">
        <v>2.85154</v>
      </c>
      <c r="T566">
        <v>1.6585799999999999</v>
      </c>
      <c r="U566">
        <v>0.25994</v>
      </c>
    </row>
    <row r="567" spans="1:21" x14ac:dyDescent="0.25">
      <c r="A567">
        <v>576</v>
      </c>
      <c r="B567">
        <v>2</v>
      </c>
      <c r="C567">
        <v>11</v>
      </c>
      <c r="D567">
        <v>611.43924000000004</v>
      </c>
      <c r="E567">
        <v>578.99207000000001</v>
      </c>
      <c r="F567">
        <v>19.67849</v>
      </c>
      <c r="G567">
        <v>6.2050400000000003</v>
      </c>
      <c r="H567">
        <v>6.4496099999999998</v>
      </c>
      <c r="I567">
        <v>0.11403000000000001</v>
      </c>
      <c r="J567">
        <v>52.00647</v>
      </c>
      <c r="K567">
        <v>49.577350000000003</v>
      </c>
      <c r="L567">
        <v>1.4519500000000001</v>
      </c>
      <c r="M567">
        <v>0.42915999999999999</v>
      </c>
      <c r="N567">
        <v>0.49704999999999999</v>
      </c>
      <c r="O567">
        <v>5.0959999999999998E-2</v>
      </c>
      <c r="P567">
        <v>2.2114799999999999</v>
      </c>
      <c r="Q567">
        <v>2.1787800000000002</v>
      </c>
      <c r="R567">
        <v>2.0049999999999998E-2</v>
      </c>
      <c r="S567">
        <v>5.94E-3</v>
      </c>
      <c r="T567">
        <v>6.1399999999999996E-3</v>
      </c>
      <c r="U567">
        <v>5.6999999999999998E-4</v>
      </c>
    </row>
    <row r="568" spans="1:21" x14ac:dyDescent="0.25">
      <c r="A568">
        <v>577</v>
      </c>
      <c r="B568">
        <v>2</v>
      </c>
      <c r="C568">
        <v>11</v>
      </c>
      <c r="D568">
        <v>551.51106000000004</v>
      </c>
      <c r="E568">
        <v>65.99288</v>
      </c>
      <c r="F568">
        <v>195.67151999999999</v>
      </c>
      <c r="G568">
        <v>136.11981</v>
      </c>
      <c r="H568">
        <v>142.38611</v>
      </c>
      <c r="I568">
        <v>11.34074</v>
      </c>
      <c r="J568">
        <v>78.663969999999907</v>
      </c>
      <c r="K568">
        <v>7.8513599999999997</v>
      </c>
      <c r="L568">
        <v>30.460840000000001</v>
      </c>
      <c r="M568">
        <v>13.63876</v>
      </c>
      <c r="N568">
        <v>22.939779999999999</v>
      </c>
      <c r="O568">
        <v>3.7732299999999999</v>
      </c>
      <c r="P568">
        <v>2.4385599999999998</v>
      </c>
      <c r="Q568">
        <v>0.16600999999999999</v>
      </c>
      <c r="R568">
        <v>0.80208000000000002</v>
      </c>
      <c r="S568">
        <v>0.69164000000000003</v>
      </c>
      <c r="T568">
        <v>0.68139000000000005</v>
      </c>
      <c r="U568">
        <v>9.7439999999999999E-2</v>
      </c>
    </row>
    <row r="569" spans="1:21" x14ac:dyDescent="0.25">
      <c r="A569">
        <v>578</v>
      </c>
      <c r="B569">
        <v>1</v>
      </c>
      <c r="C569">
        <v>11</v>
      </c>
      <c r="D569">
        <v>347.88848999999999</v>
      </c>
      <c r="E569">
        <v>131.80228</v>
      </c>
      <c r="F569">
        <v>145.80901</v>
      </c>
      <c r="G569">
        <v>65.361620000000002</v>
      </c>
      <c r="H569">
        <v>4.7556099999999999</v>
      </c>
      <c r="I569">
        <v>0.15997</v>
      </c>
      <c r="J569">
        <v>32.64669</v>
      </c>
      <c r="K569">
        <v>6.9999500000000001</v>
      </c>
      <c r="L569">
        <v>19.979489999999998</v>
      </c>
      <c r="M569">
        <v>4.8011699999999999</v>
      </c>
      <c r="N569">
        <v>0.80932999999999999</v>
      </c>
      <c r="O569">
        <v>5.6750000000000002E-2</v>
      </c>
      <c r="P569">
        <v>1.77498</v>
      </c>
      <c r="Q569">
        <v>0.3679</v>
      </c>
      <c r="R569">
        <v>1.1312899999999999</v>
      </c>
      <c r="S569">
        <v>0.26329000000000002</v>
      </c>
      <c r="T569">
        <v>1.196E-2</v>
      </c>
      <c r="U569">
        <v>5.4000000000000001E-4</v>
      </c>
    </row>
    <row r="570" spans="1:21" x14ac:dyDescent="0.25">
      <c r="A570">
        <v>579</v>
      </c>
      <c r="B570">
        <v>1</v>
      </c>
      <c r="C570">
        <v>11</v>
      </c>
      <c r="D570">
        <v>653.82793999999899</v>
      </c>
      <c r="E570">
        <v>27.92286</v>
      </c>
      <c r="F570">
        <v>142.67457999999999</v>
      </c>
      <c r="G570">
        <v>388.13817999999998</v>
      </c>
      <c r="H570">
        <v>94.964939999999999</v>
      </c>
      <c r="I570">
        <v>0.12737999999999999</v>
      </c>
      <c r="J570">
        <v>113.031089999999</v>
      </c>
      <c r="K570">
        <v>13.70378</v>
      </c>
      <c r="L570">
        <v>36.39978</v>
      </c>
      <c r="M570">
        <v>39.116810000000001</v>
      </c>
      <c r="N570">
        <v>23.700289999999999</v>
      </c>
      <c r="O570">
        <v>0.11043</v>
      </c>
      <c r="P570">
        <v>7.2821199999999999</v>
      </c>
      <c r="Q570">
        <v>0.77675000000000005</v>
      </c>
      <c r="R570">
        <v>2.0966800000000001</v>
      </c>
      <c r="S570">
        <v>2.7951800000000002</v>
      </c>
      <c r="T570">
        <v>1.61219</v>
      </c>
      <c r="U570">
        <v>1.32E-3</v>
      </c>
    </row>
    <row r="571" spans="1:21" x14ac:dyDescent="0.25">
      <c r="A571">
        <v>580</v>
      </c>
      <c r="B571">
        <v>3</v>
      </c>
      <c r="C571">
        <v>11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>
        <v>581</v>
      </c>
      <c r="B572">
        <v>3</v>
      </c>
      <c r="C572">
        <v>4</v>
      </c>
      <c r="D572">
        <v>2952.92697</v>
      </c>
      <c r="E572">
        <v>810.61461999999995</v>
      </c>
      <c r="F572">
        <v>1192.28271</v>
      </c>
      <c r="G572">
        <v>356.56732</v>
      </c>
      <c r="H572">
        <v>397.13535000000002</v>
      </c>
      <c r="I572">
        <v>196.32696999999999</v>
      </c>
      <c r="J572">
        <v>785.65502000000004</v>
      </c>
      <c r="K572">
        <v>97.023390000000006</v>
      </c>
      <c r="L572">
        <v>329.81157999999999</v>
      </c>
      <c r="M572">
        <v>97.731520000000003</v>
      </c>
      <c r="N572">
        <v>220.68561</v>
      </c>
      <c r="O572">
        <v>40.402920000000002</v>
      </c>
      <c r="P572">
        <v>13.26179</v>
      </c>
      <c r="Q572">
        <v>1.6278300000000001</v>
      </c>
      <c r="R572">
        <v>5.5238500000000004</v>
      </c>
      <c r="S572">
        <v>1.67334</v>
      </c>
      <c r="T572">
        <v>3.7518500000000001</v>
      </c>
      <c r="U572">
        <v>0.68491999999999997</v>
      </c>
    </row>
    <row r="573" spans="1:21" x14ac:dyDescent="0.25">
      <c r="A573">
        <v>582</v>
      </c>
      <c r="B573">
        <v>3</v>
      </c>
      <c r="C573">
        <v>4</v>
      </c>
      <c r="D573">
        <v>2952.92697</v>
      </c>
      <c r="E573">
        <v>810.61461999999995</v>
      </c>
      <c r="F573">
        <v>1192.28271</v>
      </c>
      <c r="G573">
        <v>356.56732</v>
      </c>
      <c r="H573">
        <v>397.13535000000002</v>
      </c>
      <c r="I573">
        <v>196.32696999999999</v>
      </c>
      <c r="J573">
        <v>785.65502000000004</v>
      </c>
      <c r="K573">
        <v>97.023390000000006</v>
      </c>
      <c r="L573">
        <v>329.81157999999999</v>
      </c>
      <c r="M573">
        <v>97.731520000000003</v>
      </c>
      <c r="N573">
        <v>220.68561</v>
      </c>
      <c r="O573">
        <v>40.402920000000002</v>
      </c>
      <c r="P573">
        <v>13.26179</v>
      </c>
      <c r="Q573">
        <v>1.6278300000000001</v>
      </c>
      <c r="R573">
        <v>5.5238500000000004</v>
      </c>
      <c r="S573">
        <v>1.67334</v>
      </c>
      <c r="T573">
        <v>3.7518500000000001</v>
      </c>
      <c r="U573">
        <v>0.68491999999999997</v>
      </c>
    </row>
    <row r="574" spans="1:21" x14ac:dyDescent="0.25">
      <c r="A574">
        <v>583</v>
      </c>
      <c r="B574">
        <v>3</v>
      </c>
      <c r="C574">
        <v>4</v>
      </c>
      <c r="D574">
        <v>3286.2255799999998</v>
      </c>
      <c r="E574">
        <v>248.85211000000001</v>
      </c>
      <c r="F574">
        <v>1296.08997</v>
      </c>
      <c r="G574">
        <v>934.05913999999996</v>
      </c>
      <c r="H574">
        <v>742.76018999999997</v>
      </c>
      <c r="I574">
        <v>64.464169999999996</v>
      </c>
      <c r="J574">
        <v>836.35229000000004</v>
      </c>
      <c r="K574">
        <v>106.21205999999999</v>
      </c>
      <c r="L574">
        <v>360.68988000000002</v>
      </c>
      <c r="M574">
        <v>105.72871000000001</v>
      </c>
      <c r="N574">
        <v>223.12297000000001</v>
      </c>
      <c r="O574">
        <v>40.598669999999998</v>
      </c>
      <c r="P574">
        <v>14.05542</v>
      </c>
      <c r="Q574">
        <v>1.8359300000000001</v>
      </c>
      <c r="R574">
        <v>6.2320099999999998</v>
      </c>
      <c r="S574">
        <v>1.8201099999999999</v>
      </c>
      <c r="T574">
        <v>3.5255800000000002</v>
      </c>
      <c r="U574">
        <v>0.64178999999999997</v>
      </c>
    </row>
    <row r="575" spans="1:21" x14ac:dyDescent="0.25">
      <c r="A575">
        <v>584</v>
      </c>
      <c r="B575">
        <v>3</v>
      </c>
      <c r="C575">
        <v>4</v>
      </c>
      <c r="D575">
        <v>3286.2255799999998</v>
      </c>
      <c r="E575">
        <v>248.85211000000001</v>
      </c>
      <c r="F575">
        <v>1296.08997</v>
      </c>
      <c r="G575">
        <v>934.05913999999996</v>
      </c>
      <c r="H575">
        <v>742.76018999999997</v>
      </c>
      <c r="I575">
        <v>64.464169999999996</v>
      </c>
      <c r="J575">
        <v>836.35229000000004</v>
      </c>
      <c r="K575">
        <v>106.21205999999999</v>
      </c>
      <c r="L575">
        <v>360.68988000000002</v>
      </c>
      <c r="M575">
        <v>105.72871000000001</v>
      </c>
      <c r="N575">
        <v>223.12297000000001</v>
      </c>
      <c r="O575">
        <v>40.598669999999998</v>
      </c>
      <c r="P575">
        <v>14.05542</v>
      </c>
      <c r="Q575">
        <v>1.8359300000000001</v>
      </c>
      <c r="R575">
        <v>6.2320099999999998</v>
      </c>
      <c r="S575">
        <v>1.8201099999999999</v>
      </c>
      <c r="T575">
        <v>3.5255800000000002</v>
      </c>
      <c r="U575">
        <v>0.64178999999999997</v>
      </c>
    </row>
    <row r="576" spans="1:21" x14ac:dyDescent="0.25">
      <c r="A576">
        <v>585</v>
      </c>
      <c r="B576">
        <v>3</v>
      </c>
      <c r="C576">
        <v>4</v>
      </c>
      <c r="D576">
        <v>3371.6509000000001</v>
      </c>
      <c r="E576">
        <v>711.36432000000002</v>
      </c>
      <c r="F576">
        <v>1365.67688</v>
      </c>
      <c r="G576">
        <v>541.59131000000002</v>
      </c>
      <c r="H576">
        <v>572.23925999999994</v>
      </c>
      <c r="I576">
        <v>180.77913000000001</v>
      </c>
      <c r="J576">
        <v>658.97658999999999</v>
      </c>
      <c r="K576">
        <v>82.832400000000007</v>
      </c>
      <c r="L576">
        <v>275.71701000000002</v>
      </c>
      <c r="M576">
        <v>81.966049999999996</v>
      </c>
      <c r="N576">
        <v>184.29382000000001</v>
      </c>
      <c r="O576">
        <v>34.167310000000001</v>
      </c>
      <c r="P576">
        <v>13.774800000000001</v>
      </c>
      <c r="Q576">
        <v>1.6926099999999999</v>
      </c>
      <c r="R576">
        <v>5.7417100000000003</v>
      </c>
      <c r="S576">
        <v>1.7382299999999999</v>
      </c>
      <c r="T576">
        <v>3.8888600000000002</v>
      </c>
      <c r="U576">
        <v>0.71338999999999997</v>
      </c>
    </row>
    <row r="577" spans="1:21" x14ac:dyDescent="0.25">
      <c r="A577">
        <v>586</v>
      </c>
      <c r="B577">
        <v>3</v>
      </c>
      <c r="C577">
        <v>4</v>
      </c>
      <c r="D577">
        <v>3371.6509000000001</v>
      </c>
      <c r="E577">
        <v>711.36432000000002</v>
      </c>
      <c r="F577">
        <v>1365.67688</v>
      </c>
      <c r="G577">
        <v>541.59131000000002</v>
      </c>
      <c r="H577">
        <v>572.23925999999994</v>
      </c>
      <c r="I577">
        <v>180.77913000000001</v>
      </c>
      <c r="J577">
        <v>658.97658999999999</v>
      </c>
      <c r="K577">
        <v>82.832400000000007</v>
      </c>
      <c r="L577">
        <v>275.71701000000002</v>
      </c>
      <c r="M577">
        <v>81.966049999999996</v>
      </c>
      <c r="N577">
        <v>184.29382000000001</v>
      </c>
      <c r="O577">
        <v>34.167310000000001</v>
      </c>
      <c r="P577">
        <v>13.774800000000001</v>
      </c>
      <c r="Q577">
        <v>1.6926099999999999</v>
      </c>
      <c r="R577">
        <v>5.7417100000000003</v>
      </c>
      <c r="S577">
        <v>1.7382299999999999</v>
      </c>
      <c r="T577">
        <v>3.8888600000000002</v>
      </c>
      <c r="U577">
        <v>0.71338999999999997</v>
      </c>
    </row>
    <row r="578" spans="1:21" x14ac:dyDescent="0.25">
      <c r="A578">
        <v>587</v>
      </c>
      <c r="B578">
        <v>3</v>
      </c>
      <c r="C578">
        <v>4</v>
      </c>
      <c r="D578">
        <v>3857.9143600000002</v>
      </c>
      <c r="E578">
        <v>461.85217</v>
      </c>
      <c r="F578">
        <v>1564.59485</v>
      </c>
      <c r="G578">
        <v>933.57024999999999</v>
      </c>
      <c r="H578">
        <v>816.31110000000001</v>
      </c>
      <c r="I578">
        <v>81.585989999999995</v>
      </c>
      <c r="J578">
        <v>762.09222999999997</v>
      </c>
      <c r="K578">
        <v>97.497559999999993</v>
      </c>
      <c r="L578">
        <v>329.65796</v>
      </c>
      <c r="M578">
        <v>97.074470000000005</v>
      </c>
      <c r="N578">
        <v>201.66419999999999</v>
      </c>
      <c r="O578">
        <v>36.198039999999999</v>
      </c>
      <c r="P578">
        <v>14.75062</v>
      </c>
      <c r="Q578">
        <v>1.9253800000000001</v>
      </c>
      <c r="R578">
        <v>6.5316000000000001</v>
      </c>
      <c r="S578">
        <v>1.90869</v>
      </c>
      <c r="T578">
        <v>3.7115</v>
      </c>
      <c r="U578">
        <v>0.67344999999999999</v>
      </c>
    </row>
    <row r="579" spans="1:21" x14ac:dyDescent="0.25">
      <c r="A579">
        <v>588</v>
      </c>
      <c r="B579">
        <v>3</v>
      </c>
      <c r="C579">
        <v>4</v>
      </c>
      <c r="D579">
        <v>3857.9143600000002</v>
      </c>
      <c r="E579">
        <v>461.85217</v>
      </c>
      <c r="F579">
        <v>1564.59485</v>
      </c>
      <c r="G579">
        <v>933.57024999999999</v>
      </c>
      <c r="H579">
        <v>816.31110000000001</v>
      </c>
      <c r="I579">
        <v>81.585989999999995</v>
      </c>
      <c r="J579">
        <v>762.09222999999997</v>
      </c>
      <c r="K579">
        <v>97.497559999999993</v>
      </c>
      <c r="L579">
        <v>329.65796</v>
      </c>
      <c r="M579">
        <v>97.074470000000005</v>
      </c>
      <c r="N579">
        <v>201.66419999999999</v>
      </c>
      <c r="O579">
        <v>36.198039999999999</v>
      </c>
      <c r="P579">
        <v>14.75062</v>
      </c>
      <c r="Q579">
        <v>1.9253800000000001</v>
      </c>
      <c r="R579">
        <v>6.5316000000000001</v>
      </c>
      <c r="S579">
        <v>1.90869</v>
      </c>
      <c r="T579">
        <v>3.7115</v>
      </c>
      <c r="U579">
        <v>0.67344999999999999</v>
      </c>
    </row>
    <row r="580" spans="1:21" x14ac:dyDescent="0.25">
      <c r="A580">
        <v>589</v>
      </c>
      <c r="B580">
        <v>2</v>
      </c>
      <c r="C580">
        <v>4</v>
      </c>
      <c r="D580">
        <v>3899.0508399999999</v>
      </c>
      <c r="E580">
        <v>786.77301</v>
      </c>
      <c r="F580">
        <v>1600.13501</v>
      </c>
      <c r="G580">
        <v>810.43884000000003</v>
      </c>
      <c r="H580">
        <v>663.50378000000001</v>
      </c>
      <c r="I580">
        <v>38.200200000000002</v>
      </c>
      <c r="J580">
        <v>679.98239999999998</v>
      </c>
      <c r="K580">
        <v>106.87313</v>
      </c>
      <c r="L580">
        <v>303.70364000000001</v>
      </c>
      <c r="M580">
        <v>107.07084999999999</v>
      </c>
      <c r="N580">
        <v>157.57749999999999</v>
      </c>
      <c r="O580">
        <v>4.7572799999999997</v>
      </c>
      <c r="P580">
        <v>45.248079999999902</v>
      </c>
      <c r="Q580">
        <v>7.3823999999999996</v>
      </c>
      <c r="R580">
        <v>21.170159999999999</v>
      </c>
      <c r="S580">
        <v>7.16242</v>
      </c>
      <c r="T580">
        <v>9.4012499999999992</v>
      </c>
      <c r="U580">
        <v>0.13184999999999999</v>
      </c>
    </row>
    <row r="581" spans="1:21" x14ac:dyDescent="0.25">
      <c r="A581">
        <v>590</v>
      </c>
      <c r="B581">
        <v>2</v>
      </c>
      <c r="C581">
        <v>4</v>
      </c>
      <c r="D581">
        <v>4240.8036400000001</v>
      </c>
      <c r="E581">
        <v>542.18579</v>
      </c>
      <c r="F581">
        <v>1735.3081099999999</v>
      </c>
      <c r="G581">
        <v>1053.88708</v>
      </c>
      <c r="H581">
        <v>809.46862999999996</v>
      </c>
      <c r="I581">
        <v>99.954030000000003</v>
      </c>
      <c r="J581">
        <v>663.70344</v>
      </c>
      <c r="K581">
        <v>65.292990000000003</v>
      </c>
      <c r="L581">
        <v>299.52566999999999</v>
      </c>
      <c r="M581">
        <v>108.54221</v>
      </c>
      <c r="N581">
        <v>181.02599000000001</v>
      </c>
      <c r="O581">
        <v>9.3165800000000001</v>
      </c>
      <c r="P581">
        <v>50.666820000000001</v>
      </c>
      <c r="Q581">
        <v>5.0347099999999996</v>
      </c>
      <c r="R581">
        <v>22.176189999999998</v>
      </c>
      <c r="S581">
        <v>8.9775899999999993</v>
      </c>
      <c r="T581">
        <v>13.48846</v>
      </c>
      <c r="U581">
        <v>0.98987000000000003</v>
      </c>
    </row>
    <row r="582" spans="1:21" x14ac:dyDescent="0.25">
      <c r="A582">
        <v>591</v>
      </c>
      <c r="B582">
        <v>2</v>
      </c>
      <c r="C582">
        <v>4</v>
      </c>
      <c r="D582">
        <v>1887.39492</v>
      </c>
      <c r="E582">
        <v>295.15836000000002</v>
      </c>
      <c r="F582">
        <v>780.26935000000003</v>
      </c>
      <c r="G582">
        <v>438.44015999999999</v>
      </c>
      <c r="H582">
        <v>336.89886000000001</v>
      </c>
      <c r="I582">
        <v>36.628189999999996</v>
      </c>
      <c r="J582">
        <v>279.47055</v>
      </c>
      <c r="K582">
        <v>20.650919999999999</v>
      </c>
      <c r="L582">
        <v>119.36248999999999</v>
      </c>
      <c r="M582">
        <v>41.297530000000002</v>
      </c>
      <c r="N582">
        <v>83.461939999999998</v>
      </c>
      <c r="O582">
        <v>14.69767</v>
      </c>
      <c r="P582">
        <v>18.767990000000001</v>
      </c>
      <c r="Q582">
        <v>1.3197099999999999</v>
      </c>
      <c r="R582">
        <v>7.6056600000000003</v>
      </c>
      <c r="S582">
        <v>2.63192</v>
      </c>
      <c r="T582">
        <v>6.1005500000000001</v>
      </c>
      <c r="U582">
        <v>1.11015</v>
      </c>
    </row>
    <row r="583" spans="1:21" x14ac:dyDescent="0.25">
      <c r="A583">
        <v>592</v>
      </c>
      <c r="B583">
        <v>2</v>
      </c>
      <c r="C583">
        <v>4</v>
      </c>
      <c r="D583">
        <v>1887.39492</v>
      </c>
      <c r="E583">
        <v>295.15836000000002</v>
      </c>
      <c r="F583">
        <v>780.26935000000003</v>
      </c>
      <c r="G583">
        <v>438.44015999999999</v>
      </c>
      <c r="H583">
        <v>336.89886000000001</v>
      </c>
      <c r="I583">
        <v>36.628189999999996</v>
      </c>
      <c r="J583">
        <v>279.47055</v>
      </c>
      <c r="K583">
        <v>20.650919999999999</v>
      </c>
      <c r="L583">
        <v>119.36248999999999</v>
      </c>
      <c r="M583">
        <v>41.297530000000002</v>
      </c>
      <c r="N583">
        <v>83.461939999999998</v>
      </c>
      <c r="O583">
        <v>14.69767</v>
      </c>
      <c r="P583">
        <v>18.767990000000001</v>
      </c>
      <c r="Q583">
        <v>1.3197099999999999</v>
      </c>
      <c r="R583">
        <v>7.6056600000000003</v>
      </c>
      <c r="S583">
        <v>2.63192</v>
      </c>
      <c r="T583">
        <v>6.1005500000000001</v>
      </c>
      <c r="U583">
        <v>1.11015</v>
      </c>
    </row>
    <row r="584" spans="1:21" x14ac:dyDescent="0.25">
      <c r="A584">
        <v>593</v>
      </c>
      <c r="B584">
        <v>2</v>
      </c>
      <c r="C584">
        <v>4</v>
      </c>
      <c r="D584">
        <v>1905.2374</v>
      </c>
      <c r="E584">
        <v>251.65648999999999</v>
      </c>
      <c r="F584">
        <v>883.58051</v>
      </c>
      <c r="G584">
        <v>422.25396999999998</v>
      </c>
      <c r="H584">
        <v>344.33755000000002</v>
      </c>
      <c r="I584">
        <v>3.4088799999999999</v>
      </c>
      <c r="J584">
        <v>212.45103</v>
      </c>
      <c r="K584">
        <v>32.823549999999997</v>
      </c>
      <c r="L584">
        <v>117.72091</v>
      </c>
      <c r="M584">
        <v>26.103490000000001</v>
      </c>
      <c r="N584">
        <v>34.900730000000003</v>
      </c>
      <c r="O584">
        <v>0.90234999999999999</v>
      </c>
      <c r="P584">
        <v>10.57898</v>
      </c>
      <c r="Q584">
        <v>1.7000200000000001</v>
      </c>
      <c r="R584">
        <v>5.9216899999999999</v>
      </c>
      <c r="S584">
        <v>1.30047</v>
      </c>
      <c r="T584">
        <v>1.63018</v>
      </c>
      <c r="U584">
        <v>2.6620000000000001E-2</v>
      </c>
    </row>
    <row r="585" spans="1:21" x14ac:dyDescent="0.25">
      <c r="A585">
        <v>594</v>
      </c>
      <c r="B585">
        <v>2</v>
      </c>
      <c r="C585">
        <v>4</v>
      </c>
      <c r="D585">
        <v>3353.8008799999998</v>
      </c>
      <c r="E585">
        <v>459.13983000000002</v>
      </c>
      <c r="F585">
        <v>1401.1749299999999</v>
      </c>
      <c r="G585">
        <v>731.01769999999999</v>
      </c>
      <c r="H585">
        <v>687.55889999999999</v>
      </c>
      <c r="I585">
        <v>74.909520000000001</v>
      </c>
      <c r="J585">
        <v>490.76387999999997</v>
      </c>
      <c r="K585">
        <v>69.025459999999995</v>
      </c>
      <c r="L585">
        <v>238.78</v>
      </c>
      <c r="M585">
        <v>42.80453</v>
      </c>
      <c r="N585">
        <v>120.60843</v>
      </c>
      <c r="O585">
        <v>19.545459999999999</v>
      </c>
      <c r="P585">
        <v>33.941400000000002</v>
      </c>
      <c r="Q585">
        <v>4.7355499999999999</v>
      </c>
      <c r="R585">
        <v>16.232669999999999</v>
      </c>
      <c r="S585">
        <v>2.71522</v>
      </c>
      <c r="T585">
        <v>8.7457100000000008</v>
      </c>
      <c r="U585">
        <v>1.5122500000000001</v>
      </c>
    </row>
    <row r="586" spans="1:21" x14ac:dyDescent="0.25">
      <c r="A586">
        <v>595</v>
      </c>
      <c r="B586">
        <v>2</v>
      </c>
      <c r="C586">
        <v>11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>
        <v>596</v>
      </c>
      <c r="B587">
        <v>2</v>
      </c>
      <c r="C587">
        <v>11</v>
      </c>
      <c r="D587">
        <v>352.22465</v>
      </c>
      <c r="E587">
        <v>87.611630000000005</v>
      </c>
      <c r="F587">
        <v>140.82556</v>
      </c>
      <c r="G587">
        <v>61.769179999999999</v>
      </c>
      <c r="H587">
        <v>57.207970000000003</v>
      </c>
      <c r="I587">
        <v>4.8103100000000003</v>
      </c>
      <c r="J587">
        <v>73.955289999999906</v>
      </c>
      <c r="K587">
        <v>13.38064</v>
      </c>
      <c r="L587">
        <v>30.253229999999999</v>
      </c>
      <c r="M587">
        <v>8.7017100000000003</v>
      </c>
      <c r="N587">
        <v>18.04429</v>
      </c>
      <c r="O587">
        <v>3.5754199999999998</v>
      </c>
      <c r="P587">
        <v>2.9676399999999998</v>
      </c>
      <c r="Q587">
        <v>0.86741999999999997</v>
      </c>
      <c r="R587">
        <v>0.99827999999999995</v>
      </c>
      <c r="S587">
        <v>0.29043000000000002</v>
      </c>
      <c r="T587">
        <v>0.65698000000000001</v>
      </c>
      <c r="U587">
        <v>0.15453</v>
      </c>
    </row>
    <row r="588" spans="1:21" x14ac:dyDescent="0.25">
      <c r="A588">
        <v>597</v>
      </c>
      <c r="B588">
        <v>2</v>
      </c>
      <c r="C588">
        <v>11</v>
      </c>
      <c r="D588">
        <v>321.036349999999</v>
      </c>
      <c r="E588">
        <v>42.884630000000001</v>
      </c>
      <c r="F588">
        <v>144.06406999999999</v>
      </c>
      <c r="G588">
        <v>63.584229999999998</v>
      </c>
      <c r="H588">
        <v>65.354010000000002</v>
      </c>
      <c r="I588">
        <v>5.1494099999999996</v>
      </c>
      <c r="J588">
        <v>70.252740000000003</v>
      </c>
      <c r="K588">
        <v>8.6401900000000005</v>
      </c>
      <c r="L588">
        <v>31.305119999999999</v>
      </c>
      <c r="M588">
        <v>9.1435099999999991</v>
      </c>
      <c r="N588">
        <v>17.87276</v>
      </c>
      <c r="O588">
        <v>3.2911600000000001</v>
      </c>
      <c r="P588">
        <v>2.1031300000000002</v>
      </c>
      <c r="Q588">
        <v>0.24940999999999999</v>
      </c>
      <c r="R588">
        <v>0.91440999999999995</v>
      </c>
      <c r="S588">
        <v>0.30136000000000002</v>
      </c>
      <c r="T588">
        <v>0.52746000000000004</v>
      </c>
      <c r="U588">
        <v>0.11049</v>
      </c>
    </row>
    <row r="589" spans="1:21" x14ac:dyDescent="0.25">
      <c r="A589">
        <v>598</v>
      </c>
      <c r="B589">
        <v>2</v>
      </c>
      <c r="C589">
        <v>11</v>
      </c>
      <c r="D589">
        <v>663.90162999999995</v>
      </c>
      <c r="E589">
        <v>136.48502999999999</v>
      </c>
      <c r="F589">
        <v>282.40505999999999</v>
      </c>
      <c r="G589">
        <v>131.75017</v>
      </c>
      <c r="H589">
        <v>102.2465</v>
      </c>
      <c r="I589">
        <v>11.01487</v>
      </c>
      <c r="J589">
        <v>38.951349999999898</v>
      </c>
      <c r="K589">
        <v>6.74092</v>
      </c>
      <c r="L589">
        <v>21.266169999999999</v>
      </c>
      <c r="M589">
        <v>6.3570599999999997</v>
      </c>
      <c r="N589">
        <v>3.94869</v>
      </c>
      <c r="O589">
        <v>0.63851000000000002</v>
      </c>
      <c r="P589">
        <v>0.55328999999999995</v>
      </c>
      <c r="Q589">
        <v>0.10084</v>
      </c>
      <c r="R589">
        <v>0.31406000000000001</v>
      </c>
      <c r="S589">
        <v>9.5640000000000003E-2</v>
      </c>
      <c r="T589">
        <v>3.6929999999999998E-2</v>
      </c>
      <c r="U589">
        <v>5.8199999999999997E-3</v>
      </c>
    </row>
    <row r="590" spans="1:21" x14ac:dyDescent="0.25">
      <c r="A590">
        <v>599</v>
      </c>
      <c r="B590">
        <v>2</v>
      </c>
      <c r="C590">
        <v>11</v>
      </c>
      <c r="D590">
        <v>670.37396999999999</v>
      </c>
      <c r="E590">
        <v>88.525210000000001</v>
      </c>
      <c r="F590">
        <v>271.92365000000001</v>
      </c>
      <c r="G590">
        <v>157.49746999999999</v>
      </c>
      <c r="H590">
        <v>137.06191999999999</v>
      </c>
      <c r="I590">
        <v>15.36572</v>
      </c>
      <c r="J590">
        <v>45.314959999999999</v>
      </c>
      <c r="K590">
        <v>5.0511400000000002</v>
      </c>
      <c r="L590">
        <v>21.626570000000001</v>
      </c>
      <c r="M590">
        <v>6.3222800000000001</v>
      </c>
      <c r="N590">
        <v>10.529109999999999</v>
      </c>
      <c r="O590">
        <v>1.78586</v>
      </c>
      <c r="P590">
        <v>0.64066999999999996</v>
      </c>
      <c r="Q590">
        <v>6.4579999999999999E-2</v>
      </c>
      <c r="R590">
        <v>0.33209</v>
      </c>
      <c r="S590">
        <v>9.2270000000000005E-2</v>
      </c>
      <c r="T590">
        <v>0.13052</v>
      </c>
      <c r="U590">
        <v>2.121E-2</v>
      </c>
    </row>
    <row r="591" spans="1:21" x14ac:dyDescent="0.25">
      <c r="A591">
        <v>600</v>
      </c>
      <c r="B591">
        <v>3</v>
      </c>
      <c r="C591">
        <v>7</v>
      </c>
      <c r="D591">
        <v>17227.06409</v>
      </c>
      <c r="E591">
        <v>3299.9751000000001</v>
      </c>
      <c r="F591">
        <v>6657.9804700000004</v>
      </c>
      <c r="G591">
        <v>3260.77783</v>
      </c>
      <c r="H591">
        <v>3450.1586900000002</v>
      </c>
      <c r="I591">
        <v>558.17200000000003</v>
      </c>
      <c r="J591">
        <v>1897.8172400000001</v>
      </c>
      <c r="K591">
        <v>254.23034999999999</v>
      </c>
      <c r="L591">
        <v>783.40759000000003</v>
      </c>
      <c r="M591">
        <v>228.60199</v>
      </c>
      <c r="N591">
        <v>535.13378999999998</v>
      </c>
      <c r="O591">
        <v>96.443520000000007</v>
      </c>
      <c r="P591">
        <v>99.161990000000003</v>
      </c>
      <c r="Q591">
        <v>15.13761</v>
      </c>
      <c r="R591">
        <v>41.274610000000003</v>
      </c>
      <c r="S591">
        <v>12.697620000000001</v>
      </c>
      <c r="T591">
        <v>25.636009999999999</v>
      </c>
      <c r="U591">
        <v>4.4161400000000004</v>
      </c>
    </row>
    <row r="592" spans="1:21" x14ac:dyDescent="0.25">
      <c r="A592">
        <v>601</v>
      </c>
      <c r="B592">
        <v>3</v>
      </c>
      <c r="C592">
        <v>7</v>
      </c>
      <c r="D592">
        <v>17227.06409</v>
      </c>
      <c r="E592">
        <v>3299.9751000000001</v>
      </c>
      <c r="F592">
        <v>6657.9804700000004</v>
      </c>
      <c r="G592">
        <v>3260.77783</v>
      </c>
      <c r="H592">
        <v>3450.1586900000002</v>
      </c>
      <c r="I592">
        <v>558.17200000000003</v>
      </c>
      <c r="J592">
        <v>1897.8172400000001</v>
      </c>
      <c r="K592">
        <v>254.23034999999999</v>
      </c>
      <c r="L592">
        <v>783.40759000000003</v>
      </c>
      <c r="M592">
        <v>228.60199</v>
      </c>
      <c r="N592">
        <v>535.13378999999998</v>
      </c>
      <c r="O592">
        <v>96.443520000000007</v>
      </c>
      <c r="P592">
        <v>99.161990000000003</v>
      </c>
      <c r="Q592">
        <v>15.13761</v>
      </c>
      <c r="R592">
        <v>41.274610000000003</v>
      </c>
      <c r="S592">
        <v>12.697620000000001</v>
      </c>
      <c r="T592">
        <v>25.636009999999999</v>
      </c>
      <c r="U592">
        <v>4.4161400000000004</v>
      </c>
    </row>
    <row r="593" spans="1:21" x14ac:dyDescent="0.25">
      <c r="A593">
        <v>602</v>
      </c>
      <c r="B593">
        <v>3</v>
      </c>
      <c r="C593">
        <v>7</v>
      </c>
      <c r="D593">
        <v>17606.50171</v>
      </c>
      <c r="E593">
        <v>3359.4665500000001</v>
      </c>
      <c r="F593">
        <v>6810.3574200000003</v>
      </c>
      <c r="G593">
        <v>3327.6772500000002</v>
      </c>
      <c r="H593">
        <v>3539.0046400000001</v>
      </c>
      <c r="I593">
        <v>569.99585000000002</v>
      </c>
      <c r="J593">
        <v>1953.8022699999999</v>
      </c>
      <c r="K593">
        <v>261.93554999999998</v>
      </c>
      <c r="L593">
        <v>805.82781999999997</v>
      </c>
      <c r="M593">
        <v>234.2764</v>
      </c>
      <c r="N593">
        <v>551.1748</v>
      </c>
      <c r="O593">
        <v>100.5877</v>
      </c>
      <c r="P593">
        <v>102.19027</v>
      </c>
      <c r="Q593">
        <v>15.661239999999999</v>
      </c>
      <c r="R593">
        <v>42.302109999999999</v>
      </c>
      <c r="S593">
        <v>12.93085</v>
      </c>
      <c r="T593">
        <v>26.58999</v>
      </c>
      <c r="U593">
        <v>4.70608</v>
      </c>
    </row>
    <row r="594" spans="1:21" x14ac:dyDescent="0.25">
      <c r="A594">
        <v>603</v>
      </c>
      <c r="B594">
        <v>3</v>
      </c>
      <c r="C594">
        <v>7</v>
      </c>
      <c r="D594">
        <v>17273.862239999999</v>
      </c>
      <c r="E594">
        <v>2506.6870100000001</v>
      </c>
      <c r="F594">
        <v>6402.3012699999999</v>
      </c>
      <c r="G594">
        <v>3574.7736799999998</v>
      </c>
      <c r="H594">
        <v>4407.4765600000001</v>
      </c>
      <c r="I594">
        <v>382.62371999999999</v>
      </c>
      <c r="J594">
        <v>1836.1419799999901</v>
      </c>
      <c r="K594">
        <v>245.70033000000001</v>
      </c>
      <c r="L594">
        <v>780.40552000000002</v>
      </c>
      <c r="M594">
        <v>215.98795000000001</v>
      </c>
      <c r="N594">
        <v>492.80203</v>
      </c>
      <c r="O594">
        <v>101.24615</v>
      </c>
      <c r="P594">
        <v>104.65934999999899</v>
      </c>
      <c r="Q594">
        <v>15.600059999999999</v>
      </c>
      <c r="R594">
        <v>44.280329999999999</v>
      </c>
      <c r="S594">
        <v>13.78302</v>
      </c>
      <c r="T594">
        <v>25.258230000000001</v>
      </c>
      <c r="U594">
        <v>5.7377099999999999</v>
      </c>
    </row>
    <row r="595" spans="1:21" x14ac:dyDescent="0.25">
      <c r="A595">
        <v>604</v>
      </c>
      <c r="B595">
        <v>3</v>
      </c>
      <c r="C595">
        <v>7</v>
      </c>
      <c r="D595">
        <v>17693.27219</v>
      </c>
      <c r="E595">
        <v>2501.6899400000002</v>
      </c>
      <c r="F595">
        <v>6658.59375</v>
      </c>
      <c r="G595">
        <v>3803.6084000000001</v>
      </c>
      <c r="H595">
        <v>4355.3178699999999</v>
      </c>
      <c r="I595">
        <v>374.06223</v>
      </c>
      <c r="J595">
        <v>1812.9709700000001</v>
      </c>
      <c r="K595">
        <v>240.62040999999999</v>
      </c>
      <c r="L595">
        <v>768.08667000000003</v>
      </c>
      <c r="M595">
        <v>224.14924999999999</v>
      </c>
      <c r="N595">
        <v>482.10104000000001</v>
      </c>
      <c r="O595">
        <v>98.013599999999997</v>
      </c>
      <c r="P595">
        <v>101.08745</v>
      </c>
      <c r="Q595">
        <v>15.116619999999999</v>
      </c>
      <c r="R595">
        <v>43.096510000000002</v>
      </c>
      <c r="S595">
        <v>13.575810000000001</v>
      </c>
      <c r="T595">
        <v>23.936800000000002</v>
      </c>
      <c r="U595">
        <v>5.3617100000000004</v>
      </c>
    </row>
    <row r="596" spans="1:21" x14ac:dyDescent="0.25">
      <c r="A596">
        <v>605</v>
      </c>
      <c r="B596">
        <v>1</v>
      </c>
      <c r="C596">
        <v>12</v>
      </c>
      <c r="D596">
        <v>1594.1420599999899</v>
      </c>
      <c r="E596">
        <v>277.59267999999997</v>
      </c>
      <c r="F596">
        <v>764.50977</v>
      </c>
      <c r="G596">
        <v>328.32855000000001</v>
      </c>
      <c r="H596">
        <v>195.63495</v>
      </c>
      <c r="I596">
        <v>28.07611</v>
      </c>
      <c r="J596">
        <v>167.73732999999999</v>
      </c>
      <c r="K596">
        <v>37.090359999999997</v>
      </c>
      <c r="L596">
        <v>78.958100000000002</v>
      </c>
      <c r="M596">
        <v>16.97879</v>
      </c>
      <c r="N596">
        <v>29.338470000000001</v>
      </c>
      <c r="O596">
        <v>5.3716100000000004</v>
      </c>
      <c r="P596">
        <v>6.99474999999999</v>
      </c>
      <c r="Q596">
        <v>1.82961</v>
      </c>
      <c r="R596">
        <v>3.1693699999999998</v>
      </c>
      <c r="S596">
        <v>0.67076000000000002</v>
      </c>
      <c r="T596">
        <v>1.1133200000000001</v>
      </c>
      <c r="U596">
        <v>0.21168999999999999</v>
      </c>
    </row>
    <row r="597" spans="1:21" x14ac:dyDescent="0.25">
      <c r="A597">
        <v>606</v>
      </c>
      <c r="B597">
        <v>1</v>
      </c>
      <c r="C597">
        <v>12</v>
      </c>
      <c r="D597">
        <v>1594.1420599999899</v>
      </c>
      <c r="E597">
        <v>277.59267999999997</v>
      </c>
      <c r="F597">
        <v>764.50977</v>
      </c>
      <c r="G597">
        <v>328.32855000000001</v>
      </c>
      <c r="H597">
        <v>195.63495</v>
      </c>
      <c r="I597">
        <v>28.07611</v>
      </c>
      <c r="J597">
        <v>167.73732999999999</v>
      </c>
      <c r="K597">
        <v>37.090359999999997</v>
      </c>
      <c r="L597">
        <v>78.958100000000002</v>
      </c>
      <c r="M597">
        <v>16.97879</v>
      </c>
      <c r="N597">
        <v>29.338470000000001</v>
      </c>
      <c r="O597">
        <v>5.3716100000000004</v>
      </c>
      <c r="P597">
        <v>6.99474999999999</v>
      </c>
      <c r="Q597">
        <v>1.82961</v>
      </c>
      <c r="R597">
        <v>3.1693699999999998</v>
      </c>
      <c r="S597">
        <v>0.67076000000000002</v>
      </c>
      <c r="T597">
        <v>1.1133200000000001</v>
      </c>
      <c r="U597">
        <v>0.21168999999999999</v>
      </c>
    </row>
    <row r="598" spans="1:21" x14ac:dyDescent="0.25">
      <c r="A598">
        <v>607</v>
      </c>
      <c r="B598">
        <v>2</v>
      </c>
      <c r="C598">
        <v>4</v>
      </c>
      <c r="D598">
        <v>578.92633999999998</v>
      </c>
      <c r="E598">
        <v>127.43156</v>
      </c>
      <c r="F598">
        <v>213.84514999999999</v>
      </c>
      <c r="G598">
        <v>88.263660000000002</v>
      </c>
      <c r="H598">
        <v>128.60866999999999</v>
      </c>
      <c r="I598">
        <v>20.7773</v>
      </c>
      <c r="J598">
        <v>66.074659999999994</v>
      </c>
      <c r="K598">
        <v>8.6791199999999993</v>
      </c>
      <c r="L598">
        <v>27.958459999999999</v>
      </c>
      <c r="M598">
        <v>8.3478100000000008</v>
      </c>
      <c r="N598">
        <v>17.92557</v>
      </c>
      <c r="O598">
        <v>3.1637</v>
      </c>
      <c r="P598">
        <v>5.7355900000000002</v>
      </c>
      <c r="Q598">
        <v>0.77439999999999998</v>
      </c>
      <c r="R598">
        <v>2.4083700000000001</v>
      </c>
      <c r="S598">
        <v>0.68157000000000001</v>
      </c>
      <c r="T598">
        <v>1.5910500000000001</v>
      </c>
      <c r="U598">
        <v>0.2802</v>
      </c>
    </row>
    <row r="599" spans="1:21" x14ac:dyDescent="0.25">
      <c r="A599">
        <v>608</v>
      </c>
      <c r="B599">
        <v>2</v>
      </c>
      <c r="C599">
        <v>4</v>
      </c>
      <c r="D599">
        <v>2157.12637</v>
      </c>
      <c r="E599">
        <v>113.13522</v>
      </c>
      <c r="F599">
        <v>1007.77539</v>
      </c>
      <c r="G599">
        <v>838.29755</v>
      </c>
      <c r="H599">
        <v>183.4417</v>
      </c>
      <c r="I599">
        <v>14.476509999999999</v>
      </c>
      <c r="J599">
        <v>263.19830999999999</v>
      </c>
      <c r="K599">
        <v>17.441610000000001</v>
      </c>
      <c r="L599">
        <v>155.67793</v>
      </c>
      <c r="M599">
        <v>62.670990000000003</v>
      </c>
      <c r="N599">
        <v>23.800129999999999</v>
      </c>
      <c r="O599">
        <v>3.60765</v>
      </c>
      <c r="P599">
        <v>26.255389999999998</v>
      </c>
      <c r="Q599">
        <v>1.4345300000000001</v>
      </c>
      <c r="R599">
        <v>14.531180000000001</v>
      </c>
      <c r="S599">
        <v>8.1517599999999995</v>
      </c>
      <c r="T599">
        <v>1.86629</v>
      </c>
      <c r="U599">
        <v>0.27162999999999998</v>
      </c>
    </row>
    <row r="600" spans="1:21" x14ac:dyDescent="0.25">
      <c r="A600">
        <v>609</v>
      </c>
      <c r="B600">
        <v>3</v>
      </c>
      <c r="C600">
        <v>11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>
        <v>610</v>
      </c>
      <c r="B601">
        <v>3</v>
      </c>
      <c r="C601">
        <v>11</v>
      </c>
      <c r="D601">
        <v>0.78125</v>
      </c>
      <c r="E601">
        <v>0</v>
      </c>
      <c r="F601">
        <v>0</v>
      </c>
      <c r="G601">
        <v>0.78125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>
        <v>611</v>
      </c>
      <c r="B602">
        <v>3</v>
      </c>
      <c r="C602">
        <v>11</v>
      </c>
      <c r="D602">
        <v>69.149779999999893</v>
      </c>
      <c r="E602">
        <v>12.572839999999999</v>
      </c>
      <c r="F602">
        <v>25.698409999999999</v>
      </c>
      <c r="G602">
        <v>12.47655</v>
      </c>
      <c r="H602">
        <v>18.345289999999999</v>
      </c>
      <c r="I602">
        <v>5.6689999999999997E-2</v>
      </c>
      <c r="J602">
        <v>0.77427000000000001</v>
      </c>
      <c r="K602">
        <v>9.7720000000000001E-2</v>
      </c>
      <c r="L602">
        <v>0.32861000000000001</v>
      </c>
      <c r="M602">
        <v>9.665E-2</v>
      </c>
      <c r="N602">
        <v>0.21263000000000001</v>
      </c>
      <c r="O602">
        <v>3.866E-2</v>
      </c>
      <c r="P602">
        <v>3.5299999999999902E-3</v>
      </c>
      <c r="Q602">
        <v>4.4999999999999999E-4</v>
      </c>
      <c r="R602">
        <v>1.49E-3</v>
      </c>
      <c r="S602">
        <v>4.4000000000000002E-4</v>
      </c>
      <c r="T602">
        <v>9.7000000000000005E-4</v>
      </c>
      <c r="U602">
        <v>1.8000000000000001E-4</v>
      </c>
    </row>
    <row r="603" spans="1:21" x14ac:dyDescent="0.25">
      <c r="A603">
        <v>612</v>
      </c>
      <c r="B603">
        <v>3</v>
      </c>
      <c r="C603">
        <v>11</v>
      </c>
      <c r="D603">
        <v>70.639390000000006</v>
      </c>
      <c r="E603">
        <v>10.9552</v>
      </c>
      <c r="F603">
        <v>27.387869999999999</v>
      </c>
      <c r="G603">
        <v>13.59806</v>
      </c>
      <c r="H603">
        <v>18.65814</v>
      </c>
      <c r="I603">
        <v>4.0120000000000003E-2</v>
      </c>
      <c r="J603">
        <v>0.79881999999999997</v>
      </c>
      <c r="K603">
        <v>9.9849999999999994E-2</v>
      </c>
      <c r="L603">
        <v>0.33950000000000002</v>
      </c>
      <c r="M603">
        <v>9.9849999999999994E-2</v>
      </c>
      <c r="N603">
        <v>0.21967999999999999</v>
      </c>
      <c r="O603">
        <v>3.9940000000000003E-2</v>
      </c>
      <c r="P603">
        <v>3.5200000000000001E-3</v>
      </c>
      <c r="Q603">
        <v>4.4000000000000002E-4</v>
      </c>
      <c r="R603">
        <v>1.49E-3</v>
      </c>
      <c r="S603">
        <v>4.4000000000000002E-4</v>
      </c>
      <c r="T603">
        <v>9.7000000000000005E-4</v>
      </c>
      <c r="U603">
        <v>1.8000000000000001E-4</v>
      </c>
    </row>
    <row r="604" spans="1:21" x14ac:dyDescent="0.25">
      <c r="A604">
        <v>613</v>
      </c>
      <c r="B604">
        <v>2</v>
      </c>
      <c r="C604">
        <v>4</v>
      </c>
      <c r="D604">
        <v>2302.30663</v>
      </c>
      <c r="E604">
        <v>535.34418000000005</v>
      </c>
      <c r="F604">
        <v>892.43573000000004</v>
      </c>
      <c r="G604">
        <v>435.02071999999998</v>
      </c>
      <c r="H604">
        <v>398.38779</v>
      </c>
      <c r="I604">
        <v>41.118209999999998</v>
      </c>
      <c r="J604">
        <v>196.68199000000001</v>
      </c>
      <c r="K604">
        <v>24.038920000000001</v>
      </c>
      <c r="L604">
        <v>85.722899999999996</v>
      </c>
      <c r="M604">
        <v>28.461649999999999</v>
      </c>
      <c r="N604">
        <v>53.25264</v>
      </c>
      <c r="O604">
        <v>5.2058799999999996</v>
      </c>
      <c r="P604">
        <v>7.7843599999999897</v>
      </c>
      <c r="Q604">
        <v>0.87207000000000001</v>
      </c>
      <c r="R604">
        <v>3.3551799999999998</v>
      </c>
      <c r="S604">
        <v>1.0655300000000001</v>
      </c>
      <c r="T604">
        <v>2.2888199999999999</v>
      </c>
      <c r="U604">
        <v>0.20276</v>
      </c>
    </row>
    <row r="605" spans="1:21" x14ac:dyDescent="0.25">
      <c r="A605">
        <v>614</v>
      </c>
      <c r="B605">
        <v>2</v>
      </c>
      <c r="C605">
        <v>4</v>
      </c>
      <c r="D605">
        <v>1103.9552000000001</v>
      </c>
      <c r="E605">
        <v>122.80981</v>
      </c>
      <c r="F605">
        <v>427.29782</v>
      </c>
      <c r="G605">
        <v>377.29464999999999</v>
      </c>
      <c r="H605">
        <v>164.99023</v>
      </c>
      <c r="I605">
        <v>11.56269</v>
      </c>
      <c r="J605">
        <v>98.11748</v>
      </c>
      <c r="K605">
        <v>11.906280000000001</v>
      </c>
      <c r="L605">
        <v>46.576949999999997</v>
      </c>
      <c r="M605">
        <v>14.38837</v>
      </c>
      <c r="N605">
        <v>22.794750000000001</v>
      </c>
      <c r="O605">
        <v>2.45113</v>
      </c>
      <c r="P605">
        <v>5.1779700000000002</v>
      </c>
      <c r="Q605">
        <v>0.60906000000000005</v>
      </c>
      <c r="R605">
        <v>2.40889</v>
      </c>
      <c r="S605">
        <v>0.68450999999999995</v>
      </c>
      <c r="T605">
        <v>1.3643400000000001</v>
      </c>
      <c r="U605">
        <v>0.11117</v>
      </c>
    </row>
    <row r="606" spans="1:21" x14ac:dyDescent="0.25">
      <c r="A606">
        <v>615</v>
      </c>
      <c r="B606">
        <v>2</v>
      </c>
      <c r="C606">
        <v>4</v>
      </c>
      <c r="D606">
        <v>5714.6745899999996</v>
      </c>
      <c r="E606">
        <v>1349.9777799999999</v>
      </c>
      <c r="F606">
        <v>2346.2917499999999</v>
      </c>
      <c r="G606">
        <v>1086.21155</v>
      </c>
      <c r="H606">
        <v>834.9248</v>
      </c>
      <c r="I606">
        <v>97.268709999999999</v>
      </c>
      <c r="J606">
        <v>744.05816000000004</v>
      </c>
      <c r="K606">
        <v>95.177959999999999</v>
      </c>
      <c r="L606">
        <v>353.95758000000001</v>
      </c>
      <c r="M606">
        <v>104.62444000000001</v>
      </c>
      <c r="N606">
        <v>173.52751000000001</v>
      </c>
      <c r="O606">
        <v>16.770669999999999</v>
      </c>
      <c r="P606">
        <v>46.411810000000003</v>
      </c>
      <c r="Q606">
        <v>6.2968999999999999</v>
      </c>
      <c r="R606">
        <v>22.252130000000001</v>
      </c>
      <c r="S606">
        <v>7.0190400000000004</v>
      </c>
      <c r="T606">
        <v>10.044180000000001</v>
      </c>
      <c r="U606">
        <v>0.79956000000000005</v>
      </c>
    </row>
    <row r="607" spans="1:21" x14ac:dyDescent="0.25">
      <c r="A607">
        <v>616</v>
      </c>
      <c r="B607">
        <v>2</v>
      </c>
      <c r="C607">
        <v>4</v>
      </c>
      <c r="D607">
        <v>5025.5575200000003</v>
      </c>
      <c r="E607">
        <v>652.47973999999999</v>
      </c>
      <c r="F607">
        <v>1901.8215299999999</v>
      </c>
      <c r="G607">
        <v>1236.3319100000001</v>
      </c>
      <c r="H607">
        <v>1169.9762000000001</v>
      </c>
      <c r="I607">
        <v>64.948139999999995</v>
      </c>
      <c r="J607">
        <v>577.15467999999998</v>
      </c>
      <c r="K607">
        <v>68.864019999999996</v>
      </c>
      <c r="L607">
        <v>258.76720999999998</v>
      </c>
      <c r="M607">
        <v>71.202669999999998</v>
      </c>
      <c r="N607">
        <v>166.70389</v>
      </c>
      <c r="O607">
        <v>11.61689</v>
      </c>
      <c r="P607">
        <v>53.091499999999897</v>
      </c>
      <c r="Q607">
        <v>6.0917000000000003</v>
      </c>
      <c r="R607">
        <v>24.019079999999999</v>
      </c>
      <c r="S607">
        <v>7.5783300000000002</v>
      </c>
      <c r="T607">
        <v>14.632989999999999</v>
      </c>
      <c r="U607">
        <v>0.76939999999999997</v>
      </c>
    </row>
    <row r="608" spans="1:21" x14ac:dyDescent="0.25">
      <c r="A608">
        <v>617</v>
      </c>
      <c r="B608">
        <v>3</v>
      </c>
      <c r="C608">
        <v>11</v>
      </c>
      <c r="D608">
        <v>53.857659999999903</v>
      </c>
      <c r="E608">
        <v>6.1823800000000002</v>
      </c>
      <c r="F608">
        <v>26.44239</v>
      </c>
      <c r="G608">
        <v>12.25605</v>
      </c>
      <c r="H608">
        <v>7.9826199999999998</v>
      </c>
      <c r="I608">
        <v>0.99421999999999999</v>
      </c>
      <c r="J608">
        <v>1.27955</v>
      </c>
      <c r="K608">
        <v>0.18145</v>
      </c>
      <c r="L608">
        <v>0.51561999999999997</v>
      </c>
      <c r="M608">
        <v>0.18145</v>
      </c>
      <c r="N608">
        <v>0.34465000000000001</v>
      </c>
      <c r="O608">
        <v>5.638E-2</v>
      </c>
      <c r="P608">
        <v>6.6699999999999997E-3</v>
      </c>
      <c r="Q608">
        <v>9.3000000000000005E-4</v>
      </c>
      <c r="R608">
        <v>2.66E-3</v>
      </c>
      <c r="S608">
        <v>9.3000000000000005E-4</v>
      </c>
      <c r="T608">
        <v>1.81E-3</v>
      </c>
      <c r="U608">
        <v>3.4000000000000002E-4</v>
      </c>
    </row>
    <row r="609" spans="1:21" x14ac:dyDescent="0.25">
      <c r="A609">
        <v>618</v>
      </c>
      <c r="B609">
        <v>3</v>
      </c>
      <c r="C609">
        <v>11</v>
      </c>
      <c r="D609">
        <v>723.40496999999903</v>
      </c>
      <c r="E609">
        <v>78.650379999999998</v>
      </c>
      <c r="F609">
        <v>282.02390000000003</v>
      </c>
      <c r="G609">
        <v>163.81223</v>
      </c>
      <c r="H609">
        <v>183.48727</v>
      </c>
      <c r="I609">
        <v>15.431190000000001</v>
      </c>
      <c r="J609">
        <v>62.529019999999903</v>
      </c>
      <c r="K609">
        <v>7.8966399999999997</v>
      </c>
      <c r="L609">
        <v>26.64038</v>
      </c>
      <c r="M609">
        <v>7.7022700000000004</v>
      </c>
      <c r="N609">
        <v>17.110980000000001</v>
      </c>
      <c r="O609">
        <v>3.17875</v>
      </c>
      <c r="P609">
        <v>2.3073399999999999</v>
      </c>
      <c r="Q609">
        <v>0.28828999999999999</v>
      </c>
      <c r="R609">
        <v>0.98336999999999997</v>
      </c>
      <c r="S609">
        <v>0.28763</v>
      </c>
      <c r="T609">
        <v>0.63249999999999995</v>
      </c>
      <c r="U609">
        <v>0.11555</v>
      </c>
    </row>
    <row r="610" spans="1:21" x14ac:dyDescent="0.25">
      <c r="A610">
        <v>619</v>
      </c>
      <c r="B610">
        <v>3</v>
      </c>
      <c r="C610">
        <v>11</v>
      </c>
      <c r="D610">
        <v>6.6550599999999998</v>
      </c>
      <c r="E610">
        <v>0.42192000000000002</v>
      </c>
      <c r="F610">
        <v>4.1382500000000002</v>
      </c>
      <c r="G610">
        <v>0.69423999999999997</v>
      </c>
      <c r="H610">
        <v>1.37507</v>
      </c>
      <c r="I610">
        <v>2.5579999999999999E-2</v>
      </c>
      <c r="J610">
        <v>0.65078000000000003</v>
      </c>
      <c r="K610">
        <v>0.11484</v>
      </c>
      <c r="L610">
        <v>0.25628000000000001</v>
      </c>
      <c r="M610">
        <v>0.11484</v>
      </c>
      <c r="N610">
        <v>0.13946</v>
      </c>
      <c r="O610">
        <v>2.5360000000000001E-2</v>
      </c>
      <c r="P610">
        <v>6.5399999999999998E-3</v>
      </c>
      <c r="Q610">
        <v>1.2800000000000001E-3</v>
      </c>
      <c r="R610">
        <v>2.5100000000000001E-3</v>
      </c>
      <c r="S610">
        <v>1.2800000000000001E-3</v>
      </c>
      <c r="T610">
        <v>1.24E-3</v>
      </c>
      <c r="U610">
        <v>2.3000000000000001E-4</v>
      </c>
    </row>
    <row r="611" spans="1:21" x14ac:dyDescent="0.25">
      <c r="A611">
        <v>620</v>
      </c>
      <c r="B611">
        <v>3</v>
      </c>
      <c r="C611">
        <v>11</v>
      </c>
      <c r="D611">
        <v>6.99003</v>
      </c>
      <c r="E611">
        <v>0.81684999999999997</v>
      </c>
      <c r="F611">
        <v>3.8878499999999998</v>
      </c>
      <c r="G611">
        <v>1.0837699999999999</v>
      </c>
      <c r="H611">
        <v>1.1653800000000001</v>
      </c>
      <c r="I611">
        <v>3.6179999999999997E-2</v>
      </c>
      <c r="J611">
        <v>0.89924999999999899</v>
      </c>
      <c r="K611">
        <v>0.11241</v>
      </c>
      <c r="L611">
        <v>0.38801999999999998</v>
      </c>
      <c r="M611">
        <v>0.11574</v>
      </c>
      <c r="N611">
        <v>0.24729999999999999</v>
      </c>
      <c r="O611">
        <v>3.5779999999999999E-2</v>
      </c>
      <c r="P611">
        <v>1.057E-2</v>
      </c>
      <c r="Q611">
        <v>1.32E-3</v>
      </c>
      <c r="R611">
        <v>4.5700000000000003E-3</v>
      </c>
      <c r="S611">
        <v>1.3600000000000001E-3</v>
      </c>
      <c r="T611">
        <v>2.9099999999999998E-3</v>
      </c>
      <c r="U611">
        <v>4.0999999999999999E-4</v>
      </c>
    </row>
    <row r="612" spans="1:21" x14ac:dyDescent="0.25">
      <c r="A612">
        <v>621</v>
      </c>
      <c r="B612">
        <v>1</v>
      </c>
      <c r="C612">
        <v>11</v>
      </c>
      <c r="D612">
        <v>245.02868999999899</v>
      </c>
      <c r="E612">
        <v>97.883179999999996</v>
      </c>
      <c r="F612">
        <v>79.781790000000001</v>
      </c>
      <c r="G612">
        <v>31.109670000000001</v>
      </c>
      <c r="H612">
        <v>35.778640000000003</v>
      </c>
      <c r="I612">
        <v>0.47541</v>
      </c>
      <c r="J612">
        <v>36.374939999999903</v>
      </c>
      <c r="K612">
        <v>9.2899499999999993</v>
      </c>
      <c r="L612">
        <v>13.9339</v>
      </c>
      <c r="M612">
        <v>3.1259999999999999</v>
      </c>
      <c r="N612">
        <v>9.6995199999999997</v>
      </c>
      <c r="O612">
        <v>0.32557000000000003</v>
      </c>
      <c r="P612">
        <v>1.4537599999999999</v>
      </c>
      <c r="Q612">
        <v>0.34872999999999998</v>
      </c>
      <c r="R612">
        <v>0.59360000000000002</v>
      </c>
      <c r="S612">
        <v>9.2689999999999995E-2</v>
      </c>
      <c r="T612">
        <v>0.41176000000000001</v>
      </c>
      <c r="U612">
        <v>6.9800000000000001E-3</v>
      </c>
    </row>
    <row r="613" spans="1:21" x14ac:dyDescent="0.25">
      <c r="A613">
        <v>622</v>
      </c>
      <c r="B613">
        <v>2</v>
      </c>
      <c r="C613">
        <v>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>
        <v>623</v>
      </c>
      <c r="B614">
        <v>2</v>
      </c>
      <c r="C614">
        <v>11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>
        <v>624</v>
      </c>
      <c r="B615">
        <v>1</v>
      </c>
      <c r="C615">
        <v>11</v>
      </c>
      <c r="D615">
        <v>1539.30799</v>
      </c>
      <c r="E615">
        <v>379.03174000000001</v>
      </c>
      <c r="F615">
        <v>686.42426</v>
      </c>
      <c r="G615">
        <v>397.20801</v>
      </c>
      <c r="H615">
        <v>74.477080000000001</v>
      </c>
      <c r="I615">
        <v>2.1669</v>
      </c>
      <c r="J615">
        <v>154.209159999999</v>
      </c>
      <c r="K615">
        <v>32.66422</v>
      </c>
      <c r="L615">
        <v>81.076899999999995</v>
      </c>
      <c r="M615">
        <v>29.317830000000001</v>
      </c>
      <c r="N615">
        <v>10.50062</v>
      </c>
      <c r="O615">
        <v>0.64959</v>
      </c>
      <c r="P615">
        <v>8.0949100000000005</v>
      </c>
      <c r="Q615">
        <v>2.15727</v>
      </c>
      <c r="R615">
        <v>3.4263300000000001</v>
      </c>
      <c r="S615">
        <v>2.25115</v>
      </c>
      <c r="T615">
        <v>0.25280999999999998</v>
      </c>
      <c r="U615">
        <v>7.3499999999999998E-3</v>
      </c>
    </row>
    <row r="616" spans="1:21" x14ac:dyDescent="0.25">
      <c r="A616">
        <v>625</v>
      </c>
      <c r="B616">
        <v>1</v>
      </c>
      <c r="C616">
        <v>11</v>
      </c>
      <c r="D616">
        <v>846.47859000000005</v>
      </c>
      <c r="E616">
        <v>60.949089999999998</v>
      </c>
      <c r="F616">
        <v>332.33954</v>
      </c>
      <c r="G616">
        <v>362.72241000000002</v>
      </c>
      <c r="H616">
        <v>82.051990000000004</v>
      </c>
      <c r="I616">
        <v>8.4155599999999993</v>
      </c>
      <c r="J616">
        <v>74.390140000000002</v>
      </c>
      <c r="K616">
        <v>5.7239899999999997</v>
      </c>
      <c r="L616">
        <v>38.409750000000003</v>
      </c>
      <c r="M616">
        <v>17.51285</v>
      </c>
      <c r="N616">
        <v>10.959250000000001</v>
      </c>
      <c r="O616">
        <v>1.7843</v>
      </c>
      <c r="P616">
        <v>3.2097799999999999</v>
      </c>
      <c r="Q616">
        <v>0.19098000000000001</v>
      </c>
      <c r="R616">
        <v>1.48278</v>
      </c>
      <c r="S616">
        <v>1.0904400000000001</v>
      </c>
      <c r="T616">
        <v>0.38274000000000002</v>
      </c>
      <c r="U616">
        <v>6.2839999999999993E-2</v>
      </c>
    </row>
    <row r="617" spans="1:21" x14ac:dyDescent="0.25">
      <c r="A617">
        <v>626</v>
      </c>
      <c r="B617">
        <v>2</v>
      </c>
      <c r="C617">
        <v>11</v>
      </c>
      <c r="D617">
        <v>23.436820000000001</v>
      </c>
      <c r="E617">
        <v>1.92489</v>
      </c>
      <c r="F617">
        <v>14.85575</v>
      </c>
      <c r="G617">
        <v>4.1073300000000001</v>
      </c>
      <c r="H617">
        <v>2.4954999999999998</v>
      </c>
      <c r="I617">
        <v>5.3350000000000002E-2</v>
      </c>
      <c r="J617">
        <v>2.32653</v>
      </c>
      <c r="K617">
        <v>0.17762</v>
      </c>
      <c r="L617">
        <v>1.6214900000000001</v>
      </c>
      <c r="M617">
        <v>0.18817999999999999</v>
      </c>
      <c r="N617">
        <v>0.28638000000000002</v>
      </c>
      <c r="O617">
        <v>5.2859999999999997E-2</v>
      </c>
      <c r="P617">
        <v>3.9309999999999998E-2</v>
      </c>
      <c r="Q617">
        <v>1.56E-3</v>
      </c>
      <c r="R617">
        <v>3.2919999999999998E-2</v>
      </c>
      <c r="S617">
        <v>1.7099999999999999E-3</v>
      </c>
      <c r="T617">
        <v>2.63E-3</v>
      </c>
      <c r="U617">
        <v>4.8999999999999998E-4</v>
      </c>
    </row>
    <row r="618" spans="1:21" x14ac:dyDescent="0.25">
      <c r="A618">
        <v>627</v>
      </c>
      <c r="B618">
        <v>2</v>
      </c>
      <c r="C618">
        <v>11</v>
      </c>
      <c r="D618">
        <v>12.74713</v>
      </c>
      <c r="E618">
        <v>1.7681</v>
      </c>
      <c r="F618">
        <v>4.7415900000000004</v>
      </c>
      <c r="G618">
        <v>3.3753299999999999</v>
      </c>
      <c r="H618">
        <v>2.81053</v>
      </c>
      <c r="I618">
        <v>5.1580000000000001E-2</v>
      </c>
      <c r="J618">
        <v>1.2556</v>
      </c>
      <c r="K618">
        <v>0.13167999999999999</v>
      </c>
      <c r="L618">
        <v>0.56530000000000002</v>
      </c>
      <c r="M618">
        <v>0.17793999999999999</v>
      </c>
      <c r="N618">
        <v>0.32967999999999997</v>
      </c>
      <c r="O618">
        <v>5.0999999999999997E-2</v>
      </c>
      <c r="P618">
        <v>1.472E-2</v>
      </c>
      <c r="Q618">
        <v>1.5200000000000001E-3</v>
      </c>
      <c r="R618">
        <v>6.7600000000000004E-3</v>
      </c>
      <c r="S618">
        <v>1.91E-3</v>
      </c>
      <c r="T618">
        <v>3.9500000000000004E-3</v>
      </c>
      <c r="U618">
        <v>5.8E-4</v>
      </c>
    </row>
    <row r="619" spans="1:21" x14ac:dyDescent="0.25">
      <c r="A619">
        <v>628</v>
      </c>
      <c r="B619">
        <v>2</v>
      </c>
      <c r="C619">
        <v>11</v>
      </c>
      <c r="D619">
        <v>56.490189999999998</v>
      </c>
      <c r="E619">
        <v>4.3287300000000002</v>
      </c>
      <c r="F619">
        <v>33.752079999999999</v>
      </c>
      <c r="G619">
        <v>9.4354700000000005</v>
      </c>
      <c r="H619">
        <v>8.5039200000000008</v>
      </c>
      <c r="I619">
        <v>0.46999000000000002</v>
      </c>
      <c r="J619">
        <v>3.8797899999999998</v>
      </c>
      <c r="K619">
        <v>0.33771000000000001</v>
      </c>
      <c r="L619">
        <v>2.5488400000000002</v>
      </c>
      <c r="M619">
        <v>0.31520999999999999</v>
      </c>
      <c r="N619">
        <v>0.59263999999999994</v>
      </c>
      <c r="O619">
        <v>8.5389999999999994E-2</v>
      </c>
      <c r="P619">
        <v>6.2589999999999896E-2</v>
      </c>
      <c r="Q619">
        <v>3.0599999999999998E-3</v>
      </c>
      <c r="R619">
        <v>5.0909999999999997E-2</v>
      </c>
      <c r="S619">
        <v>2.9199999999999999E-3</v>
      </c>
      <c r="T619">
        <v>5.0299999999999997E-3</v>
      </c>
      <c r="U619">
        <v>6.7000000000000002E-4</v>
      </c>
    </row>
    <row r="620" spans="1:21" x14ac:dyDescent="0.25">
      <c r="A620">
        <v>629</v>
      </c>
      <c r="B620">
        <v>2</v>
      </c>
      <c r="C620">
        <v>11</v>
      </c>
      <c r="D620">
        <v>59.658289999999901</v>
      </c>
      <c r="E620">
        <v>3.6379999999999999</v>
      </c>
      <c r="F620">
        <v>25.57358</v>
      </c>
      <c r="G620">
        <v>24.392939999999999</v>
      </c>
      <c r="H620">
        <v>5.8801100000000002</v>
      </c>
      <c r="I620">
        <v>0.17366000000000001</v>
      </c>
      <c r="J620">
        <v>1.96828</v>
      </c>
      <c r="K620">
        <v>0.22262000000000001</v>
      </c>
      <c r="L620">
        <v>0.77102000000000004</v>
      </c>
      <c r="M620">
        <v>0.45916000000000001</v>
      </c>
      <c r="N620">
        <v>0.45180999999999999</v>
      </c>
      <c r="O620">
        <v>6.3670000000000004E-2</v>
      </c>
      <c r="P620">
        <v>2.34099999999999E-2</v>
      </c>
      <c r="Q620">
        <v>2.2300000000000002E-3</v>
      </c>
      <c r="R620">
        <v>7.7200000000000003E-3</v>
      </c>
      <c r="S620">
        <v>8.6499999999999997E-3</v>
      </c>
      <c r="T620">
        <v>4.1999999999999997E-3</v>
      </c>
      <c r="U620">
        <v>6.0999999999999997E-4</v>
      </c>
    </row>
    <row r="621" spans="1:21" x14ac:dyDescent="0.25">
      <c r="A621">
        <v>630</v>
      </c>
      <c r="B621">
        <v>1</v>
      </c>
      <c r="C621">
        <v>11</v>
      </c>
      <c r="D621">
        <v>1831.2993300000001</v>
      </c>
      <c r="E621">
        <v>216.75334000000001</v>
      </c>
      <c r="F621">
        <v>736.30713000000003</v>
      </c>
      <c r="G621">
        <v>651.95867999999996</v>
      </c>
      <c r="H621">
        <v>223.09148999999999</v>
      </c>
      <c r="I621">
        <v>3.1886899999999998</v>
      </c>
      <c r="J621">
        <v>155.13081999999901</v>
      </c>
      <c r="K621">
        <v>24.18139</v>
      </c>
      <c r="L621">
        <v>74.676850000000002</v>
      </c>
      <c r="M621">
        <v>20.56325</v>
      </c>
      <c r="N621">
        <v>34.62368</v>
      </c>
      <c r="O621">
        <v>1.08565</v>
      </c>
      <c r="P621">
        <v>10.35488</v>
      </c>
      <c r="Q621">
        <v>1.15282</v>
      </c>
      <c r="R621">
        <v>5.3703000000000003</v>
      </c>
      <c r="S621">
        <v>2.2958500000000002</v>
      </c>
      <c r="T621">
        <v>1.5009300000000001</v>
      </c>
      <c r="U621">
        <v>3.4979999999999997E-2</v>
      </c>
    </row>
    <row r="622" spans="1:21" x14ac:dyDescent="0.25">
      <c r="A622">
        <v>631</v>
      </c>
      <c r="B622">
        <v>1</v>
      </c>
      <c r="C622">
        <v>11</v>
      </c>
      <c r="D622">
        <v>1359.66282</v>
      </c>
      <c r="E622">
        <v>415.16723999999999</v>
      </c>
      <c r="F622">
        <v>470.10897999999997</v>
      </c>
      <c r="G622">
        <v>319.11014</v>
      </c>
      <c r="H622">
        <v>125.96841000000001</v>
      </c>
      <c r="I622">
        <v>29.308050000000001</v>
      </c>
      <c r="J622">
        <v>160.99959000000001</v>
      </c>
      <c r="K622">
        <v>18.201360000000001</v>
      </c>
      <c r="L622">
        <v>86.804379999999995</v>
      </c>
      <c r="M622">
        <v>26.995180000000001</v>
      </c>
      <c r="N622">
        <v>27.165510000000001</v>
      </c>
      <c r="O622">
        <v>1.8331599999999999</v>
      </c>
      <c r="P622">
        <v>13.021899999999899</v>
      </c>
      <c r="Q622">
        <v>2.4286599999999998</v>
      </c>
      <c r="R622">
        <v>6.5340199999999999</v>
      </c>
      <c r="S622">
        <v>2.0233699999999999</v>
      </c>
      <c r="T622">
        <v>1.8772899999999999</v>
      </c>
      <c r="U622">
        <v>0.15856000000000001</v>
      </c>
    </row>
    <row r="623" spans="1:21" x14ac:dyDescent="0.25">
      <c r="A623">
        <v>632</v>
      </c>
      <c r="B623">
        <v>1</v>
      </c>
      <c r="C623">
        <v>11</v>
      </c>
      <c r="D623">
        <v>1685.4032</v>
      </c>
      <c r="E623">
        <v>201.37737999999999</v>
      </c>
      <c r="F623">
        <v>720.60712000000001</v>
      </c>
      <c r="G623">
        <v>626.56439</v>
      </c>
      <c r="H623">
        <v>132.26781</v>
      </c>
      <c r="I623">
        <v>4.5865</v>
      </c>
      <c r="J623">
        <v>118.76836</v>
      </c>
      <c r="K623">
        <v>18.746690000000001</v>
      </c>
      <c r="L623">
        <v>64.792860000000005</v>
      </c>
      <c r="M623">
        <v>19.76943</v>
      </c>
      <c r="N623">
        <v>14.195209999999999</v>
      </c>
      <c r="O623">
        <v>1.26417</v>
      </c>
      <c r="P623">
        <v>8.5070399999999999</v>
      </c>
      <c r="Q623">
        <v>0.98743000000000003</v>
      </c>
      <c r="R623">
        <v>4.7119400000000002</v>
      </c>
      <c r="S623">
        <v>2.3402799999999999</v>
      </c>
      <c r="T623">
        <v>0.43195</v>
      </c>
      <c r="U623">
        <v>3.5439999999999999E-2</v>
      </c>
    </row>
    <row r="624" spans="1:21" x14ac:dyDescent="0.25">
      <c r="A624">
        <v>633</v>
      </c>
      <c r="B624">
        <v>1</v>
      </c>
      <c r="C624">
        <v>11</v>
      </c>
      <c r="D624">
        <v>706.66914999999995</v>
      </c>
      <c r="E624">
        <v>90.244060000000005</v>
      </c>
      <c r="F624">
        <v>244.13412</v>
      </c>
      <c r="G624">
        <v>289.6832</v>
      </c>
      <c r="H624">
        <v>73.804789999999997</v>
      </c>
      <c r="I624">
        <v>8.8029799999999998</v>
      </c>
      <c r="J624">
        <v>61.812440000000002</v>
      </c>
      <c r="K624">
        <v>7.9241999999999999</v>
      </c>
      <c r="L624">
        <v>29.628589999999999</v>
      </c>
      <c r="M624">
        <v>13.63674</v>
      </c>
      <c r="N624">
        <v>9.4333100000000005</v>
      </c>
      <c r="O624">
        <v>1.1896</v>
      </c>
      <c r="P624">
        <v>3.2526999999999999</v>
      </c>
      <c r="Q624">
        <v>0.39362000000000003</v>
      </c>
      <c r="R624">
        <v>1.62405</v>
      </c>
      <c r="S624">
        <v>0.77466999999999997</v>
      </c>
      <c r="T624">
        <v>0.40989999999999999</v>
      </c>
      <c r="U624">
        <v>5.0459999999999998E-2</v>
      </c>
    </row>
    <row r="625" spans="1:21" x14ac:dyDescent="0.25">
      <c r="A625">
        <v>634</v>
      </c>
      <c r="B625">
        <v>3</v>
      </c>
      <c r="C625">
        <v>12</v>
      </c>
      <c r="D625">
        <v>5587.6006399999997</v>
      </c>
      <c r="E625">
        <v>913.12982</v>
      </c>
      <c r="F625">
        <v>2206.21533</v>
      </c>
      <c r="G625">
        <v>1031.3678</v>
      </c>
      <c r="H625">
        <v>1272.7248500000001</v>
      </c>
      <c r="I625">
        <v>164.16283999999999</v>
      </c>
      <c r="J625">
        <v>622.65976999999998</v>
      </c>
      <c r="K625">
        <v>78.957390000000004</v>
      </c>
      <c r="L625">
        <v>265.60714999999999</v>
      </c>
      <c r="M625">
        <v>70.366749999999996</v>
      </c>
      <c r="N625">
        <v>173.62021999999999</v>
      </c>
      <c r="O625">
        <v>34.108260000000001</v>
      </c>
      <c r="P625">
        <v>31.774349999999998</v>
      </c>
      <c r="Q625">
        <v>4.0159700000000003</v>
      </c>
      <c r="R625">
        <v>13.559799999999999</v>
      </c>
      <c r="S625">
        <v>3.70574</v>
      </c>
      <c r="T625">
        <v>8.8090600000000006</v>
      </c>
      <c r="U625">
        <v>1.6837800000000001</v>
      </c>
    </row>
    <row r="626" spans="1:21" x14ac:dyDescent="0.25">
      <c r="A626">
        <v>635</v>
      </c>
      <c r="B626">
        <v>3</v>
      </c>
      <c r="C626">
        <v>12</v>
      </c>
      <c r="D626">
        <v>3825.5317299999901</v>
      </c>
      <c r="E626">
        <v>607.98022000000003</v>
      </c>
      <c r="F626">
        <v>1485.48315</v>
      </c>
      <c r="G626">
        <v>714.45844</v>
      </c>
      <c r="H626">
        <v>867.94457999999997</v>
      </c>
      <c r="I626">
        <v>149.66533999999999</v>
      </c>
      <c r="J626">
        <v>460.03172000000001</v>
      </c>
      <c r="K626">
        <v>50.806980000000003</v>
      </c>
      <c r="L626">
        <v>193.91425000000001</v>
      </c>
      <c r="M626">
        <v>54.073399999999999</v>
      </c>
      <c r="N626">
        <v>132.92882</v>
      </c>
      <c r="O626">
        <v>28.30827</v>
      </c>
      <c r="P626">
        <v>27.59066</v>
      </c>
      <c r="Q626">
        <v>3.15293</v>
      </c>
      <c r="R626">
        <v>11.69336</v>
      </c>
      <c r="S626">
        <v>3.2740100000000001</v>
      </c>
      <c r="T626">
        <v>7.7706200000000001</v>
      </c>
      <c r="U626">
        <v>1.69974</v>
      </c>
    </row>
    <row r="627" spans="1:21" x14ac:dyDescent="0.25">
      <c r="A627">
        <v>636</v>
      </c>
      <c r="B627">
        <v>3</v>
      </c>
      <c r="C627">
        <v>12</v>
      </c>
      <c r="D627">
        <v>5587.6006399999997</v>
      </c>
      <c r="E627">
        <v>913.12982</v>
      </c>
      <c r="F627">
        <v>2206.21533</v>
      </c>
      <c r="G627">
        <v>1031.3678</v>
      </c>
      <c r="H627">
        <v>1272.7248500000001</v>
      </c>
      <c r="I627">
        <v>164.16283999999999</v>
      </c>
      <c r="J627">
        <v>622.65976999999998</v>
      </c>
      <c r="K627">
        <v>78.957390000000004</v>
      </c>
      <c r="L627">
        <v>265.60714999999999</v>
      </c>
      <c r="M627">
        <v>70.366749999999996</v>
      </c>
      <c r="N627">
        <v>173.62021999999999</v>
      </c>
      <c r="O627">
        <v>34.108260000000001</v>
      </c>
      <c r="P627">
        <v>31.774349999999998</v>
      </c>
      <c r="Q627">
        <v>4.0159700000000003</v>
      </c>
      <c r="R627">
        <v>13.559799999999999</v>
      </c>
      <c r="S627">
        <v>3.70574</v>
      </c>
      <c r="T627">
        <v>8.8090600000000006</v>
      </c>
      <c r="U627">
        <v>1.6837800000000001</v>
      </c>
    </row>
    <row r="628" spans="1:21" x14ac:dyDescent="0.25">
      <c r="A628">
        <v>637</v>
      </c>
      <c r="B628">
        <v>3</v>
      </c>
      <c r="C628">
        <v>12</v>
      </c>
      <c r="D628">
        <v>3825.5317299999901</v>
      </c>
      <c r="E628">
        <v>607.98022000000003</v>
      </c>
      <c r="F628">
        <v>1485.48315</v>
      </c>
      <c r="G628">
        <v>714.45844</v>
      </c>
      <c r="H628">
        <v>867.94457999999997</v>
      </c>
      <c r="I628">
        <v>149.66533999999999</v>
      </c>
      <c r="J628">
        <v>460.03172000000001</v>
      </c>
      <c r="K628">
        <v>50.806980000000003</v>
      </c>
      <c r="L628">
        <v>193.91425000000001</v>
      </c>
      <c r="M628">
        <v>54.073399999999999</v>
      </c>
      <c r="N628">
        <v>132.92882</v>
      </c>
      <c r="O628">
        <v>28.30827</v>
      </c>
      <c r="P628">
        <v>27.59066</v>
      </c>
      <c r="Q628">
        <v>3.15293</v>
      </c>
      <c r="R628">
        <v>11.69336</v>
      </c>
      <c r="S628">
        <v>3.2740100000000001</v>
      </c>
      <c r="T628">
        <v>7.7706200000000001</v>
      </c>
      <c r="U628">
        <v>1.69974</v>
      </c>
    </row>
    <row r="629" spans="1:21" x14ac:dyDescent="0.25">
      <c r="A629">
        <v>638</v>
      </c>
      <c r="B629">
        <v>3</v>
      </c>
      <c r="C629">
        <v>12</v>
      </c>
      <c r="D629">
        <v>1694.47181</v>
      </c>
      <c r="E629">
        <v>408.14141999999998</v>
      </c>
      <c r="F629">
        <v>708.60181</v>
      </c>
      <c r="G629">
        <v>226.02834999999999</v>
      </c>
      <c r="H629">
        <v>279.29843</v>
      </c>
      <c r="I629">
        <v>72.401799999999994</v>
      </c>
      <c r="J629">
        <v>291.86444999999998</v>
      </c>
      <c r="K629">
        <v>38.851410000000001</v>
      </c>
      <c r="L629">
        <v>126.69184</v>
      </c>
      <c r="M629">
        <v>32.217889999999997</v>
      </c>
      <c r="N629">
        <v>79.869069999999994</v>
      </c>
      <c r="O629">
        <v>14.23424</v>
      </c>
      <c r="P629">
        <v>16.022959999999902</v>
      </c>
      <c r="Q629">
        <v>2.0844100000000001</v>
      </c>
      <c r="R629">
        <v>6.8825000000000003</v>
      </c>
      <c r="S629">
        <v>1.8801399999999999</v>
      </c>
      <c r="T629">
        <v>4.3759399999999999</v>
      </c>
      <c r="U629">
        <v>0.79996999999999996</v>
      </c>
    </row>
    <row r="630" spans="1:21" x14ac:dyDescent="0.25">
      <c r="A630">
        <v>639</v>
      </c>
      <c r="B630">
        <v>3</v>
      </c>
      <c r="C630">
        <v>12</v>
      </c>
      <c r="D630">
        <v>1523.0008600000001</v>
      </c>
      <c r="E630">
        <v>146.92334</v>
      </c>
      <c r="F630">
        <v>590.44623000000001</v>
      </c>
      <c r="G630">
        <v>389.39852999999999</v>
      </c>
      <c r="H630">
        <v>354.45740000000001</v>
      </c>
      <c r="I630">
        <v>41.775359999999999</v>
      </c>
      <c r="J630">
        <v>217.31238999999999</v>
      </c>
      <c r="K630">
        <v>24.165299999999998</v>
      </c>
      <c r="L630">
        <v>93.572909999999993</v>
      </c>
      <c r="M630">
        <v>28.252199999999998</v>
      </c>
      <c r="N630">
        <v>60.720329999999997</v>
      </c>
      <c r="O630">
        <v>10.601649999999999</v>
      </c>
      <c r="P630">
        <v>17.82254</v>
      </c>
      <c r="Q630">
        <v>2.1213700000000002</v>
      </c>
      <c r="R630">
        <v>7.6358199999999998</v>
      </c>
      <c r="S630">
        <v>2.2628699999999999</v>
      </c>
      <c r="T630">
        <v>4.93668</v>
      </c>
      <c r="U630">
        <v>0.86580000000000001</v>
      </c>
    </row>
    <row r="631" spans="1:21" x14ac:dyDescent="0.25">
      <c r="A631">
        <v>640</v>
      </c>
      <c r="B631">
        <v>3</v>
      </c>
      <c r="C631">
        <v>12</v>
      </c>
      <c r="D631">
        <v>2281.9714800000002</v>
      </c>
      <c r="E631">
        <v>461.50326999999999</v>
      </c>
      <c r="F631">
        <v>940.91602</v>
      </c>
      <c r="G631">
        <v>355.36603000000002</v>
      </c>
      <c r="H631">
        <v>443.9794</v>
      </c>
      <c r="I631">
        <v>80.206760000000003</v>
      </c>
      <c r="J631">
        <v>347.57033999999999</v>
      </c>
      <c r="K631">
        <v>45.859569999999998</v>
      </c>
      <c r="L631">
        <v>150.83417</v>
      </c>
      <c r="M631">
        <v>38.733139999999999</v>
      </c>
      <c r="N631">
        <v>95.092060000000004</v>
      </c>
      <c r="O631">
        <v>17.051400000000001</v>
      </c>
      <c r="P631">
        <v>18.667539999999999</v>
      </c>
      <c r="Q631">
        <v>2.4140000000000001</v>
      </c>
      <c r="R631">
        <v>8.0198499999999999</v>
      </c>
      <c r="S631">
        <v>2.1728399999999999</v>
      </c>
      <c r="T631">
        <v>5.12155</v>
      </c>
      <c r="U631">
        <v>0.93930000000000002</v>
      </c>
    </row>
    <row r="632" spans="1:21" x14ac:dyDescent="0.25">
      <c r="A632">
        <v>641</v>
      </c>
      <c r="B632">
        <v>3</v>
      </c>
      <c r="C632">
        <v>12</v>
      </c>
      <c r="D632">
        <v>2281.9714800000002</v>
      </c>
      <c r="E632">
        <v>461.50326999999999</v>
      </c>
      <c r="F632">
        <v>940.91602</v>
      </c>
      <c r="G632">
        <v>355.36603000000002</v>
      </c>
      <c r="H632">
        <v>443.9794</v>
      </c>
      <c r="I632">
        <v>80.206760000000003</v>
      </c>
      <c r="J632">
        <v>347.57033999999999</v>
      </c>
      <c r="K632">
        <v>45.859569999999998</v>
      </c>
      <c r="L632">
        <v>150.83417</v>
      </c>
      <c r="M632">
        <v>38.733139999999999</v>
      </c>
      <c r="N632">
        <v>95.092060000000004</v>
      </c>
      <c r="O632">
        <v>17.051400000000001</v>
      </c>
      <c r="P632">
        <v>18.667539999999999</v>
      </c>
      <c r="Q632">
        <v>2.4140000000000001</v>
      </c>
      <c r="R632">
        <v>8.0198499999999999</v>
      </c>
      <c r="S632">
        <v>2.1728399999999999</v>
      </c>
      <c r="T632">
        <v>5.12155</v>
      </c>
      <c r="U632">
        <v>0.93930000000000002</v>
      </c>
    </row>
    <row r="633" spans="1:21" x14ac:dyDescent="0.25">
      <c r="A633">
        <v>642</v>
      </c>
      <c r="B633">
        <v>3</v>
      </c>
      <c r="C633">
        <v>12</v>
      </c>
      <c r="D633">
        <v>1795.18121</v>
      </c>
      <c r="E633">
        <v>161.39742000000001</v>
      </c>
      <c r="F633">
        <v>732.81493999999998</v>
      </c>
      <c r="G633">
        <v>439.4787</v>
      </c>
      <c r="H633">
        <v>401.28933999999998</v>
      </c>
      <c r="I633">
        <v>60.200809999999997</v>
      </c>
      <c r="J633">
        <v>245.99717999999999</v>
      </c>
      <c r="K633">
        <v>24.054580000000001</v>
      </c>
      <c r="L633">
        <v>106.3573</v>
      </c>
      <c r="M633">
        <v>31.975739999999998</v>
      </c>
      <c r="N633">
        <v>70.500990000000002</v>
      </c>
      <c r="O633">
        <v>13.10857</v>
      </c>
      <c r="P633">
        <v>19.300170000000001</v>
      </c>
      <c r="Q633">
        <v>2.1179100000000002</v>
      </c>
      <c r="R633">
        <v>8.3161400000000008</v>
      </c>
      <c r="S633">
        <v>2.4598399999999998</v>
      </c>
      <c r="T633">
        <v>5.4325400000000004</v>
      </c>
      <c r="U633">
        <v>0.97374000000000005</v>
      </c>
    </row>
    <row r="634" spans="1:21" x14ac:dyDescent="0.25">
      <c r="A634">
        <v>643</v>
      </c>
      <c r="B634">
        <v>3</v>
      </c>
      <c r="C634">
        <v>12</v>
      </c>
      <c r="D634">
        <v>1795.18121</v>
      </c>
      <c r="E634">
        <v>161.39742000000001</v>
      </c>
      <c r="F634">
        <v>732.81493999999998</v>
      </c>
      <c r="G634">
        <v>439.4787</v>
      </c>
      <c r="H634">
        <v>401.28933999999998</v>
      </c>
      <c r="I634">
        <v>60.200809999999997</v>
      </c>
      <c r="J634">
        <v>245.99717999999999</v>
      </c>
      <c r="K634">
        <v>24.054580000000001</v>
      </c>
      <c r="L634">
        <v>106.3573</v>
      </c>
      <c r="M634">
        <v>31.975739999999998</v>
      </c>
      <c r="N634">
        <v>70.500990000000002</v>
      </c>
      <c r="O634">
        <v>13.10857</v>
      </c>
      <c r="P634">
        <v>19.300170000000001</v>
      </c>
      <c r="Q634">
        <v>2.1179100000000002</v>
      </c>
      <c r="R634">
        <v>8.3161400000000008</v>
      </c>
      <c r="S634">
        <v>2.4598399999999998</v>
      </c>
      <c r="T634">
        <v>5.4325400000000004</v>
      </c>
      <c r="U634">
        <v>0.97374000000000005</v>
      </c>
    </row>
    <row r="635" spans="1:21" x14ac:dyDescent="0.25">
      <c r="A635">
        <v>644</v>
      </c>
      <c r="B635">
        <v>3</v>
      </c>
      <c r="C635">
        <v>12</v>
      </c>
      <c r="D635">
        <v>1694.47181</v>
      </c>
      <c r="E635">
        <v>408.14141999999998</v>
      </c>
      <c r="F635">
        <v>708.60181</v>
      </c>
      <c r="G635">
        <v>226.02834999999999</v>
      </c>
      <c r="H635">
        <v>279.29843</v>
      </c>
      <c r="I635">
        <v>72.401799999999994</v>
      </c>
      <c r="J635">
        <v>291.86444999999998</v>
      </c>
      <c r="K635">
        <v>38.851410000000001</v>
      </c>
      <c r="L635">
        <v>126.69184</v>
      </c>
      <c r="M635">
        <v>32.217889999999997</v>
      </c>
      <c r="N635">
        <v>79.869069999999994</v>
      </c>
      <c r="O635">
        <v>14.23424</v>
      </c>
      <c r="P635">
        <v>16.022959999999902</v>
      </c>
      <c r="Q635">
        <v>2.0844100000000001</v>
      </c>
      <c r="R635">
        <v>6.8825000000000003</v>
      </c>
      <c r="S635">
        <v>1.8801399999999999</v>
      </c>
      <c r="T635">
        <v>4.3759399999999999</v>
      </c>
      <c r="U635">
        <v>0.79996999999999996</v>
      </c>
    </row>
    <row r="636" spans="1:21" x14ac:dyDescent="0.25">
      <c r="A636">
        <v>645</v>
      </c>
      <c r="B636">
        <v>3</v>
      </c>
      <c r="C636">
        <v>12</v>
      </c>
      <c r="D636">
        <v>1523.0008600000001</v>
      </c>
      <c r="E636">
        <v>146.92334</v>
      </c>
      <c r="F636">
        <v>590.44623000000001</v>
      </c>
      <c r="G636">
        <v>389.39852999999999</v>
      </c>
      <c r="H636">
        <v>354.45740000000001</v>
      </c>
      <c r="I636">
        <v>41.775359999999999</v>
      </c>
      <c r="J636">
        <v>217.31238999999999</v>
      </c>
      <c r="K636">
        <v>24.165299999999998</v>
      </c>
      <c r="L636">
        <v>93.572909999999993</v>
      </c>
      <c r="M636">
        <v>28.252199999999998</v>
      </c>
      <c r="N636">
        <v>60.720329999999997</v>
      </c>
      <c r="O636">
        <v>10.601649999999999</v>
      </c>
      <c r="P636">
        <v>17.82254</v>
      </c>
      <c r="Q636">
        <v>2.1213700000000002</v>
      </c>
      <c r="R636">
        <v>7.6358199999999998</v>
      </c>
      <c r="S636">
        <v>2.2628699999999999</v>
      </c>
      <c r="T636">
        <v>4.93668</v>
      </c>
      <c r="U636">
        <v>0.86580000000000001</v>
      </c>
    </row>
    <row r="637" spans="1:21" x14ac:dyDescent="0.25">
      <c r="A637">
        <v>646</v>
      </c>
      <c r="B637">
        <v>1</v>
      </c>
      <c r="C637">
        <v>11</v>
      </c>
      <c r="D637">
        <v>2005.7719199999899</v>
      </c>
      <c r="E637">
        <v>274.07486</v>
      </c>
      <c r="F637">
        <v>729.60924999999997</v>
      </c>
      <c r="G637">
        <v>468.08386000000002</v>
      </c>
      <c r="H637">
        <v>472.47555999999997</v>
      </c>
      <c r="I637">
        <v>61.528390000000002</v>
      </c>
      <c r="J637">
        <v>325.78627</v>
      </c>
      <c r="K637">
        <v>32.436669999999999</v>
      </c>
      <c r="L637">
        <v>119.44043000000001</v>
      </c>
      <c r="M637">
        <v>48.581009999999999</v>
      </c>
      <c r="N637">
        <v>102.50727999999999</v>
      </c>
      <c r="O637">
        <v>22.820879999999999</v>
      </c>
      <c r="P637">
        <v>14.13457</v>
      </c>
      <c r="Q637">
        <v>1.33247</v>
      </c>
      <c r="R637">
        <v>5.2418699999999996</v>
      </c>
      <c r="S637">
        <v>2.3953500000000001</v>
      </c>
      <c r="T637">
        <v>4.3318700000000003</v>
      </c>
      <c r="U637">
        <v>0.83301000000000003</v>
      </c>
    </row>
    <row r="638" spans="1:21" x14ac:dyDescent="0.25">
      <c r="A638">
        <v>647</v>
      </c>
      <c r="B638">
        <v>1</v>
      </c>
      <c r="C638">
        <v>11</v>
      </c>
      <c r="D638">
        <v>2609.5220899999999</v>
      </c>
      <c r="E638">
        <v>710.66832999999997</v>
      </c>
      <c r="F638">
        <v>786.00207999999998</v>
      </c>
      <c r="G638">
        <v>379.71740999999997</v>
      </c>
      <c r="H638">
        <v>350.55090000000001</v>
      </c>
      <c r="I638">
        <v>382.58337</v>
      </c>
      <c r="J638">
        <v>217.81271000000001</v>
      </c>
      <c r="K638">
        <v>20.616219999999998</v>
      </c>
      <c r="L638">
        <v>80.070400000000006</v>
      </c>
      <c r="M638">
        <v>36.457729999999998</v>
      </c>
      <c r="N638">
        <v>71.337680000000006</v>
      </c>
      <c r="O638">
        <v>9.3306799999999992</v>
      </c>
      <c r="P638">
        <v>19.90063</v>
      </c>
      <c r="Q638">
        <v>4.0228799999999998</v>
      </c>
      <c r="R638">
        <v>4.9026300000000003</v>
      </c>
      <c r="S638">
        <v>3.1503100000000002</v>
      </c>
      <c r="T638">
        <v>5.0282400000000003</v>
      </c>
      <c r="U638">
        <v>2.79657</v>
      </c>
    </row>
    <row r="639" spans="1:21" x14ac:dyDescent="0.25">
      <c r="A639">
        <v>648</v>
      </c>
      <c r="B639">
        <v>1</v>
      </c>
      <c r="C639">
        <v>11</v>
      </c>
      <c r="D639">
        <v>2372.46422999999</v>
      </c>
      <c r="E639">
        <v>314.46370999999999</v>
      </c>
      <c r="F639">
        <v>918.85126000000002</v>
      </c>
      <c r="G639">
        <v>612.35784999999998</v>
      </c>
      <c r="H639">
        <v>468.23029000000002</v>
      </c>
      <c r="I639">
        <v>58.561120000000003</v>
      </c>
      <c r="J639">
        <v>297.66955999999999</v>
      </c>
      <c r="K639">
        <v>35.910870000000003</v>
      </c>
      <c r="L639">
        <v>144.79283000000001</v>
      </c>
      <c r="M639">
        <v>31.894089999999998</v>
      </c>
      <c r="N639">
        <v>73.991929999999996</v>
      </c>
      <c r="O639">
        <v>11.079840000000001</v>
      </c>
      <c r="P639">
        <v>17.246679999999898</v>
      </c>
      <c r="Q639">
        <v>1.7344299999999999</v>
      </c>
      <c r="R639">
        <v>7.9382599999999996</v>
      </c>
      <c r="S639">
        <v>2.9554299999999998</v>
      </c>
      <c r="T639">
        <v>4.0169100000000002</v>
      </c>
      <c r="U639">
        <v>0.60165000000000002</v>
      </c>
    </row>
    <row r="640" spans="1:21" x14ac:dyDescent="0.25">
      <c r="A640">
        <v>649</v>
      </c>
      <c r="B640">
        <v>1</v>
      </c>
      <c r="C640">
        <v>11</v>
      </c>
      <c r="D640">
        <v>2810.4016700000002</v>
      </c>
      <c r="E640">
        <v>651.51666</v>
      </c>
      <c r="F640">
        <v>1144.86365</v>
      </c>
      <c r="G640">
        <v>605.38292999999999</v>
      </c>
      <c r="H640">
        <v>341.90753000000001</v>
      </c>
      <c r="I640">
        <v>66.730900000000005</v>
      </c>
      <c r="J640">
        <v>334.53154000000001</v>
      </c>
      <c r="K640">
        <v>34.261710000000001</v>
      </c>
      <c r="L640">
        <v>161.49583000000001</v>
      </c>
      <c r="M640">
        <v>53.932850000000002</v>
      </c>
      <c r="N640">
        <v>66.247919999999993</v>
      </c>
      <c r="O640">
        <v>18.593229999999998</v>
      </c>
      <c r="P640">
        <v>19.26501</v>
      </c>
      <c r="Q640">
        <v>4.24634</v>
      </c>
      <c r="R640">
        <v>8.4242699999999999</v>
      </c>
      <c r="S640">
        <v>2.7382599999999999</v>
      </c>
      <c r="T640">
        <v>2.9332500000000001</v>
      </c>
      <c r="U640">
        <v>0.92288999999999999</v>
      </c>
    </row>
    <row r="641" spans="1:21" x14ac:dyDescent="0.25">
      <c r="A641">
        <v>650</v>
      </c>
      <c r="B641">
        <v>1</v>
      </c>
      <c r="C641">
        <v>11</v>
      </c>
      <c r="D641">
        <v>3239.2983899999999</v>
      </c>
      <c r="E641">
        <v>759.18073000000004</v>
      </c>
      <c r="F641">
        <v>1410.53943</v>
      </c>
      <c r="G641">
        <v>626.20276000000001</v>
      </c>
      <c r="H641">
        <v>425.36658</v>
      </c>
      <c r="I641">
        <v>18.008890000000001</v>
      </c>
      <c r="J641">
        <v>404.83001999999902</v>
      </c>
      <c r="K641">
        <v>60.75282</v>
      </c>
      <c r="L641">
        <v>200.03005999999999</v>
      </c>
      <c r="M641">
        <v>57.949710000000003</v>
      </c>
      <c r="N641">
        <v>79.611050000000006</v>
      </c>
      <c r="O641">
        <v>6.4863799999999996</v>
      </c>
      <c r="P641">
        <v>15.559819999999901</v>
      </c>
      <c r="Q641">
        <v>3.42713</v>
      </c>
      <c r="R641">
        <v>7.4816799999999999</v>
      </c>
      <c r="S641">
        <v>2.1941899999999999</v>
      </c>
      <c r="T641">
        <v>2.3298800000000002</v>
      </c>
      <c r="U641">
        <v>0.12694</v>
      </c>
    </row>
    <row r="642" spans="1:21" x14ac:dyDescent="0.25">
      <c r="A642">
        <v>651</v>
      </c>
      <c r="B642">
        <v>1</v>
      </c>
      <c r="C642">
        <v>11</v>
      </c>
      <c r="D642">
        <v>1810.36392</v>
      </c>
      <c r="E642">
        <v>126.61659</v>
      </c>
      <c r="F642">
        <v>812.61383000000001</v>
      </c>
      <c r="G642">
        <v>622.42975000000001</v>
      </c>
      <c r="H642">
        <v>244.86100999999999</v>
      </c>
      <c r="I642">
        <v>3.84274</v>
      </c>
      <c r="J642">
        <v>203.98535999999999</v>
      </c>
      <c r="K642">
        <v>21.68374</v>
      </c>
      <c r="L642">
        <v>105.85745</v>
      </c>
      <c r="M642">
        <v>31.64378</v>
      </c>
      <c r="N642">
        <v>42.721260000000001</v>
      </c>
      <c r="O642">
        <v>2.0791300000000001</v>
      </c>
      <c r="P642">
        <v>10.036769999999899</v>
      </c>
      <c r="Q642">
        <v>0.58414999999999995</v>
      </c>
      <c r="R642">
        <v>5.9955999999999996</v>
      </c>
      <c r="S642">
        <v>1.97339</v>
      </c>
      <c r="T642">
        <v>1.4542299999999999</v>
      </c>
      <c r="U642">
        <v>2.9399999999999999E-2</v>
      </c>
    </row>
    <row r="643" spans="1:21" x14ac:dyDescent="0.25">
      <c r="A643">
        <v>652</v>
      </c>
      <c r="B643">
        <v>2</v>
      </c>
      <c r="C643">
        <v>11</v>
      </c>
      <c r="D643">
        <v>404.41251999999997</v>
      </c>
      <c r="E643">
        <v>26.105029999999999</v>
      </c>
      <c r="F643">
        <v>205.97658999999999</v>
      </c>
      <c r="G643">
        <v>101.53359</v>
      </c>
      <c r="H643">
        <v>67.186350000000004</v>
      </c>
      <c r="I643">
        <v>3.6109599999999999</v>
      </c>
      <c r="J643">
        <v>58.11927</v>
      </c>
      <c r="K643">
        <v>3.8833299999999999</v>
      </c>
      <c r="L643">
        <v>29.672440000000002</v>
      </c>
      <c r="M643">
        <v>10.12579</v>
      </c>
      <c r="N643">
        <v>12.42642</v>
      </c>
      <c r="O643">
        <v>2.0112899999999998</v>
      </c>
      <c r="P643">
        <v>2.00890999999999</v>
      </c>
      <c r="Q643">
        <v>7.9269999999999993E-2</v>
      </c>
      <c r="R643">
        <v>1.14751</v>
      </c>
      <c r="S643">
        <v>0.52158000000000004</v>
      </c>
      <c r="T643">
        <v>0.21249999999999999</v>
      </c>
      <c r="U643">
        <v>4.8050000000000002E-2</v>
      </c>
    </row>
    <row r="644" spans="1:21" x14ac:dyDescent="0.25">
      <c r="A644">
        <v>653</v>
      </c>
      <c r="B644">
        <v>2</v>
      </c>
      <c r="C644">
        <v>11</v>
      </c>
      <c r="D644">
        <v>786.10686999999905</v>
      </c>
      <c r="E644">
        <v>329.41890999999998</v>
      </c>
      <c r="F644">
        <v>245.96498</v>
      </c>
      <c r="G644">
        <v>149.77464000000001</v>
      </c>
      <c r="H644">
        <v>43.716149999999999</v>
      </c>
      <c r="I644">
        <v>17.232189999999999</v>
      </c>
      <c r="J644">
        <v>68.834109999999995</v>
      </c>
      <c r="K644">
        <v>9.1867400000000004</v>
      </c>
      <c r="L644">
        <v>35.751010000000001</v>
      </c>
      <c r="M644">
        <v>10.83339</v>
      </c>
      <c r="N644">
        <v>8.9886599999999994</v>
      </c>
      <c r="O644">
        <v>4.0743099999999997</v>
      </c>
      <c r="P644">
        <v>6.4326999999999996</v>
      </c>
      <c r="Q644">
        <v>3.4824099999999998</v>
      </c>
      <c r="R644">
        <v>1.73603</v>
      </c>
      <c r="S644">
        <v>0.54978000000000005</v>
      </c>
      <c r="T644">
        <v>0.43153999999999998</v>
      </c>
      <c r="U644">
        <v>0.23294000000000001</v>
      </c>
    </row>
    <row r="645" spans="1:21" x14ac:dyDescent="0.25">
      <c r="A645">
        <v>654</v>
      </c>
      <c r="B645">
        <v>1</v>
      </c>
      <c r="C645">
        <v>4</v>
      </c>
      <c r="D645">
        <v>2209.8649500000001</v>
      </c>
      <c r="E645">
        <v>346.18311</v>
      </c>
      <c r="F645">
        <v>919.50732000000005</v>
      </c>
      <c r="G645">
        <v>603.83709999999996</v>
      </c>
      <c r="H645">
        <v>315.40311000000003</v>
      </c>
      <c r="I645">
        <v>24.93431</v>
      </c>
      <c r="J645">
        <v>291.150679999999</v>
      </c>
      <c r="K645">
        <v>39.327069999999999</v>
      </c>
      <c r="L645">
        <v>140.84645</v>
      </c>
      <c r="M645">
        <v>40.946150000000003</v>
      </c>
      <c r="N645">
        <v>59.324840000000002</v>
      </c>
      <c r="O645">
        <v>10.70617</v>
      </c>
      <c r="P645">
        <v>13.97805</v>
      </c>
      <c r="Q645">
        <v>1.95153</v>
      </c>
      <c r="R645">
        <v>7.0633699999999999</v>
      </c>
      <c r="S645">
        <v>2.5281699999999998</v>
      </c>
      <c r="T645">
        <v>2.0977100000000002</v>
      </c>
      <c r="U645">
        <v>0.33727000000000001</v>
      </c>
    </row>
    <row r="646" spans="1:21" x14ac:dyDescent="0.25">
      <c r="A646">
        <v>655</v>
      </c>
      <c r="B646">
        <v>1</v>
      </c>
      <c r="C646">
        <v>4</v>
      </c>
      <c r="D646">
        <v>1358.61562</v>
      </c>
      <c r="E646">
        <v>178.46290999999999</v>
      </c>
      <c r="F646">
        <v>536.27581999999995</v>
      </c>
      <c r="G646">
        <v>385.56491</v>
      </c>
      <c r="H646">
        <v>217.83011999999999</v>
      </c>
      <c r="I646">
        <v>40.481859999999998</v>
      </c>
      <c r="J646">
        <v>195.92823999999999</v>
      </c>
      <c r="K646">
        <v>20.57113</v>
      </c>
      <c r="L646">
        <v>87.448949999999996</v>
      </c>
      <c r="M646">
        <v>31.868600000000001</v>
      </c>
      <c r="N646">
        <v>46.31521</v>
      </c>
      <c r="O646">
        <v>9.7243499999999994</v>
      </c>
      <c r="P646">
        <v>7.9467800000000004</v>
      </c>
      <c r="Q646">
        <v>0.83279000000000003</v>
      </c>
      <c r="R646">
        <v>3.7626599999999999</v>
      </c>
      <c r="S646">
        <v>1.4523999999999999</v>
      </c>
      <c r="T646">
        <v>1.58921</v>
      </c>
      <c r="U646">
        <v>0.30972</v>
      </c>
    </row>
    <row r="647" spans="1:21" x14ac:dyDescent="0.25">
      <c r="A647">
        <v>656</v>
      </c>
      <c r="B647">
        <v>1</v>
      </c>
      <c r="C647">
        <v>11</v>
      </c>
      <c r="D647">
        <v>1117.8889899999999</v>
      </c>
      <c r="E647">
        <v>262.46024</v>
      </c>
      <c r="F647">
        <v>556.24621999999999</v>
      </c>
      <c r="G647">
        <v>260.03931</v>
      </c>
      <c r="H647">
        <v>38.71002</v>
      </c>
      <c r="I647">
        <v>0.43319999999999997</v>
      </c>
      <c r="J647">
        <v>115.34460999999899</v>
      </c>
      <c r="K647">
        <v>20.902799999999999</v>
      </c>
      <c r="L647">
        <v>66.177099999999996</v>
      </c>
      <c r="M647">
        <v>21.926780000000001</v>
      </c>
      <c r="N647">
        <v>6.0969800000000003</v>
      </c>
      <c r="O647">
        <v>0.24095</v>
      </c>
      <c r="P647">
        <v>7.8574299999999999</v>
      </c>
      <c r="Q647">
        <v>1.4987200000000001</v>
      </c>
      <c r="R647">
        <v>4.8991100000000003</v>
      </c>
      <c r="S647">
        <v>1.30284</v>
      </c>
      <c r="T647">
        <v>0.15246999999999999</v>
      </c>
      <c r="U647">
        <v>4.2900000000000004E-3</v>
      </c>
    </row>
    <row r="648" spans="1:21" x14ac:dyDescent="0.25">
      <c r="A648">
        <v>657</v>
      </c>
      <c r="B648">
        <v>1</v>
      </c>
      <c r="C648">
        <v>11</v>
      </c>
      <c r="D648">
        <v>898.03277999999898</v>
      </c>
      <c r="E648">
        <v>73.609020000000001</v>
      </c>
      <c r="F648">
        <v>419.16528</v>
      </c>
      <c r="G648">
        <v>298.90332000000001</v>
      </c>
      <c r="H648">
        <v>103.50716</v>
      </c>
      <c r="I648">
        <v>2.8479999999999999</v>
      </c>
      <c r="J648">
        <v>104.0508</v>
      </c>
      <c r="K648">
        <v>12.942349999999999</v>
      </c>
      <c r="L648">
        <v>53.415199999999999</v>
      </c>
      <c r="M648">
        <v>19.839310000000001</v>
      </c>
      <c r="N648">
        <v>15.97678</v>
      </c>
      <c r="O648">
        <v>1.8771599999999999</v>
      </c>
      <c r="P648">
        <v>3.9037000000000002</v>
      </c>
      <c r="Q648">
        <v>0.38735999999999998</v>
      </c>
      <c r="R648">
        <v>2.18086</v>
      </c>
      <c r="S648">
        <v>0.97352000000000005</v>
      </c>
      <c r="T648">
        <v>0.33433000000000002</v>
      </c>
      <c r="U648">
        <v>2.7629999999999998E-2</v>
      </c>
    </row>
    <row r="649" spans="1:21" x14ac:dyDescent="0.25">
      <c r="A649">
        <v>658</v>
      </c>
      <c r="B649">
        <v>1</v>
      </c>
      <c r="C649">
        <v>4</v>
      </c>
      <c r="D649">
        <v>191.67925</v>
      </c>
      <c r="E649">
        <v>176.10262</v>
      </c>
      <c r="F649">
        <v>15.57663</v>
      </c>
      <c r="G649">
        <v>0</v>
      </c>
      <c r="H649">
        <v>0</v>
      </c>
      <c r="I649">
        <v>0</v>
      </c>
      <c r="J649">
        <v>35.807299999999998</v>
      </c>
      <c r="K649">
        <v>33.100149999999999</v>
      </c>
      <c r="L649">
        <v>2.7071499999999999</v>
      </c>
      <c r="M649">
        <v>0</v>
      </c>
      <c r="N649">
        <v>0</v>
      </c>
      <c r="O649">
        <v>0</v>
      </c>
      <c r="P649">
        <v>1.7681199999999999</v>
      </c>
      <c r="Q649">
        <v>1.72431</v>
      </c>
      <c r="R649">
        <v>4.3810000000000002E-2</v>
      </c>
      <c r="S649">
        <v>0</v>
      </c>
      <c r="T649">
        <v>0</v>
      </c>
      <c r="U649">
        <v>0</v>
      </c>
    </row>
    <row r="650" spans="1:21" x14ac:dyDescent="0.25">
      <c r="A650">
        <v>659</v>
      </c>
      <c r="B650">
        <v>1</v>
      </c>
      <c r="C650">
        <v>4</v>
      </c>
      <c r="D650">
        <v>551.50185999999997</v>
      </c>
      <c r="E650">
        <v>53.035679999999999</v>
      </c>
      <c r="F650">
        <v>144.96617000000001</v>
      </c>
      <c r="G650">
        <v>303.41158999999999</v>
      </c>
      <c r="H650">
        <v>34.870950000000001</v>
      </c>
      <c r="I650">
        <v>15.21747</v>
      </c>
      <c r="J650">
        <v>60.407729999999901</v>
      </c>
      <c r="K650">
        <v>2.2851900000000001</v>
      </c>
      <c r="L650">
        <v>18.140689999999999</v>
      </c>
      <c r="M650">
        <v>37.488529999999997</v>
      </c>
      <c r="N650">
        <v>2.2777699999999999</v>
      </c>
      <c r="O650">
        <v>0.21554999999999999</v>
      </c>
      <c r="P650">
        <v>3.9453900000000002</v>
      </c>
      <c r="Q650">
        <v>5.8689999999999999E-2</v>
      </c>
      <c r="R650">
        <v>0.99575999999999998</v>
      </c>
      <c r="S650">
        <v>2.8709600000000002</v>
      </c>
      <c r="T650">
        <v>1.806E-2</v>
      </c>
      <c r="U650">
        <v>1.92E-3</v>
      </c>
    </row>
    <row r="651" spans="1:21" x14ac:dyDescent="0.25">
      <c r="A651">
        <v>660</v>
      </c>
      <c r="B651">
        <v>3</v>
      </c>
      <c r="C651">
        <v>12</v>
      </c>
      <c r="D651">
        <v>4182.0636299999996</v>
      </c>
      <c r="E651">
        <v>782.83276000000001</v>
      </c>
      <c r="F651">
        <v>1680.58069</v>
      </c>
      <c r="G651">
        <v>810.55364999999995</v>
      </c>
      <c r="H651">
        <v>822.81421</v>
      </c>
      <c r="I651">
        <v>85.282319999999999</v>
      </c>
      <c r="J651">
        <v>347.08240999999998</v>
      </c>
      <c r="K651">
        <v>47.28407</v>
      </c>
      <c r="L651">
        <v>153.97104999999999</v>
      </c>
      <c r="M651">
        <v>48.016269999999999</v>
      </c>
      <c r="N651">
        <v>82.770579999999995</v>
      </c>
      <c r="O651">
        <v>15.04044</v>
      </c>
      <c r="P651">
        <v>13.3866899999999</v>
      </c>
      <c r="Q651">
        <v>2.4710299999999998</v>
      </c>
      <c r="R651">
        <v>5.5437200000000004</v>
      </c>
      <c r="S651">
        <v>1.8203100000000001</v>
      </c>
      <c r="T651">
        <v>2.9658799999999998</v>
      </c>
      <c r="U651">
        <v>0.58574999999999999</v>
      </c>
    </row>
    <row r="652" spans="1:21" x14ac:dyDescent="0.25">
      <c r="A652">
        <v>661</v>
      </c>
      <c r="B652">
        <v>3</v>
      </c>
      <c r="C652">
        <v>12</v>
      </c>
      <c r="D652">
        <v>4050.0101500000001</v>
      </c>
      <c r="E652">
        <v>766.75269000000003</v>
      </c>
      <c r="F652">
        <v>1636.9256600000001</v>
      </c>
      <c r="G652">
        <v>776.50707999999997</v>
      </c>
      <c r="H652">
        <v>789.85297000000003</v>
      </c>
      <c r="I652">
        <v>79.97175</v>
      </c>
      <c r="J652">
        <v>337.88047999999998</v>
      </c>
      <c r="K652">
        <v>47.509059999999998</v>
      </c>
      <c r="L652">
        <v>150.25806</v>
      </c>
      <c r="M652">
        <v>46.824060000000003</v>
      </c>
      <c r="N652">
        <v>78.257559999999998</v>
      </c>
      <c r="O652">
        <v>15.031739999999999</v>
      </c>
      <c r="P652">
        <v>12.59933</v>
      </c>
      <c r="Q652">
        <v>2.4583200000000001</v>
      </c>
      <c r="R652">
        <v>5.2385999999999999</v>
      </c>
      <c r="S652">
        <v>1.7064900000000001</v>
      </c>
      <c r="T652">
        <v>2.6103000000000001</v>
      </c>
      <c r="U652">
        <v>0.58562000000000003</v>
      </c>
    </row>
    <row r="653" spans="1:21" x14ac:dyDescent="0.25">
      <c r="A653">
        <v>662</v>
      </c>
      <c r="B653">
        <v>3</v>
      </c>
      <c r="C653">
        <v>12</v>
      </c>
      <c r="D653">
        <v>3767.99907999999</v>
      </c>
      <c r="E653">
        <v>739.87738000000002</v>
      </c>
      <c r="F653">
        <v>1488.47424</v>
      </c>
      <c r="G653">
        <v>756.72095000000002</v>
      </c>
      <c r="H653">
        <v>713.50787000000003</v>
      </c>
      <c r="I653">
        <v>69.418639999999996</v>
      </c>
      <c r="J653">
        <v>309.73764999999997</v>
      </c>
      <c r="K653">
        <v>45.897869999999998</v>
      </c>
      <c r="L653">
        <v>136.93396000000001</v>
      </c>
      <c r="M653">
        <v>43.792169999999999</v>
      </c>
      <c r="N653">
        <v>69.621669999999995</v>
      </c>
      <c r="O653">
        <v>13.49198</v>
      </c>
      <c r="P653">
        <v>11.537419999999999</v>
      </c>
      <c r="Q653">
        <v>2.4541400000000002</v>
      </c>
      <c r="R653">
        <v>4.71089</v>
      </c>
      <c r="S653">
        <v>1.58632</v>
      </c>
      <c r="T653">
        <v>2.2629100000000002</v>
      </c>
      <c r="U653">
        <v>0.52315999999999996</v>
      </c>
    </row>
    <row r="654" spans="1:21" x14ac:dyDescent="0.25">
      <c r="A654">
        <v>663</v>
      </c>
      <c r="B654">
        <v>3</v>
      </c>
      <c r="C654">
        <v>12</v>
      </c>
      <c r="D654">
        <v>3549.2900599999998</v>
      </c>
      <c r="E654">
        <v>456.11838</v>
      </c>
      <c r="F654">
        <v>1435.06396</v>
      </c>
      <c r="G654">
        <v>883.99841000000004</v>
      </c>
      <c r="H654">
        <v>721.82361000000003</v>
      </c>
      <c r="I654">
        <v>52.285699999999999</v>
      </c>
      <c r="J654">
        <v>282.774529999999</v>
      </c>
      <c r="K654">
        <v>37.766889999999997</v>
      </c>
      <c r="L654">
        <v>126.1618</v>
      </c>
      <c r="M654">
        <v>38.09516</v>
      </c>
      <c r="N654">
        <v>69.381739999999994</v>
      </c>
      <c r="O654">
        <v>11.36894</v>
      </c>
      <c r="P654">
        <v>9.5582799999999892</v>
      </c>
      <c r="Q654">
        <v>1.2608200000000001</v>
      </c>
      <c r="R654">
        <v>4.2219499999999996</v>
      </c>
      <c r="S654">
        <v>1.39937</v>
      </c>
      <c r="T654">
        <v>2.23604</v>
      </c>
      <c r="U654">
        <v>0.44009999999999999</v>
      </c>
    </row>
    <row r="655" spans="1:21" x14ac:dyDescent="0.25">
      <c r="A655">
        <v>664</v>
      </c>
      <c r="B655">
        <v>3</v>
      </c>
      <c r="C655">
        <v>12</v>
      </c>
      <c r="D655">
        <v>3886.78793</v>
      </c>
      <c r="E655">
        <v>489.55050999999997</v>
      </c>
      <c r="F655">
        <v>1578.8917200000001</v>
      </c>
      <c r="G655">
        <v>948.47522000000004</v>
      </c>
      <c r="H655">
        <v>812.55029000000002</v>
      </c>
      <c r="I655">
        <v>57.320189999999997</v>
      </c>
      <c r="J655">
        <v>315.75179999999898</v>
      </c>
      <c r="K655">
        <v>41.729199999999999</v>
      </c>
      <c r="L655">
        <v>140.33780999999999</v>
      </c>
      <c r="M655">
        <v>41.16751</v>
      </c>
      <c r="N655">
        <v>79.264009999999999</v>
      </c>
      <c r="O655">
        <v>13.253270000000001</v>
      </c>
      <c r="P655">
        <v>10.526029999999899</v>
      </c>
      <c r="Q655">
        <v>1.37531</v>
      </c>
      <c r="R655">
        <v>4.6633699999999996</v>
      </c>
      <c r="S655">
        <v>1.44635</v>
      </c>
      <c r="T655">
        <v>2.5467300000000002</v>
      </c>
      <c r="U655">
        <v>0.49426999999999999</v>
      </c>
    </row>
    <row r="656" spans="1:21" x14ac:dyDescent="0.25">
      <c r="A656">
        <v>665</v>
      </c>
      <c r="B656">
        <v>3</v>
      </c>
      <c r="C656">
        <v>12</v>
      </c>
      <c r="D656">
        <v>4096.0067900000004</v>
      </c>
      <c r="E656">
        <v>505.29906999999997</v>
      </c>
      <c r="F656">
        <v>1640.7326700000001</v>
      </c>
      <c r="G656">
        <v>991.00414999999998</v>
      </c>
      <c r="H656">
        <v>892.78228999999999</v>
      </c>
      <c r="I656">
        <v>66.188609999999997</v>
      </c>
      <c r="J656">
        <v>341.08794</v>
      </c>
      <c r="K656">
        <v>40.868119999999998</v>
      </c>
      <c r="L656">
        <v>152.82912999999999</v>
      </c>
      <c r="M656">
        <v>45.538789999999999</v>
      </c>
      <c r="N656">
        <v>88.59863</v>
      </c>
      <c r="O656">
        <v>13.253270000000001</v>
      </c>
      <c r="P656">
        <v>12.8470599999999</v>
      </c>
      <c r="Q656">
        <v>1.42882</v>
      </c>
      <c r="R656">
        <v>5.8116399999999997</v>
      </c>
      <c r="S656">
        <v>1.7717499999999999</v>
      </c>
      <c r="T656">
        <v>3.3405800000000001</v>
      </c>
      <c r="U656">
        <v>0.49426999999999999</v>
      </c>
    </row>
    <row r="657" spans="1:21" x14ac:dyDescent="0.25">
      <c r="A657">
        <v>666</v>
      </c>
      <c r="B657">
        <v>3</v>
      </c>
      <c r="C657">
        <v>11</v>
      </c>
      <c r="D657">
        <v>40.502139999999997</v>
      </c>
      <c r="E657">
        <v>6.3334999999999999</v>
      </c>
      <c r="F657">
        <v>18.88691</v>
      </c>
      <c r="G657">
        <v>6.8787700000000003</v>
      </c>
      <c r="H657">
        <v>7.8158700000000003</v>
      </c>
      <c r="I657">
        <v>0.58709</v>
      </c>
      <c r="J657">
        <v>2.29835999999999</v>
      </c>
      <c r="K657">
        <v>0.29096</v>
      </c>
      <c r="L657">
        <v>0.98924999999999996</v>
      </c>
      <c r="M657">
        <v>0.29096</v>
      </c>
      <c r="N657">
        <v>0.6401</v>
      </c>
      <c r="O657">
        <v>8.7090000000000001E-2</v>
      </c>
      <c r="P657">
        <v>5.92999999999999E-3</v>
      </c>
      <c r="Q657">
        <v>7.6000000000000004E-4</v>
      </c>
      <c r="R657">
        <v>2.5699999999999998E-3</v>
      </c>
      <c r="S657">
        <v>7.6000000000000004E-4</v>
      </c>
      <c r="T657">
        <v>1.66E-3</v>
      </c>
      <c r="U657">
        <v>1.8000000000000001E-4</v>
      </c>
    </row>
    <row r="658" spans="1:21" x14ac:dyDescent="0.25">
      <c r="A658">
        <v>667</v>
      </c>
      <c r="B658">
        <v>3</v>
      </c>
      <c r="C658">
        <v>11</v>
      </c>
      <c r="D658">
        <v>39.423079999999999</v>
      </c>
      <c r="E658">
        <v>3.5215900000000002</v>
      </c>
      <c r="F658">
        <v>18.719899999999999</v>
      </c>
      <c r="G658">
        <v>8.7400599999999997</v>
      </c>
      <c r="H658">
        <v>7.9359799999999998</v>
      </c>
      <c r="I658">
        <v>0.50555000000000005</v>
      </c>
      <c r="J658">
        <v>1.9352100000000001</v>
      </c>
      <c r="K658">
        <v>0.20899000000000001</v>
      </c>
      <c r="L658">
        <v>0.87551000000000001</v>
      </c>
      <c r="M658">
        <v>0.34617999999999999</v>
      </c>
      <c r="N658">
        <v>0.45224999999999999</v>
      </c>
      <c r="O658">
        <v>5.228E-2</v>
      </c>
      <c r="P658">
        <v>6.3499999999999997E-3</v>
      </c>
      <c r="Q658">
        <v>7.2999999999999996E-4</v>
      </c>
      <c r="R658">
        <v>2.8700000000000002E-3</v>
      </c>
      <c r="S658">
        <v>1.0200000000000001E-3</v>
      </c>
      <c r="T658">
        <v>1.5900000000000001E-3</v>
      </c>
      <c r="U658">
        <v>1.3999999999999999E-4</v>
      </c>
    </row>
    <row r="659" spans="1:21" x14ac:dyDescent="0.25">
      <c r="A659">
        <v>668</v>
      </c>
      <c r="B659">
        <v>3</v>
      </c>
      <c r="C659">
        <v>11</v>
      </c>
      <c r="D659">
        <v>107.31986999999999</v>
      </c>
      <c r="E659">
        <v>11.968489999999999</v>
      </c>
      <c r="F659">
        <v>43.313229999999997</v>
      </c>
      <c r="G659">
        <v>32.711930000000002</v>
      </c>
      <c r="H659">
        <v>18.399809999999999</v>
      </c>
      <c r="I659">
        <v>0.92640999999999996</v>
      </c>
      <c r="J659">
        <v>5.5398199999999997</v>
      </c>
      <c r="K659">
        <v>0.74450000000000005</v>
      </c>
      <c r="L659">
        <v>2.5130699999999999</v>
      </c>
      <c r="M659">
        <v>0.93049000000000004</v>
      </c>
      <c r="N659">
        <v>1.2917400000000001</v>
      </c>
      <c r="O659">
        <v>6.0019999999999997E-2</v>
      </c>
      <c r="P659">
        <v>7.9589999999999994E-2</v>
      </c>
      <c r="Q659">
        <v>1.0359999999999999E-2</v>
      </c>
      <c r="R659">
        <v>3.517E-2</v>
      </c>
      <c r="S659">
        <v>1.277E-2</v>
      </c>
      <c r="T659">
        <v>2.0969999999999999E-2</v>
      </c>
      <c r="U659">
        <v>3.2000000000000003E-4</v>
      </c>
    </row>
    <row r="660" spans="1:21" x14ac:dyDescent="0.25">
      <c r="A660">
        <v>669</v>
      </c>
      <c r="B660">
        <v>3</v>
      </c>
      <c r="C660">
        <v>11</v>
      </c>
      <c r="D660">
        <v>289.51893000000001</v>
      </c>
      <c r="E660">
        <v>55.749490000000002</v>
      </c>
      <c r="F660">
        <v>101.32404</v>
      </c>
      <c r="G660">
        <v>38.566560000000003</v>
      </c>
      <c r="H660">
        <v>84.569469999999995</v>
      </c>
      <c r="I660">
        <v>9.3093699999999995</v>
      </c>
      <c r="J660">
        <v>21.523799999999898</v>
      </c>
      <c r="K660">
        <v>3.3210000000000002</v>
      </c>
      <c r="L660">
        <v>7.5524800000000001</v>
      </c>
      <c r="M660">
        <v>1.7611699999999999</v>
      </c>
      <c r="N660">
        <v>7.70444</v>
      </c>
      <c r="O660">
        <v>1.1847099999999999</v>
      </c>
      <c r="P660">
        <v>0.47567999999999999</v>
      </c>
      <c r="Q660">
        <v>8.1019999999999995E-2</v>
      </c>
      <c r="R660">
        <v>0.16031999999999999</v>
      </c>
      <c r="S660">
        <v>2.367E-2</v>
      </c>
      <c r="T660">
        <v>0.18421999999999999</v>
      </c>
      <c r="U660">
        <v>2.6450000000000001E-2</v>
      </c>
    </row>
    <row r="661" spans="1:21" x14ac:dyDescent="0.25">
      <c r="A661">
        <v>670</v>
      </c>
      <c r="B661">
        <v>2</v>
      </c>
      <c r="C661">
        <v>11</v>
      </c>
      <c r="D661">
        <v>668.92541999999901</v>
      </c>
      <c r="E661">
        <v>129.03290000000001</v>
      </c>
      <c r="F661">
        <v>262.59323000000001</v>
      </c>
      <c r="G661">
        <v>117.00029000000001</v>
      </c>
      <c r="H661">
        <v>146.70267999999999</v>
      </c>
      <c r="I661">
        <v>13.59632</v>
      </c>
      <c r="J661">
        <v>66.362049999999996</v>
      </c>
      <c r="K661">
        <v>8.4905399999999993</v>
      </c>
      <c r="L661">
        <v>28.497810000000001</v>
      </c>
      <c r="M661">
        <v>8.0662800000000008</v>
      </c>
      <c r="N661">
        <v>18.0411</v>
      </c>
      <c r="O661">
        <v>3.2663199999999999</v>
      </c>
      <c r="P661">
        <v>2.1269800000000001</v>
      </c>
      <c r="Q661">
        <v>0.27679999999999999</v>
      </c>
      <c r="R661">
        <v>0.93110999999999999</v>
      </c>
      <c r="S661">
        <v>0.22539000000000001</v>
      </c>
      <c r="T661">
        <v>0.58784000000000003</v>
      </c>
      <c r="U661">
        <v>0.10584</v>
      </c>
    </row>
    <row r="662" spans="1:21" x14ac:dyDescent="0.25">
      <c r="A662">
        <v>671</v>
      </c>
      <c r="B662">
        <v>2</v>
      </c>
      <c r="C662">
        <v>11</v>
      </c>
      <c r="D662">
        <v>494.42072999999999</v>
      </c>
      <c r="E662">
        <v>53.589489999999998</v>
      </c>
      <c r="F662">
        <v>169.72962999999999</v>
      </c>
      <c r="G662">
        <v>73.656570000000002</v>
      </c>
      <c r="H662">
        <v>161.57429999999999</v>
      </c>
      <c r="I662">
        <v>35.870739999999998</v>
      </c>
      <c r="J662">
        <v>60.937219999999897</v>
      </c>
      <c r="K662">
        <v>5.1392199999999999</v>
      </c>
      <c r="L662">
        <v>18.330279999999998</v>
      </c>
      <c r="M662">
        <v>3.9879899999999999</v>
      </c>
      <c r="N662">
        <v>26.783280000000001</v>
      </c>
      <c r="O662">
        <v>6.6964499999999996</v>
      </c>
      <c r="P662">
        <v>1.8534999999999999</v>
      </c>
      <c r="Q662">
        <v>0.16258</v>
      </c>
      <c r="R662">
        <v>0.56349000000000005</v>
      </c>
      <c r="S662">
        <v>0.11803</v>
      </c>
      <c r="T662">
        <v>0.79734000000000005</v>
      </c>
      <c r="U662">
        <v>0.21206</v>
      </c>
    </row>
    <row r="663" spans="1:21" x14ac:dyDescent="0.25">
      <c r="A663">
        <v>672</v>
      </c>
      <c r="B663">
        <v>3</v>
      </c>
      <c r="C663">
        <v>11</v>
      </c>
      <c r="D663">
        <v>1073.2692</v>
      </c>
      <c r="E663">
        <v>198.29463000000001</v>
      </c>
      <c r="F663">
        <v>461.46246000000002</v>
      </c>
      <c r="G663">
        <v>195.15648999999999</v>
      </c>
      <c r="H663">
        <v>194.73863</v>
      </c>
      <c r="I663">
        <v>23.616990000000001</v>
      </c>
      <c r="J663">
        <v>88.940009999999901</v>
      </c>
      <c r="K663">
        <v>11.48668</v>
      </c>
      <c r="L663">
        <v>38.64978</v>
      </c>
      <c r="M663">
        <v>11.462160000000001</v>
      </c>
      <c r="N663">
        <v>23.816369999999999</v>
      </c>
      <c r="O663">
        <v>3.52502</v>
      </c>
      <c r="P663">
        <v>2.6405500000000002</v>
      </c>
      <c r="Q663">
        <v>0.35658000000000001</v>
      </c>
      <c r="R663">
        <v>1.1417600000000001</v>
      </c>
      <c r="S663">
        <v>0.35016000000000003</v>
      </c>
      <c r="T663">
        <v>0.68662000000000001</v>
      </c>
      <c r="U663">
        <v>0.10543</v>
      </c>
    </row>
    <row r="664" spans="1:21" x14ac:dyDescent="0.25">
      <c r="A664">
        <v>673</v>
      </c>
      <c r="B664">
        <v>3</v>
      </c>
      <c r="C664">
        <v>11</v>
      </c>
      <c r="D664">
        <v>866.53471999999999</v>
      </c>
      <c r="E664">
        <v>108.27459</v>
      </c>
      <c r="F664">
        <v>355.65546000000001</v>
      </c>
      <c r="G664">
        <v>192.01512</v>
      </c>
      <c r="H664">
        <v>199.52213</v>
      </c>
      <c r="I664">
        <v>11.06742</v>
      </c>
      <c r="J664">
        <v>60.157429999999998</v>
      </c>
      <c r="K664">
        <v>7.9770399999999997</v>
      </c>
      <c r="L664">
        <v>25.94265</v>
      </c>
      <c r="M664">
        <v>8.2165700000000008</v>
      </c>
      <c r="N664">
        <v>15.104329999999999</v>
      </c>
      <c r="O664">
        <v>2.9168400000000001</v>
      </c>
      <c r="P664">
        <v>1.93641999999999</v>
      </c>
      <c r="Q664">
        <v>0.27821000000000001</v>
      </c>
      <c r="R664">
        <v>0.80664999999999998</v>
      </c>
      <c r="S664">
        <v>0.27161999999999997</v>
      </c>
      <c r="T664">
        <v>0.4778</v>
      </c>
      <c r="U664">
        <v>0.10213999999999999</v>
      </c>
    </row>
    <row r="665" spans="1:21" x14ac:dyDescent="0.25">
      <c r="A665">
        <v>674</v>
      </c>
      <c r="B665">
        <v>2</v>
      </c>
      <c r="C665">
        <v>4</v>
      </c>
      <c r="D665">
        <v>52.642220000000002</v>
      </c>
      <c r="E665">
        <v>24.412769999999998</v>
      </c>
      <c r="F665">
        <v>14.05158</v>
      </c>
      <c r="G665">
        <v>6.0639200000000004</v>
      </c>
      <c r="H665">
        <v>7.6307600000000004</v>
      </c>
      <c r="I665">
        <v>0.48319000000000001</v>
      </c>
      <c r="J665">
        <v>3.8270900000000001</v>
      </c>
      <c r="K665">
        <v>2.0075699999999999</v>
      </c>
      <c r="L665">
        <v>0.93662000000000001</v>
      </c>
      <c r="M665">
        <v>0.38757000000000003</v>
      </c>
      <c r="N665">
        <v>0.40461000000000003</v>
      </c>
      <c r="O665">
        <v>9.0719999999999995E-2</v>
      </c>
      <c r="P665">
        <v>4.9279999999999997E-2</v>
      </c>
      <c r="Q665">
        <v>2.8420000000000001E-2</v>
      </c>
      <c r="R665">
        <v>1.076E-2</v>
      </c>
      <c r="S665">
        <v>5.3800000000000002E-3</v>
      </c>
      <c r="T665">
        <v>3.8899999999999998E-3</v>
      </c>
      <c r="U665">
        <v>8.3000000000000001E-4</v>
      </c>
    </row>
    <row r="666" spans="1:21" x14ac:dyDescent="0.25">
      <c r="A666">
        <v>675</v>
      </c>
      <c r="B666">
        <v>2</v>
      </c>
      <c r="C666">
        <v>4</v>
      </c>
      <c r="D666">
        <v>409.24855000000002</v>
      </c>
      <c r="E666">
        <v>37.975850000000001</v>
      </c>
      <c r="F666">
        <v>101.79044</v>
      </c>
      <c r="G666">
        <v>169.36206000000001</v>
      </c>
      <c r="H666">
        <v>70.247309999999999</v>
      </c>
      <c r="I666">
        <v>29.872890000000002</v>
      </c>
      <c r="J666">
        <v>57.108510000000003</v>
      </c>
      <c r="K666">
        <v>3.4562400000000002</v>
      </c>
      <c r="L666">
        <v>13.59097</v>
      </c>
      <c r="M666">
        <v>17.174869999999999</v>
      </c>
      <c r="N666">
        <v>8.3596299999999992</v>
      </c>
      <c r="O666">
        <v>14.5268</v>
      </c>
      <c r="P666">
        <v>1.77972999999999</v>
      </c>
      <c r="Q666">
        <v>7.2669999999999998E-2</v>
      </c>
      <c r="R666">
        <v>0.25069999999999998</v>
      </c>
      <c r="S666">
        <v>0.67364000000000002</v>
      </c>
      <c r="T666">
        <v>0.13088</v>
      </c>
      <c r="U666">
        <v>0.65183999999999997</v>
      </c>
    </row>
    <row r="667" spans="1:21" x14ac:dyDescent="0.25">
      <c r="A667">
        <v>676</v>
      </c>
      <c r="B667">
        <v>3</v>
      </c>
      <c r="C667">
        <v>11</v>
      </c>
      <c r="D667">
        <v>541.67682999999897</v>
      </c>
      <c r="E667">
        <v>106.5492</v>
      </c>
      <c r="F667">
        <v>212.76197999999999</v>
      </c>
      <c r="G667">
        <v>107.27986</v>
      </c>
      <c r="H667">
        <v>98.924520000000001</v>
      </c>
      <c r="I667">
        <v>16.161269999999998</v>
      </c>
      <c r="J667">
        <v>62.311029999999903</v>
      </c>
      <c r="K667">
        <v>8.3883200000000002</v>
      </c>
      <c r="L667">
        <v>27.386340000000001</v>
      </c>
      <c r="M667">
        <v>8.4224399999999999</v>
      </c>
      <c r="N667">
        <v>16.217739999999999</v>
      </c>
      <c r="O667">
        <v>1.89619</v>
      </c>
      <c r="P667">
        <v>3.4996099999999899</v>
      </c>
      <c r="Q667">
        <v>0.48809999999999998</v>
      </c>
      <c r="R667">
        <v>1.5318700000000001</v>
      </c>
      <c r="S667">
        <v>0.46127000000000001</v>
      </c>
      <c r="T667">
        <v>0.93908000000000003</v>
      </c>
      <c r="U667">
        <v>7.9289999999999999E-2</v>
      </c>
    </row>
    <row r="668" spans="1:21" x14ac:dyDescent="0.25">
      <c r="A668">
        <v>677</v>
      </c>
      <c r="B668">
        <v>3</v>
      </c>
      <c r="C668">
        <v>11</v>
      </c>
      <c r="D668">
        <v>541.67682999999897</v>
      </c>
      <c r="E668">
        <v>106.5492</v>
      </c>
      <c r="F668">
        <v>212.76197999999999</v>
      </c>
      <c r="G668">
        <v>107.27986</v>
      </c>
      <c r="H668">
        <v>98.924520000000001</v>
      </c>
      <c r="I668">
        <v>16.161269999999998</v>
      </c>
      <c r="J668">
        <v>62.311029999999903</v>
      </c>
      <c r="K668">
        <v>8.3883200000000002</v>
      </c>
      <c r="L668">
        <v>27.386340000000001</v>
      </c>
      <c r="M668">
        <v>8.4224399999999999</v>
      </c>
      <c r="N668">
        <v>16.217739999999999</v>
      </c>
      <c r="O668">
        <v>1.89619</v>
      </c>
      <c r="P668">
        <v>3.4996099999999899</v>
      </c>
      <c r="Q668">
        <v>0.48809999999999998</v>
      </c>
      <c r="R668">
        <v>1.5318700000000001</v>
      </c>
      <c r="S668">
        <v>0.46127000000000001</v>
      </c>
      <c r="T668">
        <v>0.93908000000000003</v>
      </c>
      <c r="U668">
        <v>7.9289999999999999E-2</v>
      </c>
    </row>
    <row r="669" spans="1:21" x14ac:dyDescent="0.25">
      <c r="A669">
        <v>678</v>
      </c>
      <c r="B669">
        <v>3</v>
      </c>
      <c r="C669">
        <v>11</v>
      </c>
      <c r="D669">
        <v>289.98268999999999</v>
      </c>
      <c r="E669">
        <v>34.008099999999999</v>
      </c>
      <c r="F669">
        <v>124.30658</v>
      </c>
      <c r="G669">
        <v>128.13928000000001</v>
      </c>
      <c r="H669">
        <v>3.4037299999999999</v>
      </c>
      <c r="I669">
        <v>0.125</v>
      </c>
      <c r="J669">
        <v>12.22372</v>
      </c>
      <c r="K669">
        <v>0.75172000000000005</v>
      </c>
      <c r="L669">
        <v>2.6032299999999999</v>
      </c>
      <c r="M669">
        <v>8.5258099999999999</v>
      </c>
      <c r="N669">
        <v>0.34295999999999999</v>
      </c>
      <c r="O669">
        <v>0</v>
      </c>
      <c r="P669">
        <v>0.63385000000000002</v>
      </c>
      <c r="Q669">
        <v>2.1870000000000001E-2</v>
      </c>
      <c r="R669">
        <v>7.4209999999999998E-2</v>
      </c>
      <c r="S669">
        <v>0.53369999999999995</v>
      </c>
      <c r="T669">
        <v>4.0699999999999998E-3</v>
      </c>
      <c r="U669">
        <v>0</v>
      </c>
    </row>
    <row r="670" spans="1:21" x14ac:dyDescent="0.25">
      <c r="A670">
        <v>679</v>
      </c>
      <c r="B670">
        <v>3</v>
      </c>
      <c r="C670">
        <v>11</v>
      </c>
      <c r="D670">
        <v>289.98268999999999</v>
      </c>
      <c r="E670">
        <v>34.008099999999999</v>
      </c>
      <c r="F670">
        <v>124.30658</v>
      </c>
      <c r="G670">
        <v>128.13928000000001</v>
      </c>
      <c r="H670">
        <v>3.4037299999999999</v>
      </c>
      <c r="I670">
        <v>0.125</v>
      </c>
      <c r="J670">
        <v>12.22372</v>
      </c>
      <c r="K670">
        <v>0.75172000000000005</v>
      </c>
      <c r="L670">
        <v>2.6032299999999999</v>
      </c>
      <c r="M670">
        <v>8.5258099999999999</v>
      </c>
      <c r="N670">
        <v>0.34295999999999999</v>
      </c>
      <c r="O670">
        <v>0</v>
      </c>
      <c r="P670">
        <v>0.63385000000000002</v>
      </c>
      <c r="Q670">
        <v>2.1870000000000001E-2</v>
      </c>
      <c r="R670">
        <v>7.4209999999999998E-2</v>
      </c>
      <c r="S670">
        <v>0.53369999999999995</v>
      </c>
      <c r="T670">
        <v>4.0699999999999998E-3</v>
      </c>
      <c r="U670">
        <v>0</v>
      </c>
    </row>
    <row r="671" spans="1:21" x14ac:dyDescent="0.25">
      <c r="A671">
        <v>680</v>
      </c>
      <c r="B671">
        <v>3</v>
      </c>
      <c r="C671">
        <v>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>
        <v>681</v>
      </c>
      <c r="B672">
        <v>3</v>
      </c>
      <c r="C672">
        <v>11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>
        <v>682</v>
      </c>
      <c r="B673">
        <v>3</v>
      </c>
      <c r="C673">
        <v>11</v>
      </c>
      <c r="D673">
        <v>1124.6432399999901</v>
      </c>
      <c r="E673">
        <v>198.11823999999999</v>
      </c>
      <c r="F673">
        <v>449.14690999999999</v>
      </c>
      <c r="G673">
        <v>222.10864000000001</v>
      </c>
      <c r="H673">
        <v>224.07434000000001</v>
      </c>
      <c r="I673">
        <v>31.19511</v>
      </c>
      <c r="J673">
        <v>120.31925</v>
      </c>
      <c r="K673">
        <v>15.20853</v>
      </c>
      <c r="L673">
        <v>51.800510000000003</v>
      </c>
      <c r="M673">
        <v>15.419729999999999</v>
      </c>
      <c r="N673">
        <v>32.314160000000001</v>
      </c>
      <c r="O673">
        <v>5.5763199999999999</v>
      </c>
      <c r="P673">
        <v>5.6623299999999999</v>
      </c>
      <c r="Q673">
        <v>0.72119999999999995</v>
      </c>
      <c r="R673">
        <v>2.43953</v>
      </c>
      <c r="S673">
        <v>0.70891999999999999</v>
      </c>
      <c r="T673">
        <v>1.5348900000000001</v>
      </c>
      <c r="U673">
        <v>0.25779000000000002</v>
      </c>
    </row>
    <row r="674" spans="1:21" x14ac:dyDescent="0.25">
      <c r="A674">
        <v>683</v>
      </c>
      <c r="B674">
        <v>3</v>
      </c>
      <c r="C674">
        <v>11</v>
      </c>
      <c r="D674">
        <v>1100.95526</v>
      </c>
      <c r="E674">
        <v>152.82980000000001</v>
      </c>
      <c r="F674">
        <v>426.43493999999998</v>
      </c>
      <c r="G674">
        <v>264.07932</v>
      </c>
      <c r="H674">
        <v>238.36707000000001</v>
      </c>
      <c r="I674">
        <v>19.244129999999998</v>
      </c>
      <c r="J674">
        <v>125.50230999999999</v>
      </c>
      <c r="K674">
        <v>15.865500000000001</v>
      </c>
      <c r="L674">
        <v>53.3399</v>
      </c>
      <c r="M674">
        <v>16.278020000000001</v>
      </c>
      <c r="N674">
        <v>34.046700000000001</v>
      </c>
      <c r="O674">
        <v>5.9721900000000003</v>
      </c>
      <c r="P674">
        <v>6.1061099999999904</v>
      </c>
      <c r="Q674">
        <v>0.75834000000000001</v>
      </c>
      <c r="R674">
        <v>2.6072500000000001</v>
      </c>
      <c r="S674">
        <v>0.77386999999999995</v>
      </c>
      <c r="T674">
        <v>1.66547</v>
      </c>
      <c r="U674">
        <v>0.30118</v>
      </c>
    </row>
    <row r="675" spans="1:21" x14ac:dyDescent="0.25">
      <c r="A675">
        <v>684</v>
      </c>
      <c r="B675">
        <v>3</v>
      </c>
      <c r="C675">
        <v>11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>
        <v>685</v>
      </c>
      <c r="B676">
        <v>3</v>
      </c>
      <c r="C676">
        <v>11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>
        <v>686</v>
      </c>
      <c r="B677">
        <v>3</v>
      </c>
      <c r="C677">
        <v>11</v>
      </c>
      <c r="D677">
        <v>299.60399999999998</v>
      </c>
      <c r="E677">
        <v>58.998199999999997</v>
      </c>
      <c r="F677">
        <v>130.3741</v>
      </c>
      <c r="G677">
        <v>54.504390000000001</v>
      </c>
      <c r="H677">
        <v>47.276589999999999</v>
      </c>
      <c r="I677">
        <v>8.4507200000000005</v>
      </c>
      <c r="J677">
        <v>26.898899999999902</v>
      </c>
      <c r="K677">
        <v>3.5783800000000001</v>
      </c>
      <c r="L677">
        <v>11.734349999999999</v>
      </c>
      <c r="M677">
        <v>3.6506799999999999</v>
      </c>
      <c r="N677">
        <v>6.8608599999999997</v>
      </c>
      <c r="O677">
        <v>1.07463</v>
      </c>
      <c r="P677">
        <v>0.14742</v>
      </c>
      <c r="Q677">
        <v>2.0150000000000001E-2</v>
      </c>
      <c r="R677">
        <v>6.4839999999999995E-2</v>
      </c>
      <c r="S677">
        <v>2.0760000000000001E-2</v>
      </c>
      <c r="T677">
        <v>3.6110000000000003E-2</v>
      </c>
      <c r="U677">
        <v>5.5599999999999998E-3</v>
      </c>
    </row>
    <row r="678" spans="1:21" x14ac:dyDescent="0.25">
      <c r="A678">
        <v>687</v>
      </c>
      <c r="B678">
        <v>3</v>
      </c>
      <c r="C678">
        <v>11</v>
      </c>
      <c r="D678">
        <v>194.83914999999999</v>
      </c>
      <c r="E678">
        <v>21.351310000000002</v>
      </c>
      <c r="F678">
        <v>84.906199999999998</v>
      </c>
      <c r="G678">
        <v>38.198830000000001</v>
      </c>
      <c r="H678">
        <v>47.399850000000001</v>
      </c>
      <c r="I678">
        <v>2.9829599999999998</v>
      </c>
      <c r="J678">
        <v>16.05087</v>
      </c>
      <c r="K678">
        <v>1.7988200000000001</v>
      </c>
      <c r="L678">
        <v>7.10337</v>
      </c>
      <c r="M678">
        <v>2.2532800000000002</v>
      </c>
      <c r="N678">
        <v>4.1522199999999998</v>
      </c>
      <c r="O678">
        <v>0.74317999999999995</v>
      </c>
      <c r="P678">
        <v>0.10625</v>
      </c>
      <c r="Q678">
        <v>1.1979999999999999E-2</v>
      </c>
      <c r="R678">
        <v>4.7190000000000003E-2</v>
      </c>
      <c r="S678">
        <v>1.566E-2</v>
      </c>
      <c r="T678">
        <v>2.665E-2</v>
      </c>
      <c r="U678">
        <v>4.7699999999999999E-3</v>
      </c>
    </row>
    <row r="679" spans="1:21" x14ac:dyDescent="0.25">
      <c r="A679">
        <v>688</v>
      </c>
      <c r="B679">
        <v>3</v>
      </c>
      <c r="C679">
        <v>11</v>
      </c>
      <c r="D679">
        <v>7.2145399999999897</v>
      </c>
      <c r="E679">
        <v>1.93418</v>
      </c>
      <c r="F679">
        <v>1.86086</v>
      </c>
      <c r="G679">
        <v>2.9740199999999999</v>
      </c>
      <c r="H679">
        <v>0.44429999999999997</v>
      </c>
      <c r="I679">
        <v>1.1800000000000001E-3</v>
      </c>
      <c r="J679">
        <v>0.41871999999999998</v>
      </c>
      <c r="K679">
        <v>0.16008</v>
      </c>
      <c r="L679">
        <v>0.16957</v>
      </c>
      <c r="M679">
        <v>8.1110000000000002E-2</v>
      </c>
      <c r="N679">
        <v>6.7799999999999996E-3</v>
      </c>
      <c r="O679">
        <v>1.1800000000000001E-3</v>
      </c>
      <c r="P679">
        <v>2.2300000000000002E-3</v>
      </c>
      <c r="Q679">
        <v>8.8000000000000003E-4</v>
      </c>
      <c r="R679">
        <v>8.5999999999999998E-4</v>
      </c>
      <c r="S679">
        <v>4.6999999999999999E-4</v>
      </c>
      <c r="T679" s="68">
        <v>2.0000000000000002E-5</v>
      </c>
      <c r="U679">
        <v>0</v>
      </c>
    </row>
    <row r="680" spans="1:21" x14ac:dyDescent="0.25">
      <c r="A680">
        <v>689</v>
      </c>
      <c r="B680">
        <v>3</v>
      </c>
      <c r="C680">
        <v>11</v>
      </c>
      <c r="D680">
        <v>17.424189999999999</v>
      </c>
      <c r="E680">
        <v>1.0669299999999999</v>
      </c>
      <c r="F680">
        <v>3.5681500000000002</v>
      </c>
      <c r="G680">
        <v>12.705500000000001</v>
      </c>
      <c r="H680">
        <v>8.0430000000000001E-2</v>
      </c>
      <c r="I680">
        <v>3.1800000000000001E-3</v>
      </c>
      <c r="J680">
        <v>0.84186000000000005</v>
      </c>
      <c r="K680">
        <v>3.5020000000000003E-2</v>
      </c>
      <c r="L680">
        <v>0.16582</v>
      </c>
      <c r="M680">
        <v>0.61999000000000004</v>
      </c>
      <c r="N680">
        <v>1.7860000000000001E-2</v>
      </c>
      <c r="O680">
        <v>3.1700000000000001E-3</v>
      </c>
      <c r="P680">
        <v>1.8710000000000001E-2</v>
      </c>
      <c r="Q680">
        <v>2.1000000000000001E-4</v>
      </c>
      <c r="R680">
        <v>9.6000000000000002E-4</v>
      </c>
      <c r="S680">
        <v>1.746E-2</v>
      </c>
      <c r="T680" s="68">
        <v>6.9999999999999994E-5</v>
      </c>
      <c r="U680" s="68">
        <v>1.0000000000000001E-5</v>
      </c>
    </row>
    <row r="681" spans="1:21" x14ac:dyDescent="0.25">
      <c r="A681">
        <v>690</v>
      </c>
      <c r="B681">
        <v>3</v>
      </c>
      <c r="C681">
        <v>4</v>
      </c>
      <c r="D681">
        <v>5533.3267099999903</v>
      </c>
      <c r="E681">
        <v>1016.17932</v>
      </c>
      <c r="F681">
        <v>2305.2648899999999</v>
      </c>
      <c r="G681">
        <v>1134.1705300000001</v>
      </c>
      <c r="H681">
        <v>1012.62775</v>
      </c>
      <c r="I681">
        <v>65.084220000000002</v>
      </c>
      <c r="J681">
        <v>485.49452000000002</v>
      </c>
      <c r="K681">
        <v>70.925070000000005</v>
      </c>
      <c r="L681">
        <v>219.96198999999999</v>
      </c>
      <c r="M681">
        <v>68.022689999999997</v>
      </c>
      <c r="N681">
        <v>113.26109</v>
      </c>
      <c r="O681">
        <v>13.32368</v>
      </c>
      <c r="P681">
        <v>34.346870000000003</v>
      </c>
      <c r="Q681">
        <v>3.8736299999999999</v>
      </c>
      <c r="R681">
        <v>16.07882</v>
      </c>
      <c r="S681">
        <v>4.8485100000000001</v>
      </c>
      <c r="T681">
        <v>8.7391799999999993</v>
      </c>
      <c r="U681">
        <v>0.80672999999999995</v>
      </c>
    </row>
    <row r="682" spans="1:21" x14ac:dyDescent="0.25">
      <c r="A682">
        <v>691</v>
      </c>
      <c r="B682">
        <v>3</v>
      </c>
      <c r="C682">
        <v>4</v>
      </c>
      <c r="D682">
        <v>6083.0301600000003</v>
      </c>
      <c r="E682">
        <v>868.44623000000001</v>
      </c>
      <c r="F682">
        <v>2406.3862300000001</v>
      </c>
      <c r="G682">
        <v>1255.05701</v>
      </c>
      <c r="H682">
        <v>1425.96082</v>
      </c>
      <c r="I682">
        <v>127.17986999999999</v>
      </c>
      <c r="J682">
        <v>527.56367999999998</v>
      </c>
      <c r="K682">
        <v>67.735159999999993</v>
      </c>
      <c r="L682">
        <v>224.68951000000001</v>
      </c>
      <c r="M682">
        <v>68.543300000000002</v>
      </c>
      <c r="N682">
        <v>153.69603000000001</v>
      </c>
      <c r="O682">
        <v>12.89968</v>
      </c>
      <c r="P682">
        <v>45.77807</v>
      </c>
      <c r="Q682">
        <v>5.5389999999999997</v>
      </c>
      <c r="R682">
        <v>20.105080000000001</v>
      </c>
      <c r="S682">
        <v>5.4363299999999999</v>
      </c>
      <c r="T682">
        <v>13.712590000000001</v>
      </c>
      <c r="U682">
        <v>0.98507</v>
      </c>
    </row>
    <row r="683" spans="1:21" x14ac:dyDescent="0.25">
      <c r="A683">
        <v>692</v>
      </c>
      <c r="B683">
        <v>3</v>
      </c>
      <c r="C683">
        <v>11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>
        <v>693</v>
      </c>
      <c r="B684">
        <v>3</v>
      </c>
      <c r="C684">
        <v>11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BDAE-7F27-4283-AEB4-71D67A441DC8}">
  <dimension ref="A1:C684"/>
  <sheetViews>
    <sheetView workbookViewId="0"/>
  </sheetViews>
  <sheetFormatPr defaultRowHeight="15" x14ac:dyDescent="0.25"/>
  <cols>
    <col min="1" max="1" width="4" bestFit="1" customWidth="1"/>
    <col min="2" max="3" width="7" bestFit="1" customWidth="1"/>
  </cols>
  <sheetData>
    <row r="1" spans="1:3" x14ac:dyDescent="0.25">
      <c r="A1" t="s">
        <v>148</v>
      </c>
      <c r="B1" t="s">
        <v>48</v>
      </c>
      <c r="C1" t="s">
        <v>49</v>
      </c>
    </row>
    <row r="2" spans="1:3" x14ac:dyDescent="0.25">
      <c r="A2">
        <v>1</v>
      </c>
      <c r="B2">
        <v>52426</v>
      </c>
      <c r="C2">
        <v>52268</v>
      </c>
    </row>
    <row r="3" spans="1:3" x14ac:dyDescent="0.25">
      <c r="A3">
        <v>2</v>
      </c>
      <c r="B3">
        <v>52267</v>
      </c>
      <c r="C3">
        <v>52425</v>
      </c>
    </row>
    <row r="4" spans="1:3" x14ac:dyDescent="0.25">
      <c r="A4">
        <v>3</v>
      </c>
      <c r="B4">
        <v>52838</v>
      </c>
      <c r="C4">
        <v>7973</v>
      </c>
    </row>
    <row r="5" spans="1:3" x14ac:dyDescent="0.25">
      <c r="A5">
        <v>4</v>
      </c>
      <c r="B5">
        <v>7972</v>
      </c>
      <c r="C5">
        <v>52839</v>
      </c>
    </row>
    <row r="6" spans="1:3" x14ac:dyDescent="0.25">
      <c r="A6">
        <v>5</v>
      </c>
      <c r="B6">
        <v>40029</v>
      </c>
      <c r="C6">
        <v>52118</v>
      </c>
    </row>
    <row r="7" spans="1:3" x14ac:dyDescent="0.25">
      <c r="A7">
        <v>6</v>
      </c>
      <c r="B7">
        <v>52264</v>
      </c>
      <c r="C7">
        <v>7732</v>
      </c>
    </row>
    <row r="8" spans="1:3" x14ac:dyDescent="0.25">
      <c r="A8">
        <v>7</v>
      </c>
      <c r="B8">
        <v>33472</v>
      </c>
      <c r="C8">
        <v>33470</v>
      </c>
    </row>
    <row r="9" spans="1:3" x14ac:dyDescent="0.25">
      <c r="A9">
        <v>8</v>
      </c>
      <c r="B9">
        <v>33473</v>
      </c>
      <c r="C9">
        <v>33478</v>
      </c>
    </row>
    <row r="10" spans="1:3" x14ac:dyDescent="0.25">
      <c r="A10">
        <v>9</v>
      </c>
      <c r="B10">
        <v>52234</v>
      </c>
      <c r="C10">
        <v>52271</v>
      </c>
    </row>
    <row r="11" spans="1:3" x14ac:dyDescent="0.25">
      <c r="A11">
        <v>10</v>
      </c>
      <c r="B11">
        <v>52136</v>
      </c>
      <c r="C11">
        <v>52137</v>
      </c>
    </row>
    <row r="12" spans="1:3" x14ac:dyDescent="0.25">
      <c r="A12">
        <v>11</v>
      </c>
      <c r="B12">
        <v>51171</v>
      </c>
      <c r="C12">
        <v>7678</v>
      </c>
    </row>
    <row r="13" spans="1:3" x14ac:dyDescent="0.25">
      <c r="A13">
        <v>12</v>
      </c>
      <c r="B13">
        <v>7678</v>
      </c>
      <c r="C13">
        <v>51171</v>
      </c>
    </row>
    <row r="14" spans="1:3" x14ac:dyDescent="0.25">
      <c r="A14">
        <v>13</v>
      </c>
      <c r="B14">
        <v>27628</v>
      </c>
      <c r="C14">
        <v>52102</v>
      </c>
    </row>
    <row r="15" spans="1:3" x14ac:dyDescent="0.25">
      <c r="A15">
        <v>14</v>
      </c>
      <c r="B15">
        <v>52101</v>
      </c>
      <c r="C15">
        <v>27628</v>
      </c>
    </row>
    <row r="16" spans="1:3" x14ac:dyDescent="0.25">
      <c r="A16">
        <v>15</v>
      </c>
      <c r="B16">
        <v>7382</v>
      </c>
      <c r="C16">
        <v>7383</v>
      </c>
    </row>
    <row r="17" spans="1:3" x14ac:dyDescent="0.25">
      <c r="A17">
        <v>16</v>
      </c>
      <c r="B17">
        <v>7381</v>
      </c>
      <c r="C17">
        <v>7393</v>
      </c>
    </row>
    <row r="18" spans="1:3" x14ac:dyDescent="0.25">
      <c r="A18">
        <v>17</v>
      </c>
      <c r="B18">
        <v>6939</v>
      </c>
      <c r="C18">
        <v>4895</v>
      </c>
    </row>
    <row r="19" spans="1:3" x14ac:dyDescent="0.25">
      <c r="A19">
        <v>18</v>
      </c>
      <c r="B19">
        <v>4880</v>
      </c>
      <c r="C19">
        <v>6938</v>
      </c>
    </row>
    <row r="20" spans="1:3" x14ac:dyDescent="0.25">
      <c r="A20">
        <v>19</v>
      </c>
      <c r="B20">
        <v>6952</v>
      </c>
      <c r="C20">
        <v>6951</v>
      </c>
    </row>
    <row r="21" spans="1:3" x14ac:dyDescent="0.25">
      <c r="A21">
        <v>20</v>
      </c>
      <c r="B21">
        <v>6966</v>
      </c>
      <c r="C21">
        <v>6859</v>
      </c>
    </row>
    <row r="22" spans="1:3" x14ac:dyDescent="0.25">
      <c r="A22">
        <v>21</v>
      </c>
      <c r="B22">
        <v>7056</v>
      </c>
      <c r="C22">
        <v>7062</v>
      </c>
    </row>
    <row r="23" spans="1:3" x14ac:dyDescent="0.25">
      <c r="A23">
        <v>22</v>
      </c>
      <c r="B23">
        <v>7061</v>
      </c>
      <c r="C23">
        <v>7055</v>
      </c>
    </row>
    <row r="24" spans="1:3" x14ac:dyDescent="0.25">
      <c r="A24">
        <v>23</v>
      </c>
      <c r="B24">
        <v>5252</v>
      </c>
      <c r="C24">
        <v>6795</v>
      </c>
    </row>
    <row r="25" spans="1:3" x14ac:dyDescent="0.25">
      <c r="A25">
        <v>24</v>
      </c>
      <c r="B25">
        <v>5485</v>
      </c>
      <c r="C25">
        <v>6812</v>
      </c>
    </row>
    <row r="26" spans="1:3" x14ac:dyDescent="0.25">
      <c r="A26">
        <v>25</v>
      </c>
      <c r="B26">
        <v>4866</v>
      </c>
      <c r="C26">
        <v>4869</v>
      </c>
    </row>
    <row r="27" spans="1:3" x14ac:dyDescent="0.25">
      <c r="A27">
        <v>26</v>
      </c>
      <c r="B27">
        <v>4870</v>
      </c>
      <c r="C27">
        <v>4867</v>
      </c>
    </row>
    <row r="28" spans="1:3" x14ac:dyDescent="0.25">
      <c r="A28">
        <v>31</v>
      </c>
      <c r="B28">
        <v>103481</v>
      </c>
      <c r="C28">
        <v>103483</v>
      </c>
    </row>
    <row r="29" spans="1:3" x14ac:dyDescent="0.25">
      <c r="A29">
        <v>32</v>
      </c>
      <c r="B29">
        <v>103482</v>
      </c>
      <c r="C29">
        <v>103485</v>
      </c>
    </row>
    <row r="30" spans="1:3" x14ac:dyDescent="0.25">
      <c r="A30">
        <v>33</v>
      </c>
      <c r="B30">
        <v>103175</v>
      </c>
      <c r="C30">
        <v>103178</v>
      </c>
    </row>
    <row r="31" spans="1:3" x14ac:dyDescent="0.25">
      <c r="A31">
        <v>34</v>
      </c>
      <c r="B31">
        <v>103179</v>
      </c>
      <c r="C31">
        <v>103176</v>
      </c>
    </row>
    <row r="32" spans="1:3" x14ac:dyDescent="0.25">
      <c r="A32">
        <v>37</v>
      </c>
      <c r="B32">
        <v>103353</v>
      </c>
      <c r="C32">
        <v>103338</v>
      </c>
    </row>
    <row r="33" spans="1:3" x14ac:dyDescent="0.25">
      <c r="A33">
        <v>38</v>
      </c>
      <c r="B33">
        <v>103337</v>
      </c>
      <c r="C33">
        <v>103361</v>
      </c>
    </row>
    <row r="34" spans="1:3" x14ac:dyDescent="0.25">
      <c r="A34">
        <v>43</v>
      </c>
      <c r="B34">
        <v>7144</v>
      </c>
      <c r="C34">
        <v>6956</v>
      </c>
    </row>
    <row r="35" spans="1:3" x14ac:dyDescent="0.25">
      <c r="A35">
        <v>44</v>
      </c>
      <c r="B35">
        <v>52155</v>
      </c>
      <c r="C35">
        <v>52158</v>
      </c>
    </row>
    <row r="36" spans="1:3" x14ac:dyDescent="0.25">
      <c r="A36">
        <v>45</v>
      </c>
      <c r="B36">
        <v>52160</v>
      </c>
      <c r="C36">
        <v>52154</v>
      </c>
    </row>
    <row r="37" spans="1:3" x14ac:dyDescent="0.25">
      <c r="A37">
        <v>46</v>
      </c>
      <c r="B37">
        <v>52113</v>
      </c>
      <c r="C37">
        <v>52169</v>
      </c>
    </row>
    <row r="38" spans="1:3" x14ac:dyDescent="0.25">
      <c r="A38">
        <v>47</v>
      </c>
      <c r="B38">
        <v>6980</v>
      </c>
      <c r="C38">
        <v>6994</v>
      </c>
    </row>
    <row r="39" spans="1:3" x14ac:dyDescent="0.25">
      <c r="A39">
        <v>48</v>
      </c>
      <c r="B39">
        <v>52234</v>
      </c>
      <c r="C39">
        <v>52271</v>
      </c>
    </row>
    <row r="40" spans="1:3" x14ac:dyDescent="0.25">
      <c r="A40">
        <v>49</v>
      </c>
      <c r="B40">
        <v>52127</v>
      </c>
      <c r="C40">
        <v>52115</v>
      </c>
    </row>
    <row r="41" spans="1:3" x14ac:dyDescent="0.25">
      <c r="A41">
        <v>50</v>
      </c>
      <c r="B41">
        <v>52146</v>
      </c>
      <c r="C41">
        <v>52161</v>
      </c>
    </row>
    <row r="42" spans="1:3" x14ac:dyDescent="0.25">
      <c r="A42">
        <v>51</v>
      </c>
      <c r="B42">
        <v>52507</v>
      </c>
      <c r="C42">
        <v>52125</v>
      </c>
    </row>
    <row r="43" spans="1:3" x14ac:dyDescent="0.25">
      <c r="A43">
        <v>52</v>
      </c>
      <c r="B43">
        <v>52129</v>
      </c>
      <c r="C43">
        <v>52301</v>
      </c>
    </row>
    <row r="44" spans="1:3" x14ac:dyDescent="0.25">
      <c r="A44">
        <v>53</v>
      </c>
      <c r="B44">
        <v>52136</v>
      </c>
      <c r="C44">
        <v>52137</v>
      </c>
    </row>
    <row r="45" spans="1:3" x14ac:dyDescent="0.25">
      <c r="A45">
        <v>54</v>
      </c>
      <c r="B45">
        <v>6956</v>
      </c>
      <c r="C45">
        <v>40003</v>
      </c>
    </row>
    <row r="46" spans="1:3" x14ac:dyDescent="0.25">
      <c r="A46">
        <v>55</v>
      </c>
      <c r="B46">
        <v>40003</v>
      </c>
      <c r="C46">
        <v>40029</v>
      </c>
    </row>
    <row r="47" spans="1:3" x14ac:dyDescent="0.25">
      <c r="A47">
        <v>56</v>
      </c>
      <c r="B47">
        <v>52118</v>
      </c>
      <c r="C47">
        <v>52120</v>
      </c>
    </row>
    <row r="48" spans="1:3" x14ac:dyDescent="0.25">
      <c r="A48">
        <v>57</v>
      </c>
      <c r="B48">
        <v>52120</v>
      </c>
      <c r="C48">
        <v>52121</v>
      </c>
    </row>
    <row r="49" spans="1:3" x14ac:dyDescent="0.25">
      <c r="A49">
        <v>58</v>
      </c>
      <c r="B49">
        <v>52119</v>
      </c>
      <c r="C49">
        <v>52233</v>
      </c>
    </row>
    <row r="50" spans="1:3" x14ac:dyDescent="0.25">
      <c r="A50">
        <v>59</v>
      </c>
      <c r="B50">
        <v>52123</v>
      </c>
      <c r="C50">
        <v>52508</v>
      </c>
    </row>
    <row r="51" spans="1:3" x14ac:dyDescent="0.25">
      <c r="A51">
        <v>60</v>
      </c>
      <c r="B51">
        <v>20658</v>
      </c>
      <c r="C51">
        <v>20678</v>
      </c>
    </row>
    <row r="52" spans="1:3" x14ac:dyDescent="0.25">
      <c r="A52">
        <v>61</v>
      </c>
      <c r="B52">
        <v>52856</v>
      </c>
      <c r="C52">
        <v>33690</v>
      </c>
    </row>
    <row r="53" spans="1:3" x14ac:dyDescent="0.25">
      <c r="A53">
        <v>62</v>
      </c>
      <c r="B53">
        <v>33690</v>
      </c>
      <c r="C53">
        <v>52168</v>
      </c>
    </row>
    <row r="54" spans="1:3" x14ac:dyDescent="0.25">
      <c r="A54">
        <v>63</v>
      </c>
      <c r="B54">
        <v>52143</v>
      </c>
      <c r="C54">
        <v>33751</v>
      </c>
    </row>
    <row r="55" spans="1:3" x14ac:dyDescent="0.25">
      <c r="A55">
        <v>64</v>
      </c>
      <c r="B55">
        <v>52153</v>
      </c>
      <c r="C55">
        <v>52155</v>
      </c>
    </row>
    <row r="56" spans="1:3" x14ac:dyDescent="0.25">
      <c r="A56">
        <v>65</v>
      </c>
      <c r="B56">
        <v>52158</v>
      </c>
      <c r="C56">
        <v>52255</v>
      </c>
    </row>
    <row r="57" spans="1:3" x14ac:dyDescent="0.25">
      <c r="A57">
        <v>66</v>
      </c>
      <c r="B57">
        <v>52159</v>
      </c>
      <c r="C57">
        <v>52116</v>
      </c>
    </row>
    <row r="58" spans="1:3" x14ac:dyDescent="0.25">
      <c r="A58">
        <v>67</v>
      </c>
      <c r="B58">
        <v>52112</v>
      </c>
      <c r="C58">
        <v>52160</v>
      </c>
    </row>
    <row r="59" spans="1:3" x14ac:dyDescent="0.25">
      <c r="A59">
        <v>68</v>
      </c>
      <c r="B59">
        <v>52154</v>
      </c>
      <c r="C59">
        <v>52152</v>
      </c>
    </row>
    <row r="60" spans="1:3" x14ac:dyDescent="0.25">
      <c r="A60">
        <v>69</v>
      </c>
      <c r="B60">
        <v>52150</v>
      </c>
      <c r="C60">
        <v>52113</v>
      </c>
    </row>
    <row r="61" spans="1:3" x14ac:dyDescent="0.25">
      <c r="A61">
        <v>70</v>
      </c>
      <c r="B61">
        <v>52126</v>
      </c>
      <c r="C61">
        <v>28073</v>
      </c>
    </row>
    <row r="62" spans="1:3" x14ac:dyDescent="0.25">
      <c r="A62">
        <v>71</v>
      </c>
      <c r="B62">
        <v>33692</v>
      </c>
      <c r="C62">
        <v>52167</v>
      </c>
    </row>
    <row r="63" spans="1:3" x14ac:dyDescent="0.25">
      <c r="A63">
        <v>72</v>
      </c>
      <c r="B63">
        <v>52701</v>
      </c>
      <c r="C63">
        <v>20651</v>
      </c>
    </row>
    <row r="64" spans="1:3" x14ac:dyDescent="0.25">
      <c r="A64">
        <v>73</v>
      </c>
      <c r="B64">
        <v>20651</v>
      </c>
      <c r="C64">
        <v>52700</v>
      </c>
    </row>
    <row r="65" spans="1:3" x14ac:dyDescent="0.25">
      <c r="A65">
        <v>74</v>
      </c>
      <c r="B65">
        <v>52142</v>
      </c>
      <c r="C65">
        <v>52124</v>
      </c>
    </row>
    <row r="66" spans="1:3" x14ac:dyDescent="0.25">
      <c r="A66">
        <v>75</v>
      </c>
      <c r="B66">
        <v>52122</v>
      </c>
      <c r="C66">
        <v>52232</v>
      </c>
    </row>
    <row r="67" spans="1:3" x14ac:dyDescent="0.25">
      <c r="A67">
        <v>76</v>
      </c>
      <c r="B67">
        <v>52141</v>
      </c>
      <c r="C67">
        <v>52139</v>
      </c>
    </row>
    <row r="68" spans="1:3" x14ac:dyDescent="0.25">
      <c r="A68">
        <v>77</v>
      </c>
      <c r="B68">
        <v>52139</v>
      </c>
      <c r="C68">
        <v>52264</v>
      </c>
    </row>
    <row r="69" spans="1:3" x14ac:dyDescent="0.25">
      <c r="A69">
        <v>78</v>
      </c>
      <c r="B69">
        <v>7732</v>
      </c>
      <c r="C69">
        <v>6985</v>
      </c>
    </row>
    <row r="70" spans="1:3" x14ac:dyDescent="0.25">
      <c r="A70">
        <v>79</v>
      </c>
      <c r="B70">
        <v>6985</v>
      </c>
      <c r="C70">
        <v>6980</v>
      </c>
    </row>
    <row r="71" spans="1:3" x14ac:dyDescent="0.25">
      <c r="A71">
        <v>80</v>
      </c>
      <c r="B71">
        <v>6994</v>
      </c>
      <c r="C71">
        <v>6996</v>
      </c>
    </row>
    <row r="72" spans="1:3" x14ac:dyDescent="0.25">
      <c r="A72">
        <v>81</v>
      </c>
      <c r="B72">
        <v>6996</v>
      </c>
      <c r="C72">
        <v>6995</v>
      </c>
    </row>
    <row r="73" spans="1:3" x14ac:dyDescent="0.25">
      <c r="A73">
        <v>82</v>
      </c>
      <c r="B73">
        <v>7702</v>
      </c>
      <c r="C73">
        <v>52234</v>
      </c>
    </row>
    <row r="74" spans="1:3" x14ac:dyDescent="0.25">
      <c r="A74">
        <v>83</v>
      </c>
      <c r="B74">
        <v>22460</v>
      </c>
      <c r="C74">
        <v>52271</v>
      </c>
    </row>
    <row r="75" spans="1:3" x14ac:dyDescent="0.25">
      <c r="A75">
        <v>84</v>
      </c>
      <c r="B75">
        <v>52134</v>
      </c>
      <c r="C75">
        <v>52261</v>
      </c>
    </row>
    <row r="76" spans="1:3" x14ac:dyDescent="0.25">
      <c r="A76">
        <v>85</v>
      </c>
      <c r="B76">
        <v>52132</v>
      </c>
      <c r="C76">
        <v>52130</v>
      </c>
    </row>
    <row r="77" spans="1:3" x14ac:dyDescent="0.25">
      <c r="A77">
        <v>86</v>
      </c>
      <c r="B77">
        <v>52302</v>
      </c>
      <c r="C77">
        <v>33394</v>
      </c>
    </row>
    <row r="78" spans="1:3" x14ac:dyDescent="0.25">
      <c r="A78">
        <v>87</v>
      </c>
      <c r="B78">
        <v>21812</v>
      </c>
      <c r="C78">
        <v>52128</v>
      </c>
    </row>
    <row r="79" spans="1:3" x14ac:dyDescent="0.25">
      <c r="A79">
        <v>88</v>
      </c>
      <c r="B79">
        <v>52305</v>
      </c>
      <c r="C79">
        <v>52273</v>
      </c>
    </row>
    <row r="80" spans="1:3" x14ac:dyDescent="0.25">
      <c r="A80">
        <v>89</v>
      </c>
      <c r="B80">
        <v>52273</v>
      </c>
      <c r="C80">
        <v>52272</v>
      </c>
    </row>
    <row r="81" spans="1:3" x14ac:dyDescent="0.25">
      <c r="A81">
        <v>90</v>
      </c>
      <c r="B81">
        <v>52272</v>
      </c>
      <c r="C81">
        <v>52509</v>
      </c>
    </row>
    <row r="82" spans="1:3" x14ac:dyDescent="0.25">
      <c r="A82">
        <v>91</v>
      </c>
      <c r="B82">
        <v>52127</v>
      </c>
      <c r="C82">
        <v>52170</v>
      </c>
    </row>
    <row r="83" spans="1:3" x14ac:dyDescent="0.25">
      <c r="A83">
        <v>92</v>
      </c>
      <c r="B83">
        <v>52508</v>
      </c>
      <c r="C83">
        <v>52115</v>
      </c>
    </row>
    <row r="84" spans="1:3" x14ac:dyDescent="0.25">
      <c r="A84">
        <v>93</v>
      </c>
      <c r="B84">
        <v>52767</v>
      </c>
      <c r="C84">
        <v>23611</v>
      </c>
    </row>
    <row r="85" spans="1:3" x14ac:dyDescent="0.25">
      <c r="A85">
        <v>94</v>
      </c>
      <c r="B85">
        <v>23609</v>
      </c>
      <c r="C85">
        <v>52146</v>
      </c>
    </row>
    <row r="86" spans="1:3" x14ac:dyDescent="0.25">
      <c r="A86">
        <v>95</v>
      </c>
      <c r="B86">
        <v>52161</v>
      </c>
      <c r="C86">
        <v>52248</v>
      </c>
    </row>
    <row r="87" spans="1:3" x14ac:dyDescent="0.25">
      <c r="A87">
        <v>96</v>
      </c>
      <c r="B87">
        <v>52247</v>
      </c>
      <c r="C87">
        <v>52164</v>
      </c>
    </row>
    <row r="88" spans="1:3" x14ac:dyDescent="0.25">
      <c r="A88">
        <v>97</v>
      </c>
      <c r="B88">
        <v>50101</v>
      </c>
      <c r="C88">
        <v>23899</v>
      </c>
    </row>
    <row r="89" spans="1:3" x14ac:dyDescent="0.25">
      <c r="A89">
        <v>98</v>
      </c>
      <c r="B89">
        <v>50101</v>
      </c>
      <c r="C89">
        <v>23819</v>
      </c>
    </row>
    <row r="90" spans="1:3" x14ac:dyDescent="0.25">
      <c r="A90">
        <v>99</v>
      </c>
      <c r="B90">
        <v>23819</v>
      </c>
      <c r="C90">
        <v>50100</v>
      </c>
    </row>
    <row r="91" spans="1:3" x14ac:dyDescent="0.25">
      <c r="A91">
        <v>100</v>
      </c>
      <c r="B91">
        <v>23890</v>
      </c>
      <c r="C91">
        <v>50100</v>
      </c>
    </row>
    <row r="92" spans="1:3" x14ac:dyDescent="0.25">
      <c r="A92">
        <v>101</v>
      </c>
      <c r="B92">
        <v>52165</v>
      </c>
      <c r="C92">
        <v>52163</v>
      </c>
    </row>
    <row r="93" spans="1:3" x14ac:dyDescent="0.25">
      <c r="A93">
        <v>102</v>
      </c>
      <c r="B93">
        <v>52249</v>
      </c>
      <c r="C93">
        <v>52162</v>
      </c>
    </row>
    <row r="94" spans="1:3" x14ac:dyDescent="0.25">
      <c r="A94">
        <v>103</v>
      </c>
      <c r="B94">
        <v>52145</v>
      </c>
      <c r="C94">
        <v>52114</v>
      </c>
    </row>
    <row r="95" spans="1:3" x14ac:dyDescent="0.25">
      <c r="A95">
        <v>104</v>
      </c>
      <c r="B95">
        <v>52265</v>
      </c>
      <c r="C95">
        <v>52144</v>
      </c>
    </row>
    <row r="96" spans="1:3" x14ac:dyDescent="0.25">
      <c r="A96">
        <v>105</v>
      </c>
      <c r="B96">
        <v>52507</v>
      </c>
      <c r="C96">
        <v>52509</v>
      </c>
    </row>
    <row r="97" spans="1:3" x14ac:dyDescent="0.25">
      <c r="A97">
        <v>106</v>
      </c>
      <c r="B97">
        <v>52126</v>
      </c>
      <c r="C97">
        <v>52125</v>
      </c>
    </row>
    <row r="98" spans="1:3" x14ac:dyDescent="0.25">
      <c r="A98">
        <v>107</v>
      </c>
      <c r="B98">
        <v>52508</v>
      </c>
      <c r="C98">
        <v>52125</v>
      </c>
    </row>
    <row r="99" spans="1:3" x14ac:dyDescent="0.25">
      <c r="A99">
        <v>108</v>
      </c>
      <c r="B99">
        <v>52303</v>
      </c>
      <c r="C99">
        <v>20996</v>
      </c>
    </row>
    <row r="100" spans="1:3" x14ac:dyDescent="0.25">
      <c r="A100">
        <v>109</v>
      </c>
      <c r="B100">
        <v>20996</v>
      </c>
      <c r="C100">
        <v>52304</v>
      </c>
    </row>
    <row r="101" spans="1:3" x14ac:dyDescent="0.25">
      <c r="A101">
        <v>110</v>
      </c>
      <c r="B101">
        <v>52129</v>
      </c>
      <c r="C101">
        <v>21812</v>
      </c>
    </row>
    <row r="102" spans="1:3" x14ac:dyDescent="0.25">
      <c r="A102">
        <v>111</v>
      </c>
      <c r="B102">
        <v>52300</v>
      </c>
      <c r="C102">
        <v>52301</v>
      </c>
    </row>
    <row r="103" spans="1:3" x14ac:dyDescent="0.25">
      <c r="A103">
        <v>112</v>
      </c>
      <c r="B103">
        <v>52131</v>
      </c>
      <c r="C103">
        <v>52133</v>
      </c>
    </row>
    <row r="104" spans="1:3" x14ac:dyDescent="0.25">
      <c r="A104">
        <v>113</v>
      </c>
      <c r="B104">
        <v>52262</v>
      </c>
      <c r="C104">
        <v>52135</v>
      </c>
    </row>
    <row r="105" spans="1:3" x14ac:dyDescent="0.25">
      <c r="A105">
        <v>114</v>
      </c>
      <c r="B105">
        <v>52136</v>
      </c>
      <c r="C105">
        <v>52237</v>
      </c>
    </row>
    <row r="106" spans="1:3" x14ac:dyDescent="0.25">
      <c r="A106">
        <v>115</v>
      </c>
      <c r="B106">
        <v>52137</v>
      </c>
      <c r="C106">
        <v>52236</v>
      </c>
    </row>
    <row r="107" spans="1:3" x14ac:dyDescent="0.25">
      <c r="A107">
        <v>116</v>
      </c>
      <c r="B107">
        <v>27333</v>
      </c>
      <c r="C107">
        <v>27335</v>
      </c>
    </row>
    <row r="108" spans="1:3" x14ac:dyDescent="0.25">
      <c r="A108">
        <v>117</v>
      </c>
      <c r="B108">
        <v>27335</v>
      </c>
      <c r="C108">
        <v>27333</v>
      </c>
    </row>
    <row r="109" spans="1:3" x14ac:dyDescent="0.25">
      <c r="A109">
        <v>118</v>
      </c>
      <c r="B109">
        <v>24563</v>
      </c>
      <c r="C109">
        <v>24542</v>
      </c>
    </row>
    <row r="110" spans="1:3" x14ac:dyDescent="0.25">
      <c r="A110">
        <v>119</v>
      </c>
      <c r="B110">
        <v>20472</v>
      </c>
      <c r="C110">
        <v>20455</v>
      </c>
    </row>
    <row r="111" spans="1:3" x14ac:dyDescent="0.25">
      <c r="A111">
        <v>120</v>
      </c>
      <c r="B111">
        <v>20455</v>
      </c>
      <c r="C111">
        <v>20472</v>
      </c>
    </row>
    <row r="112" spans="1:3" x14ac:dyDescent="0.25">
      <c r="A112">
        <v>121</v>
      </c>
      <c r="B112">
        <v>24590</v>
      </c>
      <c r="C112">
        <v>24609</v>
      </c>
    </row>
    <row r="113" spans="1:3" x14ac:dyDescent="0.25">
      <c r="A113">
        <v>122</v>
      </c>
      <c r="B113">
        <v>24631</v>
      </c>
      <c r="C113">
        <v>24627</v>
      </c>
    </row>
    <row r="114" spans="1:3" x14ac:dyDescent="0.25">
      <c r="A114">
        <v>123</v>
      </c>
      <c r="B114">
        <v>52738</v>
      </c>
      <c r="C114">
        <v>24265</v>
      </c>
    </row>
    <row r="115" spans="1:3" x14ac:dyDescent="0.25">
      <c r="A115">
        <v>124</v>
      </c>
      <c r="B115">
        <v>24298</v>
      </c>
      <c r="C115">
        <v>24273</v>
      </c>
    </row>
    <row r="116" spans="1:3" x14ac:dyDescent="0.25">
      <c r="A116">
        <v>125</v>
      </c>
      <c r="B116">
        <v>24784</v>
      </c>
      <c r="C116">
        <v>24794</v>
      </c>
    </row>
    <row r="117" spans="1:3" x14ac:dyDescent="0.25">
      <c r="A117">
        <v>126</v>
      </c>
      <c r="B117">
        <v>24794</v>
      </c>
      <c r="C117">
        <v>24784</v>
      </c>
    </row>
    <row r="118" spans="1:3" x14ac:dyDescent="0.25">
      <c r="A118">
        <v>127</v>
      </c>
      <c r="B118">
        <v>24533</v>
      </c>
      <c r="C118">
        <v>52717</v>
      </c>
    </row>
    <row r="119" spans="1:3" x14ac:dyDescent="0.25">
      <c r="A119">
        <v>128</v>
      </c>
      <c r="B119">
        <v>33470</v>
      </c>
      <c r="C119">
        <v>33468</v>
      </c>
    </row>
    <row r="120" spans="1:3" x14ac:dyDescent="0.25">
      <c r="A120">
        <v>129</v>
      </c>
      <c r="B120">
        <v>22549</v>
      </c>
      <c r="C120">
        <v>33473</v>
      </c>
    </row>
    <row r="121" spans="1:3" x14ac:dyDescent="0.25">
      <c r="A121">
        <v>130</v>
      </c>
      <c r="B121">
        <v>24073</v>
      </c>
      <c r="C121">
        <v>24088</v>
      </c>
    </row>
    <row r="122" spans="1:3" x14ac:dyDescent="0.25">
      <c r="A122">
        <v>131</v>
      </c>
      <c r="B122">
        <v>24088</v>
      </c>
      <c r="C122">
        <v>24073</v>
      </c>
    </row>
    <row r="123" spans="1:3" x14ac:dyDescent="0.25">
      <c r="A123">
        <v>132</v>
      </c>
      <c r="B123">
        <v>21865</v>
      </c>
      <c r="C123">
        <v>21838</v>
      </c>
    </row>
    <row r="124" spans="1:3" x14ac:dyDescent="0.25">
      <c r="A124">
        <v>133</v>
      </c>
      <c r="B124">
        <v>21838</v>
      </c>
      <c r="C124">
        <v>33371</v>
      </c>
    </row>
    <row r="125" spans="1:3" x14ac:dyDescent="0.25">
      <c r="A125">
        <v>134</v>
      </c>
      <c r="B125">
        <v>23602</v>
      </c>
      <c r="C125">
        <v>24570</v>
      </c>
    </row>
    <row r="126" spans="1:3" x14ac:dyDescent="0.25">
      <c r="A126">
        <v>135</v>
      </c>
      <c r="B126">
        <v>24570</v>
      </c>
      <c r="C126">
        <v>23602</v>
      </c>
    </row>
    <row r="127" spans="1:3" x14ac:dyDescent="0.25">
      <c r="A127">
        <v>136</v>
      </c>
      <c r="B127">
        <v>25226</v>
      </c>
      <c r="C127">
        <v>25225</v>
      </c>
    </row>
    <row r="128" spans="1:3" x14ac:dyDescent="0.25">
      <c r="A128">
        <v>137</v>
      </c>
      <c r="B128">
        <v>25225</v>
      </c>
      <c r="C128">
        <v>25226</v>
      </c>
    </row>
    <row r="129" spans="1:3" x14ac:dyDescent="0.25">
      <c r="A129">
        <v>138</v>
      </c>
      <c r="B129">
        <v>25536</v>
      </c>
      <c r="C129">
        <v>25533</v>
      </c>
    </row>
    <row r="130" spans="1:3" x14ac:dyDescent="0.25">
      <c r="A130">
        <v>139</v>
      </c>
      <c r="B130">
        <v>25533</v>
      </c>
      <c r="C130">
        <v>25536</v>
      </c>
    </row>
    <row r="131" spans="1:3" x14ac:dyDescent="0.25">
      <c r="A131">
        <v>140</v>
      </c>
      <c r="B131">
        <v>25308</v>
      </c>
      <c r="C131">
        <v>25111</v>
      </c>
    </row>
    <row r="132" spans="1:3" x14ac:dyDescent="0.25">
      <c r="A132">
        <v>141</v>
      </c>
      <c r="B132">
        <v>25111</v>
      </c>
      <c r="C132">
        <v>25308</v>
      </c>
    </row>
    <row r="133" spans="1:3" x14ac:dyDescent="0.25">
      <c r="A133">
        <v>142</v>
      </c>
      <c r="B133">
        <v>23834</v>
      </c>
      <c r="C133">
        <v>23837</v>
      </c>
    </row>
    <row r="134" spans="1:3" x14ac:dyDescent="0.25">
      <c r="A134">
        <v>143</v>
      </c>
      <c r="B134">
        <v>24741</v>
      </c>
      <c r="C134">
        <v>24736</v>
      </c>
    </row>
    <row r="135" spans="1:3" x14ac:dyDescent="0.25">
      <c r="A135">
        <v>144</v>
      </c>
      <c r="B135">
        <v>25223</v>
      </c>
      <c r="C135">
        <v>25210</v>
      </c>
    </row>
    <row r="136" spans="1:3" x14ac:dyDescent="0.25">
      <c r="A136">
        <v>145</v>
      </c>
      <c r="B136">
        <v>21125</v>
      </c>
      <c r="C136">
        <v>33287</v>
      </c>
    </row>
    <row r="137" spans="1:3" x14ac:dyDescent="0.25">
      <c r="A137">
        <v>146</v>
      </c>
      <c r="B137">
        <v>33287</v>
      </c>
      <c r="C137">
        <v>21125</v>
      </c>
    </row>
    <row r="138" spans="1:3" x14ac:dyDescent="0.25">
      <c r="A138">
        <v>147</v>
      </c>
      <c r="B138">
        <v>26039</v>
      </c>
      <c r="C138">
        <v>26030</v>
      </c>
    </row>
    <row r="139" spans="1:3" x14ac:dyDescent="0.25">
      <c r="A139">
        <v>148</v>
      </c>
      <c r="B139">
        <v>26514</v>
      </c>
      <c r="C139">
        <v>26496</v>
      </c>
    </row>
    <row r="140" spans="1:3" x14ac:dyDescent="0.25">
      <c r="A140">
        <v>149</v>
      </c>
      <c r="B140">
        <v>26494</v>
      </c>
      <c r="C140">
        <v>26514</v>
      </c>
    </row>
    <row r="141" spans="1:3" x14ac:dyDescent="0.25">
      <c r="A141">
        <v>150</v>
      </c>
      <c r="B141">
        <v>25959</v>
      </c>
      <c r="C141">
        <v>25942</v>
      </c>
    </row>
    <row r="142" spans="1:3" x14ac:dyDescent="0.25">
      <c r="A142">
        <v>151</v>
      </c>
      <c r="B142">
        <v>24579</v>
      </c>
      <c r="C142">
        <v>23906</v>
      </c>
    </row>
    <row r="143" spans="1:3" x14ac:dyDescent="0.25">
      <c r="A143">
        <v>152</v>
      </c>
      <c r="B143">
        <v>26976</v>
      </c>
      <c r="C143">
        <v>26974</v>
      </c>
    </row>
    <row r="144" spans="1:3" x14ac:dyDescent="0.25">
      <c r="A144">
        <v>153</v>
      </c>
      <c r="B144">
        <v>26974</v>
      </c>
      <c r="C144">
        <v>26976</v>
      </c>
    </row>
    <row r="145" spans="1:3" x14ac:dyDescent="0.25">
      <c r="A145">
        <v>154</v>
      </c>
      <c r="B145">
        <v>26031</v>
      </c>
      <c r="C145">
        <v>26027</v>
      </c>
    </row>
    <row r="146" spans="1:3" x14ac:dyDescent="0.25">
      <c r="A146">
        <v>155</v>
      </c>
      <c r="B146">
        <v>24739</v>
      </c>
      <c r="C146">
        <v>24743</v>
      </c>
    </row>
    <row r="147" spans="1:3" x14ac:dyDescent="0.25">
      <c r="A147">
        <v>156</v>
      </c>
      <c r="B147">
        <v>25222</v>
      </c>
      <c r="C147">
        <v>25226</v>
      </c>
    </row>
    <row r="148" spans="1:3" x14ac:dyDescent="0.25">
      <c r="A148">
        <v>157</v>
      </c>
      <c r="B148">
        <v>25175</v>
      </c>
      <c r="C148">
        <v>25184</v>
      </c>
    </row>
    <row r="149" spans="1:3" x14ac:dyDescent="0.25">
      <c r="A149">
        <v>158</v>
      </c>
      <c r="B149">
        <v>27146</v>
      </c>
      <c r="C149">
        <v>27148</v>
      </c>
    </row>
    <row r="150" spans="1:3" x14ac:dyDescent="0.25">
      <c r="A150">
        <v>159</v>
      </c>
      <c r="B150">
        <v>27148</v>
      </c>
      <c r="C150">
        <v>27146</v>
      </c>
    </row>
    <row r="151" spans="1:3" x14ac:dyDescent="0.25">
      <c r="A151">
        <v>160</v>
      </c>
      <c r="B151">
        <v>27108</v>
      </c>
      <c r="C151">
        <v>27110</v>
      </c>
    </row>
    <row r="152" spans="1:3" x14ac:dyDescent="0.25">
      <c r="A152">
        <v>161</v>
      </c>
      <c r="B152">
        <v>27110</v>
      </c>
      <c r="C152">
        <v>27108</v>
      </c>
    </row>
    <row r="153" spans="1:3" x14ac:dyDescent="0.25">
      <c r="A153">
        <v>162</v>
      </c>
      <c r="B153">
        <v>27267</v>
      </c>
      <c r="C153">
        <v>27297</v>
      </c>
    </row>
    <row r="154" spans="1:3" x14ac:dyDescent="0.25">
      <c r="A154">
        <v>163</v>
      </c>
      <c r="B154">
        <v>27297</v>
      </c>
      <c r="C154">
        <v>27267</v>
      </c>
    </row>
    <row r="155" spans="1:3" x14ac:dyDescent="0.25">
      <c r="A155">
        <v>164</v>
      </c>
      <c r="B155">
        <v>27111</v>
      </c>
      <c r="C155">
        <v>27116</v>
      </c>
    </row>
    <row r="156" spans="1:3" x14ac:dyDescent="0.25">
      <c r="A156">
        <v>165</v>
      </c>
      <c r="B156">
        <v>27116</v>
      </c>
      <c r="C156">
        <v>27111</v>
      </c>
    </row>
    <row r="157" spans="1:3" x14ac:dyDescent="0.25">
      <c r="A157">
        <v>166</v>
      </c>
      <c r="B157">
        <v>22988</v>
      </c>
      <c r="C157">
        <v>22968</v>
      </c>
    </row>
    <row r="158" spans="1:3" x14ac:dyDescent="0.25">
      <c r="A158">
        <v>167</v>
      </c>
      <c r="B158">
        <v>22968</v>
      </c>
      <c r="C158">
        <v>22988</v>
      </c>
    </row>
    <row r="159" spans="1:3" x14ac:dyDescent="0.25">
      <c r="A159">
        <v>168</v>
      </c>
      <c r="B159">
        <v>26007</v>
      </c>
      <c r="C159">
        <v>26004</v>
      </c>
    </row>
    <row r="160" spans="1:3" x14ac:dyDescent="0.25">
      <c r="A160">
        <v>169</v>
      </c>
      <c r="B160">
        <v>26004</v>
      </c>
      <c r="C160">
        <v>26007</v>
      </c>
    </row>
    <row r="161" spans="1:3" x14ac:dyDescent="0.25">
      <c r="A161">
        <v>170</v>
      </c>
      <c r="B161">
        <v>26007</v>
      </c>
      <c r="C161">
        <v>26004</v>
      </c>
    </row>
    <row r="162" spans="1:3" x14ac:dyDescent="0.25">
      <c r="A162">
        <v>171</v>
      </c>
      <c r="B162">
        <v>26004</v>
      </c>
      <c r="C162">
        <v>26007</v>
      </c>
    </row>
    <row r="163" spans="1:3" x14ac:dyDescent="0.25">
      <c r="A163">
        <v>172</v>
      </c>
      <c r="B163">
        <v>27478</v>
      </c>
      <c r="C163">
        <v>27486</v>
      </c>
    </row>
    <row r="164" spans="1:3" x14ac:dyDescent="0.25">
      <c r="A164">
        <v>173</v>
      </c>
      <c r="B164">
        <v>27486</v>
      </c>
      <c r="C164">
        <v>27478</v>
      </c>
    </row>
    <row r="165" spans="1:3" x14ac:dyDescent="0.25">
      <c r="A165">
        <v>174</v>
      </c>
      <c r="B165">
        <v>27623</v>
      </c>
      <c r="C165">
        <v>27625</v>
      </c>
    </row>
    <row r="166" spans="1:3" x14ac:dyDescent="0.25">
      <c r="A166">
        <v>175</v>
      </c>
      <c r="B166">
        <v>27625</v>
      </c>
      <c r="C166">
        <v>27623</v>
      </c>
    </row>
    <row r="167" spans="1:3" x14ac:dyDescent="0.25">
      <c r="A167">
        <v>176</v>
      </c>
      <c r="B167">
        <v>23677</v>
      </c>
      <c r="C167">
        <v>23675</v>
      </c>
    </row>
    <row r="168" spans="1:3" x14ac:dyDescent="0.25">
      <c r="A168">
        <v>177</v>
      </c>
      <c r="B168">
        <v>23675</v>
      </c>
      <c r="C168">
        <v>23677</v>
      </c>
    </row>
    <row r="169" spans="1:3" x14ac:dyDescent="0.25">
      <c r="A169">
        <v>178</v>
      </c>
      <c r="B169">
        <v>25814</v>
      </c>
      <c r="C169">
        <v>25821</v>
      </c>
    </row>
    <row r="170" spans="1:3" x14ac:dyDescent="0.25">
      <c r="A170">
        <v>179</v>
      </c>
      <c r="B170">
        <v>25821</v>
      </c>
      <c r="C170">
        <v>25828</v>
      </c>
    </row>
    <row r="171" spans="1:3" x14ac:dyDescent="0.25">
      <c r="A171">
        <v>180</v>
      </c>
      <c r="B171">
        <v>23748</v>
      </c>
      <c r="C171">
        <v>23744</v>
      </c>
    </row>
    <row r="172" spans="1:3" x14ac:dyDescent="0.25">
      <c r="A172">
        <v>181</v>
      </c>
      <c r="B172">
        <v>23744</v>
      </c>
      <c r="C172">
        <v>23748</v>
      </c>
    </row>
    <row r="173" spans="1:3" x14ac:dyDescent="0.25">
      <c r="A173">
        <v>182</v>
      </c>
      <c r="B173">
        <v>26144</v>
      </c>
      <c r="C173">
        <v>25819</v>
      </c>
    </row>
    <row r="174" spans="1:3" x14ac:dyDescent="0.25">
      <c r="A174">
        <v>183</v>
      </c>
      <c r="B174">
        <v>25819</v>
      </c>
      <c r="C174">
        <v>26144</v>
      </c>
    </row>
    <row r="175" spans="1:3" x14ac:dyDescent="0.25">
      <c r="A175">
        <v>184</v>
      </c>
      <c r="B175">
        <v>22543</v>
      </c>
      <c r="C175">
        <v>33462</v>
      </c>
    </row>
    <row r="176" spans="1:3" x14ac:dyDescent="0.25">
      <c r="A176">
        <v>185</v>
      </c>
      <c r="B176">
        <v>33462</v>
      </c>
      <c r="C176">
        <v>22543</v>
      </c>
    </row>
    <row r="177" spans="1:3" x14ac:dyDescent="0.25">
      <c r="A177">
        <v>186</v>
      </c>
      <c r="B177">
        <v>27498</v>
      </c>
      <c r="C177">
        <v>27504</v>
      </c>
    </row>
    <row r="178" spans="1:3" x14ac:dyDescent="0.25">
      <c r="A178">
        <v>187</v>
      </c>
      <c r="B178">
        <v>27504</v>
      </c>
      <c r="C178">
        <v>27498</v>
      </c>
    </row>
    <row r="179" spans="1:3" x14ac:dyDescent="0.25">
      <c r="A179">
        <v>188</v>
      </c>
      <c r="B179">
        <v>27468</v>
      </c>
      <c r="C179">
        <v>27469</v>
      </c>
    </row>
    <row r="180" spans="1:3" x14ac:dyDescent="0.25">
      <c r="A180">
        <v>189</v>
      </c>
      <c r="B180">
        <v>27469</v>
      </c>
      <c r="C180">
        <v>27468</v>
      </c>
    </row>
    <row r="181" spans="1:3" x14ac:dyDescent="0.25">
      <c r="A181">
        <v>190</v>
      </c>
      <c r="B181">
        <v>27636</v>
      </c>
      <c r="C181">
        <v>27638</v>
      </c>
    </row>
    <row r="182" spans="1:3" x14ac:dyDescent="0.25">
      <c r="A182">
        <v>191</v>
      </c>
      <c r="B182">
        <v>27638</v>
      </c>
      <c r="C182">
        <v>27636</v>
      </c>
    </row>
    <row r="183" spans="1:3" x14ac:dyDescent="0.25">
      <c r="A183">
        <v>192</v>
      </c>
      <c r="B183">
        <v>23082</v>
      </c>
      <c r="C183">
        <v>23083</v>
      </c>
    </row>
    <row r="184" spans="1:3" x14ac:dyDescent="0.25">
      <c r="A184">
        <v>193</v>
      </c>
      <c r="B184">
        <v>23083</v>
      </c>
      <c r="C184">
        <v>23082</v>
      </c>
    </row>
    <row r="185" spans="1:3" x14ac:dyDescent="0.25">
      <c r="A185">
        <v>194</v>
      </c>
      <c r="B185">
        <v>23083</v>
      </c>
      <c r="C185">
        <v>23162</v>
      </c>
    </row>
    <row r="186" spans="1:3" x14ac:dyDescent="0.25">
      <c r="A186">
        <v>195</v>
      </c>
      <c r="B186">
        <v>23162</v>
      </c>
      <c r="C186">
        <v>23083</v>
      </c>
    </row>
    <row r="187" spans="1:3" x14ac:dyDescent="0.25">
      <c r="A187">
        <v>196</v>
      </c>
      <c r="B187">
        <v>25754</v>
      </c>
      <c r="C187">
        <v>25749</v>
      </c>
    </row>
    <row r="188" spans="1:3" x14ac:dyDescent="0.25">
      <c r="A188">
        <v>197</v>
      </c>
      <c r="B188">
        <v>25749</v>
      </c>
      <c r="C188">
        <v>25754</v>
      </c>
    </row>
    <row r="189" spans="1:3" x14ac:dyDescent="0.25">
      <c r="A189">
        <v>198</v>
      </c>
      <c r="B189">
        <v>26091</v>
      </c>
      <c r="C189">
        <v>26090</v>
      </c>
    </row>
    <row r="190" spans="1:3" x14ac:dyDescent="0.25">
      <c r="A190">
        <v>199</v>
      </c>
      <c r="B190">
        <v>26090</v>
      </c>
      <c r="C190">
        <v>26091</v>
      </c>
    </row>
    <row r="191" spans="1:3" x14ac:dyDescent="0.25">
      <c r="A191">
        <v>200</v>
      </c>
      <c r="B191">
        <v>24115</v>
      </c>
      <c r="C191">
        <v>24112</v>
      </c>
    </row>
    <row r="192" spans="1:3" x14ac:dyDescent="0.25">
      <c r="A192">
        <v>201</v>
      </c>
      <c r="B192">
        <v>24112</v>
      </c>
      <c r="C192">
        <v>24115</v>
      </c>
    </row>
    <row r="193" spans="1:3" x14ac:dyDescent="0.25">
      <c r="A193">
        <v>202</v>
      </c>
      <c r="B193">
        <v>24111</v>
      </c>
      <c r="C193">
        <v>24082</v>
      </c>
    </row>
    <row r="194" spans="1:3" x14ac:dyDescent="0.25">
      <c r="A194">
        <v>203</v>
      </c>
      <c r="B194">
        <v>24082</v>
      </c>
      <c r="C194">
        <v>24111</v>
      </c>
    </row>
    <row r="195" spans="1:3" x14ac:dyDescent="0.25">
      <c r="A195">
        <v>204</v>
      </c>
      <c r="B195">
        <v>25631</v>
      </c>
      <c r="C195">
        <v>25630</v>
      </c>
    </row>
    <row r="196" spans="1:3" x14ac:dyDescent="0.25">
      <c r="A196">
        <v>205</v>
      </c>
      <c r="B196">
        <v>25630</v>
      </c>
      <c r="C196">
        <v>25631</v>
      </c>
    </row>
    <row r="197" spans="1:3" x14ac:dyDescent="0.25">
      <c r="A197">
        <v>206</v>
      </c>
      <c r="B197">
        <v>25631</v>
      </c>
      <c r="C197">
        <v>25630</v>
      </c>
    </row>
    <row r="198" spans="1:3" x14ac:dyDescent="0.25">
      <c r="A198">
        <v>207</v>
      </c>
      <c r="B198">
        <v>25630</v>
      </c>
      <c r="C198">
        <v>25626</v>
      </c>
    </row>
    <row r="199" spans="1:3" x14ac:dyDescent="0.25">
      <c r="A199">
        <v>208</v>
      </c>
      <c r="B199">
        <v>25626</v>
      </c>
      <c r="C199">
        <v>25624</v>
      </c>
    </row>
    <row r="200" spans="1:3" x14ac:dyDescent="0.25">
      <c r="A200">
        <v>209</v>
      </c>
      <c r="B200">
        <v>25624</v>
      </c>
      <c r="C200">
        <v>25623</v>
      </c>
    </row>
    <row r="201" spans="1:3" x14ac:dyDescent="0.25">
      <c r="A201">
        <v>210</v>
      </c>
      <c r="B201">
        <v>25623</v>
      </c>
      <c r="C201">
        <v>25624</v>
      </c>
    </row>
    <row r="202" spans="1:3" x14ac:dyDescent="0.25">
      <c r="A202">
        <v>211</v>
      </c>
      <c r="B202">
        <v>25624</v>
      </c>
      <c r="C202">
        <v>25626</v>
      </c>
    </row>
    <row r="203" spans="1:3" x14ac:dyDescent="0.25">
      <c r="A203">
        <v>212</v>
      </c>
      <c r="B203">
        <v>25626</v>
      </c>
      <c r="C203">
        <v>25630</v>
      </c>
    </row>
    <row r="204" spans="1:3" x14ac:dyDescent="0.25">
      <c r="A204">
        <v>213</v>
      </c>
      <c r="B204">
        <v>25630</v>
      </c>
      <c r="C204">
        <v>25631</v>
      </c>
    </row>
    <row r="205" spans="1:3" x14ac:dyDescent="0.25">
      <c r="A205">
        <v>214</v>
      </c>
      <c r="B205">
        <v>25623</v>
      </c>
      <c r="C205">
        <v>24117</v>
      </c>
    </row>
    <row r="206" spans="1:3" x14ac:dyDescent="0.25">
      <c r="A206">
        <v>215</v>
      </c>
      <c r="B206">
        <v>24117</v>
      </c>
      <c r="C206">
        <v>25623</v>
      </c>
    </row>
    <row r="207" spans="1:3" x14ac:dyDescent="0.25">
      <c r="A207">
        <v>216</v>
      </c>
      <c r="B207">
        <v>25623</v>
      </c>
      <c r="C207">
        <v>24117</v>
      </c>
    </row>
    <row r="208" spans="1:3" x14ac:dyDescent="0.25">
      <c r="A208">
        <v>217</v>
      </c>
      <c r="B208">
        <v>24117</v>
      </c>
      <c r="C208">
        <v>24115</v>
      </c>
    </row>
    <row r="209" spans="1:3" x14ac:dyDescent="0.25">
      <c r="A209">
        <v>218</v>
      </c>
      <c r="B209">
        <v>24115</v>
      </c>
      <c r="C209">
        <v>24117</v>
      </c>
    </row>
    <row r="210" spans="1:3" x14ac:dyDescent="0.25">
      <c r="A210">
        <v>219</v>
      </c>
      <c r="B210">
        <v>24117</v>
      </c>
      <c r="C210">
        <v>25623</v>
      </c>
    </row>
    <row r="211" spans="1:3" x14ac:dyDescent="0.25">
      <c r="A211">
        <v>220</v>
      </c>
      <c r="B211">
        <v>23966</v>
      </c>
      <c r="C211">
        <v>23964</v>
      </c>
    </row>
    <row r="212" spans="1:3" x14ac:dyDescent="0.25">
      <c r="A212">
        <v>221</v>
      </c>
      <c r="B212">
        <v>23964</v>
      </c>
      <c r="C212">
        <v>23966</v>
      </c>
    </row>
    <row r="213" spans="1:3" x14ac:dyDescent="0.25">
      <c r="A213">
        <v>222</v>
      </c>
      <c r="B213">
        <v>27513</v>
      </c>
      <c r="C213">
        <v>27514</v>
      </c>
    </row>
    <row r="214" spans="1:3" x14ac:dyDescent="0.25">
      <c r="A214">
        <v>223</v>
      </c>
      <c r="B214">
        <v>27514</v>
      </c>
      <c r="C214">
        <v>27513</v>
      </c>
    </row>
    <row r="215" spans="1:3" x14ac:dyDescent="0.25">
      <c r="A215">
        <v>224</v>
      </c>
      <c r="B215">
        <v>27541</v>
      </c>
      <c r="C215">
        <v>27543</v>
      </c>
    </row>
    <row r="216" spans="1:3" x14ac:dyDescent="0.25">
      <c r="A216">
        <v>225</v>
      </c>
      <c r="B216">
        <v>27543</v>
      </c>
      <c r="C216">
        <v>27541</v>
      </c>
    </row>
    <row r="217" spans="1:3" x14ac:dyDescent="0.25">
      <c r="A217">
        <v>226</v>
      </c>
      <c r="B217">
        <v>23551</v>
      </c>
      <c r="C217">
        <v>23549</v>
      </c>
    </row>
    <row r="218" spans="1:3" x14ac:dyDescent="0.25">
      <c r="A218">
        <v>227</v>
      </c>
      <c r="B218">
        <v>23549</v>
      </c>
      <c r="C218">
        <v>23551</v>
      </c>
    </row>
    <row r="219" spans="1:3" x14ac:dyDescent="0.25">
      <c r="A219">
        <v>228</v>
      </c>
      <c r="B219">
        <v>25762</v>
      </c>
      <c r="C219">
        <v>25745</v>
      </c>
    </row>
    <row r="220" spans="1:3" x14ac:dyDescent="0.25">
      <c r="A220">
        <v>229</v>
      </c>
      <c r="B220">
        <v>25745</v>
      </c>
      <c r="C220">
        <v>25762</v>
      </c>
    </row>
    <row r="221" spans="1:3" x14ac:dyDescent="0.25">
      <c r="A221">
        <v>230</v>
      </c>
      <c r="B221">
        <v>26085</v>
      </c>
      <c r="C221">
        <v>25769</v>
      </c>
    </row>
    <row r="222" spans="1:3" x14ac:dyDescent="0.25">
      <c r="A222">
        <v>231</v>
      </c>
      <c r="B222">
        <v>25769</v>
      </c>
      <c r="C222">
        <v>26085</v>
      </c>
    </row>
    <row r="223" spans="1:3" x14ac:dyDescent="0.25">
      <c r="A223">
        <v>232</v>
      </c>
      <c r="B223">
        <v>23617</v>
      </c>
      <c r="C223">
        <v>23616</v>
      </c>
    </row>
    <row r="224" spans="1:3" x14ac:dyDescent="0.25">
      <c r="A224">
        <v>233</v>
      </c>
      <c r="B224">
        <v>23616</v>
      </c>
      <c r="C224">
        <v>23617</v>
      </c>
    </row>
    <row r="225" spans="1:3" x14ac:dyDescent="0.25">
      <c r="A225">
        <v>234</v>
      </c>
      <c r="B225">
        <v>25741</v>
      </c>
      <c r="C225">
        <v>25655</v>
      </c>
    </row>
    <row r="226" spans="1:3" x14ac:dyDescent="0.25">
      <c r="A226">
        <v>235</v>
      </c>
      <c r="B226">
        <v>25655</v>
      </c>
      <c r="C226">
        <v>25741</v>
      </c>
    </row>
    <row r="227" spans="1:3" x14ac:dyDescent="0.25">
      <c r="A227">
        <v>236</v>
      </c>
      <c r="B227">
        <v>27648</v>
      </c>
      <c r="C227">
        <v>27654</v>
      </c>
    </row>
    <row r="228" spans="1:3" x14ac:dyDescent="0.25">
      <c r="A228">
        <v>237</v>
      </c>
      <c r="B228">
        <v>27654</v>
      </c>
      <c r="C228">
        <v>27648</v>
      </c>
    </row>
    <row r="229" spans="1:3" x14ac:dyDescent="0.25">
      <c r="A229">
        <v>238</v>
      </c>
      <c r="B229">
        <v>21124</v>
      </c>
      <c r="C229">
        <v>23948</v>
      </c>
    </row>
    <row r="230" spans="1:3" x14ac:dyDescent="0.25">
      <c r="A230">
        <v>239</v>
      </c>
      <c r="B230">
        <v>23948</v>
      </c>
      <c r="C230">
        <v>21124</v>
      </c>
    </row>
    <row r="231" spans="1:3" x14ac:dyDescent="0.25">
      <c r="A231">
        <v>240</v>
      </c>
      <c r="B231">
        <v>21296</v>
      </c>
      <c r="C231">
        <v>24061</v>
      </c>
    </row>
    <row r="232" spans="1:3" x14ac:dyDescent="0.25">
      <c r="A232">
        <v>241</v>
      </c>
      <c r="B232">
        <v>24061</v>
      </c>
      <c r="C232">
        <v>21296</v>
      </c>
    </row>
    <row r="233" spans="1:3" x14ac:dyDescent="0.25">
      <c r="A233">
        <v>242</v>
      </c>
      <c r="B233">
        <v>27549</v>
      </c>
      <c r="C233">
        <v>27551</v>
      </c>
    </row>
    <row r="234" spans="1:3" x14ac:dyDescent="0.25">
      <c r="A234">
        <v>243</v>
      </c>
      <c r="B234">
        <v>27551</v>
      </c>
      <c r="C234">
        <v>27549</v>
      </c>
    </row>
    <row r="235" spans="1:3" x14ac:dyDescent="0.25">
      <c r="A235">
        <v>244</v>
      </c>
      <c r="B235">
        <v>27551</v>
      </c>
      <c r="C235">
        <v>27557</v>
      </c>
    </row>
    <row r="236" spans="1:3" x14ac:dyDescent="0.25">
      <c r="A236">
        <v>245</v>
      </c>
      <c r="B236">
        <v>27557</v>
      </c>
      <c r="C236">
        <v>27551</v>
      </c>
    </row>
    <row r="237" spans="1:3" x14ac:dyDescent="0.25">
      <c r="A237">
        <v>246</v>
      </c>
      <c r="B237">
        <v>27399</v>
      </c>
      <c r="C237">
        <v>27405</v>
      </c>
    </row>
    <row r="238" spans="1:3" x14ac:dyDescent="0.25">
      <c r="A238">
        <v>247</v>
      </c>
      <c r="B238">
        <v>27405</v>
      </c>
      <c r="C238">
        <v>27399</v>
      </c>
    </row>
    <row r="239" spans="1:3" x14ac:dyDescent="0.25">
      <c r="A239">
        <v>248</v>
      </c>
      <c r="B239">
        <v>21906</v>
      </c>
      <c r="C239">
        <v>21896</v>
      </c>
    </row>
    <row r="240" spans="1:3" x14ac:dyDescent="0.25">
      <c r="A240">
        <v>249</v>
      </c>
      <c r="B240">
        <v>21896</v>
      </c>
      <c r="C240">
        <v>21906</v>
      </c>
    </row>
    <row r="241" spans="1:3" x14ac:dyDescent="0.25">
      <c r="A241">
        <v>250</v>
      </c>
      <c r="B241">
        <v>22006</v>
      </c>
      <c r="C241">
        <v>21913</v>
      </c>
    </row>
    <row r="242" spans="1:3" x14ac:dyDescent="0.25">
      <c r="A242">
        <v>251</v>
      </c>
      <c r="B242">
        <v>21913</v>
      </c>
      <c r="C242">
        <v>22006</v>
      </c>
    </row>
    <row r="243" spans="1:3" x14ac:dyDescent="0.25">
      <c r="A243">
        <v>252</v>
      </c>
      <c r="B243">
        <v>27212</v>
      </c>
      <c r="C243">
        <v>27224</v>
      </c>
    </row>
    <row r="244" spans="1:3" x14ac:dyDescent="0.25">
      <c r="A244">
        <v>253</v>
      </c>
      <c r="B244">
        <v>27224</v>
      </c>
      <c r="C244">
        <v>27212</v>
      </c>
    </row>
    <row r="245" spans="1:3" x14ac:dyDescent="0.25">
      <c r="A245">
        <v>254</v>
      </c>
      <c r="B245">
        <v>27231</v>
      </c>
      <c r="C245">
        <v>27246</v>
      </c>
    </row>
    <row r="246" spans="1:3" x14ac:dyDescent="0.25">
      <c r="A246">
        <v>255</v>
      </c>
      <c r="B246">
        <v>27246</v>
      </c>
      <c r="C246">
        <v>27231</v>
      </c>
    </row>
    <row r="247" spans="1:3" x14ac:dyDescent="0.25">
      <c r="A247">
        <v>256</v>
      </c>
      <c r="B247">
        <v>27813</v>
      </c>
      <c r="C247">
        <v>27814</v>
      </c>
    </row>
    <row r="248" spans="1:3" x14ac:dyDescent="0.25">
      <c r="A248">
        <v>257</v>
      </c>
      <c r="B248">
        <v>27814</v>
      </c>
      <c r="C248">
        <v>27813</v>
      </c>
    </row>
    <row r="249" spans="1:3" x14ac:dyDescent="0.25">
      <c r="A249">
        <v>258</v>
      </c>
      <c r="B249">
        <v>23349</v>
      </c>
      <c r="C249">
        <v>23353</v>
      </c>
    </row>
    <row r="250" spans="1:3" x14ac:dyDescent="0.25">
      <c r="A250">
        <v>259</v>
      </c>
      <c r="B250">
        <v>23353</v>
      </c>
      <c r="C250">
        <v>23349</v>
      </c>
    </row>
    <row r="251" spans="1:3" x14ac:dyDescent="0.25">
      <c r="A251">
        <v>260</v>
      </c>
      <c r="B251">
        <v>27849</v>
      </c>
      <c r="C251">
        <v>27857</v>
      </c>
    </row>
    <row r="252" spans="1:3" x14ac:dyDescent="0.25">
      <c r="A252">
        <v>261</v>
      </c>
      <c r="B252">
        <v>27857</v>
      </c>
      <c r="C252">
        <v>27849</v>
      </c>
    </row>
    <row r="253" spans="1:3" x14ac:dyDescent="0.25">
      <c r="A253">
        <v>262</v>
      </c>
      <c r="B253">
        <v>27725</v>
      </c>
      <c r="C253">
        <v>27727</v>
      </c>
    </row>
    <row r="254" spans="1:3" x14ac:dyDescent="0.25">
      <c r="A254">
        <v>263</v>
      </c>
      <c r="B254">
        <v>27727</v>
      </c>
      <c r="C254">
        <v>27725</v>
      </c>
    </row>
    <row r="255" spans="1:3" x14ac:dyDescent="0.25">
      <c r="A255">
        <v>264</v>
      </c>
      <c r="B255">
        <v>27691</v>
      </c>
      <c r="C255">
        <v>27699</v>
      </c>
    </row>
    <row r="256" spans="1:3" x14ac:dyDescent="0.25">
      <c r="A256">
        <v>265</v>
      </c>
      <c r="B256">
        <v>27699</v>
      </c>
      <c r="C256">
        <v>27691</v>
      </c>
    </row>
    <row r="257" spans="1:3" x14ac:dyDescent="0.25">
      <c r="A257">
        <v>266</v>
      </c>
      <c r="B257">
        <v>23355</v>
      </c>
      <c r="C257">
        <v>23356</v>
      </c>
    </row>
    <row r="258" spans="1:3" x14ac:dyDescent="0.25">
      <c r="A258">
        <v>267</v>
      </c>
      <c r="B258">
        <v>23356</v>
      </c>
      <c r="C258">
        <v>23355</v>
      </c>
    </row>
    <row r="259" spans="1:3" x14ac:dyDescent="0.25">
      <c r="A259">
        <v>268</v>
      </c>
      <c r="B259">
        <v>23342</v>
      </c>
      <c r="C259">
        <v>23340</v>
      </c>
    </row>
    <row r="260" spans="1:3" x14ac:dyDescent="0.25">
      <c r="A260">
        <v>269</v>
      </c>
      <c r="B260">
        <v>23357</v>
      </c>
      <c r="C260">
        <v>23363</v>
      </c>
    </row>
    <row r="261" spans="1:3" x14ac:dyDescent="0.25">
      <c r="A261">
        <v>270</v>
      </c>
      <c r="B261">
        <v>23363</v>
      </c>
      <c r="C261">
        <v>23357</v>
      </c>
    </row>
    <row r="262" spans="1:3" x14ac:dyDescent="0.25">
      <c r="A262">
        <v>271</v>
      </c>
      <c r="B262">
        <v>23357</v>
      </c>
      <c r="C262">
        <v>23363</v>
      </c>
    </row>
    <row r="263" spans="1:3" x14ac:dyDescent="0.25">
      <c r="A263">
        <v>272</v>
      </c>
      <c r="B263">
        <v>23363</v>
      </c>
      <c r="C263">
        <v>23357</v>
      </c>
    </row>
    <row r="264" spans="1:3" x14ac:dyDescent="0.25">
      <c r="A264">
        <v>273</v>
      </c>
      <c r="B264">
        <v>23358</v>
      </c>
      <c r="C264">
        <v>32901</v>
      </c>
    </row>
    <row r="265" spans="1:3" x14ac:dyDescent="0.25">
      <c r="A265">
        <v>274</v>
      </c>
      <c r="B265">
        <v>32901</v>
      </c>
      <c r="C265">
        <v>23357</v>
      </c>
    </row>
    <row r="266" spans="1:3" x14ac:dyDescent="0.25">
      <c r="A266">
        <v>275</v>
      </c>
      <c r="B266">
        <v>23357</v>
      </c>
      <c r="C266">
        <v>32901</v>
      </c>
    </row>
    <row r="267" spans="1:3" x14ac:dyDescent="0.25">
      <c r="A267">
        <v>276</v>
      </c>
      <c r="B267">
        <v>32901</v>
      </c>
      <c r="C267">
        <v>23358</v>
      </c>
    </row>
    <row r="268" spans="1:3" x14ac:dyDescent="0.25">
      <c r="A268">
        <v>277</v>
      </c>
      <c r="B268">
        <v>27830</v>
      </c>
      <c r="C268">
        <v>27831</v>
      </c>
    </row>
    <row r="269" spans="1:3" x14ac:dyDescent="0.25">
      <c r="A269">
        <v>278</v>
      </c>
      <c r="B269">
        <v>27831</v>
      </c>
      <c r="C269">
        <v>27830</v>
      </c>
    </row>
    <row r="270" spans="1:3" x14ac:dyDescent="0.25">
      <c r="A270">
        <v>279</v>
      </c>
      <c r="B270">
        <v>32903</v>
      </c>
      <c r="C270">
        <v>23365</v>
      </c>
    </row>
    <row r="271" spans="1:3" x14ac:dyDescent="0.25">
      <c r="A271">
        <v>280</v>
      </c>
      <c r="B271">
        <v>23365</v>
      </c>
      <c r="C271">
        <v>32903</v>
      </c>
    </row>
    <row r="272" spans="1:3" x14ac:dyDescent="0.25">
      <c r="A272">
        <v>281</v>
      </c>
      <c r="B272">
        <v>27583</v>
      </c>
      <c r="C272">
        <v>27584</v>
      </c>
    </row>
    <row r="273" spans="1:3" x14ac:dyDescent="0.25">
      <c r="A273">
        <v>282</v>
      </c>
      <c r="B273">
        <v>27584</v>
      </c>
      <c r="C273">
        <v>27583</v>
      </c>
    </row>
    <row r="274" spans="1:3" x14ac:dyDescent="0.25">
      <c r="A274">
        <v>283</v>
      </c>
      <c r="B274">
        <v>27774</v>
      </c>
      <c r="C274">
        <v>27797</v>
      </c>
    </row>
    <row r="275" spans="1:3" x14ac:dyDescent="0.25">
      <c r="A275">
        <v>284</v>
      </c>
      <c r="B275">
        <v>27797</v>
      </c>
      <c r="C275">
        <v>27774</v>
      </c>
    </row>
    <row r="276" spans="1:3" x14ac:dyDescent="0.25">
      <c r="A276">
        <v>285</v>
      </c>
      <c r="B276">
        <v>23458</v>
      </c>
      <c r="C276">
        <v>23474</v>
      </c>
    </row>
    <row r="277" spans="1:3" x14ac:dyDescent="0.25">
      <c r="A277">
        <v>286</v>
      </c>
      <c r="B277">
        <v>23474</v>
      </c>
      <c r="C277">
        <v>23458</v>
      </c>
    </row>
    <row r="278" spans="1:3" x14ac:dyDescent="0.25">
      <c r="A278">
        <v>287</v>
      </c>
      <c r="B278">
        <v>27881</v>
      </c>
      <c r="C278">
        <v>27882</v>
      </c>
    </row>
    <row r="279" spans="1:3" x14ac:dyDescent="0.25">
      <c r="A279">
        <v>288</v>
      </c>
      <c r="B279">
        <v>27882</v>
      </c>
      <c r="C279">
        <v>27881</v>
      </c>
    </row>
    <row r="280" spans="1:3" x14ac:dyDescent="0.25">
      <c r="A280">
        <v>289</v>
      </c>
      <c r="B280">
        <v>27242</v>
      </c>
      <c r="C280">
        <v>27248</v>
      </c>
    </row>
    <row r="281" spans="1:3" x14ac:dyDescent="0.25">
      <c r="A281">
        <v>290</v>
      </c>
      <c r="B281">
        <v>27248</v>
      </c>
      <c r="C281">
        <v>27242</v>
      </c>
    </row>
    <row r="282" spans="1:3" x14ac:dyDescent="0.25">
      <c r="A282">
        <v>291</v>
      </c>
      <c r="B282">
        <v>27085</v>
      </c>
      <c r="C282">
        <v>27196</v>
      </c>
    </row>
    <row r="283" spans="1:3" x14ac:dyDescent="0.25">
      <c r="A283">
        <v>292</v>
      </c>
      <c r="B283">
        <v>27196</v>
      </c>
      <c r="C283">
        <v>27085</v>
      </c>
    </row>
    <row r="284" spans="1:3" x14ac:dyDescent="0.25">
      <c r="A284">
        <v>293</v>
      </c>
      <c r="B284">
        <v>27596</v>
      </c>
      <c r="C284">
        <v>27598</v>
      </c>
    </row>
    <row r="285" spans="1:3" x14ac:dyDescent="0.25">
      <c r="A285">
        <v>294</v>
      </c>
      <c r="B285">
        <v>27598</v>
      </c>
      <c r="C285">
        <v>27596</v>
      </c>
    </row>
    <row r="286" spans="1:3" x14ac:dyDescent="0.25">
      <c r="A286">
        <v>295</v>
      </c>
      <c r="B286">
        <v>27077</v>
      </c>
      <c r="C286">
        <v>27078</v>
      </c>
    </row>
    <row r="287" spans="1:3" x14ac:dyDescent="0.25">
      <c r="A287">
        <v>296</v>
      </c>
      <c r="B287">
        <v>27078</v>
      </c>
      <c r="C287">
        <v>27077</v>
      </c>
    </row>
    <row r="288" spans="1:3" x14ac:dyDescent="0.25">
      <c r="A288">
        <v>297</v>
      </c>
      <c r="B288">
        <v>27593</v>
      </c>
      <c r="C288">
        <v>27600</v>
      </c>
    </row>
    <row r="289" spans="1:3" x14ac:dyDescent="0.25">
      <c r="A289">
        <v>298</v>
      </c>
      <c r="B289">
        <v>27600</v>
      </c>
      <c r="C289">
        <v>27593</v>
      </c>
    </row>
    <row r="290" spans="1:3" x14ac:dyDescent="0.25">
      <c r="A290">
        <v>299</v>
      </c>
      <c r="B290">
        <v>21962</v>
      </c>
      <c r="C290">
        <v>21883</v>
      </c>
    </row>
    <row r="291" spans="1:3" x14ac:dyDescent="0.25">
      <c r="A291">
        <v>300</v>
      </c>
      <c r="B291">
        <v>21883</v>
      </c>
      <c r="C291">
        <v>21962</v>
      </c>
    </row>
    <row r="292" spans="1:3" x14ac:dyDescent="0.25">
      <c r="A292">
        <v>301</v>
      </c>
      <c r="B292">
        <v>26970</v>
      </c>
      <c r="C292">
        <v>26773</v>
      </c>
    </row>
    <row r="293" spans="1:3" x14ac:dyDescent="0.25">
      <c r="A293">
        <v>302</v>
      </c>
      <c r="B293">
        <v>26773</v>
      </c>
      <c r="C293">
        <v>26970</v>
      </c>
    </row>
    <row r="294" spans="1:3" x14ac:dyDescent="0.25">
      <c r="A294">
        <v>303</v>
      </c>
      <c r="B294">
        <v>27909</v>
      </c>
      <c r="C294">
        <v>27906</v>
      </c>
    </row>
    <row r="295" spans="1:3" x14ac:dyDescent="0.25">
      <c r="A295">
        <v>304</v>
      </c>
      <c r="B295">
        <v>27906</v>
      </c>
      <c r="C295">
        <v>27909</v>
      </c>
    </row>
    <row r="296" spans="1:3" x14ac:dyDescent="0.25">
      <c r="A296">
        <v>305</v>
      </c>
      <c r="B296">
        <v>21228</v>
      </c>
      <c r="C296">
        <v>21229</v>
      </c>
    </row>
    <row r="297" spans="1:3" x14ac:dyDescent="0.25">
      <c r="A297">
        <v>306</v>
      </c>
      <c r="B297">
        <v>21229</v>
      </c>
      <c r="C297">
        <v>21228</v>
      </c>
    </row>
    <row r="298" spans="1:3" x14ac:dyDescent="0.25">
      <c r="A298">
        <v>307</v>
      </c>
      <c r="B298">
        <v>26343</v>
      </c>
      <c r="C298">
        <v>26346</v>
      </c>
    </row>
    <row r="299" spans="1:3" x14ac:dyDescent="0.25">
      <c r="A299">
        <v>308</v>
      </c>
      <c r="B299">
        <v>26346</v>
      </c>
      <c r="C299">
        <v>26343</v>
      </c>
    </row>
    <row r="300" spans="1:3" x14ac:dyDescent="0.25">
      <c r="A300">
        <v>309</v>
      </c>
      <c r="B300">
        <v>26825</v>
      </c>
      <c r="C300">
        <v>26826</v>
      </c>
    </row>
    <row r="301" spans="1:3" x14ac:dyDescent="0.25">
      <c r="A301">
        <v>310</v>
      </c>
      <c r="B301">
        <v>26826</v>
      </c>
      <c r="C301">
        <v>26825</v>
      </c>
    </row>
    <row r="302" spans="1:3" x14ac:dyDescent="0.25">
      <c r="A302">
        <v>311</v>
      </c>
      <c r="B302">
        <v>26815</v>
      </c>
      <c r="C302">
        <v>26825</v>
      </c>
    </row>
    <row r="303" spans="1:3" x14ac:dyDescent="0.25">
      <c r="A303">
        <v>312</v>
      </c>
      <c r="B303">
        <v>26825</v>
      </c>
      <c r="C303">
        <v>26815</v>
      </c>
    </row>
    <row r="304" spans="1:3" x14ac:dyDescent="0.25">
      <c r="A304">
        <v>313</v>
      </c>
      <c r="B304">
        <v>26350</v>
      </c>
      <c r="C304">
        <v>26351</v>
      </c>
    </row>
    <row r="305" spans="1:3" x14ac:dyDescent="0.25">
      <c r="A305">
        <v>314</v>
      </c>
      <c r="B305">
        <v>26351</v>
      </c>
      <c r="C305">
        <v>26350</v>
      </c>
    </row>
    <row r="306" spans="1:3" x14ac:dyDescent="0.25">
      <c r="A306">
        <v>315</v>
      </c>
      <c r="B306">
        <v>26319</v>
      </c>
      <c r="C306">
        <v>26350</v>
      </c>
    </row>
    <row r="307" spans="1:3" x14ac:dyDescent="0.25">
      <c r="A307">
        <v>316</v>
      </c>
      <c r="B307">
        <v>26350</v>
      </c>
      <c r="C307">
        <v>26319</v>
      </c>
    </row>
    <row r="308" spans="1:3" x14ac:dyDescent="0.25">
      <c r="A308">
        <v>317</v>
      </c>
      <c r="B308">
        <v>26351</v>
      </c>
      <c r="C308">
        <v>26352</v>
      </c>
    </row>
    <row r="309" spans="1:3" x14ac:dyDescent="0.25">
      <c r="A309">
        <v>318</v>
      </c>
      <c r="B309">
        <v>26352</v>
      </c>
      <c r="C309">
        <v>26351</v>
      </c>
    </row>
    <row r="310" spans="1:3" x14ac:dyDescent="0.25">
      <c r="A310">
        <v>319</v>
      </c>
      <c r="B310">
        <v>27012</v>
      </c>
      <c r="C310">
        <v>26995</v>
      </c>
    </row>
    <row r="311" spans="1:3" x14ac:dyDescent="0.25">
      <c r="A311">
        <v>320</v>
      </c>
      <c r="B311">
        <v>26995</v>
      </c>
      <c r="C311">
        <v>27012</v>
      </c>
    </row>
    <row r="312" spans="1:3" x14ac:dyDescent="0.25">
      <c r="A312">
        <v>321</v>
      </c>
      <c r="B312">
        <v>25485</v>
      </c>
      <c r="C312">
        <v>25479</v>
      </c>
    </row>
    <row r="313" spans="1:3" x14ac:dyDescent="0.25">
      <c r="A313">
        <v>322</v>
      </c>
      <c r="B313">
        <v>25479</v>
      </c>
      <c r="C313">
        <v>25485</v>
      </c>
    </row>
    <row r="314" spans="1:3" x14ac:dyDescent="0.25">
      <c r="A314">
        <v>323</v>
      </c>
      <c r="B314">
        <v>25823</v>
      </c>
      <c r="C314">
        <v>25809</v>
      </c>
    </row>
    <row r="315" spans="1:3" x14ac:dyDescent="0.25">
      <c r="A315">
        <v>324</v>
      </c>
      <c r="B315">
        <v>25809</v>
      </c>
      <c r="C315">
        <v>25823</v>
      </c>
    </row>
    <row r="316" spans="1:3" x14ac:dyDescent="0.25">
      <c r="A316">
        <v>325</v>
      </c>
      <c r="B316">
        <v>22551</v>
      </c>
      <c r="C316">
        <v>22725</v>
      </c>
    </row>
    <row r="317" spans="1:3" x14ac:dyDescent="0.25">
      <c r="A317">
        <v>326</v>
      </c>
      <c r="B317">
        <v>22725</v>
      </c>
      <c r="C317">
        <v>22551</v>
      </c>
    </row>
    <row r="318" spans="1:3" x14ac:dyDescent="0.25">
      <c r="A318">
        <v>327</v>
      </c>
      <c r="B318">
        <v>22799</v>
      </c>
      <c r="C318">
        <v>22388</v>
      </c>
    </row>
    <row r="319" spans="1:3" x14ac:dyDescent="0.25">
      <c r="A319">
        <v>328</v>
      </c>
      <c r="B319">
        <v>22388</v>
      </c>
      <c r="C319">
        <v>22799</v>
      </c>
    </row>
    <row r="320" spans="1:3" x14ac:dyDescent="0.25">
      <c r="A320">
        <v>329</v>
      </c>
      <c r="B320">
        <v>26079</v>
      </c>
      <c r="C320">
        <v>26360</v>
      </c>
    </row>
    <row r="321" spans="1:3" x14ac:dyDescent="0.25">
      <c r="A321">
        <v>330</v>
      </c>
      <c r="B321">
        <v>26360</v>
      </c>
      <c r="C321">
        <v>26079</v>
      </c>
    </row>
    <row r="322" spans="1:3" x14ac:dyDescent="0.25">
      <c r="A322">
        <v>331</v>
      </c>
      <c r="B322">
        <v>26879</v>
      </c>
      <c r="C322">
        <v>26880</v>
      </c>
    </row>
    <row r="323" spans="1:3" x14ac:dyDescent="0.25">
      <c r="A323">
        <v>332</v>
      </c>
      <c r="B323">
        <v>26880</v>
      </c>
      <c r="C323">
        <v>26879</v>
      </c>
    </row>
    <row r="324" spans="1:3" x14ac:dyDescent="0.25">
      <c r="A324">
        <v>333</v>
      </c>
      <c r="B324">
        <v>22720</v>
      </c>
      <c r="C324">
        <v>22721</v>
      </c>
    </row>
    <row r="325" spans="1:3" x14ac:dyDescent="0.25">
      <c r="A325">
        <v>334</v>
      </c>
      <c r="B325">
        <v>22721</v>
      </c>
      <c r="C325">
        <v>22720</v>
      </c>
    </row>
    <row r="326" spans="1:3" x14ac:dyDescent="0.25">
      <c r="A326">
        <v>335</v>
      </c>
      <c r="B326">
        <v>24070</v>
      </c>
      <c r="C326">
        <v>24076</v>
      </c>
    </row>
    <row r="327" spans="1:3" x14ac:dyDescent="0.25">
      <c r="A327">
        <v>336</v>
      </c>
      <c r="B327">
        <v>24076</v>
      </c>
      <c r="C327">
        <v>24070</v>
      </c>
    </row>
    <row r="328" spans="1:3" x14ac:dyDescent="0.25">
      <c r="A328">
        <v>337</v>
      </c>
      <c r="B328">
        <v>24068</v>
      </c>
      <c r="C328">
        <v>24070</v>
      </c>
    </row>
    <row r="329" spans="1:3" x14ac:dyDescent="0.25">
      <c r="A329">
        <v>338</v>
      </c>
      <c r="B329">
        <v>24070</v>
      </c>
      <c r="C329">
        <v>24068</v>
      </c>
    </row>
    <row r="330" spans="1:3" x14ac:dyDescent="0.25">
      <c r="A330">
        <v>339</v>
      </c>
      <c r="B330">
        <v>23703</v>
      </c>
      <c r="C330">
        <v>23737</v>
      </c>
    </row>
    <row r="331" spans="1:3" x14ac:dyDescent="0.25">
      <c r="A331">
        <v>340</v>
      </c>
      <c r="B331">
        <v>23737</v>
      </c>
      <c r="C331">
        <v>23738</v>
      </c>
    </row>
    <row r="332" spans="1:3" x14ac:dyDescent="0.25">
      <c r="A332">
        <v>341</v>
      </c>
      <c r="B332">
        <v>23738</v>
      </c>
      <c r="C332">
        <v>23737</v>
      </c>
    </row>
    <row r="333" spans="1:3" x14ac:dyDescent="0.25">
      <c r="A333">
        <v>342</v>
      </c>
      <c r="B333">
        <v>23737</v>
      </c>
      <c r="C333">
        <v>23703</v>
      </c>
    </row>
    <row r="334" spans="1:3" x14ac:dyDescent="0.25">
      <c r="A334">
        <v>343</v>
      </c>
      <c r="B334">
        <v>23186</v>
      </c>
      <c r="C334">
        <v>23187</v>
      </c>
    </row>
    <row r="335" spans="1:3" x14ac:dyDescent="0.25">
      <c r="A335">
        <v>344</v>
      </c>
      <c r="B335">
        <v>23187</v>
      </c>
      <c r="C335">
        <v>23186</v>
      </c>
    </row>
    <row r="336" spans="1:3" x14ac:dyDescent="0.25">
      <c r="A336">
        <v>345</v>
      </c>
      <c r="B336">
        <v>22782</v>
      </c>
      <c r="C336">
        <v>22777</v>
      </c>
    </row>
    <row r="337" spans="1:3" x14ac:dyDescent="0.25">
      <c r="A337">
        <v>346</v>
      </c>
      <c r="B337">
        <v>22777</v>
      </c>
      <c r="C337">
        <v>22782</v>
      </c>
    </row>
    <row r="338" spans="1:3" x14ac:dyDescent="0.25">
      <c r="A338">
        <v>347</v>
      </c>
      <c r="B338">
        <v>25619</v>
      </c>
      <c r="C338">
        <v>25620</v>
      </c>
    </row>
    <row r="339" spans="1:3" x14ac:dyDescent="0.25">
      <c r="A339">
        <v>348</v>
      </c>
      <c r="B339">
        <v>25620</v>
      </c>
      <c r="C339">
        <v>25619</v>
      </c>
    </row>
    <row r="340" spans="1:3" x14ac:dyDescent="0.25">
      <c r="A340">
        <v>349</v>
      </c>
      <c r="B340">
        <v>21967</v>
      </c>
      <c r="C340">
        <v>21943</v>
      </c>
    </row>
    <row r="341" spans="1:3" x14ac:dyDescent="0.25">
      <c r="A341">
        <v>350</v>
      </c>
      <c r="B341">
        <v>21943</v>
      </c>
      <c r="C341">
        <v>21944</v>
      </c>
    </row>
    <row r="342" spans="1:3" x14ac:dyDescent="0.25">
      <c r="A342">
        <v>351</v>
      </c>
      <c r="B342">
        <v>21944</v>
      </c>
      <c r="C342">
        <v>21942</v>
      </c>
    </row>
    <row r="343" spans="1:3" x14ac:dyDescent="0.25">
      <c r="A343">
        <v>352</v>
      </c>
      <c r="B343">
        <v>21942</v>
      </c>
      <c r="C343">
        <v>21944</v>
      </c>
    </row>
    <row r="344" spans="1:3" x14ac:dyDescent="0.25">
      <c r="A344">
        <v>353</v>
      </c>
      <c r="B344">
        <v>21944</v>
      </c>
      <c r="C344">
        <v>21943</v>
      </c>
    </row>
    <row r="345" spans="1:3" x14ac:dyDescent="0.25">
      <c r="A345">
        <v>354</v>
      </c>
      <c r="B345">
        <v>21943</v>
      </c>
      <c r="C345">
        <v>21967</v>
      </c>
    </row>
    <row r="346" spans="1:3" x14ac:dyDescent="0.25">
      <c r="A346">
        <v>355</v>
      </c>
      <c r="B346">
        <v>22268</v>
      </c>
      <c r="C346">
        <v>21983</v>
      </c>
    </row>
    <row r="347" spans="1:3" x14ac:dyDescent="0.25">
      <c r="A347">
        <v>356</v>
      </c>
      <c r="B347">
        <v>21983</v>
      </c>
      <c r="C347">
        <v>21974</v>
      </c>
    </row>
    <row r="348" spans="1:3" x14ac:dyDescent="0.25">
      <c r="A348">
        <v>357</v>
      </c>
      <c r="B348">
        <v>21974</v>
      </c>
      <c r="C348">
        <v>21973</v>
      </c>
    </row>
    <row r="349" spans="1:3" x14ac:dyDescent="0.25">
      <c r="A349">
        <v>358</v>
      </c>
      <c r="B349">
        <v>21973</v>
      </c>
      <c r="C349">
        <v>21967</v>
      </c>
    </row>
    <row r="350" spans="1:3" x14ac:dyDescent="0.25">
      <c r="A350">
        <v>359</v>
      </c>
      <c r="B350">
        <v>21967</v>
      </c>
      <c r="C350">
        <v>21973</v>
      </c>
    </row>
    <row r="351" spans="1:3" x14ac:dyDescent="0.25">
      <c r="A351">
        <v>360</v>
      </c>
      <c r="B351">
        <v>21973</v>
      </c>
      <c r="C351">
        <v>21974</v>
      </c>
    </row>
    <row r="352" spans="1:3" x14ac:dyDescent="0.25">
      <c r="A352">
        <v>361</v>
      </c>
      <c r="B352">
        <v>21974</v>
      </c>
      <c r="C352">
        <v>21983</v>
      </c>
    </row>
    <row r="353" spans="1:3" x14ac:dyDescent="0.25">
      <c r="A353">
        <v>362</v>
      </c>
      <c r="B353">
        <v>21983</v>
      </c>
      <c r="C353">
        <v>22268</v>
      </c>
    </row>
    <row r="354" spans="1:3" x14ac:dyDescent="0.25">
      <c r="A354">
        <v>363</v>
      </c>
      <c r="B354">
        <v>21929</v>
      </c>
      <c r="C354">
        <v>21870</v>
      </c>
    </row>
    <row r="355" spans="1:3" x14ac:dyDescent="0.25">
      <c r="A355">
        <v>364</v>
      </c>
      <c r="B355">
        <v>21870</v>
      </c>
      <c r="C355">
        <v>21929</v>
      </c>
    </row>
    <row r="356" spans="1:3" x14ac:dyDescent="0.25">
      <c r="A356">
        <v>365</v>
      </c>
      <c r="B356">
        <v>21848</v>
      </c>
      <c r="C356">
        <v>21849</v>
      </c>
    </row>
    <row r="357" spans="1:3" x14ac:dyDescent="0.25">
      <c r="A357">
        <v>366</v>
      </c>
      <c r="B357">
        <v>21849</v>
      </c>
      <c r="C357">
        <v>21848</v>
      </c>
    </row>
    <row r="358" spans="1:3" x14ac:dyDescent="0.25">
      <c r="A358">
        <v>367</v>
      </c>
      <c r="B358">
        <v>21869</v>
      </c>
      <c r="C358">
        <v>21846</v>
      </c>
    </row>
    <row r="359" spans="1:3" x14ac:dyDescent="0.25">
      <c r="A359">
        <v>368</v>
      </c>
      <c r="B359">
        <v>21846</v>
      </c>
      <c r="C359">
        <v>21869</v>
      </c>
    </row>
    <row r="360" spans="1:3" x14ac:dyDescent="0.25">
      <c r="A360">
        <v>369</v>
      </c>
      <c r="B360">
        <v>27571</v>
      </c>
      <c r="C360">
        <v>27572</v>
      </c>
    </row>
    <row r="361" spans="1:3" x14ac:dyDescent="0.25">
      <c r="A361">
        <v>370</v>
      </c>
      <c r="B361">
        <v>27572</v>
      </c>
      <c r="C361">
        <v>27571</v>
      </c>
    </row>
    <row r="362" spans="1:3" x14ac:dyDescent="0.25">
      <c r="A362">
        <v>371</v>
      </c>
      <c r="B362">
        <v>27571</v>
      </c>
      <c r="C362">
        <v>27568</v>
      </c>
    </row>
    <row r="363" spans="1:3" x14ac:dyDescent="0.25">
      <c r="A363">
        <v>372</v>
      </c>
      <c r="B363">
        <v>27568</v>
      </c>
      <c r="C363">
        <v>27571</v>
      </c>
    </row>
    <row r="364" spans="1:3" x14ac:dyDescent="0.25">
      <c r="A364">
        <v>373</v>
      </c>
      <c r="B364">
        <v>26850</v>
      </c>
      <c r="C364">
        <v>26848</v>
      </c>
    </row>
    <row r="365" spans="1:3" x14ac:dyDescent="0.25">
      <c r="A365">
        <v>374</v>
      </c>
      <c r="B365">
        <v>26848</v>
      </c>
      <c r="C365">
        <v>26850</v>
      </c>
    </row>
    <row r="366" spans="1:3" x14ac:dyDescent="0.25">
      <c r="A366">
        <v>375</v>
      </c>
      <c r="B366">
        <v>26645</v>
      </c>
      <c r="C366">
        <v>26636</v>
      </c>
    </row>
    <row r="367" spans="1:3" x14ac:dyDescent="0.25">
      <c r="A367">
        <v>376</v>
      </c>
      <c r="B367">
        <v>26636</v>
      </c>
      <c r="C367">
        <v>26645</v>
      </c>
    </row>
    <row r="368" spans="1:3" x14ac:dyDescent="0.25">
      <c r="A368">
        <v>377</v>
      </c>
      <c r="B368">
        <v>26214</v>
      </c>
      <c r="C368">
        <v>26401</v>
      </c>
    </row>
    <row r="369" spans="1:3" x14ac:dyDescent="0.25">
      <c r="A369">
        <v>378</v>
      </c>
      <c r="B369">
        <v>26401</v>
      </c>
      <c r="C369">
        <v>26214</v>
      </c>
    </row>
    <row r="370" spans="1:3" x14ac:dyDescent="0.25">
      <c r="A370">
        <v>379</v>
      </c>
      <c r="B370">
        <v>26407</v>
      </c>
      <c r="C370">
        <v>26409</v>
      </c>
    </row>
    <row r="371" spans="1:3" x14ac:dyDescent="0.25">
      <c r="A371">
        <v>380</v>
      </c>
      <c r="B371">
        <v>26409</v>
      </c>
      <c r="C371">
        <v>26407</v>
      </c>
    </row>
    <row r="372" spans="1:3" x14ac:dyDescent="0.25">
      <c r="A372">
        <v>381</v>
      </c>
      <c r="B372">
        <v>26415</v>
      </c>
      <c r="C372">
        <v>26416</v>
      </c>
    </row>
    <row r="373" spans="1:3" x14ac:dyDescent="0.25">
      <c r="A373">
        <v>382</v>
      </c>
      <c r="B373">
        <v>26416</v>
      </c>
      <c r="C373">
        <v>26415</v>
      </c>
    </row>
    <row r="374" spans="1:3" x14ac:dyDescent="0.25">
      <c r="A374">
        <v>383</v>
      </c>
      <c r="B374">
        <v>23304</v>
      </c>
      <c r="C374">
        <v>23307</v>
      </c>
    </row>
    <row r="375" spans="1:3" x14ac:dyDescent="0.25">
      <c r="A375">
        <v>384</v>
      </c>
      <c r="B375">
        <v>23307</v>
      </c>
      <c r="C375">
        <v>23304</v>
      </c>
    </row>
    <row r="376" spans="1:3" x14ac:dyDescent="0.25">
      <c r="A376">
        <v>385</v>
      </c>
      <c r="B376">
        <v>27856</v>
      </c>
      <c r="C376">
        <v>27855</v>
      </c>
    </row>
    <row r="377" spans="1:3" x14ac:dyDescent="0.25">
      <c r="A377">
        <v>386</v>
      </c>
      <c r="B377">
        <v>27855</v>
      </c>
      <c r="C377">
        <v>27856</v>
      </c>
    </row>
    <row r="378" spans="1:3" x14ac:dyDescent="0.25">
      <c r="A378">
        <v>387</v>
      </c>
      <c r="B378">
        <v>26424</v>
      </c>
      <c r="C378">
        <v>26469</v>
      </c>
    </row>
    <row r="379" spans="1:3" x14ac:dyDescent="0.25">
      <c r="A379">
        <v>388</v>
      </c>
      <c r="B379">
        <v>26469</v>
      </c>
      <c r="C379">
        <v>26424</v>
      </c>
    </row>
    <row r="380" spans="1:3" x14ac:dyDescent="0.25">
      <c r="A380">
        <v>389</v>
      </c>
      <c r="B380">
        <v>23666</v>
      </c>
      <c r="C380">
        <v>23670</v>
      </c>
    </row>
    <row r="381" spans="1:3" x14ac:dyDescent="0.25">
      <c r="A381">
        <v>390</v>
      </c>
      <c r="B381">
        <v>23670</v>
      </c>
      <c r="C381">
        <v>23666</v>
      </c>
    </row>
    <row r="382" spans="1:3" x14ac:dyDescent="0.25">
      <c r="A382">
        <v>391</v>
      </c>
      <c r="B382">
        <v>23335</v>
      </c>
      <c r="C382">
        <v>23336</v>
      </c>
    </row>
    <row r="383" spans="1:3" x14ac:dyDescent="0.25">
      <c r="A383">
        <v>392</v>
      </c>
      <c r="B383">
        <v>23336</v>
      </c>
      <c r="C383">
        <v>23248</v>
      </c>
    </row>
    <row r="384" spans="1:3" x14ac:dyDescent="0.25">
      <c r="A384">
        <v>393</v>
      </c>
      <c r="B384">
        <v>23248</v>
      </c>
      <c r="C384">
        <v>23336</v>
      </c>
    </row>
    <row r="385" spans="1:3" x14ac:dyDescent="0.25">
      <c r="A385">
        <v>394</v>
      </c>
      <c r="B385">
        <v>23336</v>
      </c>
      <c r="C385">
        <v>23335</v>
      </c>
    </row>
    <row r="386" spans="1:3" x14ac:dyDescent="0.25">
      <c r="A386">
        <v>395</v>
      </c>
      <c r="B386">
        <v>26170</v>
      </c>
      <c r="C386">
        <v>26164</v>
      </c>
    </row>
    <row r="387" spans="1:3" x14ac:dyDescent="0.25">
      <c r="A387">
        <v>396</v>
      </c>
      <c r="B387">
        <v>26164</v>
      </c>
      <c r="C387">
        <v>26170</v>
      </c>
    </row>
    <row r="388" spans="1:3" x14ac:dyDescent="0.25">
      <c r="A388">
        <v>397</v>
      </c>
      <c r="B388">
        <v>26183</v>
      </c>
      <c r="C388">
        <v>26193</v>
      </c>
    </row>
    <row r="389" spans="1:3" x14ac:dyDescent="0.25">
      <c r="A389">
        <v>398</v>
      </c>
      <c r="B389">
        <v>26193</v>
      </c>
      <c r="C389">
        <v>26183</v>
      </c>
    </row>
    <row r="390" spans="1:3" x14ac:dyDescent="0.25">
      <c r="A390">
        <v>399</v>
      </c>
      <c r="B390">
        <v>32984</v>
      </c>
      <c r="C390">
        <v>26112</v>
      </c>
    </row>
    <row r="391" spans="1:3" x14ac:dyDescent="0.25">
      <c r="A391">
        <v>400</v>
      </c>
      <c r="B391">
        <v>26112</v>
      </c>
      <c r="C391">
        <v>32984</v>
      </c>
    </row>
    <row r="392" spans="1:3" x14ac:dyDescent="0.25">
      <c r="A392">
        <v>401</v>
      </c>
      <c r="B392">
        <v>21203</v>
      </c>
      <c r="C392">
        <v>21197</v>
      </c>
    </row>
    <row r="393" spans="1:3" x14ac:dyDescent="0.25">
      <c r="A393">
        <v>402</v>
      </c>
      <c r="B393">
        <v>21197</v>
      </c>
      <c r="C393">
        <v>21203</v>
      </c>
    </row>
    <row r="394" spans="1:3" x14ac:dyDescent="0.25">
      <c r="A394">
        <v>403</v>
      </c>
      <c r="B394">
        <v>21044</v>
      </c>
      <c r="C394">
        <v>21043</v>
      </c>
    </row>
    <row r="395" spans="1:3" x14ac:dyDescent="0.25">
      <c r="A395">
        <v>404</v>
      </c>
      <c r="B395">
        <v>21043</v>
      </c>
      <c r="C395">
        <v>21044</v>
      </c>
    </row>
    <row r="396" spans="1:3" x14ac:dyDescent="0.25">
      <c r="A396">
        <v>405</v>
      </c>
      <c r="B396">
        <v>23248</v>
      </c>
      <c r="C396">
        <v>23247</v>
      </c>
    </row>
    <row r="397" spans="1:3" x14ac:dyDescent="0.25">
      <c r="A397">
        <v>406</v>
      </c>
      <c r="B397">
        <v>23247</v>
      </c>
      <c r="C397">
        <v>23248</v>
      </c>
    </row>
    <row r="398" spans="1:3" x14ac:dyDescent="0.25">
      <c r="A398">
        <v>407</v>
      </c>
      <c r="B398">
        <v>25682</v>
      </c>
      <c r="C398">
        <v>25675</v>
      </c>
    </row>
    <row r="399" spans="1:3" x14ac:dyDescent="0.25">
      <c r="A399">
        <v>408</v>
      </c>
      <c r="B399">
        <v>25675</v>
      </c>
      <c r="C399">
        <v>25682</v>
      </c>
    </row>
    <row r="400" spans="1:3" x14ac:dyDescent="0.25">
      <c r="A400">
        <v>409</v>
      </c>
      <c r="B400">
        <v>23708</v>
      </c>
      <c r="C400">
        <v>23709</v>
      </c>
    </row>
    <row r="401" spans="1:3" x14ac:dyDescent="0.25">
      <c r="A401">
        <v>410</v>
      </c>
      <c r="B401">
        <v>23709</v>
      </c>
      <c r="C401">
        <v>23708</v>
      </c>
    </row>
    <row r="402" spans="1:3" x14ac:dyDescent="0.25">
      <c r="A402">
        <v>411</v>
      </c>
      <c r="B402">
        <v>26405</v>
      </c>
      <c r="C402">
        <v>26404</v>
      </c>
    </row>
    <row r="403" spans="1:3" x14ac:dyDescent="0.25">
      <c r="A403">
        <v>412</v>
      </c>
      <c r="B403">
        <v>26360</v>
      </c>
      <c r="C403">
        <v>26076</v>
      </c>
    </row>
    <row r="404" spans="1:3" x14ac:dyDescent="0.25">
      <c r="A404">
        <v>413</v>
      </c>
      <c r="B404">
        <v>26076</v>
      </c>
      <c r="C404">
        <v>26360</v>
      </c>
    </row>
    <row r="405" spans="1:3" x14ac:dyDescent="0.25">
      <c r="A405">
        <v>414</v>
      </c>
      <c r="B405">
        <v>26049</v>
      </c>
      <c r="C405">
        <v>26044</v>
      </c>
    </row>
    <row r="406" spans="1:3" x14ac:dyDescent="0.25">
      <c r="A406">
        <v>415</v>
      </c>
      <c r="B406">
        <v>26044</v>
      </c>
      <c r="C406">
        <v>26049</v>
      </c>
    </row>
    <row r="407" spans="1:3" x14ac:dyDescent="0.25">
      <c r="A407">
        <v>416</v>
      </c>
      <c r="B407">
        <v>25191</v>
      </c>
      <c r="C407">
        <v>25186</v>
      </c>
    </row>
    <row r="408" spans="1:3" x14ac:dyDescent="0.25">
      <c r="A408">
        <v>417</v>
      </c>
      <c r="B408">
        <v>25186</v>
      </c>
      <c r="C408">
        <v>25191</v>
      </c>
    </row>
    <row r="409" spans="1:3" x14ac:dyDescent="0.25">
      <c r="A409">
        <v>418</v>
      </c>
      <c r="B409">
        <v>20996</v>
      </c>
      <c r="C409">
        <v>24889</v>
      </c>
    </row>
    <row r="410" spans="1:3" x14ac:dyDescent="0.25">
      <c r="A410">
        <v>419</v>
      </c>
      <c r="B410">
        <v>24889</v>
      </c>
      <c r="C410">
        <v>24890</v>
      </c>
    </row>
    <row r="411" spans="1:3" x14ac:dyDescent="0.25">
      <c r="A411">
        <v>420</v>
      </c>
      <c r="B411">
        <v>24890</v>
      </c>
      <c r="C411">
        <v>24891</v>
      </c>
    </row>
    <row r="412" spans="1:3" x14ac:dyDescent="0.25">
      <c r="A412">
        <v>421</v>
      </c>
      <c r="B412">
        <v>24891</v>
      </c>
      <c r="C412">
        <v>33225</v>
      </c>
    </row>
    <row r="413" spans="1:3" x14ac:dyDescent="0.25">
      <c r="A413">
        <v>422</v>
      </c>
      <c r="B413">
        <v>33225</v>
      </c>
      <c r="C413">
        <v>21180</v>
      </c>
    </row>
    <row r="414" spans="1:3" x14ac:dyDescent="0.25">
      <c r="A414">
        <v>423</v>
      </c>
      <c r="B414">
        <v>21180</v>
      </c>
      <c r="C414">
        <v>21183</v>
      </c>
    </row>
    <row r="415" spans="1:3" x14ac:dyDescent="0.25">
      <c r="A415">
        <v>424</v>
      </c>
      <c r="B415">
        <v>21183</v>
      </c>
      <c r="C415">
        <v>21180</v>
      </c>
    </row>
    <row r="416" spans="1:3" x14ac:dyDescent="0.25">
      <c r="A416">
        <v>425</v>
      </c>
      <c r="B416">
        <v>25817</v>
      </c>
      <c r="C416">
        <v>25819</v>
      </c>
    </row>
    <row r="417" spans="1:3" x14ac:dyDescent="0.25">
      <c r="A417">
        <v>426</v>
      </c>
      <c r="B417">
        <v>25819</v>
      </c>
      <c r="C417">
        <v>25817</v>
      </c>
    </row>
    <row r="418" spans="1:3" x14ac:dyDescent="0.25">
      <c r="A418">
        <v>427</v>
      </c>
      <c r="B418">
        <v>25819</v>
      </c>
      <c r="C418">
        <v>25830</v>
      </c>
    </row>
    <row r="419" spans="1:3" x14ac:dyDescent="0.25">
      <c r="A419">
        <v>428</v>
      </c>
      <c r="B419">
        <v>25830</v>
      </c>
      <c r="C419">
        <v>25819</v>
      </c>
    </row>
    <row r="420" spans="1:3" x14ac:dyDescent="0.25">
      <c r="A420">
        <v>429</v>
      </c>
      <c r="B420">
        <v>25780</v>
      </c>
      <c r="C420">
        <v>33154</v>
      </c>
    </row>
    <row r="421" spans="1:3" x14ac:dyDescent="0.25">
      <c r="A421">
        <v>430</v>
      </c>
      <c r="B421">
        <v>33154</v>
      </c>
      <c r="C421">
        <v>25781</v>
      </c>
    </row>
    <row r="422" spans="1:3" x14ac:dyDescent="0.25">
      <c r="A422">
        <v>431</v>
      </c>
      <c r="B422">
        <v>25781</v>
      </c>
      <c r="C422">
        <v>33154</v>
      </c>
    </row>
    <row r="423" spans="1:3" x14ac:dyDescent="0.25">
      <c r="A423">
        <v>432</v>
      </c>
      <c r="B423">
        <v>33154</v>
      </c>
      <c r="C423">
        <v>25780</v>
      </c>
    </row>
    <row r="424" spans="1:3" x14ac:dyDescent="0.25">
      <c r="A424">
        <v>433</v>
      </c>
      <c r="B424">
        <v>22239</v>
      </c>
      <c r="C424">
        <v>22229</v>
      </c>
    </row>
    <row r="425" spans="1:3" x14ac:dyDescent="0.25">
      <c r="A425">
        <v>434</v>
      </c>
      <c r="B425">
        <v>22229</v>
      </c>
      <c r="C425">
        <v>22239</v>
      </c>
    </row>
    <row r="426" spans="1:3" x14ac:dyDescent="0.25">
      <c r="A426">
        <v>435</v>
      </c>
      <c r="B426">
        <v>23961</v>
      </c>
      <c r="C426">
        <v>23959</v>
      </c>
    </row>
    <row r="427" spans="1:3" x14ac:dyDescent="0.25">
      <c r="A427">
        <v>436</v>
      </c>
      <c r="B427">
        <v>23959</v>
      </c>
      <c r="C427">
        <v>23961</v>
      </c>
    </row>
    <row r="428" spans="1:3" x14ac:dyDescent="0.25">
      <c r="A428">
        <v>437</v>
      </c>
      <c r="B428">
        <v>25802</v>
      </c>
      <c r="C428">
        <v>25794</v>
      </c>
    </row>
    <row r="429" spans="1:3" x14ac:dyDescent="0.25">
      <c r="A429">
        <v>438</v>
      </c>
      <c r="B429">
        <v>25794</v>
      </c>
      <c r="C429">
        <v>25802</v>
      </c>
    </row>
    <row r="430" spans="1:3" x14ac:dyDescent="0.25">
      <c r="A430">
        <v>439</v>
      </c>
      <c r="B430">
        <v>27005</v>
      </c>
      <c r="C430">
        <v>27002</v>
      </c>
    </row>
    <row r="431" spans="1:3" x14ac:dyDescent="0.25">
      <c r="A431">
        <v>440</v>
      </c>
      <c r="B431">
        <v>27002</v>
      </c>
      <c r="C431">
        <v>27005</v>
      </c>
    </row>
    <row r="432" spans="1:3" x14ac:dyDescent="0.25">
      <c r="A432">
        <v>441</v>
      </c>
      <c r="B432">
        <v>27023</v>
      </c>
      <c r="C432">
        <v>27005</v>
      </c>
    </row>
    <row r="433" spans="1:3" x14ac:dyDescent="0.25">
      <c r="A433">
        <v>442</v>
      </c>
      <c r="B433">
        <v>27005</v>
      </c>
      <c r="C433">
        <v>27023</v>
      </c>
    </row>
    <row r="434" spans="1:3" x14ac:dyDescent="0.25">
      <c r="A434">
        <v>443</v>
      </c>
      <c r="B434">
        <v>25523</v>
      </c>
      <c r="C434">
        <v>25471</v>
      </c>
    </row>
    <row r="435" spans="1:3" x14ac:dyDescent="0.25">
      <c r="A435">
        <v>444</v>
      </c>
      <c r="B435">
        <v>25471</v>
      </c>
      <c r="C435">
        <v>25523</v>
      </c>
    </row>
    <row r="436" spans="1:3" x14ac:dyDescent="0.25">
      <c r="A436">
        <v>445</v>
      </c>
      <c r="B436">
        <v>26427</v>
      </c>
      <c r="C436">
        <v>26426</v>
      </c>
    </row>
    <row r="437" spans="1:3" x14ac:dyDescent="0.25">
      <c r="A437">
        <v>446</v>
      </c>
      <c r="B437">
        <v>26426</v>
      </c>
      <c r="C437">
        <v>26427</v>
      </c>
    </row>
    <row r="438" spans="1:3" x14ac:dyDescent="0.25">
      <c r="A438">
        <v>447</v>
      </c>
      <c r="B438">
        <v>23832</v>
      </c>
      <c r="C438">
        <v>23835</v>
      </c>
    </row>
    <row r="439" spans="1:3" x14ac:dyDescent="0.25">
      <c r="A439">
        <v>448</v>
      </c>
      <c r="B439">
        <v>20987</v>
      </c>
      <c r="C439">
        <v>20988</v>
      </c>
    </row>
    <row r="440" spans="1:3" x14ac:dyDescent="0.25">
      <c r="A440">
        <v>449</v>
      </c>
      <c r="B440">
        <v>20988</v>
      </c>
      <c r="C440">
        <v>20987</v>
      </c>
    </row>
    <row r="441" spans="1:3" x14ac:dyDescent="0.25">
      <c r="A441">
        <v>450</v>
      </c>
      <c r="B441">
        <v>22244</v>
      </c>
      <c r="C441">
        <v>22245</v>
      </c>
    </row>
    <row r="442" spans="1:3" x14ac:dyDescent="0.25">
      <c r="A442">
        <v>451</v>
      </c>
      <c r="B442">
        <v>22245</v>
      </c>
      <c r="C442">
        <v>22244</v>
      </c>
    </row>
    <row r="443" spans="1:3" x14ac:dyDescent="0.25">
      <c r="A443">
        <v>452</v>
      </c>
      <c r="B443">
        <v>27206</v>
      </c>
      <c r="C443">
        <v>27203</v>
      </c>
    </row>
    <row r="444" spans="1:3" x14ac:dyDescent="0.25">
      <c r="A444">
        <v>453</v>
      </c>
      <c r="B444">
        <v>27203</v>
      </c>
      <c r="C444">
        <v>27206</v>
      </c>
    </row>
    <row r="445" spans="1:3" x14ac:dyDescent="0.25">
      <c r="A445">
        <v>454</v>
      </c>
      <c r="B445">
        <v>27206</v>
      </c>
      <c r="C445">
        <v>27203</v>
      </c>
    </row>
    <row r="446" spans="1:3" x14ac:dyDescent="0.25">
      <c r="A446">
        <v>455</v>
      </c>
      <c r="B446">
        <v>27203</v>
      </c>
      <c r="C446">
        <v>27206</v>
      </c>
    </row>
    <row r="447" spans="1:3" x14ac:dyDescent="0.25">
      <c r="A447">
        <v>456</v>
      </c>
      <c r="B447">
        <v>26093</v>
      </c>
      <c r="C447">
        <v>26096</v>
      </c>
    </row>
    <row r="448" spans="1:3" x14ac:dyDescent="0.25">
      <c r="A448">
        <v>457</v>
      </c>
      <c r="B448">
        <v>22878</v>
      </c>
      <c r="C448">
        <v>22877</v>
      </c>
    </row>
    <row r="449" spans="1:3" x14ac:dyDescent="0.25">
      <c r="A449">
        <v>458</v>
      </c>
      <c r="B449">
        <v>22877</v>
      </c>
      <c r="C449">
        <v>22868</v>
      </c>
    </row>
    <row r="450" spans="1:3" x14ac:dyDescent="0.25">
      <c r="A450">
        <v>459</v>
      </c>
      <c r="B450">
        <v>22868</v>
      </c>
      <c r="C450">
        <v>22877</v>
      </c>
    </row>
    <row r="451" spans="1:3" x14ac:dyDescent="0.25">
      <c r="A451">
        <v>460</v>
      </c>
      <c r="B451">
        <v>22877</v>
      </c>
      <c r="C451">
        <v>22878</v>
      </c>
    </row>
    <row r="452" spans="1:3" x14ac:dyDescent="0.25">
      <c r="A452">
        <v>461</v>
      </c>
      <c r="B452">
        <v>26554</v>
      </c>
      <c r="C452">
        <v>26551</v>
      </c>
    </row>
    <row r="453" spans="1:3" x14ac:dyDescent="0.25">
      <c r="A453">
        <v>462</v>
      </c>
      <c r="B453">
        <v>26551</v>
      </c>
      <c r="C453">
        <v>26554</v>
      </c>
    </row>
    <row r="454" spans="1:3" x14ac:dyDescent="0.25">
      <c r="A454">
        <v>463</v>
      </c>
      <c r="B454">
        <v>26967</v>
      </c>
      <c r="C454">
        <v>26966</v>
      </c>
    </row>
    <row r="455" spans="1:3" x14ac:dyDescent="0.25">
      <c r="A455">
        <v>464</v>
      </c>
      <c r="B455">
        <v>26966</v>
      </c>
      <c r="C455">
        <v>26967</v>
      </c>
    </row>
    <row r="456" spans="1:3" x14ac:dyDescent="0.25">
      <c r="A456">
        <v>465</v>
      </c>
      <c r="B456">
        <v>26731</v>
      </c>
      <c r="C456">
        <v>26719</v>
      </c>
    </row>
    <row r="457" spans="1:3" x14ac:dyDescent="0.25">
      <c r="A457">
        <v>466</v>
      </c>
      <c r="B457">
        <v>26719</v>
      </c>
      <c r="C457">
        <v>26731</v>
      </c>
    </row>
    <row r="458" spans="1:3" x14ac:dyDescent="0.25">
      <c r="A458">
        <v>467</v>
      </c>
      <c r="B458">
        <v>26056</v>
      </c>
      <c r="C458">
        <v>26051</v>
      </c>
    </row>
    <row r="459" spans="1:3" x14ac:dyDescent="0.25">
      <c r="A459">
        <v>468</v>
      </c>
      <c r="B459">
        <v>26051</v>
      </c>
      <c r="C459">
        <v>26056</v>
      </c>
    </row>
    <row r="460" spans="1:3" x14ac:dyDescent="0.25">
      <c r="A460">
        <v>469</v>
      </c>
      <c r="B460">
        <v>25957</v>
      </c>
      <c r="C460">
        <v>25954</v>
      </c>
    </row>
    <row r="461" spans="1:3" x14ac:dyDescent="0.25">
      <c r="A461">
        <v>470</v>
      </c>
      <c r="B461">
        <v>25954</v>
      </c>
      <c r="C461">
        <v>25957</v>
      </c>
    </row>
    <row r="462" spans="1:3" x14ac:dyDescent="0.25">
      <c r="A462">
        <v>471</v>
      </c>
      <c r="B462">
        <v>21495</v>
      </c>
      <c r="C462">
        <v>21505</v>
      </c>
    </row>
    <row r="463" spans="1:3" x14ac:dyDescent="0.25">
      <c r="A463">
        <v>472</v>
      </c>
      <c r="B463">
        <v>24002</v>
      </c>
      <c r="C463">
        <v>24005</v>
      </c>
    </row>
    <row r="464" spans="1:3" x14ac:dyDescent="0.25">
      <c r="A464">
        <v>473</v>
      </c>
      <c r="B464">
        <v>24005</v>
      </c>
      <c r="C464">
        <v>24002</v>
      </c>
    </row>
    <row r="465" spans="1:3" x14ac:dyDescent="0.25">
      <c r="A465">
        <v>474</v>
      </c>
      <c r="B465">
        <v>26357</v>
      </c>
      <c r="C465">
        <v>26356</v>
      </c>
    </row>
    <row r="466" spans="1:3" x14ac:dyDescent="0.25">
      <c r="A466">
        <v>475</v>
      </c>
      <c r="B466">
        <v>26356</v>
      </c>
      <c r="C466">
        <v>26357</v>
      </c>
    </row>
    <row r="467" spans="1:3" x14ac:dyDescent="0.25">
      <c r="A467">
        <v>476</v>
      </c>
      <c r="B467">
        <v>26041</v>
      </c>
      <c r="C467">
        <v>25953</v>
      </c>
    </row>
    <row r="468" spans="1:3" x14ac:dyDescent="0.25">
      <c r="A468">
        <v>477</v>
      </c>
      <c r="B468">
        <v>25953</v>
      </c>
      <c r="C468">
        <v>26041</v>
      </c>
    </row>
    <row r="469" spans="1:3" x14ac:dyDescent="0.25">
      <c r="A469">
        <v>478</v>
      </c>
      <c r="B469">
        <v>22803</v>
      </c>
      <c r="C469">
        <v>22799</v>
      </c>
    </row>
    <row r="470" spans="1:3" x14ac:dyDescent="0.25">
      <c r="A470">
        <v>479</v>
      </c>
      <c r="B470">
        <v>22799</v>
      </c>
      <c r="C470">
        <v>22803</v>
      </c>
    </row>
    <row r="471" spans="1:3" x14ac:dyDescent="0.25">
      <c r="A471">
        <v>480</v>
      </c>
      <c r="B471">
        <v>22810</v>
      </c>
      <c r="C471">
        <v>22803</v>
      </c>
    </row>
    <row r="472" spans="1:3" x14ac:dyDescent="0.25">
      <c r="A472">
        <v>481</v>
      </c>
      <c r="B472">
        <v>22803</v>
      </c>
      <c r="C472">
        <v>22810</v>
      </c>
    </row>
    <row r="473" spans="1:3" x14ac:dyDescent="0.25">
      <c r="A473">
        <v>482</v>
      </c>
      <c r="B473">
        <v>22132</v>
      </c>
      <c r="C473">
        <v>22133</v>
      </c>
    </row>
    <row r="474" spans="1:3" x14ac:dyDescent="0.25">
      <c r="A474">
        <v>483</v>
      </c>
      <c r="B474">
        <v>22133</v>
      </c>
      <c r="C474">
        <v>22132</v>
      </c>
    </row>
    <row r="475" spans="1:3" x14ac:dyDescent="0.25">
      <c r="A475">
        <v>484</v>
      </c>
      <c r="B475">
        <v>22244</v>
      </c>
      <c r="C475">
        <v>22231</v>
      </c>
    </row>
    <row r="476" spans="1:3" x14ac:dyDescent="0.25">
      <c r="A476">
        <v>485</v>
      </c>
      <c r="B476">
        <v>22231</v>
      </c>
      <c r="C476">
        <v>22244</v>
      </c>
    </row>
    <row r="477" spans="1:3" x14ac:dyDescent="0.25">
      <c r="A477">
        <v>486</v>
      </c>
      <c r="B477">
        <v>26085</v>
      </c>
      <c r="C477">
        <v>26098</v>
      </c>
    </row>
    <row r="478" spans="1:3" x14ac:dyDescent="0.25">
      <c r="A478">
        <v>487</v>
      </c>
      <c r="B478">
        <v>26098</v>
      </c>
      <c r="C478">
        <v>26085</v>
      </c>
    </row>
    <row r="479" spans="1:3" x14ac:dyDescent="0.25">
      <c r="A479">
        <v>488</v>
      </c>
      <c r="B479">
        <v>27085</v>
      </c>
      <c r="C479">
        <v>27082</v>
      </c>
    </row>
    <row r="480" spans="1:3" x14ac:dyDescent="0.25">
      <c r="A480">
        <v>489</v>
      </c>
      <c r="B480">
        <v>27082</v>
      </c>
      <c r="C480">
        <v>27085</v>
      </c>
    </row>
    <row r="481" spans="1:3" x14ac:dyDescent="0.25">
      <c r="A481">
        <v>490</v>
      </c>
      <c r="B481">
        <v>22841</v>
      </c>
      <c r="C481">
        <v>22852</v>
      </c>
    </row>
    <row r="482" spans="1:3" x14ac:dyDescent="0.25">
      <c r="A482">
        <v>491</v>
      </c>
      <c r="B482">
        <v>23609</v>
      </c>
      <c r="C482">
        <v>23617</v>
      </c>
    </row>
    <row r="483" spans="1:3" x14ac:dyDescent="0.25">
      <c r="A483">
        <v>492</v>
      </c>
      <c r="B483">
        <v>26923</v>
      </c>
      <c r="C483">
        <v>26955</v>
      </c>
    </row>
    <row r="484" spans="1:3" x14ac:dyDescent="0.25">
      <c r="A484">
        <v>493</v>
      </c>
      <c r="B484">
        <v>26955</v>
      </c>
      <c r="C484">
        <v>26923</v>
      </c>
    </row>
    <row r="485" spans="1:3" x14ac:dyDescent="0.25">
      <c r="A485">
        <v>494</v>
      </c>
      <c r="B485">
        <v>27019</v>
      </c>
      <c r="C485">
        <v>27013</v>
      </c>
    </row>
    <row r="486" spans="1:3" x14ac:dyDescent="0.25">
      <c r="A486">
        <v>495</v>
      </c>
      <c r="B486">
        <v>27013</v>
      </c>
      <c r="C486">
        <v>27019</v>
      </c>
    </row>
    <row r="487" spans="1:3" x14ac:dyDescent="0.25">
      <c r="A487">
        <v>496</v>
      </c>
      <c r="B487">
        <v>25759</v>
      </c>
      <c r="C487">
        <v>25739</v>
      </c>
    </row>
    <row r="488" spans="1:3" x14ac:dyDescent="0.25">
      <c r="A488">
        <v>497</v>
      </c>
      <c r="B488">
        <v>25739</v>
      </c>
      <c r="C488">
        <v>25759</v>
      </c>
    </row>
    <row r="489" spans="1:3" x14ac:dyDescent="0.25">
      <c r="A489">
        <v>498</v>
      </c>
      <c r="B489">
        <v>25764</v>
      </c>
      <c r="C489">
        <v>25759</v>
      </c>
    </row>
    <row r="490" spans="1:3" x14ac:dyDescent="0.25">
      <c r="A490">
        <v>499</v>
      </c>
      <c r="B490">
        <v>25759</v>
      </c>
      <c r="C490">
        <v>25764</v>
      </c>
    </row>
    <row r="491" spans="1:3" x14ac:dyDescent="0.25">
      <c r="A491">
        <v>500</v>
      </c>
      <c r="B491">
        <v>24997</v>
      </c>
      <c r="C491">
        <v>25009</v>
      </c>
    </row>
    <row r="492" spans="1:3" x14ac:dyDescent="0.25">
      <c r="A492">
        <v>501</v>
      </c>
      <c r="B492">
        <v>22255</v>
      </c>
      <c r="C492">
        <v>22260</v>
      </c>
    </row>
    <row r="493" spans="1:3" x14ac:dyDescent="0.25">
      <c r="A493">
        <v>502</v>
      </c>
      <c r="B493">
        <v>22260</v>
      </c>
      <c r="C493">
        <v>22255</v>
      </c>
    </row>
    <row r="494" spans="1:3" x14ac:dyDescent="0.25">
      <c r="A494">
        <v>503</v>
      </c>
      <c r="B494">
        <v>22808</v>
      </c>
      <c r="C494">
        <v>33591</v>
      </c>
    </row>
    <row r="495" spans="1:3" x14ac:dyDescent="0.25">
      <c r="A495">
        <v>504</v>
      </c>
      <c r="B495">
        <v>33591</v>
      </c>
      <c r="C495">
        <v>22431</v>
      </c>
    </row>
    <row r="496" spans="1:3" x14ac:dyDescent="0.25">
      <c r="A496">
        <v>505</v>
      </c>
      <c r="B496">
        <v>22431</v>
      </c>
      <c r="C496">
        <v>33591</v>
      </c>
    </row>
    <row r="497" spans="1:3" x14ac:dyDescent="0.25">
      <c r="A497">
        <v>506</v>
      </c>
      <c r="B497">
        <v>33591</v>
      </c>
      <c r="C497">
        <v>22808</v>
      </c>
    </row>
    <row r="498" spans="1:3" x14ac:dyDescent="0.25">
      <c r="A498">
        <v>507</v>
      </c>
      <c r="B498">
        <v>20488</v>
      </c>
      <c r="C498">
        <v>20487</v>
      </c>
    </row>
    <row r="499" spans="1:3" x14ac:dyDescent="0.25">
      <c r="A499">
        <v>508</v>
      </c>
      <c r="B499">
        <v>20487</v>
      </c>
      <c r="C499">
        <v>20488</v>
      </c>
    </row>
    <row r="500" spans="1:3" x14ac:dyDescent="0.25">
      <c r="A500">
        <v>509</v>
      </c>
      <c r="B500">
        <v>20161</v>
      </c>
      <c r="C500">
        <v>20157</v>
      </c>
    </row>
    <row r="501" spans="1:3" x14ac:dyDescent="0.25">
      <c r="A501">
        <v>510</v>
      </c>
      <c r="B501">
        <v>20157</v>
      </c>
      <c r="C501">
        <v>20161</v>
      </c>
    </row>
    <row r="502" spans="1:3" x14ac:dyDescent="0.25">
      <c r="A502">
        <v>511</v>
      </c>
      <c r="B502">
        <v>27781</v>
      </c>
      <c r="C502">
        <v>27730</v>
      </c>
    </row>
    <row r="503" spans="1:3" x14ac:dyDescent="0.25">
      <c r="A503">
        <v>512</v>
      </c>
      <c r="B503">
        <v>27730</v>
      </c>
      <c r="C503">
        <v>27781</v>
      </c>
    </row>
    <row r="504" spans="1:3" x14ac:dyDescent="0.25">
      <c r="A504">
        <v>513</v>
      </c>
      <c r="B504">
        <v>20668</v>
      </c>
      <c r="C504">
        <v>20676</v>
      </c>
    </row>
    <row r="505" spans="1:3" x14ac:dyDescent="0.25">
      <c r="A505">
        <v>514</v>
      </c>
      <c r="B505">
        <v>20676</v>
      </c>
      <c r="C505">
        <v>20668</v>
      </c>
    </row>
    <row r="506" spans="1:3" x14ac:dyDescent="0.25">
      <c r="A506">
        <v>515</v>
      </c>
      <c r="B506">
        <v>20077</v>
      </c>
      <c r="C506">
        <v>20058</v>
      </c>
    </row>
    <row r="507" spans="1:3" x14ac:dyDescent="0.25">
      <c r="A507">
        <v>516</v>
      </c>
      <c r="B507">
        <v>20058</v>
      </c>
      <c r="C507">
        <v>20077</v>
      </c>
    </row>
    <row r="508" spans="1:3" x14ac:dyDescent="0.25">
      <c r="A508">
        <v>517</v>
      </c>
      <c r="B508">
        <v>22841</v>
      </c>
      <c r="C508">
        <v>22445</v>
      </c>
    </row>
    <row r="509" spans="1:3" x14ac:dyDescent="0.25">
      <c r="A509">
        <v>518</v>
      </c>
      <c r="B509">
        <v>22445</v>
      </c>
      <c r="C509">
        <v>22841</v>
      </c>
    </row>
    <row r="510" spans="1:3" x14ac:dyDescent="0.25">
      <c r="A510">
        <v>519</v>
      </c>
      <c r="B510">
        <v>26755</v>
      </c>
      <c r="C510">
        <v>26754</v>
      </c>
    </row>
    <row r="511" spans="1:3" x14ac:dyDescent="0.25">
      <c r="A511">
        <v>520</v>
      </c>
      <c r="B511">
        <v>26754</v>
      </c>
      <c r="C511">
        <v>26755</v>
      </c>
    </row>
    <row r="512" spans="1:3" x14ac:dyDescent="0.25">
      <c r="A512">
        <v>521</v>
      </c>
      <c r="B512">
        <v>25927</v>
      </c>
      <c r="C512">
        <v>25932</v>
      </c>
    </row>
    <row r="513" spans="1:3" x14ac:dyDescent="0.25">
      <c r="A513">
        <v>522</v>
      </c>
      <c r="B513">
        <v>25932</v>
      </c>
      <c r="C513">
        <v>25927</v>
      </c>
    </row>
    <row r="514" spans="1:3" x14ac:dyDescent="0.25">
      <c r="A514">
        <v>523</v>
      </c>
      <c r="B514">
        <v>26505</v>
      </c>
      <c r="C514">
        <v>26523</v>
      </c>
    </row>
    <row r="515" spans="1:3" x14ac:dyDescent="0.25">
      <c r="A515">
        <v>524</v>
      </c>
      <c r="B515">
        <v>26523</v>
      </c>
      <c r="C515">
        <v>26505</v>
      </c>
    </row>
    <row r="516" spans="1:3" x14ac:dyDescent="0.25">
      <c r="A516">
        <v>525</v>
      </c>
      <c r="B516">
        <v>25517</v>
      </c>
      <c r="C516">
        <v>25518</v>
      </c>
    </row>
    <row r="517" spans="1:3" x14ac:dyDescent="0.25">
      <c r="A517">
        <v>526</v>
      </c>
      <c r="B517">
        <v>25518</v>
      </c>
      <c r="C517">
        <v>25519</v>
      </c>
    </row>
    <row r="518" spans="1:3" x14ac:dyDescent="0.25">
      <c r="A518">
        <v>527</v>
      </c>
      <c r="B518">
        <v>25519</v>
      </c>
      <c r="C518">
        <v>25530</v>
      </c>
    </row>
    <row r="519" spans="1:3" x14ac:dyDescent="0.25">
      <c r="A519">
        <v>528</v>
      </c>
      <c r="B519">
        <v>25530</v>
      </c>
      <c r="C519">
        <v>25519</v>
      </c>
    </row>
    <row r="520" spans="1:3" x14ac:dyDescent="0.25">
      <c r="A520">
        <v>529</v>
      </c>
      <c r="B520">
        <v>25519</v>
      </c>
      <c r="C520">
        <v>25518</v>
      </c>
    </row>
    <row r="521" spans="1:3" x14ac:dyDescent="0.25">
      <c r="A521">
        <v>530</v>
      </c>
      <c r="B521">
        <v>25518</v>
      </c>
      <c r="C521">
        <v>25517</v>
      </c>
    </row>
    <row r="522" spans="1:3" x14ac:dyDescent="0.25">
      <c r="A522">
        <v>531</v>
      </c>
      <c r="B522">
        <v>24074</v>
      </c>
      <c r="C522">
        <v>24071</v>
      </c>
    </row>
    <row r="523" spans="1:3" x14ac:dyDescent="0.25">
      <c r="A523">
        <v>532</v>
      </c>
      <c r="B523">
        <v>25970</v>
      </c>
      <c r="C523">
        <v>25917</v>
      </c>
    </row>
    <row r="524" spans="1:3" x14ac:dyDescent="0.25">
      <c r="A524">
        <v>533</v>
      </c>
      <c r="B524">
        <v>25969</v>
      </c>
      <c r="C524">
        <v>25927</v>
      </c>
    </row>
    <row r="525" spans="1:3" x14ac:dyDescent="0.25">
      <c r="A525">
        <v>534</v>
      </c>
      <c r="B525">
        <v>26696</v>
      </c>
      <c r="C525">
        <v>26691</v>
      </c>
    </row>
    <row r="526" spans="1:3" x14ac:dyDescent="0.25">
      <c r="A526">
        <v>535</v>
      </c>
      <c r="B526">
        <v>26691</v>
      </c>
      <c r="C526">
        <v>26696</v>
      </c>
    </row>
    <row r="527" spans="1:3" x14ac:dyDescent="0.25">
      <c r="A527">
        <v>536</v>
      </c>
      <c r="B527">
        <v>27348</v>
      </c>
      <c r="C527">
        <v>27349</v>
      </c>
    </row>
    <row r="528" spans="1:3" x14ac:dyDescent="0.25">
      <c r="A528">
        <v>537</v>
      </c>
      <c r="B528">
        <v>27349</v>
      </c>
      <c r="C528">
        <v>27348</v>
      </c>
    </row>
    <row r="529" spans="1:3" x14ac:dyDescent="0.25">
      <c r="A529">
        <v>538</v>
      </c>
      <c r="B529">
        <v>23022</v>
      </c>
      <c r="C529">
        <v>22741</v>
      </c>
    </row>
    <row r="530" spans="1:3" x14ac:dyDescent="0.25">
      <c r="A530">
        <v>539</v>
      </c>
      <c r="B530">
        <v>22741</v>
      </c>
      <c r="C530">
        <v>23022</v>
      </c>
    </row>
    <row r="531" spans="1:3" x14ac:dyDescent="0.25">
      <c r="A531">
        <v>540</v>
      </c>
      <c r="B531">
        <v>26833</v>
      </c>
      <c r="C531">
        <v>26842</v>
      </c>
    </row>
    <row r="532" spans="1:3" x14ac:dyDescent="0.25">
      <c r="A532">
        <v>541</v>
      </c>
      <c r="B532">
        <v>26842</v>
      </c>
      <c r="C532">
        <v>26833</v>
      </c>
    </row>
    <row r="533" spans="1:3" x14ac:dyDescent="0.25">
      <c r="A533">
        <v>542</v>
      </c>
      <c r="B533">
        <v>26842</v>
      </c>
      <c r="C533">
        <v>26843</v>
      </c>
    </row>
    <row r="534" spans="1:3" x14ac:dyDescent="0.25">
      <c r="A534">
        <v>543</v>
      </c>
      <c r="B534">
        <v>26843</v>
      </c>
      <c r="C534">
        <v>26842</v>
      </c>
    </row>
    <row r="535" spans="1:3" x14ac:dyDescent="0.25">
      <c r="A535">
        <v>544</v>
      </c>
      <c r="B535">
        <v>27022</v>
      </c>
      <c r="C535">
        <v>27021</v>
      </c>
    </row>
    <row r="536" spans="1:3" x14ac:dyDescent="0.25">
      <c r="A536">
        <v>545</v>
      </c>
      <c r="B536">
        <v>27021</v>
      </c>
      <c r="C536">
        <v>27022</v>
      </c>
    </row>
    <row r="537" spans="1:3" x14ac:dyDescent="0.25">
      <c r="A537">
        <v>546</v>
      </c>
      <c r="B537">
        <v>22272</v>
      </c>
      <c r="C537">
        <v>22269</v>
      </c>
    </row>
    <row r="538" spans="1:3" x14ac:dyDescent="0.25">
      <c r="A538">
        <v>547</v>
      </c>
      <c r="B538">
        <v>22269</v>
      </c>
      <c r="C538">
        <v>21981</v>
      </c>
    </row>
    <row r="539" spans="1:3" x14ac:dyDescent="0.25">
      <c r="A539">
        <v>548</v>
      </c>
      <c r="B539">
        <v>21981</v>
      </c>
      <c r="C539">
        <v>22269</v>
      </c>
    </row>
    <row r="540" spans="1:3" x14ac:dyDescent="0.25">
      <c r="A540">
        <v>549</v>
      </c>
      <c r="B540">
        <v>22269</v>
      </c>
      <c r="C540">
        <v>22272</v>
      </c>
    </row>
    <row r="541" spans="1:3" x14ac:dyDescent="0.25">
      <c r="A541">
        <v>550</v>
      </c>
      <c r="B541">
        <v>22751</v>
      </c>
      <c r="C541">
        <v>22752</v>
      </c>
    </row>
    <row r="542" spans="1:3" x14ac:dyDescent="0.25">
      <c r="A542">
        <v>551</v>
      </c>
      <c r="B542">
        <v>22752</v>
      </c>
      <c r="C542">
        <v>22751</v>
      </c>
    </row>
    <row r="543" spans="1:3" x14ac:dyDescent="0.25">
      <c r="A543">
        <v>552</v>
      </c>
      <c r="B543">
        <v>23681</v>
      </c>
      <c r="C543">
        <v>23787</v>
      </c>
    </row>
    <row r="544" spans="1:3" x14ac:dyDescent="0.25">
      <c r="A544">
        <v>553</v>
      </c>
      <c r="B544">
        <v>23787</v>
      </c>
      <c r="C544">
        <v>23681</v>
      </c>
    </row>
    <row r="545" spans="1:3" x14ac:dyDescent="0.25">
      <c r="A545">
        <v>554</v>
      </c>
      <c r="B545">
        <v>21489</v>
      </c>
      <c r="C545">
        <v>21513</v>
      </c>
    </row>
    <row r="546" spans="1:3" x14ac:dyDescent="0.25">
      <c r="A546">
        <v>555</v>
      </c>
      <c r="B546">
        <v>21513</v>
      </c>
      <c r="C546">
        <v>21512</v>
      </c>
    </row>
    <row r="547" spans="1:3" x14ac:dyDescent="0.25">
      <c r="A547">
        <v>556</v>
      </c>
      <c r="B547">
        <v>21512</v>
      </c>
      <c r="C547">
        <v>21516</v>
      </c>
    </row>
    <row r="548" spans="1:3" x14ac:dyDescent="0.25">
      <c r="A548">
        <v>557</v>
      </c>
      <c r="B548">
        <v>21516</v>
      </c>
      <c r="C548">
        <v>21517</v>
      </c>
    </row>
    <row r="549" spans="1:3" x14ac:dyDescent="0.25">
      <c r="A549">
        <v>558</v>
      </c>
      <c r="B549">
        <v>21517</v>
      </c>
      <c r="C549">
        <v>21516</v>
      </c>
    </row>
    <row r="550" spans="1:3" x14ac:dyDescent="0.25">
      <c r="A550">
        <v>559</v>
      </c>
      <c r="B550">
        <v>21516</v>
      </c>
      <c r="C550">
        <v>21512</v>
      </c>
    </row>
    <row r="551" spans="1:3" x14ac:dyDescent="0.25">
      <c r="A551">
        <v>560</v>
      </c>
      <c r="B551">
        <v>21512</v>
      </c>
      <c r="C551">
        <v>21513</v>
      </c>
    </row>
    <row r="552" spans="1:3" x14ac:dyDescent="0.25">
      <c r="A552">
        <v>561</v>
      </c>
      <c r="B552">
        <v>21513</v>
      </c>
      <c r="C552">
        <v>21489</v>
      </c>
    </row>
    <row r="553" spans="1:3" x14ac:dyDescent="0.25">
      <c r="A553">
        <v>562</v>
      </c>
      <c r="B553">
        <v>21230</v>
      </c>
      <c r="C553">
        <v>21232</v>
      </c>
    </row>
    <row r="554" spans="1:3" x14ac:dyDescent="0.25">
      <c r="A554">
        <v>563</v>
      </c>
      <c r="B554">
        <v>21232</v>
      </c>
      <c r="C554">
        <v>21230</v>
      </c>
    </row>
    <row r="555" spans="1:3" x14ac:dyDescent="0.25">
      <c r="A555">
        <v>564</v>
      </c>
      <c r="B555">
        <v>25803</v>
      </c>
      <c r="C555">
        <v>25802</v>
      </c>
    </row>
    <row r="556" spans="1:3" x14ac:dyDescent="0.25">
      <c r="A556">
        <v>565</v>
      </c>
      <c r="B556">
        <v>25802</v>
      </c>
      <c r="C556">
        <v>25803</v>
      </c>
    </row>
    <row r="557" spans="1:3" x14ac:dyDescent="0.25">
      <c r="A557">
        <v>566</v>
      </c>
      <c r="B557">
        <v>26720</v>
      </c>
      <c r="C557">
        <v>26728</v>
      </c>
    </row>
    <row r="558" spans="1:3" x14ac:dyDescent="0.25">
      <c r="A558">
        <v>567</v>
      </c>
      <c r="B558">
        <v>26728</v>
      </c>
      <c r="C558">
        <v>26720</v>
      </c>
    </row>
    <row r="559" spans="1:3" x14ac:dyDescent="0.25">
      <c r="A559">
        <v>568</v>
      </c>
      <c r="B559">
        <v>26576</v>
      </c>
      <c r="C559">
        <v>26717</v>
      </c>
    </row>
    <row r="560" spans="1:3" x14ac:dyDescent="0.25">
      <c r="A560">
        <v>569</v>
      </c>
      <c r="B560">
        <v>26717</v>
      </c>
      <c r="C560">
        <v>26576</v>
      </c>
    </row>
    <row r="561" spans="1:3" x14ac:dyDescent="0.25">
      <c r="A561">
        <v>570</v>
      </c>
      <c r="B561">
        <v>26881</v>
      </c>
      <c r="C561">
        <v>26865</v>
      </c>
    </row>
    <row r="562" spans="1:3" x14ac:dyDescent="0.25">
      <c r="A562">
        <v>571</v>
      </c>
      <c r="B562">
        <v>26865</v>
      </c>
      <c r="C562">
        <v>26881</v>
      </c>
    </row>
    <row r="563" spans="1:3" x14ac:dyDescent="0.25">
      <c r="A563">
        <v>572</v>
      </c>
      <c r="B563">
        <v>26549</v>
      </c>
      <c r="C563">
        <v>26548</v>
      </c>
    </row>
    <row r="564" spans="1:3" x14ac:dyDescent="0.25">
      <c r="A564">
        <v>573</v>
      </c>
      <c r="B564">
        <v>26548</v>
      </c>
      <c r="C564">
        <v>26549</v>
      </c>
    </row>
    <row r="565" spans="1:3" x14ac:dyDescent="0.25">
      <c r="A565">
        <v>574</v>
      </c>
      <c r="B565">
        <v>26325</v>
      </c>
      <c r="C565">
        <v>26318</v>
      </c>
    </row>
    <row r="566" spans="1:3" x14ac:dyDescent="0.25">
      <c r="A566">
        <v>575</v>
      </c>
      <c r="B566">
        <v>26318</v>
      </c>
      <c r="C566">
        <v>26325</v>
      </c>
    </row>
    <row r="567" spans="1:3" x14ac:dyDescent="0.25">
      <c r="A567">
        <v>576</v>
      </c>
      <c r="B567">
        <v>26344</v>
      </c>
      <c r="C567">
        <v>26324</v>
      </c>
    </row>
    <row r="568" spans="1:3" x14ac:dyDescent="0.25">
      <c r="A568">
        <v>577</v>
      </c>
      <c r="B568">
        <v>26324</v>
      </c>
      <c r="C568">
        <v>26344</v>
      </c>
    </row>
    <row r="569" spans="1:3" x14ac:dyDescent="0.25">
      <c r="A569">
        <v>578</v>
      </c>
      <c r="B569">
        <v>26035</v>
      </c>
      <c r="C569">
        <v>26029</v>
      </c>
    </row>
    <row r="570" spans="1:3" x14ac:dyDescent="0.25">
      <c r="A570">
        <v>579</v>
      </c>
      <c r="B570">
        <v>26029</v>
      </c>
      <c r="C570">
        <v>26035</v>
      </c>
    </row>
    <row r="571" spans="1:3" x14ac:dyDescent="0.25">
      <c r="A571">
        <v>580</v>
      </c>
      <c r="B571">
        <v>22528</v>
      </c>
      <c r="C571">
        <v>22534</v>
      </c>
    </row>
    <row r="572" spans="1:3" x14ac:dyDescent="0.25">
      <c r="A572">
        <v>581</v>
      </c>
      <c r="B572">
        <v>20136</v>
      </c>
      <c r="C572">
        <v>33148</v>
      </c>
    </row>
    <row r="573" spans="1:3" x14ac:dyDescent="0.25">
      <c r="A573">
        <v>582</v>
      </c>
      <c r="B573">
        <v>33148</v>
      </c>
      <c r="C573">
        <v>20118</v>
      </c>
    </row>
    <row r="574" spans="1:3" x14ac:dyDescent="0.25">
      <c r="A574">
        <v>583</v>
      </c>
      <c r="B574">
        <v>20118</v>
      </c>
      <c r="C574">
        <v>33148</v>
      </c>
    </row>
    <row r="575" spans="1:3" x14ac:dyDescent="0.25">
      <c r="A575">
        <v>584</v>
      </c>
      <c r="B575">
        <v>33148</v>
      </c>
      <c r="C575">
        <v>20136</v>
      </c>
    </row>
    <row r="576" spans="1:3" x14ac:dyDescent="0.25">
      <c r="A576">
        <v>585</v>
      </c>
      <c r="B576">
        <v>20157</v>
      </c>
      <c r="C576">
        <v>33146</v>
      </c>
    </row>
    <row r="577" spans="1:3" x14ac:dyDescent="0.25">
      <c r="A577">
        <v>586</v>
      </c>
      <c r="B577">
        <v>33146</v>
      </c>
      <c r="C577">
        <v>20140</v>
      </c>
    </row>
    <row r="578" spans="1:3" x14ac:dyDescent="0.25">
      <c r="A578">
        <v>587</v>
      </c>
      <c r="B578">
        <v>20140</v>
      </c>
      <c r="C578">
        <v>33146</v>
      </c>
    </row>
    <row r="579" spans="1:3" x14ac:dyDescent="0.25">
      <c r="A579">
        <v>588</v>
      </c>
      <c r="B579">
        <v>33146</v>
      </c>
      <c r="C579">
        <v>20157</v>
      </c>
    </row>
    <row r="580" spans="1:3" x14ac:dyDescent="0.25">
      <c r="A580">
        <v>589</v>
      </c>
      <c r="B580">
        <v>26302</v>
      </c>
      <c r="C580">
        <v>26299</v>
      </c>
    </row>
    <row r="581" spans="1:3" x14ac:dyDescent="0.25">
      <c r="A581">
        <v>590</v>
      </c>
      <c r="B581">
        <v>26299</v>
      </c>
      <c r="C581">
        <v>26302</v>
      </c>
    </row>
    <row r="582" spans="1:3" x14ac:dyDescent="0.25">
      <c r="A582">
        <v>591</v>
      </c>
      <c r="B582">
        <v>23655</v>
      </c>
      <c r="C582">
        <v>52251</v>
      </c>
    </row>
    <row r="583" spans="1:3" x14ac:dyDescent="0.25">
      <c r="A583">
        <v>592</v>
      </c>
      <c r="B583">
        <v>52251</v>
      </c>
      <c r="C583">
        <v>23654</v>
      </c>
    </row>
    <row r="584" spans="1:3" x14ac:dyDescent="0.25">
      <c r="A584">
        <v>593</v>
      </c>
      <c r="B584">
        <v>23654</v>
      </c>
      <c r="C584">
        <v>52251</v>
      </c>
    </row>
    <row r="585" spans="1:3" x14ac:dyDescent="0.25">
      <c r="A585">
        <v>594</v>
      </c>
      <c r="B585">
        <v>52251</v>
      </c>
      <c r="C585">
        <v>23655</v>
      </c>
    </row>
    <row r="586" spans="1:3" x14ac:dyDescent="0.25">
      <c r="A586">
        <v>595</v>
      </c>
      <c r="B586">
        <v>20246</v>
      </c>
      <c r="C586">
        <v>20241</v>
      </c>
    </row>
    <row r="587" spans="1:3" x14ac:dyDescent="0.25">
      <c r="A587">
        <v>596</v>
      </c>
      <c r="B587">
        <v>20672</v>
      </c>
      <c r="C587">
        <v>20671</v>
      </c>
    </row>
    <row r="588" spans="1:3" x14ac:dyDescent="0.25">
      <c r="A588">
        <v>597</v>
      </c>
      <c r="B588">
        <v>20671</v>
      </c>
      <c r="C588">
        <v>20672</v>
      </c>
    </row>
    <row r="589" spans="1:3" x14ac:dyDescent="0.25">
      <c r="A589">
        <v>598</v>
      </c>
      <c r="B589">
        <v>20679</v>
      </c>
      <c r="C589">
        <v>20674</v>
      </c>
    </row>
    <row r="590" spans="1:3" x14ac:dyDescent="0.25">
      <c r="A590">
        <v>599</v>
      </c>
      <c r="B590">
        <v>20674</v>
      </c>
      <c r="C590">
        <v>20679</v>
      </c>
    </row>
    <row r="591" spans="1:3" x14ac:dyDescent="0.25">
      <c r="A591">
        <v>600</v>
      </c>
      <c r="B591">
        <v>22840</v>
      </c>
      <c r="C591">
        <v>33593</v>
      </c>
    </row>
    <row r="592" spans="1:3" x14ac:dyDescent="0.25">
      <c r="A592">
        <v>601</v>
      </c>
      <c r="B592">
        <v>33593</v>
      </c>
      <c r="C592">
        <v>22433</v>
      </c>
    </row>
    <row r="593" spans="1:3" x14ac:dyDescent="0.25">
      <c r="A593">
        <v>602</v>
      </c>
      <c r="B593">
        <v>22433</v>
      </c>
      <c r="C593">
        <v>22424</v>
      </c>
    </row>
    <row r="594" spans="1:3" x14ac:dyDescent="0.25">
      <c r="A594">
        <v>603</v>
      </c>
      <c r="B594">
        <v>22424</v>
      </c>
      <c r="C594">
        <v>22433</v>
      </c>
    </row>
    <row r="595" spans="1:3" x14ac:dyDescent="0.25">
      <c r="A595">
        <v>604</v>
      </c>
      <c r="B595">
        <v>22433</v>
      </c>
      <c r="C595">
        <v>22840</v>
      </c>
    </row>
    <row r="596" spans="1:3" x14ac:dyDescent="0.25">
      <c r="A596">
        <v>605</v>
      </c>
      <c r="B596">
        <v>26501</v>
      </c>
      <c r="C596">
        <v>25214</v>
      </c>
    </row>
    <row r="597" spans="1:3" x14ac:dyDescent="0.25">
      <c r="A597">
        <v>606</v>
      </c>
      <c r="B597">
        <v>25214</v>
      </c>
      <c r="C597">
        <v>25216</v>
      </c>
    </row>
    <row r="598" spans="1:3" x14ac:dyDescent="0.25">
      <c r="A598">
        <v>607</v>
      </c>
      <c r="B598">
        <v>26831</v>
      </c>
      <c r="C598">
        <v>26814</v>
      </c>
    </row>
    <row r="599" spans="1:3" x14ac:dyDescent="0.25">
      <c r="A599">
        <v>608</v>
      </c>
      <c r="B599">
        <v>26814</v>
      </c>
      <c r="C599">
        <v>26831</v>
      </c>
    </row>
    <row r="600" spans="1:3" x14ac:dyDescent="0.25">
      <c r="A600">
        <v>609</v>
      </c>
      <c r="B600">
        <v>20153</v>
      </c>
      <c r="C600">
        <v>20135</v>
      </c>
    </row>
    <row r="601" spans="1:3" x14ac:dyDescent="0.25">
      <c r="A601">
        <v>610</v>
      </c>
      <c r="B601">
        <v>20135</v>
      </c>
      <c r="C601">
        <v>20153</v>
      </c>
    </row>
    <row r="602" spans="1:3" x14ac:dyDescent="0.25">
      <c r="A602">
        <v>611</v>
      </c>
      <c r="B602">
        <v>20154</v>
      </c>
      <c r="C602">
        <v>20125</v>
      </c>
    </row>
    <row r="603" spans="1:3" x14ac:dyDescent="0.25">
      <c r="A603">
        <v>612</v>
      </c>
      <c r="B603">
        <v>20125</v>
      </c>
      <c r="C603">
        <v>20154</v>
      </c>
    </row>
    <row r="604" spans="1:3" x14ac:dyDescent="0.25">
      <c r="A604">
        <v>613</v>
      </c>
      <c r="B604">
        <v>21827</v>
      </c>
      <c r="C604">
        <v>21233</v>
      </c>
    </row>
    <row r="605" spans="1:3" x14ac:dyDescent="0.25">
      <c r="A605">
        <v>614</v>
      </c>
      <c r="B605">
        <v>21233</v>
      </c>
      <c r="C605">
        <v>21827</v>
      </c>
    </row>
    <row r="606" spans="1:3" x14ac:dyDescent="0.25">
      <c r="A606">
        <v>615</v>
      </c>
      <c r="B606">
        <v>26206</v>
      </c>
      <c r="C606">
        <v>26207</v>
      </c>
    </row>
    <row r="607" spans="1:3" x14ac:dyDescent="0.25">
      <c r="A607">
        <v>616</v>
      </c>
      <c r="B607">
        <v>26207</v>
      </c>
      <c r="C607">
        <v>26206</v>
      </c>
    </row>
    <row r="608" spans="1:3" x14ac:dyDescent="0.25">
      <c r="A608">
        <v>617</v>
      </c>
      <c r="B608">
        <v>22470</v>
      </c>
      <c r="C608">
        <v>21598</v>
      </c>
    </row>
    <row r="609" spans="1:3" x14ac:dyDescent="0.25">
      <c r="A609">
        <v>618</v>
      </c>
      <c r="B609">
        <v>21598</v>
      </c>
      <c r="C609">
        <v>22470</v>
      </c>
    </row>
    <row r="610" spans="1:3" x14ac:dyDescent="0.25">
      <c r="A610">
        <v>619</v>
      </c>
      <c r="B610">
        <v>22770</v>
      </c>
      <c r="C610">
        <v>22772</v>
      </c>
    </row>
    <row r="611" spans="1:3" x14ac:dyDescent="0.25">
      <c r="A611">
        <v>620</v>
      </c>
      <c r="B611">
        <v>22772</v>
      </c>
      <c r="C611">
        <v>22770</v>
      </c>
    </row>
    <row r="612" spans="1:3" x14ac:dyDescent="0.25">
      <c r="A612">
        <v>621</v>
      </c>
      <c r="B612">
        <v>24146</v>
      </c>
      <c r="C612">
        <v>24148</v>
      </c>
    </row>
    <row r="613" spans="1:3" x14ac:dyDescent="0.25">
      <c r="A613">
        <v>622</v>
      </c>
      <c r="B613">
        <v>21350</v>
      </c>
      <c r="C613">
        <v>21352</v>
      </c>
    </row>
    <row r="614" spans="1:3" x14ac:dyDescent="0.25">
      <c r="A614">
        <v>623</v>
      </c>
      <c r="B614">
        <v>21352</v>
      </c>
      <c r="C614">
        <v>21350</v>
      </c>
    </row>
    <row r="615" spans="1:3" x14ac:dyDescent="0.25">
      <c r="A615">
        <v>624</v>
      </c>
      <c r="B615">
        <v>25796</v>
      </c>
      <c r="C615">
        <v>25797</v>
      </c>
    </row>
    <row r="616" spans="1:3" x14ac:dyDescent="0.25">
      <c r="A616">
        <v>625</v>
      </c>
      <c r="B616">
        <v>25797</v>
      </c>
      <c r="C616">
        <v>25796</v>
      </c>
    </row>
    <row r="617" spans="1:3" x14ac:dyDescent="0.25">
      <c r="A617">
        <v>626</v>
      </c>
      <c r="B617">
        <v>25645</v>
      </c>
      <c r="C617">
        <v>25648</v>
      </c>
    </row>
    <row r="618" spans="1:3" x14ac:dyDescent="0.25">
      <c r="A618">
        <v>627</v>
      </c>
      <c r="B618">
        <v>25648</v>
      </c>
      <c r="C618">
        <v>25645</v>
      </c>
    </row>
    <row r="619" spans="1:3" x14ac:dyDescent="0.25">
      <c r="A619">
        <v>628</v>
      </c>
      <c r="B619">
        <v>21886</v>
      </c>
      <c r="C619">
        <v>21909</v>
      </c>
    </row>
    <row r="620" spans="1:3" x14ac:dyDescent="0.25">
      <c r="A620">
        <v>629</v>
      </c>
      <c r="B620">
        <v>21909</v>
      </c>
      <c r="C620">
        <v>21886</v>
      </c>
    </row>
    <row r="621" spans="1:3" x14ac:dyDescent="0.25">
      <c r="A621">
        <v>630</v>
      </c>
      <c r="B621">
        <v>26627</v>
      </c>
      <c r="C621">
        <v>26642</v>
      </c>
    </row>
    <row r="622" spans="1:3" x14ac:dyDescent="0.25">
      <c r="A622">
        <v>631</v>
      </c>
      <c r="B622">
        <v>26642</v>
      </c>
      <c r="C622">
        <v>26627</v>
      </c>
    </row>
    <row r="623" spans="1:3" x14ac:dyDescent="0.25">
      <c r="A623">
        <v>632</v>
      </c>
      <c r="B623">
        <v>26619</v>
      </c>
      <c r="C623">
        <v>26618</v>
      </c>
    </row>
    <row r="624" spans="1:3" x14ac:dyDescent="0.25">
      <c r="A624">
        <v>633</v>
      </c>
      <c r="B624">
        <v>26618</v>
      </c>
      <c r="C624">
        <v>26619</v>
      </c>
    </row>
    <row r="625" spans="1:3" x14ac:dyDescent="0.25">
      <c r="A625">
        <v>634</v>
      </c>
      <c r="B625">
        <v>20765</v>
      </c>
      <c r="C625">
        <v>20764</v>
      </c>
    </row>
    <row r="626" spans="1:3" x14ac:dyDescent="0.25">
      <c r="A626">
        <v>635</v>
      </c>
      <c r="B626">
        <v>20764</v>
      </c>
      <c r="C626">
        <v>20765</v>
      </c>
    </row>
    <row r="627" spans="1:3" x14ac:dyDescent="0.25">
      <c r="A627">
        <v>636</v>
      </c>
      <c r="B627">
        <v>20764</v>
      </c>
      <c r="C627">
        <v>20739</v>
      </c>
    </row>
    <row r="628" spans="1:3" x14ac:dyDescent="0.25">
      <c r="A628">
        <v>637</v>
      </c>
      <c r="B628">
        <v>20739</v>
      </c>
      <c r="C628">
        <v>20764</v>
      </c>
    </row>
    <row r="629" spans="1:3" x14ac:dyDescent="0.25">
      <c r="A629">
        <v>638</v>
      </c>
      <c r="B629">
        <v>20741</v>
      </c>
      <c r="C629">
        <v>20742</v>
      </c>
    </row>
    <row r="630" spans="1:3" x14ac:dyDescent="0.25">
      <c r="A630">
        <v>639</v>
      </c>
      <c r="B630">
        <v>20742</v>
      </c>
      <c r="C630">
        <v>20741</v>
      </c>
    </row>
    <row r="631" spans="1:3" x14ac:dyDescent="0.25">
      <c r="A631">
        <v>640</v>
      </c>
      <c r="B631">
        <v>20737</v>
      </c>
      <c r="C631">
        <v>20745</v>
      </c>
    </row>
    <row r="632" spans="1:3" x14ac:dyDescent="0.25">
      <c r="A632">
        <v>641</v>
      </c>
      <c r="B632">
        <v>20745</v>
      </c>
      <c r="C632">
        <v>20744</v>
      </c>
    </row>
    <row r="633" spans="1:3" x14ac:dyDescent="0.25">
      <c r="A633">
        <v>642</v>
      </c>
      <c r="B633">
        <v>20744</v>
      </c>
      <c r="C633">
        <v>20745</v>
      </c>
    </row>
    <row r="634" spans="1:3" x14ac:dyDescent="0.25">
      <c r="A634">
        <v>643</v>
      </c>
      <c r="B634">
        <v>20745</v>
      </c>
      <c r="C634">
        <v>20737</v>
      </c>
    </row>
    <row r="635" spans="1:3" x14ac:dyDescent="0.25">
      <c r="A635">
        <v>644</v>
      </c>
      <c r="B635">
        <v>20743</v>
      </c>
      <c r="C635">
        <v>20741</v>
      </c>
    </row>
    <row r="636" spans="1:3" x14ac:dyDescent="0.25">
      <c r="A636">
        <v>645</v>
      </c>
      <c r="B636">
        <v>20741</v>
      </c>
      <c r="C636">
        <v>20743</v>
      </c>
    </row>
    <row r="637" spans="1:3" x14ac:dyDescent="0.25">
      <c r="A637">
        <v>646</v>
      </c>
      <c r="B637">
        <v>26631</v>
      </c>
      <c r="C637">
        <v>26633</v>
      </c>
    </row>
    <row r="638" spans="1:3" x14ac:dyDescent="0.25">
      <c r="A638">
        <v>647</v>
      </c>
      <c r="B638">
        <v>26633</v>
      </c>
      <c r="C638">
        <v>26631</v>
      </c>
    </row>
    <row r="639" spans="1:3" x14ac:dyDescent="0.25">
      <c r="A639">
        <v>648</v>
      </c>
      <c r="B639">
        <v>26636</v>
      </c>
      <c r="C639">
        <v>26668</v>
      </c>
    </row>
    <row r="640" spans="1:3" x14ac:dyDescent="0.25">
      <c r="A640">
        <v>649</v>
      </c>
      <c r="B640">
        <v>26668</v>
      </c>
      <c r="C640">
        <v>26636</v>
      </c>
    </row>
    <row r="641" spans="1:3" x14ac:dyDescent="0.25">
      <c r="A641">
        <v>650</v>
      </c>
      <c r="B641">
        <v>25987</v>
      </c>
      <c r="C641">
        <v>25989</v>
      </c>
    </row>
    <row r="642" spans="1:3" x14ac:dyDescent="0.25">
      <c r="A642">
        <v>651</v>
      </c>
      <c r="B642">
        <v>25989</v>
      </c>
      <c r="C642">
        <v>25987</v>
      </c>
    </row>
    <row r="643" spans="1:3" x14ac:dyDescent="0.25">
      <c r="A643">
        <v>652</v>
      </c>
      <c r="B643">
        <v>26683</v>
      </c>
      <c r="C643">
        <v>26766</v>
      </c>
    </row>
    <row r="644" spans="1:3" x14ac:dyDescent="0.25">
      <c r="A644">
        <v>653</v>
      </c>
      <c r="B644">
        <v>26766</v>
      </c>
      <c r="C644">
        <v>26683</v>
      </c>
    </row>
    <row r="645" spans="1:3" x14ac:dyDescent="0.25">
      <c r="A645">
        <v>654</v>
      </c>
      <c r="B645">
        <v>26595</v>
      </c>
      <c r="C645">
        <v>26594</v>
      </c>
    </row>
    <row r="646" spans="1:3" x14ac:dyDescent="0.25">
      <c r="A646">
        <v>655</v>
      </c>
      <c r="B646">
        <v>26594</v>
      </c>
      <c r="C646">
        <v>26595</v>
      </c>
    </row>
    <row r="647" spans="1:3" x14ac:dyDescent="0.25">
      <c r="A647">
        <v>656</v>
      </c>
      <c r="B647">
        <v>26045</v>
      </c>
      <c r="C647">
        <v>26048</v>
      </c>
    </row>
    <row r="648" spans="1:3" x14ac:dyDescent="0.25">
      <c r="A648">
        <v>657</v>
      </c>
      <c r="B648">
        <v>26048</v>
      </c>
      <c r="C648">
        <v>26045</v>
      </c>
    </row>
    <row r="649" spans="1:3" x14ac:dyDescent="0.25">
      <c r="A649">
        <v>658</v>
      </c>
      <c r="B649">
        <v>26519</v>
      </c>
      <c r="C649">
        <v>26520</v>
      </c>
    </row>
    <row r="650" spans="1:3" x14ac:dyDescent="0.25">
      <c r="A650">
        <v>659</v>
      </c>
      <c r="B650">
        <v>26520</v>
      </c>
      <c r="C650">
        <v>26519</v>
      </c>
    </row>
    <row r="651" spans="1:3" x14ac:dyDescent="0.25">
      <c r="A651">
        <v>660</v>
      </c>
      <c r="B651">
        <v>22971</v>
      </c>
      <c r="C651">
        <v>22967</v>
      </c>
    </row>
    <row r="652" spans="1:3" x14ac:dyDescent="0.25">
      <c r="A652">
        <v>661</v>
      </c>
      <c r="B652">
        <v>22967</v>
      </c>
      <c r="C652">
        <v>22965</v>
      </c>
    </row>
    <row r="653" spans="1:3" x14ac:dyDescent="0.25">
      <c r="A653">
        <v>662</v>
      </c>
      <c r="B653">
        <v>22965</v>
      </c>
      <c r="C653">
        <v>22882</v>
      </c>
    </row>
    <row r="654" spans="1:3" x14ac:dyDescent="0.25">
      <c r="A654">
        <v>663</v>
      </c>
      <c r="B654">
        <v>22882</v>
      </c>
      <c r="C654">
        <v>22965</v>
      </c>
    </row>
    <row r="655" spans="1:3" x14ac:dyDescent="0.25">
      <c r="A655">
        <v>664</v>
      </c>
      <c r="B655">
        <v>22965</v>
      </c>
      <c r="C655">
        <v>22967</v>
      </c>
    </row>
    <row r="656" spans="1:3" x14ac:dyDescent="0.25">
      <c r="A656">
        <v>665</v>
      </c>
      <c r="B656">
        <v>22967</v>
      </c>
      <c r="C656">
        <v>22971</v>
      </c>
    </row>
    <row r="657" spans="1:3" x14ac:dyDescent="0.25">
      <c r="A657">
        <v>666</v>
      </c>
      <c r="B657">
        <v>23442</v>
      </c>
      <c r="C657">
        <v>23438</v>
      </c>
    </row>
    <row r="658" spans="1:3" x14ac:dyDescent="0.25">
      <c r="A658">
        <v>667</v>
      </c>
      <c r="B658">
        <v>23438</v>
      </c>
      <c r="C658">
        <v>23442</v>
      </c>
    </row>
    <row r="659" spans="1:3" x14ac:dyDescent="0.25">
      <c r="A659">
        <v>668</v>
      </c>
      <c r="B659">
        <v>22688</v>
      </c>
      <c r="C659">
        <v>22686</v>
      </c>
    </row>
    <row r="660" spans="1:3" x14ac:dyDescent="0.25">
      <c r="A660">
        <v>669</v>
      </c>
      <c r="B660">
        <v>22686</v>
      </c>
      <c r="C660">
        <v>22688</v>
      </c>
    </row>
    <row r="661" spans="1:3" x14ac:dyDescent="0.25">
      <c r="A661">
        <v>670</v>
      </c>
      <c r="B661">
        <v>23767</v>
      </c>
      <c r="C661">
        <v>23777</v>
      </c>
    </row>
    <row r="662" spans="1:3" x14ac:dyDescent="0.25">
      <c r="A662">
        <v>671</v>
      </c>
      <c r="B662">
        <v>23777</v>
      </c>
      <c r="C662">
        <v>23767</v>
      </c>
    </row>
    <row r="663" spans="1:3" x14ac:dyDescent="0.25">
      <c r="A663">
        <v>672</v>
      </c>
      <c r="B663">
        <v>23381</v>
      </c>
      <c r="C663">
        <v>23379</v>
      </c>
    </row>
    <row r="664" spans="1:3" x14ac:dyDescent="0.25">
      <c r="A664">
        <v>673</v>
      </c>
      <c r="B664">
        <v>23379</v>
      </c>
      <c r="C664">
        <v>23381</v>
      </c>
    </row>
    <row r="665" spans="1:3" x14ac:dyDescent="0.25">
      <c r="A665">
        <v>674</v>
      </c>
      <c r="B665">
        <v>26407</v>
      </c>
      <c r="C665">
        <v>26405</v>
      </c>
    </row>
    <row r="666" spans="1:3" x14ac:dyDescent="0.25">
      <c r="A666">
        <v>675</v>
      </c>
      <c r="B666">
        <v>26405</v>
      </c>
      <c r="C666">
        <v>26407</v>
      </c>
    </row>
    <row r="667" spans="1:3" x14ac:dyDescent="0.25">
      <c r="A667">
        <v>676</v>
      </c>
      <c r="B667">
        <v>22952</v>
      </c>
      <c r="C667">
        <v>22951</v>
      </c>
    </row>
    <row r="668" spans="1:3" x14ac:dyDescent="0.25">
      <c r="A668">
        <v>677</v>
      </c>
      <c r="B668">
        <v>22951</v>
      </c>
      <c r="C668">
        <v>22944</v>
      </c>
    </row>
    <row r="669" spans="1:3" x14ac:dyDescent="0.25">
      <c r="A669">
        <v>678</v>
      </c>
      <c r="B669">
        <v>22944</v>
      </c>
      <c r="C669">
        <v>22951</v>
      </c>
    </row>
    <row r="670" spans="1:3" x14ac:dyDescent="0.25">
      <c r="A670">
        <v>679</v>
      </c>
      <c r="B670">
        <v>22951</v>
      </c>
      <c r="C670">
        <v>22952</v>
      </c>
    </row>
    <row r="671" spans="1:3" x14ac:dyDescent="0.25">
      <c r="A671">
        <v>680</v>
      </c>
      <c r="B671">
        <v>23157</v>
      </c>
      <c r="C671">
        <v>23153</v>
      </c>
    </row>
    <row r="672" spans="1:3" x14ac:dyDescent="0.25">
      <c r="A672">
        <v>681</v>
      </c>
      <c r="B672">
        <v>23153</v>
      </c>
      <c r="C672">
        <v>23151</v>
      </c>
    </row>
    <row r="673" spans="1:3" x14ac:dyDescent="0.25">
      <c r="A673">
        <v>682</v>
      </c>
      <c r="B673">
        <v>23151</v>
      </c>
      <c r="C673">
        <v>22952</v>
      </c>
    </row>
    <row r="674" spans="1:3" x14ac:dyDescent="0.25">
      <c r="A674">
        <v>683</v>
      </c>
      <c r="B674">
        <v>22952</v>
      </c>
      <c r="C674">
        <v>23151</v>
      </c>
    </row>
    <row r="675" spans="1:3" x14ac:dyDescent="0.25">
      <c r="A675">
        <v>684</v>
      </c>
      <c r="B675">
        <v>23151</v>
      </c>
      <c r="C675">
        <v>23153</v>
      </c>
    </row>
    <row r="676" spans="1:3" x14ac:dyDescent="0.25">
      <c r="A676">
        <v>685</v>
      </c>
      <c r="B676">
        <v>23153</v>
      </c>
      <c r="C676">
        <v>23157</v>
      </c>
    </row>
    <row r="677" spans="1:3" x14ac:dyDescent="0.25">
      <c r="A677">
        <v>686</v>
      </c>
      <c r="B677">
        <v>23364</v>
      </c>
      <c r="C677">
        <v>23363</v>
      </c>
    </row>
    <row r="678" spans="1:3" x14ac:dyDescent="0.25">
      <c r="A678">
        <v>687</v>
      </c>
      <c r="B678">
        <v>23363</v>
      </c>
      <c r="C678">
        <v>23364</v>
      </c>
    </row>
    <row r="679" spans="1:3" x14ac:dyDescent="0.25">
      <c r="A679">
        <v>688</v>
      </c>
      <c r="B679">
        <v>51475</v>
      </c>
      <c r="C679">
        <v>51192</v>
      </c>
    </row>
    <row r="680" spans="1:3" x14ac:dyDescent="0.25">
      <c r="A680">
        <v>689</v>
      </c>
      <c r="B680">
        <v>51192</v>
      </c>
      <c r="C680">
        <v>51475</v>
      </c>
    </row>
    <row r="681" spans="1:3" x14ac:dyDescent="0.25">
      <c r="A681">
        <v>690</v>
      </c>
      <c r="B681">
        <v>22916</v>
      </c>
      <c r="C681">
        <v>22821</v>
      </c>
    </row>
    <row r="682" spans="1:3" x14ac:dyDescent="0.25">
      <c r="A682">
        <v>691</v>
      </c>
      <c r="B682">
        <v>22821</v>
      </c>
      <c r="C682">
        <v>22916</v>
      </c>
    </row>
    <row r="683" spans="1:3" x14ac:dyDescent="0.25">
      <c r="A683">
        <v>692</v>
      </c>
      <c r="B683">
        <v>23361</v>
      </c>
      <c r="C683">
        <v>23357</v>
      </c>
    </row>
    <row r="684" spans="1:3" x14ac:dyDescent="0.25">
      <c r="A684">
        <v>693</v>
      </c>
      <c r="B684">
        <v>23357</v>
      </c>
      <c r="C684">
        <v>23361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Val_Scatter</vt:lpstr>
      <vt:lpstr>Val_RMSE</vt:lpstr>
      <vt:lpstr>LocsData</vt:lpstr>
      <vt:lpstr>LocsAll</vt:lpstr>
      <vt:lpstr>AT FT Lookup</vt:lpstr>
      <vt:lpstr>ReadMe</vt:lpstr>
      <vt:lpstr>est_vols</vt:lpstr>
      <vt:lpstr>champ_links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Tischler</dc:creator>
  <cp:lastModifiedBy>Dan Tischler</cp:lastModifiedBy>
  <dcterms:created xsi:type="dcterms:W3CDTF">2015-06-05T18:17:20Z</dcterms:created>
  <dcterms:modified xsi:type="dcterms:W3CDTF">2023-09-02T00:16:23Z</dcterms:modified>
</cp:coreProperties>
</file>