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NAS806C78\Public\Workspace\my_projects\Obliczenia_Naukowo_Techniczne\Lab_1\"/>
    </mc:Choice>
  </mc:AlternateContent>
  <xr:revisionPtr revIDLastSave="0" documentId="13_ncr:1_{003985C6-5B81-4E7B-8A1B-68ED306CCA75}" xr6:coauthVersionLast="47" xr6:coauthVersionMax="47" xr10:uidLastSave="{00000000-0000-0000-0000-000000000000}"/>
  <bookViews>
    <workbookView xWindow="-108" yWindow="-108" windowWidth="23256" windowHeight="12576" xr2:uid="{14DF5D4F-8143-4BC3-AC63-D62A889F6FE7}"/>
  </bookViews>
  <sheets>
    <sheet name="Sheet1" sheetId="1" r:id="rId1"/>
  </sheets>
  <definedNames>
    <definedName name="_xlchart.v1.0" hidden="1">Sheet1!$J$3:$J$7</definedName>
    <definedName name="_xlchart.v1.1" hidden="1">Sheet1!$K$3:$K$7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L64" i="1"/>
  <c r="K6" i="1"/>
  <c r="E59" i="1"/>
  <c r="K5" i="1"/>
  <c r="E54" i="1"/>
  <c r="K4" i="1"/>
  <c r="E60" i="1"/>
  <c r="K3" i="1"/>
  <c r="L65" i="1"/>
  <c r="J7" i="1"/>
  <c r="I64" i="1"/>
  <c r="J6" i="1"/>
  <c r="B59" i="1"/>
  <c r="J5" i="1"/>
  <c r="B54" i="1"/>
  <c r="J4" i="1"/>
  <c r="B60" i="1"/>
  <c r="J3" i="1"/>
  <c r="I65" i="1"/>
  <c r="J65" i="1"/>
  <c r="C63" i="1" s="1"/>
  <c r="J64" i="1"/>
  <c r="F63" i="1"/>
  <c r="D63" i="1"/>
  <c r="M65" i="1"/>
  <c r="M64" i="1"/>
  <c r="K65" i="1"/>
  <c r="K64" i="1"/>
  <c r="C65" i="1"/>
  <c r="D65" i="1"/>
  <c r="E65" i="1"/>
  <c r="F65" i="1"/>
  <c r="B65" i="1"/>
  <c r="C64" i="1"/>
  <c r="D64" i="1"/>
  <c r="E64" i="1"/>
  <c r="F64" i="1"/>
  <c r="B64" i="1"/>
  <c r="C61" i="1"/>
  <c r="D61" i="1"/>
  <c r="E61" i="1"/>
  <c r="F61" i="1"/>
  <c r="B61" i="1"/>
  <c r="C60" i="1"/>
  <c r="D60" i="1"/>
  <c r="F60" i="1"/>
  <c r="C59" i="1"/>
  <c r="D59" i="1"/>
  <c r="F59" i="1"/>
  <c r="C55" i="1"/>
  <c r="D55" i="1"/>
  <c r="E55" i="1"/>
  <c r="F55" i="1"/>
  <c r="B55" i="1"/>
  <c r="C57" i="1"/>
  <c r="D57" i="1"/>
  <c r="E57" i="1"/>
  <c r="F57" i="1"/>
  <c r="B57" i="1"/>
  <c r="B53" i="1"/>
  <c r="F56" i="1"/>
  <c r="E56" i="1"/>
  <c r="D56" i="1"/>
  <c r="C56" i="1"/>
  <c r="B56" i="1"/>
  <c r="F54" i="1"/>
  <c r="D54" i="1"/>
  <c r="C54" i="1"/>
  <c r="F53" i="1"/>
  <c r="E53" i="1"/>
  <c r="E58" i="1" s="1"/>
  <c r="D53" i="1"/>
  <c r="D58" i="1" s="1"/>
  <c r="C53" i="1"/>
  <c r="E63" i="1" l="1"/>
  <c r="B63" i="1"/>
  <c r="B58" i="1"/>
  <c r="C58" i="1"/>
  <c r="F58" i="1"/>
</calcChain>
</file>

<file path=xl/sharedStrings.xml><?xml version="1.0" encoding="utf-8"?>
<sst xmlns="http://schemas.openxmlformats.org/spreadsheetml/2006/main" count="34" uniqueCount="25">
  <si>
    <t>date</t>
  </si>
  <si>
    <t>Temperature</t>
  </si>
  <si>
    <t>Humidity</t>
  </si>
  <si>
    <t>Light</t>
  </si>
  <si>
    <t>CO2</t>
  </si>
  <si>
    <t>HumidityRatio</t>
  </si>
  <si>
    <t>Occupancy</t>
  </si>
  <si>
    <t>Śr.arytmetyczna</t>
  </si>
  <si>
    <t>Mediana</t>
  </si>
  <si>
    <t>Dominanta</t>
  </si>
  <si>
    <t>Odch.std.</t>
  </si>
  <si>
    <t>Wsp.Zmienności</t>
  </si>
  <si>
    <t>Kwantyl1</t>
  </si>
  <si>
    <t>Kwantyl3</t>
  </si>
  <si>
    <t>Wariancja</t>
  </si>
  <si>
    <t>Przedz.typ.wartości</t>
  </si>
  <si>
    <t>Rozstęp</t>
  </si>
  <si>
    <t>Skłonność</t>
  </si>
  <si>
    <t>Kurtoza</t>
  </si>
  <si>
    <t>Odch.przec</t>
  </si>
  <si>
    <t>Min</t>
  </si>
  <si>
    <t>Max</t>
  </si>
  <si>
    <t>Q3</t>
  </si>
  <si>
    <t>Me</t>
  </si>
  <si>
    <t>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</si>
</sst>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E+00"/>
    <numFmt numFmtId="165" formatCode="0.000"/>
    <numFmt numFmtId="166" formatCode="0.0"/>
    <numFmt numFmtId="167"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22"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0" borderId="0" xfId="0" applyAlignment="1">
      <alignment wrapText="1"/>
    </xf>
    <xf numFmtId="9" fontId="0" fillId="0" borderId="0" xfId="1" applyFont="1"/>
    <xf numFmtId="167"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Temperature</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Temperature</a:t>
          </a:r>
        </a:p>
      </cx:txPr>
    </cx:title>
    <cx:plotArea>
      <cx:plotAreaRegion>
        <cx:series layoutId="boxWhisker" uniqueId="{C3D43070-6C2B-4597-9FD6-0B8CBB9A633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CO2</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CO2</a:t>
          </a:r>
        </a:p>
      </cx:txPr>
    </cx:title>
    <cx:plotArea>
      <cx:plotAreaRegion>
        <cx:series layoutId="boxWhisker" uniqueId="{33E7E377-BD97-462C-8BBC-07903543125B}">
          <cx:spPr>
            <a:solidFill>
              <a:srgbClr val="FFFF00"/>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137160</xdr:colOff>
      <xdr:row>8</xdr:row>
      <xdr:rowOff>102870</xdr:rowOff>
    </xdr:from>
    <xdr:to>
      <xdr:col>10</xdr:col>
      <xdr:colOff>800100</xdr:colOff>
      <xdr:row>23</xdr:row>
      <xdr:rowOff>102870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1B27ED8-8951-2D85-0F88-52A0F6FAA1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21580" y="1565910"/>
              <a:ext cx="2827020" cy="2743200"/>
            </a:xfrm>
            <a:prstGeom prst="rect">
              <a:avLst/>
            </a:prstGeom>
            <a:solidFill>
              <a:prstClr val="white"/>
            </a:solidFill>
            <a:ln w="1">
              <a:solidFill>
                <a:prstClr val="green"/>
              </a:solidFill>
            </a:ln>
          </xdr:spPr>
          <xdr:txBody>
            <a:bodyPr vertOverflow="clip" horzOverflow="clip"/>
            <a:lstStyle/>
            <a:p>
              <a:r>
                <a:rPr lang="en-150"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845820</xdr:colOff>
      <xdr:row>8</xdr:row>
      <xdr:rowOff>102870</xdr:rowOff>
    </xdr:from>
    <xdr:to>
      <xdr:col>15</xdr:col>
      <xdr:colOff>251460</xdr:colOff>
      <xdr:row>23</xdr:row>
      <xdr:rowOff>102870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4EF7859-BF6B-3D4F-5718-F398C6C241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94320" y="1565910"/>
              <a:ext cx="3017520" cy="2743200"/>
            </a:xfrm>
            <a:prstGeom prst="rect">
              <a:avLst/>
            </a:prstGeom>
            <a:solidFill>
              <a:prstClr val="white"/>
            </a:solidFill>
            <a:ln w="1">
              <a:solidFill>
                <a:prstClr val="green"/>
              </a:solidFill>
            </a:ln>
          </xdr:spPr>
          <xdr:txBody>
            <a:bodyPr vertOverflow="clip" horzOverflow="clip"/>
            <a:lstStyle/>
            <a:p>
              <a:r>
                <a:rPr lang="en-150"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7</xdr:col>
      <xdr:colOff>152400</xdr:colOff>
      <xdr:row>23</xdr:row>
      <xdr:rowOff>91440</xdr:rowOff>
    </xdr:from>
    <xdr:ext cx="18123679" cy="6981398"/>
    <xdr:sp macro="" textlink="">
      <xdr:nvSpPr>
        <xdr:cNvPr id="7" name="TextBox 6">
          <a:extLst>
            <a:ext uri="{FF2B5EF4-FFF2-40B4-BE49-F238E27FC236}">
              <a16:creationId xmlns:a16="http://schemas.microsoft.com/office/drawing/2014/main" id="{24E7DC35-067F-FE91-F217-49D8BE5DA8B2}"/>
            </a:ext>
          </a:extLst>
        </xdr:cNvPr>
        <xdr:cNvSpPr txBox="1"/>
      </xdr:nvSpPr>
      <xdr:spPr>
        <a:xfrm>
          <a:off x="5036820" y="4297680"/>
          <a:ext cx="18123679" cy="6981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Median (Me): The median is the middle value of the data, which divides it into two equal parts.</a:t>
          </a:r>
        </a:p>
        <a:p>
          <a:endParaRPr lang="en-US" sz="1100"/>
        </a:p>
        <a:p>
          <a:r>
            <a:rPr lang="en-US" sz="1100"/>
            <a:t>For temperature:</a:t>
          </a:r>
        </a:p>
        <a:p>
          <a:r>
            <a:rPr lang="en-US" sz="1100"/>
            <a:t>The median temperature is 23.6 degrees.</a:t>
          </a:r>
        </a:p>
        <a:p>
          <a:endParaRPr lang="en-US" sz="1100"/>
        </a:p>
        <a:p>
          <a:r>
            <a:rPr lang="en-US" sz="1100"/>
            <a:t>For CO2:</a:t>
          </a:r>
        </a:p>
        <a:p>
          <a:r>
            <a:rPr lang="en-US" sz="1100"/>
            <a:t>The median CO2 is 936.4 ppm.</a:t>
          </a:r>
        </a:p>
        <a:p>
          <a:endParaRPr lang="en-US" sz="1100"/>
        </a:p>
        <a:p>
          <a:r>
            <a:rPr lang="en-US" sz="1100"/>
            <a:t>The median is a measure of the central tendency of the data. For temperature, most observations are around 23.6 degrees, and for CO2 around 936.4 ppm.</a:t>
          </a:r>
        </a:p>
        <a:p>
          <a:endParaRPr lang="en-US" sz="1100"/>
        </a:p>
        <a:p>
          <a:r>
            <a:rPr lang="en-US" sz="1100"/>
            <a:t>Quartiles (Q1, Q3): Quartiles are values that divide the data into four equal parts. Q1 is the first quartile (25% of the data is less than Q1), and Q3 is the third quartile (75% of the data is less than Q3).</a:t>
          </a:r>
        </a:p>
        <a:p>
          <a:endParaRPr lang="en-US" sz="1100"/>
        </a:p>
        <a:p>
          <a:r>
            <a:rPr lang="en-US" sz="1100"/>
            <a:t>For temperature:</a:t>
          </a:r>
        </a:p>
        <a:p>
          <a:r>
            <a:rPr lang="en-US" sz="1100"/>
            <a:t>Q1 is 23.6 degrees.</a:t>
          </a:r>
        </a:p>
        <a:p>
          <a:r>
            <a:rPr lang="en-US" sz="1100"/>
            <a:t>Q3 is 23.7 degrees.</a:t>
          </a:r>
        </a:p>
        <a:p>
          <a:endParaRPr lang="en-US" sz="1100"/>
        </a:p>
        <a:p>
          <a:r>
            <a:rPr lang="en-US" sz="1100"/>
            <a:t>For CO2:</a:t>
          </a:r>
        </a:p>
        <a:p>
          <a:r>
            <a:rPr lang="en-US" sz="1100"/>
            <a:t>Q1 is 832 ppm.</a:t>
          </a:r>
        </a:p>
        <a:p>
          <a:r>
            <a:rPr lang="en-US" sz="1100"/>
            <a:t>Q3 is 1001 ppm.</a:t>
          </a:r>
        </a:p>
        <a:p>
          <a:endParaRPr lang="en-US" sz="1100"/>
        </a:p>
        <a:p>
          <a:r>
            <a:rPr lang="en-US" sz="1100"/>
            <a:t>Quartiles help understand the distribution of the data in terms of outliers and the range of the data. For temperature, most data falls within the range from Q1 to Q3, indicating small temperature variations. For CO2, the range of the data is larger.</a:t>
          </a:r>
        </a:p>
        <a:p>
          <a:endParaRPr lang="en-US" sz="1100"/>
        </a:p>
        <a:p>
          <a:r>
            <a:rPr lang="en-US" sz="1100"/>
            <a:t>Minimum and maximum: These are the extreme values of the data.</a:t>
          </a:r>
        </a:p>
        <a:p>
          <a:endParaRPr lang="en-US" sz="1100"/>
        </a:p>
        <a:p>
          <a:r>
            <a:rPr lang="en-US" sz="1100"/>
            <a:t>For temperature:</a:t>
          </a:r>
        </a:p>
        <a:p>
          <a:r>
            <a:rPr lang="en-US" sz="1100"/>
            <a:t>The lowest temperature is 23.5 degrees.</a:t>
          </a:r>
        </a:p>
        <a:p>
          <a:r>
            <a:rPr lang="en-US" sz="1100"/>
            <a:t>The highest temperature is 23.76 degrees.</a:t>
          </a:r>
        </a:p>
        <a:p>
          <a:endParaRPr lang="en-US" sz="1100"/>
        </a:p>
        <a:p>
          <a:r>
            <a:rPr lang="en-US" sz="1100"/>
            <a:t>For CO2:</a:t>
          </a:r>
        </a:p>
        <a:p>
          <a:r>
            <a:rPr lang="en-US" sz="1100"/>
            <a:t>The lowest CO2 value is 749.2 ppm.</a:t>
          </a:r>
        </a:p>
        <a:p>
          <a:r>
            <a:rPr lang="en-US" sz="1100"/>
            <a:t>The highest CO2 value is 1055.5 ppm.</a:t>
          </a:r>
        </a:p>
        <a:p>
          <a:endParaRPr lang="en-US" sz="1100"/>
        </a:p>
        <a:p>
          <a:r>
            <a:rPr lang="en-US" sz="1100"/>
            <a:t>Minimum and maximum values help understand the range of observations. For temperature, the range is relatively narrow, meaning temperatures are similar. For CO2, the range is larger, suggesting greater variability in CO2 concentrations.</a:t>
          </a:r>
        </a:p>
        <a:p>
          <a:endParaRPr lang="en-US" sz="1100"/>
        </a:p>
        <a:p>
          <a:r>
            <a:rPr lang="en-US" sz="1100"/>
            <a:t>Comparison of both cases (temperature and CO2):</a:t>
          </a:r>
        </a:p>
        <a:p>
          <a:r>
            <a:rPr lang="en-US" sz="1100"/>
            <a:t>Temperature has a narrower range and smaller variability compared to CO2.</a:t>
          </a:r>
        </a:p>
        <a:p>
          <a:r>
            <a:rPr lang="en-US" sz="1100"/>
            <a:t>CO2 shows a larger range of values and greater variability.</a:t>
          </a:r>
        </a:p>
        <a:p>
          <a:endParaRPr lang="en-US" sz="1100"/>
        </a:p>
        <a:p>
          <a:r>
            <a:rPr lang="en-US" sz="1100"/>
            <a:t>In summary, analyzing the box plots and descriptive statistics, it can be concluded that temperature is more stable and has smaller variability compared to CO2, which shows greater variability and spread of values. This indicates that temperature is more consistent over the studied period than CO2 concentration.</a:t>
          </a:r>
        </a:p>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2C6A3-A6B8-4263-8B33-2C94AC0FF113}">
  <dimension ref="A1:M65"/>
  <sheetViews>
    <sheetView tabSelected="1" topLeftCell="A55" workbookViewId="0">
      <selection activeCell="N66" sqref="N66"/>
    </sheetView>
  </sheetViews>
  <sheetFormatPr defaultRowHeight="14.4" x14ac:dyDescent="0.3"/>
  <cols>
    <col min="1" max="1" width="13.6640625" customWidth="1"/>
    <col min="2" max="2" width="11" customWidth="1"/>
    <col min="6" max="6" width="11" bestFit="1" customWidth="1"/>
    <col min="9" max="9" width="11" customWidth="1"/>
    <col min="10" max="10" width="11.6640625" customWidth="1"/>
    <col min="11" max="11" width="13" customWidth="1"/>
    <col min="13" max="13" width="13" customWidth="1"/>
  </cols>
  <sheetData>
    <row r="1" spans="1:11" x14ac:dyDescent="0.3">
      <c r="A1" t="s">
        <v>0</v>
      </c>
      <c r="B1" t="s">
        <v>1</v>
      </c>
      <c r="C1" t="s">
        <v>2</v>
      </c>
      <c r="D1" t="s">
        <v>3</v>
      </c>
      <c r="E1" t="s">
        <v>4</v>
      </c>
      <c r="F1" t="s">
        <v>5</v>
      </c>
      <c r="G1" t="s">
        <v>6</v>
      </c>
    </row>
    <row r="2" spans="1:11" x14ac:dyDescent="0.3">
      <c r="A2" s="1">
        <v>42037.628460648149</v>
      </c>
      <c r="B2">
        <v>23.5</v>
      </c>
      <c r="C2">
        <v>27.978000000000002</v>
      </c>
      <c r="D2">
        <v>454</v>
      </c>
      <c r="E2">
        <v>1055.25</v>
      </c>
      <c r="F2">
        <v>5.0147597241767998E-3</v>
      </c>
      <c r="G2">
        <v>1</v>
      </c>
      <c r="J2" t="s">
        <v>1</v>
      </c>
      <c r="K2" t="s">
        <v>4</v>
      </c>
    </row>
    <row r="3" spans="1:11" x14ac:dyDescent="0.3">
      <c r="A3" s="1">
        <v>42037.629166666666</v>
      </c>
      <c r="B3">
        <v>23.5</v>
      </c>
      <c r="C3">
        <v>28</v>
      </c>
      <c r="D3">
        <v>454</v>
      </c>
      <c r="E3">
        <v>1050</v>
      </c>
      <c r="F3">
        <v>5.0187348078695E-3</v>
      </c>
      <c r="G3">
        <v>1</v>
      </c>
      <c r="I3" t="s">
        <v>21</v>
      </c>
      <c r="J3">
        <f>MAX(B2:B50)</f>
        <v>23.76</v>
      </c>
      <c r="K3">
        <f>MAX(E3:E50)</f>
        <v>1055.5</v>
      </c>
    </row>
    <row r="4" spans="1:11" x14ac:dyDescent="0.3">
      <c r="A4" s="1">
        <v>42037.629861111112</v>
      </c>
      <c r="B4">
        <v>23.5</v>
      </c>
      <c r="C4">
        <v>28</v>
      </c>
      <c r="D4">
        <v>454</v>
      </c>
      <c r="E4">
        <v>1051.25</v>
      </c>
      <c r="F4">
        <v>5.0187348078695E-3</v>
      </c>
      <c r="G4">
        <v>1</v>
      </c>
      <c r="I4" t="s">
        <v>22</v>
      </c>
      <c r="J4">
        <f>QUARTILE(B2:B50,3)</f>
        <v>23.7</v>
      </c>
      <c r="K4">
        <f>QUARTILE(E2:E50,3)</f>
        <v>1001</v>
      </c>
    </row>
    <row r="5" spans="1:11" x14ac:dyDescent="0.3">
      <c r="A5" s="1">
        <v>42037.62777777778</v>
      </c>
      <c r="B5">
        <v>23.524999999999999</v>
      </c>
      <c r="C5">
        <v>28</v>
      </c>
      <c r="D5">
        <v>454</v>
      </c>
      <c r="E5">
        <v>1055.5</v>
      </c>
      <c r="F5">
        <v>5.0263667581946E-3</v>
      </c>
      <c r="G5">
        <v>1</v>
      </c>
      <c r="I5" t="s">
        <v>23</v>
      </c>
      <c r="J5">
        <f>MEDIAN(B2:B50)</f>
        <v>23.6</v>
      </c>
      <c r="K5">
        <f>MEDIAN(E2:E50)</f>
        <v>936.4</v>
      </c>
    </row>
    <row r="6" spans="1:11" x14ac:dyDescent="0.3">
      <c r="A6" s="1">
        <v>42037.626388888886</v>
      </c>
      <c r="B6">
        <v>23.54</v>
      </c>
      <c r="C6">
        <v>27.81</v>
      </c>
      <c r="D6">
        <v>474.4</v>
      </c>
      <c r="E6">
        <v>1028</v>
      </c>
      <c r="F6">
        <v>4.9965380106031998E-3</v>
      </c>
      <c r="G6">
        <v>1</v>
      </c>
      <c r="I6" t="s">
        <v>24</v>
      </c>
      <c r="J6">
        <f>QUARTILE(B2:B50,1)</f>
        <v>23.6</v>
      </c>
      <c r="K6">
        <f>QUARTILE(E2:E50,1)</f>
        <v>832</v>
      </c>
    </row>
    <row r="7" spans="1:11" x14ac:dyDescent="0.3">
      <c r="A7" s="1">
        <v>42037.625694444447</v>
      </c>
      <c r="B7">
        <v>23.574999999999999</v>
      </c>
      <c r="C7">
        <v>27.79</v>
      </c>
      <c r="D7">
        <v>464</v>
      </c>
      <c r="E7">
        <v>1026.25</v>
      </c>
      <c r="F7">
        <v>5.0035447484532997E-3</v>
      </c>
      <c r="G7">
        <v>1</v>
      </c>
      <c r="I7" t="s">
        <v>20</v>
      </c>
      <c r="J7">
        <f>MIN(B2:B50)</f>
        <v>23.5</v>
      </c>
      <c r="K7">
        <f>MIN(E2:E50)</f>
        <v>749.2</v>
      </c>
    </row>
    <row r="8" spans="1:11" x14ac:dyDescent="0.3">
      <c r="A8" s="1">
        <v>42037.60833333333</v>
      </c>
      <c r="B8">
        <v>23.6</v>
      </c>
      <c r="C8">
        <v>26.89</v>
      </c>
      <c r="D8">
        <v>454</v>
      </c>
      <c r="E8">
        <v>891</v>
      </c>
      <c r="F8">
        <v>4.8475944139699002E-3</v>
      </c>
      <c r="G8">
        <v>1</v>
      </c>
    </row>
    <row r="9" spans="1:11" x14ac:dyDescent="0.3">
      <c r="A9" s="1">
        <v>42037.61109953704</v>
      </c>
      <c r="B9">
        <v>23.6</v>
      </c>
      <c r="C9">
        <v>27.16</v>
      </c>
      <c r="D9">
        <v>464</v>
      </c>
      <c r="E9">
        <v>918</v>
      </c>
      <c r="F9">
        <v>4.8966518452252996E-3</v>
      </c>
      <c r="G9">
        <v>1</v>
      </c>
    </row>
    <row r="10" spans="1:11" x14ac:dyDescent="0.3">
      <c r="A10" s="1">
        <v>42037.611805555556</v>
      </c>
      <c r="B10">
        <v>23.6</v>
      </c>
      <c r="C10">
        <v>27.236000000000001</v>
      </c>
      <c r="D10">
        <v>498.4</v>
      </c>
      <c r="E10">
        <v>925.2</v>
      </c>
      <c r="F10">
        <v>4.9104619885559E-3</v>
      </c>
      <c r="G10">
        <v>1</v>
      </c>
    </row>
    <row r="11" spans="1:11" x14ac:dyDescent="0.3">
      <c r="A11" s="1">
        <v>42037.612500000003</v>
      </c>
      <c r="B11">
        <v>23.6</v>
      </c>
      <c r="C11">
        <v>27.29</v>
      </c>
      <c r="D11">
        <v>530.20000000000005</v>
      </c>
      <c r="E11">
        <v>929.4</v>
      </c>
      <c r="F11">
        <v>4.9202748285746998E-3</v>
      </c>
      <c r="G11">
        <v>1</v>
      </c>
    </row>
    <row r="12" spans="1:11" x14ac:dyDescent="0.3">
      <c r="A12" s="1">
        <v>42037.613194444442</v>
      </c>
      <c r="B12">
        <v>23.6</v>
      </c>
      <c r="C12">
        <v>27.33</v>
      </c>
      <c r="D12">
        <v>533.6</v>
      </c>
      <c r="E12">
        <v>936.4</v>
      </c>
      <c r="F12">
        <v>4.9275437970155E-3</v>
      </c>
      <c r="G12">
        <v>1</v>
      </c>
    </row>
    <row r="13" spans="1:11" x14ac:dyDescent="0.3">
      <c r="A13" s="1">
        <v>42037.613888888889</v>
      </c>
      <c r="B13">
        <v>23.6</v>
      </c>
      <c r="C13">
        <v>27.34</v>
      </c>
      <c r="D13">
        <v>524.25</v>
      </c>
      <c r="E13">
        <v>950</v>
      </c>
      <c r="F13">
        <v>4.9293610654639001E-3</v>
      </c>
      <c r="G13">
        <v>1</v>
      </c>
    </row>
    <row r="14" spans="1:11" x14ac:dyDescent="0.3">
      <c r="A14" s="1">
        <v>42037.615266203706</v>
      </c>
      <c r="B14">
        <v>23.6</v>
      </c>
      <c r="C14">
        <v>27.39</v>
      </c>
      <c r="D14">
        <v>516.33333333333303</v>
      </c>
      <c r="E14">
        <v>963</v>
      </c>
      <c r="F14">
        <v>4.9384475657387001E-3</v>
      </c>
      <c r="G14">
        <v>1</v>
      </c>
    </row>
    <row r="15" spans="1:11" x14ac:dyDescent="0.3">
      <c r="A15" s="1">
        <v>42037.615972222222</v>
      </c>
      <c r="B15">
        <v>23.6</v>
      </c>
      <c r="C15">
        <v>27.411999999999999</v>
      </c>
      <c r="D15">
        <v>501.2</v>
      </c>
      <c r="E15">
        <v>958.6</v>
      </c>
      <c r="F15">
        <v>4.9424457093030999E-3</v>
      </c>
      <c r="G15">
        <v>1</v>
      </c>
    </row>
    <row r="16" spans="1:11" x14ac:dyDescent="0.3">
      <c r="A16" s="1">
        <v>42037.616666666669</v>
      </c>
      <c r="B16">
        <v>23.6</v>
      </c>
      <c r="C16">
        <v>27.5</v>
      </c>
      <c r="D16">
        <v>522</v>
      </c>
      <c r="E16">
        <v>965.33333333333303</v>
      </c>
      <c r="F16">
        <v>4.9584387935171998E-3</v>
      </c>
      <c r="G16">
        <v>1</v>
      </c>
    </row>
    <row r="17" spans="1:7" x14ac:dyDescent="0.3">
      <c r="A17" s="1">
        <v>42037.617361111108</v>
      </c>
      <c r="B17">
        <v>23.6</v>
      </c>
      <c r="C17">
        <v>27.524999999999999</v>
      </c>
      <c r="D17">
        <v>520.5</v>
      </c>
      <c r="E17">
        <v>979.25</v>
      </c>
      <c r="F17">
        <v>4.9629824321815999E-3</v>
      </c>
      <c r="G17">
        <v>1</v>
      </c>
    </row>
    <row r="18" spans="1:7" x14ac:dyDescent="0.3">
      <c r="A18" s="1">
        <v>42037.618055555555</v>
      </c>
      <c r="B18">
        <v>23.6</v>
      </c>
      <c r="C18">
        <v>27.6</v>
      </c>
      <c r="D18">
        <v>505.28571428571399</v>
      </c>
      <c r="E18">
        <v>978.42857142857099</v>
      </c>
      <c r="F18">
        <v>4.9766137433226E-3</v>
      </c>
      <c r="G18">
        <v>1</v>
      </c>
    </row>
    <row r="19" spans="1:7" x14ac:dyDescent="0.3">
      <c r="A19" s="1">
        <v>42037.618750000001</v>
      </c>
      <c r="B19">
        <v>23.6</v>
      </c>
      <c r="C19">
        <v>27.6</v>
      </c>
      <c r="D19">
        <v>488.33333333333297</v>
      </c>
      <c r="E19">
        <v>983</v>
      </c>
      <c r="F19">
        <v>4.9766137433226E-3</v>
      </c>
      <c r="G19">
        <v>1</v>
      </c>
    </row>
    <row r="20" spans="1:7" x14ac:dyDescent="0.3">
      <c r="A20" s="1">
        <v>42037.619432870371</v>
      </c>
      <c r="B20">
        <v>23.6</v>
      </c>
      <c r="C20">
        <v>27.54</v>
      </c>
      <c r="D20">
        <v>512</v>
      </c>
      <c r="E20">
        <v>992.6</v>
      </c>
      <c r="F20">
        <v>4.9657086469915004E-3</v>
      </c>
      <c r="G20">
        <v>1</v>
      </c>
    </row>
    <row r="21" spans="1:7" x14ac:dyDescent="0.3">
      <c r="A21" s="1">
        <v>42037.620138888888</v>
      </c>
      <c r="B21">
        <v>23.6</v>
      </c>
      <c r="C21">
        <v>27.6</v>
      </c>
      <c r="D21">
        <v>511</v>
      </c>
      <c r="E21">
        <v>997.2</v>
      </c>
      <c r="F21">
        <v>4.9766137433226E-3</v>
      </c>
      <c r="G21">
        <v>1</v>
      </c>
    </row>
    <row r="22" spans="1:7" x14ac:dyDescent="0.3">
      <c r="A22" s="1">
        <v>42037.622210648151</v>
      </c>
      <c r="B22">
        <v>23.6</v>
      </c>
      <c r="C22">
        <v>27.7</v>
      </c>
      <c r="D22">
        <v>483.16666666666703</v>
      </c>
      <c r="E22">
        <v>1009.5</v>
      </c>
      <c r="F22">
        <v>4.9947897469087999E-3</v>
      </c>
      <c r="G22">
        <v>1</v>
      </c>
    </row>
    <row r="23" spans="1:7" x14ac:dyDescent="0.3">
      <c r="A23" s="1">
        <v>42037.622916666667</v>
      </c>
      <c r="B23">
        <v>23.6</v>
      </c>
      <c r="C23">
        <v>27.7225</v>
      </c>
      <c r="D23">
        <v>483.5</v>
      </c>
      <c r="E23">
        <v>1019</v>
      </c>
      <c r="F23">
        <v>4.9988794929492E-3</v>
      </c>
      <c r="G23">
        <v>1</v>
      </c>
    </row>
    <row r="24" spans="1:7" x14ac:dyDescent="0.3">
      <c r="A24" s="1">
        <v>42037.623599537037</v>
      </c>
      <c r="B24">
        <v>23.6</v>
      </c>
      <c r="C24">
        <v>27.79</v>
      </c>
      <c r="D24">
        <v>473</v>
      </c>
      <c r="E24">
        <v>1021</v>
      </c>
      <c r="F24">
        <v>5.0111490511946001E-3</v>
      </c>
      <c r="G24">
        <v>1</v>
      </c>
    </row>
    <row r="25" spans="1:7" x14ac:dyDescent="0.3">
      <c r="A25" s="1">
        <v>42037.624293981484</v>
      </c>
      <c r="B25">
        <v>23.6</v>
      </c>
      <c r="C25">
        <v>27.856666666666701</v>
      </c>
      <c r="D25">
        <v>470.33333333333297</v>
      </c>
      <c r="E25">
        <v>1024.6666666666699</v>
      </c>
      <c r="F25">
        <v>5.0232676047642999E-3</v>
      </c>
      <c r="G25">
        <v>1</v>
      </c>
    </row>
    <row r="26" spans="1:7" x14ac:dyDescent="0.3">
      <c r="A26" s="1">
        <v>42037.625</v>
      </c>
      <c r="B26">
        <v>23.6</v>
      </c>
      <c r="C26">
        <v>27.804285714285701</v>
      </c>
      <c r="D26">
        <v>480.142857142857</v>
      </c>
      <c r="E26">
        <v>1030.42857142857</v>
      </c>
      <c r="F26">
        <v>5.0137458446678001E-3</v>
      </c>
      <c r="G26">
        <v>1</v>
      </c>
    </row>
    <row r="27" spans="1:7" x14ac:dyDescent="0.3">
      <c r="A27" s="1">
        <v>42037.627083333333</v>
      </c>
      <c r="B27">
        <v>23.6</v>
      </c>
      <c r="C27">
        <v>27.978000000000002</v>
      </c>
      <c r="D27">
        <v>470</v>
      </c>
      <c r="E27">
        <v>1034.8</v>
      </c>
      <c r="F27">
        <v>5.0453245744206E-3</v>
      </c>
      <c r="G27">
        <v>1</v>
      </c>
    </row>
    <row r="28" spans="1:7" x14ac:dyDescent="0.3">
      <c r="A28" s="1">
        <v>42037.620833333334</v>
      </c>
      <c r="B28">
        <v>23.616666666666699</v>
      </c>
      <c r="C28">
        <v>27.633333333333301</v>
      </c>
      <c r="D28">
        <v>501.5</v>
      </c>
      <c r="E28">
        <v>999.5</v>
      </c>
      <c r="F28">
        <v>4.9877184213918003E-3</v>
      </c>
      <c r="G28">
        <v>1</v>
      </c>
    </row>
    <row r="29" spans="1:7" x14ac:dyDescent="0.3">
      <c r="A29" s="1">
        <v>42037.614571759259</v>
      </c>
      <c r="B29">
        <v>23.625</v>
      </c>
      <c r="C29">
        <v>27.392499999999998</v>
      </c>
      <c r="D29">
        <v>498.66666666666703</v>
      </c>
      <c r="E29">
        <v>961</v>
      </c>
      <c r="F29">
        <v>4.9464057474413996E-3</v>
      </c>
      <c r="G29">
        <v>1</v>
      </c>
    </row>
    <row r="30" spans="1:7" x14ac:dyDescent="0.3">
      <c r="A30" s="1">
        <v>42037.609027777777</v>
      </c>
      <c r="B30">
        <v>23.64</v>
      </c>
      <c r="C30">
        <v>26.975999999999999</v>
      </c>
      <c r="D30">
        <v>458</v>
      </c>
      <c r="E30">
        <v>897.6</v>
      </c>
      <c r="F30">
        <v>4.8750447811301001E-3</v>
      </c>
      <c r="G30">
        <v>1</v>
      </c>
    </row>
    <row r="31" spans="1:7" x14ac:dyDescent="0.3">
      <c r="A31" s="1">
        <v>42037.610405092593</v>
      </c>
      <c r="B31">
        <v>23.64</v>
      </c>
      <c r="C31">
        <v>27.1</v>
      </c>
      <c r="D31">
        <v>473</v>
      </c>
      <c r="E31">
        <v>908.8</v>
      </c>
      <c r="F31">
        <v>4.8976302434581998E-3</v>
      </c>
      <c r="G31">
        <v>1</v>
      </c>
    </row>
    <row r="32" spans="1:7" x14ac:dyDescent="0.3">
      <c r="A32" s="1">
        <v>42037.609722222223</v>
      </c>
      <c r="B32">
        <v>23.65</v>
      </c>
      <c r="C32">
        <v>27.05</v>
      </c>
      <c r="D32">
        <v>464</v>
      </c>
      <c r="E32">
        <v>900.5</v>
      </c>
      <c r="F32">
        <v>4.8914915892961999E-3</v>
      </c>
      <c r="G32">
        <v>1</v>
      </c>
    </row>
    <row r="33" spans="1:7" x14ac:dyDescent="0.3">
      <c r="A33" s="1">
        <v>42037.621527777781</v>
      </c>
      <c r="B33">
        <v>23.6666666666667</v>
      </c>
      <c r="C33">
        <v>27.7</v>
      </c>
      <c r="D33">
        <v>503.66666666666703</v>
      </c>
      <c r="E33">
        <v>1001</v>
      </c>
      <c r="F33">
        <v>5.0150508609537996E-3</v>
      </c>
      <c r="G33">
        <v>1</v>
      </c>
    </row>
    <row r="34" spans="1:7" x14ac:dyDescent="0.3">
      <c r="A34" s="1">
        <v>42037.59652777778</v>
      </c>
      <c r="B34">
        <v>23.7</v>
      </c>
      <c r="C34">
        <v>26.271999999999998</v>
      </c>
      <c r="D34">
        <v>585.20000000000005</v>
      </c>
      <c r="E34">
        <v>749.2</v>
      </c>
      <c r="F34">
        <v>4.7641630241640996E-3</v>
      </c>
      <c r="G34">
        <v>1</v>
      </c>
    </row>
    <row r="35" spans="1:7" x14ac:dyDescent="0.3">
      <c r="A35" s="1">
        <v>42037.604166666664</v>
      </c>
      <c r="B35">
        <v>23.7</v>
      </c>
      <c r="C35">
        <v>26.56</v>
      </c>
      <c r="D35">
        <v>481.8</v>
      </c>
      <c r="E35">
        <v>824</v>
      </c>
      <c r="F35">
        <v>4.8167933677357999E-3</v>
      </c>
      <c r="G35">
        <v>1</v>
      </c>
    </row>
    <row r="36" spans="1:7" x14ac:dyDescent="0.3">
      <c r="A36" s="1">
        <v>42037.604861111111</v>
      </c>
      <c r="B36">
        <v>23.7</v>
      </c>
      <c r="C36">
        <v>26.6</v>
      </c>
      <c r="D36">
        <v>475.25</v>
      </c>
      <c r="E36">
        <v>832</v>
      </c>
      <c r="F36">
        <v>4.8241038367486996E-3</v>
      </c>
      <c r="G36">
        <v>1</v>
      </c>
    </row>
    <row r="37" spans="1:7" x14ac:dyDescent="0.3">
      <c r="A37" s="1">
        <v>42037.605543981481</v>
      </c>
      <c r="B37">
        <v>23.7</v>
      </c>
      <c r="C37">
        <v>26.7</v>
      </c>
      <c r="D37">
        <v>469</v>
      </c>
      <c r="E37">
        <v>845.33333333333303</v>
      </c>
      <c r="F37">
        <v>4.8423807553355999E-3</v>
      </c>
      <c r="G37">
        <v>1</v>
      </c>
    </row>
    <row r="38" spans="1:7" x14ac:dyDescent="0.3">
      <c r="A38" s="1">
        <v>42037.606238425928</v>
      </c>
      <c r="B38">
        <v>23.7</v>
      </c>
      <c r="C38">
        <v>26.774000000000001</v>
      </c>
      <c r="D38">
        <v>464</v>
      </c>
      <c r="E38">
        <v>852.4</v>
      </c>
      <c r="F38">
        <v>4.8559063612896997E-3</v>
      </c>
      <c r="G38">
        <v>1</v>
      </c>
    </row>
    <row r="39" spans="1:7" x14ac:dyDescent="0.3">
      <c r="A39" s="1">
        <v>42037.606944444444</v>
      </c>
      <c r="B39">
        <v>23.7</v>
      </c>
      <c r="C39">
        <v>26.89</v>
      </c>
      <c r="D39">
        <v>464</v>
      </c>
      <c r="E39">
        <v>861</v>
      </c>
      <c r="F39">
        <v>4.8771098371906997E-3</v>
      </c>
      <c r="G39">
        <v>1</v>
      </c>
    </row>
    <row r="40" spans="1:7" x14ac:dyDescent="0.3">
      <c r="A40" s="1">
        <v>42037.607638888891</v>
      </c>
      <c r="B40">
        <v>23.7</v>
      </c>
      <c r="C40">
        <v>26.9725</v>
      </c>
      <c r="D40">
        <v>455</v>
      </c>
      <c r="E40">
        <v>880</v>
      </c>
      <c r="F40">
        <v>4.8921907683640003E-3</v>
      </c>
      <c r="G40">
        <v>1</v>
      </c>
    </row>
    <row r="41" spans="1:7" x14ac:dyDescent="0.3">
      <c r="A41" s="1">
        <v>42037.597210648149</v>
      </c>
      <c r="B41">
        <v>23.718</v>
      </c>
      <c r="C41">
        <v>26.29</v>
      </c>
      <c r="D41">
        <v>578.4</v>
      </c>
      <c r="E41">
        <v>760.4</v>
      </c>
      <c r="F41">
        <v>4.7726609921250997E-3</v>
      </c>
      <c r="G41">
        <v>1</v>
      </c>
    </row>
    <row r="42" spans="1:7" x14ac:dyDescent="0.3">
      <c r="A42" s="1">
        <v>42037.598611111112</v>
      </c>
      <c r="B42">
        <v>23.7225</v>
      </c>
      <c r="C42">
        <v>26.125</v>
      </c>
      <c r="D42">
        <v>493.75</v>
      </c>
      <c r="E42">
        <v>774.75</v>
      </c>
      <c r="F42">
        <v>4.7437733559968004E-3</v>
      </c>
      <c r="G42">
        <v>1</v>
      </c>
    </row>
    <row r="43" spans="1:7" x14ac:dyDescent="0.3">
      <c r="A43" s="1">
        <v>42037.597916666666</v>
      </c>
      <c r="B43">
        <v>23.73</v>
      </c>
      <c r="C43">
        <v>26.23</v>
      </c>
      <c r="D43">
        <v>572.66666666666697</v>
      </c>
      <c r="E43">
        <v>769.66666666666697</v>
      </c>
      <c r="F43">
        <v>4.7651525524653997E-3</v>
      </c>
      <c r="G43">
        <v>1</v>
      </c>
    </row>
    <row r="44" spans="1:7" x14ac:dyDescent="0.3">
      <c r="A44" s="1">
        <v>42037.600694444445</v>
      </c>
      <c r="B44">
        <v>23.73</v>
      </c>
      <c r="C44">
        <v>26.29</v>
      </c>
      <c r="D44">
        <v>536.33333333333303</v>
      </c>
      <c r="E44">
        <v>798</v>
      </c>
      <c r="F44">
        <v>4.7761363327488999E-3</v>
      </c>
      <c r="G44">
        <v>1</v>
      </c>
    </row>
    <row r="45" spans="1:7" x14ac:dyDescent="0.3">
      <c r="A45" s="1">
        <v>42037.602777777778</v>
      </c>
      <c r="B45">
        <v>23.736000000000001</v>
      </c>
      <c r="C45">
        <v>26.39</v>
      </c>
      <c r="D45">
        <v>510</v>
      </c>
      <c r="E45">
        <v>809</v>
      </c>
      <c r="F45">
        <v>4.7961887103893002E-3</v>
      </c>
      <c r="G45">
        <v>1</v>
      </c>
    </row>
    <row r="46" spans="1:7" x14ac:dyDescent="0.3">
      <c r="A46" s="1">
        <v>42037.603472222225</v>
      </c>
      <c r="B46">
        <v>23.745000000000001</v>
      </c>
      <c r="C46">
        <v>26.445</v>
      </c>
      <c r="D46">
        <v>481.5</v>
      </c>
      <c r="E46">
        <v>815.25</v>
      </c>
      <c r="F46">
        <v>4.8088862206770999E-3</v>
      </c>
      <c r="G46">
        <v>1</v>
      </c>
    </row>
    <row r="47" spans="1:7" x14ac:dyDescent="0.3">
      <c r="A47" s="1">
        <v>42037.599305555559</v>
      </c>
      <c r="B47">
        <v>23.754000000000001</v>
      </c>
      <c r="C47">
        <v>26.2</v>
      </c>
      <c r="D47">
        <v>488.6</v>
      </c>
      <c r="E47">
        <v>779</v>
      </c>
      <c r="F47">
        <v>4.7665939999861004E-3</v>
      </c>
      <c r="G47">
        <v>1</v>
      </c>
    </row>
    <row r="48" spans="1:7" x14ac:dyDescent="0.3">
      <c r="A48" s="1">
        <v>42037.601377314815</v>
      </c>
      <c r="B48">
        <v>23.754000000000001</v>
      </c>
      <c r="C48">
        <v>26.29</v>
      </c>
      <c r="D48">
        <v>509</v>
      </c>
      <c r="E48">
        <v>797</v>
      </c>
      <c r="F48">
        <v>4.7830937083903E-3</v>
      </c>
      <c r="G48">
        <v>1</v>
      </c>
    </row>
    <row r="49" spans="1:13" x14ac:dyDescent="0.3">
      <c r="A49" s="1">
        <v>42037.602071759262</v>
      </c>
      <c r="B49">
        <v>23.754000000000001</v>
      </c>
      <c r="C49">
        <v>26.35</v>
      </c>
      <c r="D49">
        <v>476</v>
      </c>
      <c r="E49">
        <v>803.2</v>
      </c>
      <c r="F49">
        <v>4.7940939966204001E-3</v>
      </c>
      <c r="G49">
        <v>1</v>
      </c>
    </row>
    <row r="50" spans="1:13" x14ac:dyDescent="0.3">
      <c r="A50" s="1">
        <v>42037.599988425929</v>
      </c>
      <c r="B50">
        <v>23.76</v>
      </c>
      <c r="C50">
        <v>26.26</v>
      </c>
      <c r="D50">
        <v>568.66666666666697</v>
      </c>
      <c r="E50">
        <v>790</v>
      </c>
      <c r="F50">
        <v>4.7793324316344997E-3</v>
      </c>
      <c r="G50">
        <v>1</v>
      </c>
    </row>
    <row r="53" spans="1:13" x14ac:dyDescent="0.3">
      <c r="A53" t="s">
        <v>7</v>
      </c>
      <c r="B53" s="5">
        <f>SUM(B2:B50)/49</f>
        <v>23.63840476190477</v>
      </c>
      <c r="C53" s="4">
        <f>SUM(C2:C50)/49</f>
        <v>27.170056851311955</v>
      </c>
      <c r="D53" s="5">
        <f>SUM(D2:D50)/49</f>
        <v>493.95194363459672</v>
      </c>
      <c r="E53" s="5">
        <f>SUM(E2:E50)/49</f>
        <v>922.07463556851326</v>
      </c>
      <c r="F53" s="3">
        <f>SUM(F2:F50)/49</f>
        <v>4.9095405996757409E-3</v>
      </c>
    </row>
    <row r="54" spans="1:13" x14ac:dyDescent="0.3">
      <c r="A54" t="s">
        <v>8</v>
      </c>
      <c r="B54">
        <f>MEDIAN(B2:B50)</f>
        <v>23.6</v>
      </c>
      <c r="C54">
        <f>MEDIAN(C2:C50)</f>
        <v>27.33</v>
      </c>
      <c r="D54">
        <f>MEDIAN(D2:D50)</f>
        <v>483.5</v>
      </c>
      <c r="E54">
        <f>MEDIAN(E2:E50)</f>
        <v>936.4</v>
      </c>
      <c r="F54" s="3">
        <f>MEDIAN(F2:F50)</f>
        <v>4.9275437970155E-3</v>
      </c>
    </row>
    <row r="55" spans="1:13" x14ac:dyDescent="0.3">
      <c r="A55" t="s">
        <v>9</v>
      </c>
      <c r="B55">
        <f>_xlfn.MODE.SNGL(B2:B50)</f>
        <v>23.6</v>
      </c>
      <c r="C55">
        <f t="shared" ref="C55:F55" si="0">_xlfn.MODE.SNGL(C2:C50)</f>
        <v>28</v>
      </c>
      <c r="D55">
        <f t="shared" si="0"/>
        <v>454</v>
      </c>
      <c r="E55" t="e">
        <f t="shared" si="0"/>
        <v>#N/A</v>
      </c>
      <c r="F55">
        <f t="shared" si="0"/>
        <v>4.9766137433226E-3</v>
      </c>
    </row>
    <row r="56" spans="1:13" x14ac:dyDescent="0.3">
      <c r="A56" t="s">
        <v>10</v>
      </c>
      <c r="B56" s="3">
        <f>_xlfn.STDEV.P(B2:B50)</f>
        <v>7.1088492009221321E-2</v>
      </c>
      <c r="C56" s="3">
        <f>_xlfn.STDEV.P(C2:C50)</f>
        <v>0.60052451304900223</v>
      </c>
      <c r="D56" s="4">
        <f>_xlfn.STDEV.P(D2:D50)</f>
        <v>33.819741877930838</v>
      </c>
      <c r="E56" s="4">
        <f>_xlfn.STDEV.P(E2:E50)</f>
        <v>94.473594763245544</v>
      </c>
      <c r="F56" s="2">
        <f>_xlfn.STDEV.P(F2:F50)</f>
        <v>9.0577337149418962E-5</v>
      </c>
    </row>
    <row r="57" spans="1:13" x14ac:dyDescent="0.3">
      <c r="A57" t="s">
        <v>19</v>
      </c>
      <c r="B57" s="3">
        <f>_xlfn.STDEV.S(B2:B50)</f>
        <v>7.1825179996164862E-2</v>
      </c>
      <c r="C57" s="3">
        <f t="shared" ref="C57:F57" si="1">_xlfn.STDEV.S(C2:C50)</f>
        <v>0.60674773121166814</v>
      </c>
      <c r="D57" s="3">
        <f t="shared" si="1"/>
        <v>34.170214885007304</v>
      </c>
      <c r="E57" s="3">
        <f t="shared" si="1"/>
        <v>95.452621893775486</v>
      </c>
      <c r="F57" s="8">
        <f t="shared" si="1"/>
        <v>9.1515987474968935E-5</v>
      </c>
    </row>
    <row r="58" spans="1:13" ht="28.8" x14ac:dyDescent="0.3">
      <c r="A58" s="6" t="s">
        <v>11</v>
      </c>
      <c r="B58" s="7">
        <f>B56/B53%</f>
        <v>0.30073303475954632</v>
      </c>
      <c r="C58" s="7">
        <f t="shared" ref="C58:E58" si="2">C56/C53</f>
        <v>2.2102438590223445E-2</v>
      </c>
      <c r="D58" s="7">
        <f t="shared" si="2"/>
        <v>6.8467676489090107E-2</v>
      </c>
      <c r="E58" s="7">
        <f t="shared" si="2"/>
        <v>0.10245764401164448</v>
      </c>
      <c r="F58" s="7">
        <f>F56/F53</f>
        <v>1.8449249030632581E-2</v>
      </c>
    </row>
    <row r="59" spans="1:13" x14ac:dyDescent="0.3">
      <c r="A59" t="s">
        <v>12</v>
      </c>
      <c r="B59">
        <f>QUARTILE(B2:B50,1)</f>
        <v>23.6</v>
      </c>
      <c r="C59">
        <f t="shared" ref="C59:F59" si="3">QUARTILE(C2:C50,1)</f>
        <v>26.6</v>
      </c>
      <c r="D59">
        <f t="shared" si="3"/>
        <v>469</v>
      </c>
      <c r="E59">
        <f>QUARTILE(E2:E50,1)</f>
        <v>832</v>
      </c>
      <c r="F59">
        <f t="shared" si="3"/>
        <v>4.8241038367486996E-3</v>
      </c>
    </row>
    <row r="60" spans="1:13" x14ac:dyDescent="0.3">
      <c r="A60" t="s">
        <v>13</v>
      </c>
      <c r="B60">
        <f>QUARTILE(B2:B50,3)</f>
        <v>23.7</v>
      </c>
      <c r="C60">
        <f t="shared" ref="C60:F60" si="4">QUARTILE(C2:C50,3)</f>
        <v>27.7</v>
      </c>
      <c r="D60">
        <f t="shared" si="4"/>
        <v>511</v>
      </c>
      <c r="E60">
        <f>QUARTILE(E2:E50,3)</f>
        <v>1001</v>
      </c>
      <c r="F60">
        <f t="shared" si="4"/>
        <v>4.9947897469087999E-3</v>
      </c>
    </row>
    <row r="61" spans="1:13" x14ac:dyDescent="0.3">
      <c r="A61" t="s">
        <v>14</v>
      </c>
      <c r="B61">
        <f>_xlfn.VAR.P(B2:B50)</f>
        <v>5.0535736961451238E-3</v>
      </c>
      <c r="C61">
        <f t="shared" ref="C61:F61" si="5">_xlfn.VAR.P(C2:C50)</f>
        <v>0.36062969077274121</v>
      </c>
      <c r="D61">
        <f t="shared" si="5"/>
        <v>1143.7749406898688</v>
      </c>
      <c r="E61">
        <f t="shared" si="5"/>
        <v>8925.2601074899358</v>
      </c>
      <c r="F61">
        <f t="shared" si="5"/>
        <v>8.2042540050795128E-9</v>
      </c>
    </row>
    <row r="62" spans="1:13" ht="28.8" x14ac:dyDescent="0.3">
      <c r="A62" s="6" t="s">
        <v>15</v>
      </c>
    </row>
    <row r="63" spans="1:13" x14ac:dyDescent="0.3">
      <c r="A63" t="s">
        <v>16</v>
      </c>
      <c r="B63">
        <f>(I65-I64)</f>
        <v>0.26000000000000156</v>
      </c>
      <c r="C63">
        <f>(J64-J65)</f>
        <v>0</v>
      </c>
      <c r="D63">
        <f>(K65-K64)</f>
        <v>131.20000000000005</v>
      </c>
      <c r="E63">
        <f>(L65-L64)</f>
        <v>306.29999999999995</v>
      </c>
      <c r="F63">
        <f>(M65-M64)</f>
        <v>3.0155121842379961E-4</v>
      </c>
      <c r="I63" t="s">
        <v>1</v>
      </c>
      <c r="J63" t="s">
        <v>2</v>
      </c>
      <c r="K63" t="s">
        <v>3</v>
      </c>
      <c r="L63" t="s">
        <v>4</v>
      </c>
      <c r="M63" t="s">
        <v>5</v>
      </c>
    </row>
    <row r="64" spans="1:13" x14ac:dyDescent="0.3">
      <c r="A64" t="s">
        <v>17</v>
      </c>
      <c r="B64">
        <f>_xlfn.SKEW.P(B2:B50)</f>
        <v>6.2642067149484074E-2</v>
      </c>
      <c r="C64">
        <f t="shared" ref="C64:F64" si="6">_xlfn.SKEW.P(C2:C50)</f>
        <v>-0.3189775158195079</v>
      </c>
      <c r="D64">
        <f t="shared" si="6"/>
        <v>1.0055315459156176</v>
      </c>
      <c r="E64">
        <f t="shared" si="6"/>
        <v>-0.29422756060763555</v>
      </c>
      <c r="F64">
        <f t="shared" si="6"/>
        <v>-0.31524322548684569</v>
      </c>
      <c r="H64" t="s">
        <v>20</v>
      </c>
      <c r="I64">
        <f>MIN(B2:B50)</f>
        <v>23.5</v>
      </c>
      <c r="J64">
        <f>MIN(C2:C50)</f>
        <v>26.125</v>
      </c>
      <c r="K64">
        <f>MIN(D2:D50)</f>
        <v>454</v>
      </c>
      <c r="L64">
        <f>MIN(E2:E50)</f>
        <v>749.2</v>
      </c>
      <c r="M64">
        <f>MIN(F2:F50)</f>
        <v>4.7437733559968004E-3</v>
      </c>
    </row>
    <row r="65" spans="1:13" x14ac:dyDescent="0.3">
      <c r="A65" t="s">
        <v>18</v>
      </c>
      <c r="B65">
        <f>KURT(B2:B50)</f>
        <v>-0.77854105465908185</v>
      </c>
      <c r="C65">
        <f t="shared" ref="C65:F65" si="7">KURT(C2:C50)</f>
        <v>-1.2799095921255188</v>
      </c>
      <c r="D65">
        <f t="shared" si="7"/>
        <v>0.6532754937064178</v>
      </c>
      <c r="E65">
        <f t="shared" si="7"/>
        <v>-1.2712879532028232</v>
      </c>
      <c r="F65">
        <f t="shared" si="7"/>
        <v>-1.2751524813039037</v>
      </c>
      <c r="H65" t="s">
        <v>21</v>
      </c>
      <c r="I65">
        <f>MAX(B2:B50)</f>
        <v>23.76</v>
      </c>
      <c r="J65">
        <f>MIN(C3:C51)</f>
        <v>26.125</v>
      </c>
      <c r="K65">
        <f>MAX(D2:D50)</f>
        <v>585.20000000000005</v>
      </c>
      <c r="L65">
        <f>MAX(E3:E50)</f>
        <v>1055.5</v>
      </c>
      <c r="M65">
        <f>MAX(F2:F50)</f>
        <v>5.0453245744206E-3</v>
      </c>
    </row>
  </sheetData>
  <sortState xmlns:xlrd2="http://schemas.microsoft.com/office/spreadsheetml/2017/richdata2" ref="A2:G51">
    <sortCondition ref="B2:B51"/>
  </sortState>
  <conditionalFormatting sqref="A2:G51 J3:J7">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Dawid Pytliński</dc:creator>
  <cp:lastModifiedBy>Dawid  Pytliński</cp:lastModifiedBy>
  <dcterms:created xsi:type="dcterms:W3CDTF">2023-10-05T16:49:03Z</dcterms:created>
  <dcterms:modified xsi:type="dcterms:W3CDTF">2024-07-12T19:13:00Z</dcterms:modified>
</cp:coreProperties>
</file>