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widpylak/Documents/Economic_Indicators/"/>
    </mc:Choice>
  </mc:AlternateContent>
  <xr:revisionPtr revIDLastSave="0" documentId="13_ncr:1_{7BF25D8D-67DA-E145-9524-24A69D9D8D42}" xr6:coauthVersionLast="47" xr6:coauthVersionMax="47" xr10:uidLastSave="{00000000-0000-0000-0000-000000000000}"/>
  <bookViews>
    <workbookView xWindow="-33600" yWindow="11300" windowWidth="33600" windowHeight="20500" xr2:uid="{C2F22BE8-B2FC-B84B-BEB4-D4C7B8307E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8" i="1" l="1"/>
  <c r="M78" i="1"/>
  <c r="L78" i="1"/>
  <c r="K78" i="1"/>
  <c r="J78" i="1"/>
  <c r="I78" i="1"/>
  <c r="H78" i="1"/>
  <c r="G78" i="1"/>
  <c r="N65" i="1"/>
  <c r="M65" i="1"/>
  <c r="L65" i="1"/>
  <c r="K65" i="1"/>
  <c r="J65" i="1"/>
  <c r="I65" i="1"/>
  <c r="H65" i="1"/>
  <c r="G65" i="1"/>
  <c r="N55" i="1"/>
  <c r="M55" i="1"/>
  <c r="M68" i="1" s="1"/>
  <c r="L55" i="1"/>
  <c r="L68" i="1" s="1"/>
  <c r="K55" i="1"/>
  <c r="J55" i="1"/>
  <c r="J68" i="1" s="1"/>
  <c r="I55" i="1"/>
  <c r="I68" i="1" s="1"/>
  <c r="H55" i="1"/>
  <c r="H68" i="1" s="1"/>
  <c r="G55" i="1"/>
  <c r="G68" i="1" s="1"/>
  <c r="N49" i="1"/>
  <c r="M49" i="1"/>
  <c r="L49" i="1"/>
  <c r="K49" i="1"/>
  <c r="J49" i="1"/>
  <c r="I49" i="1"/>
  <c r="H49" i="1"/>
  <c r="G49" i="1"/>
  <c r="N47" i="1"/>
  <c r="M47" i="1"/>
  <c r="L47" i="1"/>
  <c r="K47" i="1"/>
  <c r="J47" i="1"/>
  <c r="I47" i="1"/>
  <c r="H47" i="1"/>
  <c r="G47" i="1"/>
  <c r="N35" i="1"/>
  <c r="N88" i="1" s="1"/>
  <c r="M35" i="1"/>
  <c r="M88" i="1" s="1"/>
  <c r="L35" i="1"/>
  <c r="L88" i="1" s="1"/>
  <c r="K35" i="1"/>
  <c r="K88" i="1" s="1"/>
  <c r="J35" i="1"/>
  <c r="J88" i="1" s="1"/>
  <c r="I35" i="1"/>
  <c r="I88" i="1" s="1"/>
  <c r="H35" i="1"/>
  <c r="H88" i="1" s="1"/>
  <c r="G35" i="1"/>
  <c r="G88" i="1" s="1"/>
  <c r="L32" i="1"/>
  <c r="L44" i="1" s="1"/>
  <c r="H32" i="1"/>
  <c r="H44" i="1" s="1"/>
  <c r="N28" i="1"/>
  <c r="M28" i="1"/>
  <c r="L28" i="1"/>
  <c r="K28" i="1"/>
  <c r="J28" i="1"/>
  <c r="I28" i="1"/>
  <c r="H28" i="1"/>
  <c r="G28" i="1"/>
  <c r="N20" i="1"/>
  <c r="M20" i="1"/>
  <c r="L20" i="1"/>
  <c r="K20" i="1"/>
  <c r="J20" i="1"/>
  <c r="J13" i="1" s="1"/>
  <c r="I20" i="1"/>
  <c r="H20" i="1"/>
  <c r="G20" i="1"/>
  <c r="N14" i="1"/>
  <c r="M14" i="1"/>
  <c r="L14" i="1"/>
  <c r="K14" i="1"/>
  <c r="J14" i="1"/>
  <c r="I14" i="1"/>
  <c r="H14" i="1"/>
  <c r="G14" i="1"/>
  <c r="G13" i="1" s="1"/>
  <c r="N13" i="1"/>
  <c r="M13" i="1"/>
  <c r="L13" i="1"/>
  <c r="K13" i="1"/>
  <c r="I13" i="1"/>
  <c r="H13" i="1"/>
  <c r="N8" i="1"/>
  <c r="M8" i="1"/>
  <c r="L8" i="1"/>
  <c r="K8" i="1"/>
  <c r="J8" i="1"/>
  <c r="J6" i="1" s="1"/>
  <c r="I8" i="1"/>
  <c r="H8" i="1"/>
  <c r="G8" i="1"/>
  <c r="N6" i="1"/>
  <c r="M6" i="1"/>
  <c r="L6" i="1"/>
  <c r="K6" i="1"/>
  <c r="I6" i="1"/>
  <c r="I25" i="1" s="1"/>
  <c r="H6" i="1"/>
  <c r="G6" i="1"/>
  <c r="I32" i="1" l="1"/>
  <c r="I44" i="1" s="1"/>
  <c r="K68" i="1"/>
  <c r="N68" i="1"/>
  <c r="M32" i="1"/>
  <c r="M44" i="1" s="1"/>
  <c r="K32" i="1"/>
  <c r="K44" i="1" s="1"/>
  <c r="G32" i="1"/>
  <c r="G44" i="1" s="1"/>
  <c r="N32" i="1"/>
  <c r="N44" i="1" s="1"/>
  <c r="J32" i="1"/>
  <c r="J44" i="1" s="1"/>
  <c r="L25" i="1"/>
  <c r="J25" i="1"/>
  <c r="J85" i="1" s="1"/>
  <c r="N25" i="1"/>
  <c r="M25" i="1"/>
  <c r="M85" i="1" s="1"/>
  <c r="K25" i="1"/>
  <c r="H25" i="1"/>
  <c r="G25" i="1"/>
  <c r="K85" i="1"/>
  <c r="N91" i="1"/>
  <c r="N85" i="1"/>
  <c r="L91" i="1"/>
  <c r="L85" i="1"/>
  <c r="G91" i="1"/>
  <c r="G85" i="1"/>
  <c r="I91" i="1"/>
  <c r="I85" i="1"/>
  <c r="G69" i="1"/>
  <c r="G71" i="1" s="1"/>
  <c r="G73" i="1" s="1"/>
  <c r="K69" i="1"/>
  <c r="K71" i="1" s="1"/>
  <c r="K73" i="1" s="1"/>
  <c r="G80" i="1"/>
  <c r="K80" i="1"/>
  <c r="G81" i="1"/>
  <c r="K81" i="1"/>
  <c r="G84" i="1"/>
  <c r="K84" i="1"/>
  <c r="H69" i="1"/>
  <c r="H71" i="1" s="1"/>
  <c r="H73" i="1" s="1"/>
  <c r="L69" i="1"/>
  <c r="L71" i="1" s="1"/>
  <c r="L73" i="1" s="1"/>
  <c r="H80" i="1"/>
  <c r="L80" i="1"/>
  <c r="H81" i="1"/>
  <c r="L81" i="1"/>
  <c r="H84" i="1"/>
  <c r="L84" i="1"/>
  <c r="I69" i="1"/>
  <c r="I71" i="1" s="1"/>
  <c r="I73" i="1" s="1"/>
  <c r="M69" i="1"/>
  <c r="M71" i="1" s="1"/>
  <c r="M73" i="1" s="1"/>
  <c r="I80" i="1"/>
  <c r="M80" i="1"/>
  <c r="I81" i="1"/>
  <c r="M81" i="1"/>
  <c r="M83" i="1"/>
  <c r="I84" i="1"/>
  <c r="M84" i="1"/>
  <c r="J69" i="1"/>
  <c r="J71" i="1" s="1"/>
  <c r="J73" i="1" s="1"/>
  <c r="N69" i="1"/>
  <c r="N71" i="1" s="1"/>
  <c r="N73" i="1" s="1"/>
  <c r="J80" i="1"/>
  <c r="N80" i="1"/>
  <c r="J81" i="1"/>
  <c r="N81" i="1"/>
  <c r="J84" i="1"/>
  <c r="N84" i="1"/>
  <c r="I83" i="1" l="1"/>
  <c r="H83" i="1"/>
  <c r="J83" i="1"/>
  <c r="L90" i="1"/>
  <c r="N83" i="1"/>
  <c r="M89" i="1"/>
  <c r="L83" i="1"/>
  <c r="L82" i="1"/>
  <c r="N82" i="1"/>
  <c r="N86" i="1" s="1"/>
  <c r="N87" i="1" s="1"/>
  <c r="N90" i="1"/>
  <c r="N89" i="1"/>
  <c r="L89" i="1"/>
  <c r="M90" i="1"/>
  <c r="I89" i="1"/>
  <c r="G89" i="1"/>
  <c r="H89" i="1"/>
  <c r="I90" i="1"/>
  <c r="K83" i="1"/>
  <c r="K82" i="1"/>
  <c r="H90" i="1"/>
  <c r="G83" i="1"/>
  <c r="G86" i="1" s="1"/>
  <c r="G87" i="1" s="1"/>
  <c r="I82" i="1"/>
  <c r="G82" i="1"/>
  <c r="K89" i="1"/>
  <c r="G90" i="1"/>
  <c r="J90" i="1"/>
  <c r="K90" i="1"/>
  <c r="J89" i="1"/>
  <c r="M91" i="1"/>
  <c r="M82" i="1"/>
  <c r="M86" i="1" s="1"/>
  <c r="M87" i="1" s="1"/>
  <c r="J82" i="1"/>
  <c r="J86" i="1" s="1"/>
  <c r="J87" i="1" s="1"/>
  <c r="H85" i="1"/>
  <c r="K91" i="1"/>
  <c r="J91" i="1"/>
  <c r="H91" i="1"/>
  <c r="H82" i="1"/>
  <c r="H86" i="1" s="1"/>
  <c r="H87" i="1" s="1"/>
  <c r="K86" i="1"/>
  <c r="K87" i="1" s="1"/>
  <c r="I86" i="1"/>
  <c r="I87" i="1" s="1"/>
  <c r="L86" i="1" l="1"/>
  <c r="L87" i="1" s="1"/>
</calcChain>
</file>

<file path=xl/sharedStrings.xml><?xml version="1.0" encoding="utf-8"?>
<sst xmlns="http://schemas.openxmlformats.org/spreadsheetml/2006/main" count="129" uniqueCount="95">
  <si>
    <t>Sprawozdanie finansowe i prognoza</t>
  </si>
  <si>
    <t>Aktywa (dane w tys. PLN)</t>
  </si>
  <si>
    <t xml:space="preserve">Data:   </t>
  </si>
  <si>
    <r>
      <t>Poprzedni okres</t>
    </r>
    <r>
      <rPr>
        <vertAlign val="superscript"/>
        <sz val="8"/>
        <rFont val="Arial"/>
        <family val="2"/>
      </rPr>
      <t xml:space="preserve"> </t>
    </r>
    <r>
      <rPr>
        <sz val="8"/>
        <rFont val="Arial"/>
        <family val="2"/>
      </rPr>
      <t>obrachunkowy
(X-3)</t>
    </r>
  </si>
  <si>
    <r>
      <t>Poprzedni okres</t>
    </r>
    <r>
      <rPr>
        <vertAlign val="superscript"/>
        <sz val="8"/>
        <rFont val="Arial"/>
        <family val="2"/>
      </rPr>
      <t xml:space="preserve"> </t>
    </r>
    <r>
      <rPr>
        <sz val="8"/>
        <rFont val="Arial"/>
        <family val="2"/>
      </rPr>
      <t>obrachunkowy
(X-2)</t>
    </r>
  </si>
  <si>
    <r>
      <t>Ostatni okres</t>
    </r>
    <r>
      <rPr>
        <vertAlign val="superscript"/>
        <sz val="8"/>
        <rFont val="Arial"/>
        <family val="2"/>
      </rPr>
      <t xml:space="preserve"> </t>
    </r>
    <r>
      <rPr>
        <sz val="8"/>
        <rFont val="Arial"/>
        <family val="2"/>
      </rPr>
      <t>obrachunkowy
(X-1)</t>
    </r>
  </si>
  <si>
    <r>
      <t>Okres bieżący</t>
    </r>
    <r>
      <rPr>
        <vertAlign val="superscript"/>
        <sz val="8"/>
        <rFont val="Arial"/>
        <family val="2"/>
      </rPr>
      <t xml:space="preserve">
</t>
    </r>
    <r>
      <rPr>
        <sz val="8"/>
        <rFont val="Arial"/>
        <family val="2"/>
      </rPr>
      <t>(X)</t>
    </r>
  </si>
  <si>
    <t>Prognoza na koniec okresu (X)</t>
  </si>
  <si>
    <t>Prognoza na koniec kolejnego roku (X+1)</t>
  </si>
  <si>
    <t>Prognoza na koniec kolejnego roku (X+2)</t>
  </si>
  <si>
    <t>Prognoza na koniec kolejnego roku (X+3)</t>
  </si>
  <si>
    <t>A. Aktywa trwałe</t>
  </si>
  <si>
    <t>I. Wartości niematerialne i prawne</t>
  </si>
  <si>
    <t>II. Rzeczowe aktywa trwałe</t>
  </si>
  <si>
    <t>1. Nieruchomości</t>
  </si>
  <si>
    <t>2. Maszyny i urządzenia</t>
  </si>
  <si>
    <t>3. Środki transportu</t>
  </si>
  <si>
    <t>4. Inne</t>
  </si>
  <si>
    <t>B. Aktywa obrotowe</t>
  </si>
  <si>
    <t>I. Zapasy</t>
  </si>
  <si>
    <t>1. Materiały i surowce</t>
  </si>
  <si>
    <t>2. Półprodukty i produkty w toku</t>
  </si>
  <si>
    <t>3. Produkty gotowe</t>
  </si>
  <si>
    <t>4. Towary</t>
  </si>
  <si>
    <t>5. Inne</t>
  </si>
  <si>
    <t>II. Należności, w tym:</t>
  </si>
  <si>
    <t>1. Z tytułu dostaw i usług</t>
  </si>
  <si>
    <t>2. Od właściciela</t>
  </si>
  <si>
    <t>III. Środki pieniężne w kasie i w banku</t>
  </si>
  <si>
    <t xml:space="preserve">IV. Inne aktywa </t>
  </si>
  <si>
    <t>Aktywa razem (A+B)</t>
  </si>
  <si>
    <t>Pasywa (dane w tys. PLN)</t>
  </si>
  <si>
    <t>A. Kapitały własne</t>
  </si>
  <si>
    <t>w tym zysk zatrzymany</t>
  </si>
  <si>
    <t>B. Zobowiązania i rezerwy na zobowiązania</t>
  </si>
  <si>
    <t>I. Zobowiązania długoterminowe, w tym:</t>
  </si>
  <si>
    <t>kredyty i pożyczki długoterminowe</t>
  </si>
  <si>
    <t>II. Zobowiązania krótkoterminowe, w tym:</t>
  </si>
  <si>
    <t>kredyty i pożyczki krótkoterminowe</t>
  </si>
  <si>
    <t xml:space="preserve">wobec dostawców </t>
  </si>
  <si>
    <t>w tym przeterminowane</t>
  </si>
  <si>
    <t>wobec budżetu</t>
  </si>
  <si>
    <t>wobec ZUS</t>
  </si>
  <si>
    <t>pozostałe</t>
  </si>
  <si>
    <t>C. Inne pasywa</t>
  </si>
  <si>
    <t>w tym dotacje</t>
  </si>
  <si>
    <t>Pasywa razem (A+B+C)</t>
  </si>
  <si>
    <t>RACHUNEK ZYSKÓW I STRAT | wariant porównawczy (dane w tys. PLN)</t>
  </si>
  <si>
    <r>
      <t xml:space="preserve">A. Przychody netto ze sprzedaży </t>
    </r>
    <r>
      <rPr>
        <sz val="8"/>
        <rFont val="Arial"/>
        <family val="2"/>
      </rPr>
      <t>(I+II+III)</t>
    </r>
  </si>
  <si>
    <t>– w tym przychody z działalnosci B+R (wykonywanej dla podmiotów zewnetrznych)</t>
  </si>
  <si>
    <t>I. Przychody netto ze sprzedaży produktów</t>
  </si>
  <si>
    <t>II. Przychody netto ze sprzedaży towarów i materiałów</t>
  </si>
  <si>
    <t>III. Pozostałe przychody</t>
  </si>
  <si>
    <r>
      <t xml:space="preserve">B. Koszty działalności operacyjnej </t>
    </r>
    <r>
      <rPr>
        <sz val="8"/>
        <rFont val="Arial"/>
        <family val="2"/>
      </rPr>
      <t>(I+II+III+IV+V+VI+VII)</t>
    </r>
  </si>
  <si>
    <t>I. Amortyzacja</t>
  </si>
  <si>
    <t>II. Zużycie materiałów i energii</t>
  </si>
  <si>
    <t>III. Usługi obce</t>
  </si>
  <si>
    <t>IV. Podatki i opłaty</t>
  </si>
  <si>
    <t>V. Wynagrodzenia z narzutami</t>
  </si>
  <si>
    <t>VI. Koszty operacji finansowych (odsetki i prowizje)</t>
  </si>
  <si>
    <t>w tym odsetki</t>
  </si>
  <si>
    <t>VII. Wartość sprzedanych towarów i materiałów</t>
  </si>
  <si>
    <t>VIII. Pozostałe koszty</t>
  </si>
  <si>
    <r>
      <t xml:space="preserve">C. Zmiana stanu zapasów </t>
    </r>
    <r>
      <rPr>
        <sz val="8"/>
        <rFont val="Arial"/>
        <family val="2"/>
      </rPr>
      <t>(II-I)</t>
    </r>
  </si>
  <si>
    <t xml:space="preserve">I. Zapas początkowy </t>
  </si>
  <si>
    <t>II. Zapas końcowy</t>
  </si>
  <si>
    <r>
      <t xml:space="preserve">D. Koszty uzyskania przychodu </t>
    </r>
    <r>
      <rPr>
        <sz val="8"/>
        <rFont val="Arial"/>
        <family val="2"/>
      </rPr>
      <t>(B-C)</t>
    </r>
  </si>
  <si>
    <r>
      <t xml:space="preserve">E. Zysk (strata) brutto </t>
    </r>
    <r>
      <rPr>
        <sz val="8"/>
        <rFont val="Arial"/>
        <family val="2"/>
      </rPr>
      <t>(A-D)</t>
    </r>
  </si>
  <si>
    <t>F. Podatek dochodowy</t>
  </si>
  <si>
    <r>
      <t xml:space="preserve">G. Zysk (strata) netto </t>
    </r>
    <r>
      <rPr>
        <sz val="8"/>
        <rFont val="Arial"/>
        <family val="2"/>
      </rPr>
      <t>(E-F)</t>
    </r>
  </si>
  <si>
    <t xml:space="preserve">H. Koszty utrzymania właściciela </t>
  </si>
  <si>
    <r>
      <t xml:space="preserve">I. Zysk zatrzymany </t>
    </r>
    <r>
      <rPr>
        <sz val="8"/>
        <rFont val="Arial"/>
        <family val="2"/>
      </rPr>
      <t>(G-H)</t>
    </r>
  </si>
  <si>
    <t>J. Umorzenie środków trwałych</t>
  </si>
  <si>
    <t>Ocena kondycji (w tym analiza dyskryminacji)</t>
  </si>
  <si>
    <t>Waga</t>
  </si>
  <si>
    <t>1.</t>
  </si>
  <si>
    <t>Relacja nadwyżek pieniężnych (zysku brutto Wb i amortyzacji Am, tj.net cash - flow) do zobowiązań krótko- i długo terminowych (kapitału obcego Kob)</t>
  </si>
  <si>
    <t>2.</t>
  </si>
  <si>
    <t>Stosunek sumy bilansowej (aktywa A) do zobowiązań krótko- i długoterminowych Kob</t>
  </si>
  <si>
    <t>3.</t>
  </si>
  <si>
    <t>Relacja wyniku finansowego brutto Wb do majątku A (zyskowność brutto majątku)</t>
  </si>
  <si>
    <t>4.</t>
  </si>
  <si>
    <t>Relacja wyniku finansowego brutto Wb do sprzedaży O (rentowność brutto obrotów)</t>
  </si>
  <si>
    <t>5.</t>
  </si>
  <si>
    <t>Relacja zapasów Zap do obrotów O</t>
  </si>
  <si>
    <t>6.</t>
  </si>
  <si>
    <t>Relacja sprzedaży O do aktywów A (rotacja aktywów)</t>
  </si>
  <si>
    <t>7.</t>
  </si>
  <si>
    <t>Ocena przedsiębiorstwa (W)</t>
  </si>
  <si>
    <t>x</t>
  </si>
  <si>
    <t>Opis: W &lt; 0 przedsiębiorstwo zagrożone upadłością W = 0 przedsiębiorstwo bardzo słabe 0 &lt; W &lt; 1 przedsiębiorstwo średnie (o słabym wyniku) 1 &lt; W &lt; 2 przedsiębiorstwo o dobrej kondycji finansowej W ≥ 2 przedsiębiorstwo o bardzo dobrej kondycji</t>
  </si>
  <si>
    <t>Wskaźnik płynności</t>
  </si>
  <si>
    <t>Wskaźnik rentowności majątku</t>
  </si>
  <si>
    <t>Wskaźnik rentowności obrotu</t>
  </si>
  <si>
    <t>Wskaźnik zadłużenia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</si>
</sst>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11" x14ac:knownFonts="1">
    <font>
      <sz val="8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b/>
      <sz val="8"/>
      <color theme="0"/>
      <name val="Arial"/>
      <family val="2"/>
    </font>
    <font>
      <b/>
      <i/>
      <sz val="8"/>
      <color rgb="FFFF000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sz val="8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91"/>
        <bgColor indexed="64"/>
      </patternFill>
    </fill>
    <fill>
      <patternFill patternType="solid">
        <fgColor rgb="FFCB8305"/>
        <bgColor indexed="64"/>
      </patternFill>
    </fill>
    <fill>
      <patternFill patternType="solid">
        <fgColor rgb="FFFFDD5F"/>
        <bgColor indexed="64"/>
      </patternFill>
    </fill>
    <fill>
      <patternFill patternType="solid">
        <fgColor rgb="FFF3AB2D"/>
        <bgColor indexed="31"/>
      </patternFill>
    </fill>
    <fill>
      <patternFill patternType="solid">
        <fgColor theme="0"/>
        <bgColor indexed="31"/>
      </patternFill>
    </fill>
    <fill>
      <patternFill patternType="solid">
        <fgColor rgb="FFFFDD5F"/>
        <bgColor indexed="31"/>
      </patternFill>
    </fill>
    <fill>
      <patternFill patternType="solid">
        <fgColor rgb="FFCB8305"/>
        <bgColor indexed="31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0" xfId="0" applyFont="1" applyFill="1"/>
    <xf numFmtId="0" fontId="3" fillId="4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right"/>
    </xf>
    <xf numFmtId="0" fontId="2" fillId="0" borderId="3" xfId="0" applyFont="1" applyBorder="1" applyAlignment="1" applyProtection="1">
      <alignment horizontal="center"/>
      <protection locked="0"/>
    </xf>
    <xf numFmtId="0" fontId="2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 shrinkToFit="1"/>
    </xf>
    <xf numFmtId="0" fontId="4" fillId="6" borderId="6" xfId="0" applyFont="1" applyFill="1" applyBorder="1"/>
    <xf numFmtId="0" fontId="4" fillId="6" borderId="7" xfId="0" applyFont="1" applyFill="1" applyBorder="1"/>
    <xf numFmtId="4" fontId="4" fillId="6" borderId="5" xfId="0" applyNumberFormat="1" applyFont="1" applyFill="1" applyBorder="1" applyAlignment="1">
      <alignment horizontal="right"/>
    </xf>
    <xf numFmtId="0" fontId="4" fillId="3" borderId="0" xfId="0" applyFont="1" applyFill="1"/>
    <xf numFmtId="0" fontId="2" fillId="3" borderId="8" xfId="0" applyFont="1" applyFill="1" applyBorder="1"/>
    <xf numFmtId="0" fontId="4" fillId="5" borderId="9" xfId="0" applyFont="1" applyFill="1" applyBorder="1"/>
    <xf numFmtId="0" fontId="2" fillId="5" borderId="9" xfId="0" applyFont="1" applyFill="1" applyBorder="1"/>
    <xf numFmtId="4" fontId="4" fillId="7" borderId="5" xfId="0" applyNumberFormat="1" applyFont="1" applyFill="1" applyBorder="1" applyAlignment="1" applyProtection="1">
      <alignment horizontal="right"/>
      <protection locked="0"/>
    </xf>
    <xf numFmtId="0" fontId="4" fillId="8" borderId="10" xfId="0" applyFont="1" applyFill="1" applyBorder="1"/>
    <xf numFmtId="0" fontId="4" fillId="8" borderId="11" xfId="0" applyFont="1" applyFill="1" applyBorder="1"/>
    <xf numFmtId="4" fontId="4" fillId="8" borderId="5" xfId="0" applyNumberFormat="1" applyFont="1" applyFill="1" applyBorder="1" applyAlignment="1">
      <alignment horizontal="right"/>
    </xf>
    <xf numFmtId="0" fontId="2" fillId="8" borderId="10" xfId="0" applyFont="1" applyFill="1" applyBorder="1"/>
    <xf numFmtId="4" fontId="2" fillId="0" borderId="5" xfId="0" applyNumberFormat="1" applyFont="1" applyBorder="1" applyAlignment="1" applyProtection="1">
      <alignment horizontal="right"/>
      <protection locked="0"/>
    </xf>
    <xf numFmtId="4" fontId="4" fillId="5" borderId="5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2" fillId="3" borderId="11" xfId="0" applyFont="1" applyFill="1" applyBorder="1"/>
    <xf numFmtId="0" fontId="2" fillId="8" borderId="11" xfId="0" applyFont="1" applyFill="1" applyBorder="1"/>
    <xf numFmtId="4" fontId="2" fillId="8" borderId="5" xfId="0" applyNumberFormat="1" applyFont="1" applyFill="1" applyBorder="1" applyAlignment="1">
      <alignment horizontal="right"/>
    </xf>
    <xf numFmtId="4" fontId="2" fillId="7" borderId="5" xfId="0" applyNumberFormat="1" applyFont="1" applyFill="1" applyBorder="1" applyAlignment="1" applyProtection="1">
      <alignment horizontal="right"/>
      <protection locked="0"/>
    </xf>
    <xf numFmtId="0" fontId="4" fillId="5" borderId="0" xfId="0" applyFont="1" applyFill="1"/>
    <xf numFmtId="0" fontId="2" fillId="5" borderId="12" xfId="0" applyFont="1" applyFill="1" applyBorder="1"/>
    <xf numFmtId="0" fontId="6" fillId="9" borderId="8" xfId="0" applyFont="1" applyFill="1" applyBorder="1" applyAlignment="1">
      <alignment horizontal="center"/>
    </xf>
    <xf numFmtId="4" fontId="6" fillId="9" borderId="13" xfId="0" applyNumberFormat="1" applyFont="1" applyFill="1" applyBorder="1" applyAlignment="1">
      <alignment horizontal="right"/>
    </xf>
    <xf numFmtId="0" fontId="2" fillId="3" borderId="0" xfId="0" applyFont="1" applyFill="1" applyAlignment="1">
      <alignment horizontal="left" vertical="center" wrapText="1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left" vertical="center" wrapText="1"/>
    </xf>
    <xf numFmtId="0" fontId="4" fillId="5" borderId="10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6" fillId="9" borderId="7" xfId="0" applyFont="1" applyFill="1" applyBorder="1" applyAlignment="1">
      <alignment horizontal="center"/>
    </xf>
    <xf numFmtId="4" fontId="6" fillId="9" borderId="5" xfId="0" applyNumberFormat="1" applyFont="1" applyFill="1" applyBorder="1" applyAlignment="1">
      <alignment horizontal="right"/>
    </xf>
    <xf numFmtId="0" fontId="2" fillId="5" borderId="5" xfId="0" applyFont="1" applyFill="1" applyBorder="1" applyAlignment="1">
      <alignment horizontal="center"/>
    </xf>
    <xf numFmtId="0" fontId="2" fillId="5" borderId="4" xfId="0" applyFont="1" applyFill="1" applyBorder="1"/>
    <xf numFmtId="0" fontId="4" fillId="8" borderId="14" xfId="0" applyFont="1" applyFill="1" applyBorder="1"/>
    <xf numFmtId="0" fontId="4" fillId="8" borderId="9" xfId="0" applyFont="1" applyFill="1" applyBorder="1"/>
    <xf numFmtId="4" fontId="4" fillId="8" borderId="5" xfId="0" applyNumberFormat="1" applyFont="1" applyFill="1" applyBorder="1" applyAlignment="1">
      <alignment horizontal="right" vertical="center"/>
    </xf>
    <xf numFmtId="0" fontId="7" fillId="3" borderId="0" xfId="0" applyFont="1" applyFill="1"/>
    <xf numFmtId="4" fontId="9" fillId="0" borderId="5" xfId="0" applyNumberFormat="1" applyFont="1" applyBorder="1" applyAlignment="1" applyProtection="1">
      <alignment horizontal="right" vertical="center"/>
      <protection locked="0"/>
    </xf>
    <xf numFmtId="4" fontId="2" fillId="0" borderId="5" xfId="0" applyNumberFormat="1" applyFont="1" applyBorder="1" applyAlignment="1" applyProtection="1">
      <alignment horizontal="right" vertical="center"/>
      <protection locked="0"/>
    </xf>
    <xf numFmtId="0" fontId="2" fillId="3" borderId="12" xfId="0" applyFont="1" applyFill="1" applyBorder="1"/>
    <xf numFmtId="4" fontId="2" fillId="0" borderId="5" xfId="0" applyNumberFormat="1" applyFont="1" applyBorder="1" applyProtection="1">
      <protection locked="0"/>
    </xf>
    <xf numFmtId="0" fontId="8" fillId="3" borderId="0" xfId="0" applyFont="1" applyFill="1"/>
    <xf numFmtId="0" fontId="8" fillId="3" borderId="12" xfId="0" applyFont="1" applyFill="1" applyBorder="1"/>
    <xf numFmtId="4" fontId="8" fillId="0" borderId="5" xfId="0" applyNumberFormat="1" applyFont="1" applyBorder="1" applyAlignment="1" applyProtection="1">
      <alignment horizontal="right"/>
      <protection locked="0"/>
    </xf>
    <xf numFmtId="0" fontId="4" fillId="8" borderId="15" xfId="0" applyFont="1" applyFill="1" applyBorder="1"/>
    <xf numFmtId="0" fontId="8" fillId="3" borderId="11" xfId="0" applyFont="1" applyFill="1" applyBorder="1"/>
    <xf numFmtId="4" fontId="8" fillId="0" borderId="5" xfId="0" applyNumberFormat="1" applyFont="1" applyBorder="1" applyProtection="1">
      <protection locked="0"/>
    </xf>
    <xf numFmtId="0" fontId="4" fillId="8" borderId="6" xfId="0" applyFont="1" applyFill="1" applyBorder="1"/>
    <xf numFmtId="0" fontId="4" fillId="8" borderId="7" xfId="0" applyFont="1" applyFill="1" applyBorder="1"/>
    <xf numFmtId="164" fontId="4" fillId="8" borderId="5" xfId="0" applyNumberFormat="1" applyFont="1" applyFill="1" applyBorder="1" applyAlignment="1">
      <alignment horizontal="right"/>
    </xf>
    <xf numFmtId="0" fontId="2" fillId="3" borderId="9" xfId="0" applyFont="1" applyFill="1" applyBorder="1"/>
    <xf numFmtId="164" fontId="2" fillId="0" borderId="5" xfId="0" applyNumberFormat="1" applyFont="1" applyBorder="1" applyAlignment="1" applyProtection="1">
      <alignment horizontal="right" vertical="center"/>
      <protection locked="0"/>
    </xf>
    <xf numFmtId="4" fontId="8" fillId="3" borderId="0" xfId="0" applyNumberFormat="1" applyFont="1" applyFill="1"/>
    <xf numFmtId="0" fontId="1" fillId="4" borderId="0" xfId="0" applyFont="1" applyFill="1" applyAlignment="1">
      <alignment vertical="center"/>
    </xf>
    <xf numFmtId="0" fontId="4" fillId="5" borderId="16" xfId="0" applyFont="1" applyFill="1" applyBorder="1" applyAlignment="1">
      <alignment horizontal="center" vertical="center" wrapText="1"/>
    </xf>
    <xf numFmtId="0" fontId="2" fillId="3" borderId="5" xfId="0" applyFont="1" applyFill="1" applyBorder="1"/>
    <xf numFmtId="0" fontId="2" fillId="3" borderId="16" xfId="0" applyFont="1" applyFill="1" applyBorder="1"/>
    <xf numFmtId="4" fontId="2" fillId="3" borderId="5" xfId="0" applyNumberFormat="1" applyFont="1" applyFill="1" applyBorder="1"/>
    <xf numFmtId="0" fontId="4" fillId="3" borderId="5" xfId="0" applyFont="1" applyFill="1" applyBorder="1"/>
    <xf numFmtId="0" fontId="4" fillId="3" borderId="16" xfId="0" applyFont="1" applyFill="1" applyBorder="1" applyAlignment="1">
      <alignment wrapText="1"/>
    </xf>
    <xf numFmtId="0" fontId="4" fillId="3" borderId="18" xfId="0" applyFont="1" applyFill="1" applyBorder="1" applyAlignment="1">
      <alignment wrapText="1"/>
    </xf>
    <xf numFmtId="0" fontId="4" fillId="3" borderId="16" xfId="0" applyFont="1" applyFill="1" applyBorder="1" applyAlignment="1">
      <alignment horizontal="center"/>
    </xf>
    <xf numFmtId="4" fontId="4" fillId="3" borderId="5" xfId="0" applyNumberFormat="1" applyFont="1" applyFill="1" applyBorder="1"/>
    <xf numFmtId="2" fontId="4" fillId="3" borderId="5" xfId="0" applyNumberFormat="1" applyFont="1" applyFill="1" applyBorder="1" applyAlignment="1">
      <alignment horizontal="center" wrapText="1"/>
    </xf>
    <xf numFmtId="0" fontId="10" fillId="3" borderId="0" xfId="0" applyFont="1" applyFill="1"/>
    <xf numFmtId="0" fontId="2" fillId="3" borderId="16" xfId="0" applyFont="1" applyFill="1" applyBorder="1" applyAlignment="1">
      <alignment wrapText="1"/>
    </xf>
    <xf numFmtId="0" fontId="2" fillId="3" borderId="18" xfId="0" applyFont="1" applyFill="1" applyBorder="1" applyAlignment="1">
      <alignment wrapText="1"/>
    </xf>
    <xf numFmtId="0" fontId="2" fillId="3" borderId="16" xfId="0" applyFont="1" applyFill="1" applyBorder="1" applyAlignment="1">
      <alignment horizontal="center"/>
    </xf>
    <xf numFmtId="2" fontId="2" fillId="3" borderId="5" xfId="0" applyNumberFormat="1" applyFont="1" applyFill="1" applyBorder="1"/>
    <xf numFmtId="0" fontId="2" fillId="3" borderId="18" xfId="0" applyFont="1" applyFill="1" applyBorder="1"/>
    <xf numFmtId="10" fontId="2" fillId="3" borderId="5" xfId="0" applyNumberFormat="1" applyFont="1" applyFill="1" applyBorder="1"/>
    <xf numFmtId="0" fontId="2" fillId="3" borderId="16" xfId="0" applyFont="1" applyFill="1" applyBorder="1" applyAlignment="1">
      <alignment horizontal="left" wrapText="1"/>
    </xf>
    <xf numFmtId="0" fontId="2" fillId="3" borderId="17" xfId="0" applyFont="1" applyFill="1" applyBorder="1" applyAlignment="1">
      <alignment horizontal="left" wrapText="1"/>
    </xf>
    <xf numFmtId="0" fontId="8" fillId="3" borderId="16" xfId="0" applyFont="1" applyFill="1" applyBorder="1" applyAlignment="1">
      <alignment horizontal="left" wrapText="1"/>
    </xf>
    <xf numFmtId="0" fontId="8" fillId="3" borderId="17" xfId="0" applyFont="1" applyFill="1" applyBorder="1" applyAlignment="1">
      <alignment horizontal="left" wrapText="1"/>
    </xf>
    <xf numFmtId="0" fontId="8" fillId="3" borderId="11" xfId="0" applyFont="1" applyFill="1" applyBorder="1" applyAlignment="1">
      <alignment horizontal="left" wrapText="1"/>
    </xf>
  </cellXfs>
  <cellStyles count="1">
    <cellStyle name="Normalny" xfId="0" builtinId="0"/>
  </cellStyles>
  <dxfs count="9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F3E8-1832-AF47-B593-5FC25657FC91}">
  <dimension ref="A1:AC91"/>
  <sheetViews>
    <sheetView tabSelected="1" topLeftCell="A79" zoomScale="180" zoomScaleNormal="180" workbookViewId="0">
      <pane xSplit="5" topLeftCell="F1" activePane="topRight" state="frozen"/>
      <selection pane="topRight" activeCell="M91" sqref="M91"/>
    </sheetView>
  </sheetViews>
  <sheetFormatPr baseColWidth="10" defaultColWidth="0" defaultRowHeight="11" zeroHeight="1" x14ac:dyDescent="0.15"/>
  <cols>
    <col min="1" max="3" width="6.25" style="2" customWidth="1"/>
    <col min="4" max="4" width="41.25" style="2" customWidth="1"/>
    <col min="5" max="6" width="20.25" style="2" customWidth="1"/>
    <col min="7" max="14" width="19" style="2" customWidth="1"/>
    <col min="15" max="29" width="0" style="2" hidden="1" customWidth="1"/>
    <col min="30" max="16384" width="13.75" style="2" hidden="1"/>
  </cols>
  <sheetData>
    <row r="1" spans="1:14" s="1" customFormat="1" ht="39" customHeight="1" x14ac:dyDescent="0.15">
      <c r="A1" s="1" t="s">
        <v>0</v>
      </c>
    </row>
    <row r="2" spans="1:14" ht="12" thickBot="1" x14ac:dyDescent="0.2"/>
    <row r="3" spans="1:14" s="4" customFormat="1" ht="22" customHeight="1" thickBot="1" x14ac:dyDescent="0.2">
      <c r="A3" s="3" t="s">
        <v>1</v>
      </c>
    </row>
    <row r="4" spans="1:14" s="5" customFormat="1" x14ac:dyDescent="0.15">
      <c r="E4" s="6"/>
      <c r="F4" s="6" t="s">
        <v>2</v>
      </c>
      <c r="G4" s="7">
        <v>2016</v>
      </c>
      <c r="H4" s="7">
        <v>2017</v>
      </c>
      <c r="I4" s="7">
        <v>2018</v>
      </c>
      <c r="J4" s="7">
        <v>2019</v>
      </c>
      <c r="K4" s="7">
        <v>2020</v>
      </c>
      <c r="L4" s="7">
        <v>2021</v>
      </c>
      <c r="M4" s="7">
        <v>2022</v>
      </c>
      <c r="N4" s="7">
        <v>2023</v>
      </c>
    </row>
    <row r="5" spans="1:14" s="5" customFormat="1" ht="39" thickBot="1" x14ac:dyDescent="0.2">
      <c r="A5" s="8"/>
      <c r="B5" s="8"/>
      <c r="C5" s="8"/>
      <c r="D5" s="9"/>
      <c r="E5" s="9"/>
      <c r="F5" s="9"/>
      <c r="G5" s="10" t="s">
        <v>3</v>
      </c>
      <c r="H5" s="10" t="s">
        <v>4</v>
      </c>
      <c r="I5" s="10" t="s">
        <v>5</v>
      </c>
      <c r="J5" s="10" t="s">
        <v>6</v>
      </c>
      <c r="K5" s="11" t="s">
        <v>7</v>
      </c>
      <c r="L5" s="10" t="s">
        <v>8</v>
      </c>
      <c r="M5" s="10" t="s">
        <v>9</v>
      </c>
      <c r="N5" s="10" t="s">
        <v>10</v>
      </c>
    </row>
    <row r="6" spans="1:14" s="15" customFormat="1" ht="13" thickTop="1" thickBot="1" x14ac:dyDescent="0.2">
      <c r="A6" s="12" t="s">
        <v>11</v>
      </c>
      <c r="B6" s="13"/>
      <c r="C6" s="13"/>
      <c r="D6" s="13"/>
      <c r="E6" s="13"/>
      <c r="F6" s="13"/>
      <c r="G6" s="14">
        <f t="shared" ref="G6:H6" si="0">SUM(G7:G8)</f>
        <v>78.76737</v>
      </c>
      <c r="H6" s="14">
        <f t="shared" si="0"/>
        <v>41.291439999999994</v>
      </c>
      <c r="I6" s="14">
        <f>SUM(I7:I8)</f>
        <v>608.81507000000011</v>
      </c>
      <c r="J6" s="14">
        <f t="shared" ref="J6:N6" si="1">SUM(J7:J8)</f>
        <v>843.07408999999996</v>
      </c>
      <c r="K6" s="14">
        <f t="shared" si="1"/>
        <v>788.23362000000009</v>
      </c>
      <c r="L6" s="14">
        <f t="shared" si="1"/>
        <v>757.8</v>
      </c>
      <c r="M6" s="14">
        <f t="shared" si="1"/>
        <v>706.9</v>
      </c>
      <c r="N6" s="14">
        <f t="shared" si="1"/>
        <v>660.24999999999989</v>
      </c>
    </row>
    <row r="7" spans="1:14" ht="12" thickTop="1" x14ac:dyDescent="0.15">
      <c r="A7" s="16"/>
      <c r="B7" s="17" t="s">
        <v>12</v>
      </c>
      <c r="C7" s="18"/>
      <c r="D7" s="18"/>
      <c r="E7" s="18"/>
      <c r="F7" s="18"/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</row>
    <row r="8" spans="1:14" s="15" customFormat="1" x14ac:dyDescent="0.15">
      <c r="B8" s="20" t="s">
        <v>13</v>
      </c>
      <c r="C8" s="21"/>
      <c r="D8" s="21"/>
      <c r="E8" s="21"/>
      <c r="F8" s="21"/>
      <c r="G8" s="22">
        <f t="shared" ref="G8:H8" si="2">SUM(G9:G12)</f>
        <v>78.76737</v>
      </c>
      <c r="H8" s="22">
        <f t="shared" si="2"/>
        <v>41.291439999999994</v>
      </c>
      <c r="I8" s="22">
        <f>SUM(I9:I12)</f>
        <v>608.81507000000011</v>
      </c>
      <c r="J8" s="22">
        <f t="shared" ref="J8:N8" si="3">SUM(J9:J12)</f>
        <v>843.07408999999996</v>
      </c>
      <c r="K8" s="22">
        <f t="shared" si="3"/>
        <v>788.23362000000009</v>
      </c>
      <c r="L8" s="22">
        <f t="shared" si="3"/>
        <v>757.8</v>
      </c>
      <c r="M8" s="22">
        <f t="shared" si="3"/>
        <v>706.9</v>
      </c>
      <c r="N8" s="22">
        <f t="shared" si="3"/>
        <v>660.24999999999989</v>
      </c>
    </row>
    <row r="9" spans="1:14" x14ac:dyDescent="0.15">
      <c r="C9" s="23" t="s">
        <v>14</v>
      </c>
      <c r="D9" s="23"/>
      <c r="E9" s="23"/>
      <c r="F9" s="23"/>
      <c r="G9" s="24">
        <v>0</v>
      </c>
      <c r="H9" s="24">
        <v>0</v>
      </c>
      <c r="I9" s="24">
        <v>584.84208000000001</v>
      </c>
      <c r="J9" s="24">
        <v>698.29445999999996</v>
      </c>
      <c r="K9" s="24">
        <v>680.43104000000005</v>
      </c>
      <c r="L9" s="24">
        <v>608.99</v>
      </c>
      <c r="M9" s="24">
        <v>573.27</v>
      </c>
      <c r="N9" s="24">
        <v>537.54999999999995</v>
      </c>
    </row>
    <row r="10" spans="1:14" x14ac:dyDescent="0.15">
      <c r="C10" s="23" t="s">
        <v>15</v>
      </c>
      <c r="D10" s="23"/>
      <c r="E10" s="23"/>
      <c r="F10" s="23"/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121.03999999999999</v>
      </c>
      <c r="M10" s="24">
        <v>111.93999999999998</v>
      </c>
      <c r="N10" s="24">
        <v>102.83999999999997</v>
      </c>
    </row>
    <row r="11" spans="1:14" x14ac:dyDescent="0.15">
      <c r="C11" s="23" t="s">
        <v>16</v>
      </c>
      <c r="D11" s="23"/>
      <c r="E11" s="23"/>
      <c r="F11" s="23"/>
      <c r="G11" s="24">
        <v>28.979890000000001</v>
      </c>
      <c r="H11" s="24">
        <v>20.381439999999998</v>
      </c>
      <c r="I11" s="24">
        <v>11.78299</v>
      </c>
      <c r="J11" s="24">
        <v>121.67139999999999</v>
      </c>
      <c r="K11" s="24">
        <v>87.735640000000004</v>
      </c>
      <c r="L11" s="24">
        <v>19.86</v>
      </c>
      <c r="M11" s="24">
        <v>19.86</v>
      </c>
      <c r="N11" s="24">
        <v>19.86</v>
      </c>
    </row>
    <row r="12" spans="1:14" ht="12" thickBot="1" x14ac:dyDescent="0.2">
      <c r="C12" s="23" t="s">
        <v>17</v>
      </c>
      <c r="D12" s="23"/>
      <c r="E12" s="23"/>
      <c r="F12" s="23"/>
      <c r="G12" s="24">
        <v>49.787480000000002</v>
      </c>
      <c r="H12" s="24">
        <v>20.91</v>
      </c>
      <c r="I12" s="24">
        <v>12.19</v>
      </c>
      <c r="J12" s="24">
        <v>23.108229999999999</v>
      </c>
      <c r="K12" s="24">
        <v>20.066939999999999</v>
      </c>
      <c r="L12" s="24">
        <v>7.91</v>
      </c>
      <c r="M12" s="24">
        <v>1.83</v>
      </c>
      <c r="N12" s="24">
        <v>0</v>
      </c>
    </row>
    <row r="13" spans="1:14" s="15" customFormat="1" ht="13" thickTop="1" thickBot="1" x14ac:dyDescent="0.2">
      <c r="A13" s="12" t="s">
        <v>18</v>
      </c>
      <c r="B13" s="13"/>
      <c r="C13" s="13"/>
      <c r="D13" s="13"/>
      <c r="E13" s="13"/>
      <c r="F13" s="13"/>
      <c r="G13" s="14">
        <f t="shared" ref="G13:H13" si="4">SUM(G14,G20,G23,G24)</f>
        <v>831.17546000000004</v>
      </c>
      <c r="H13" s="14">
        <f t="shared" si="4"/>
        <v>1085.9921800000002</v>
      </c>
      <c r="I13" s="14">
        <f>SUM(I14,I20,I23,I24)</f>
        <v>1385.72046</v>
      </c>
      <c r="J13" s="14">
        <f t="shared" ref="J13:N13" si="5">SUM(J14,J20,J23,J24)</f>
        <v>1917.6465200000002</v>
      </c>
      <c r="K13" s="14">
        <f t="shared" si="5"/>
        <v>2705.54</v>
      </c>
      <c r="L13" s="14">
        <f t="shared" si="5"/>
        <v>6045.547010000002</v>
      </c>
      <c r="M13" s="14">
        <f t="shared" si="5"/>
        <v>7296.2024100000008</v>
      </c>
      <c r="N13" s="14">
        <f t="shared" si="5"/>
        <v>8607.4578099999999</v>
      </c>
    </row>
    <row r="14" spans="1:14" ht="12" thickTop="1" x14ac:dyDescent="0.15">
      <c r="B14" s="17" t="s">
        <v>19</v>
      </c>
      <c r="C14" s="18"/>
      <c r="D14" s="18"/>
      <c r="E14" s="18"/>
      <c r="F14" s="18"/>
      <c r="G14" s="25">
        <f t="shared" ref="G14:H14" si="6">SUM(G15:G19)</f>
        <v>659.46546000000001</v>
      </c>
      <c r="H14" s="25">
        <f t="shared" si="6"/>
        <v>657.7121800000001</v>
      </c>
      <c r="I14" s="25">
        <f>SUM(I15:I19)</f>
        <v>480.57046000000003</v>
      </c>
      <c r="J14" s="25">
        <f t="shared" ref="J14:N14" si="7">SUM(J15:J19)</f>
        <v>371.24652000000003</v>
      </c>
      <c r="K14" s="25">
        <f t="shared" si="7"/>
        <v>354.25</v>
      </c>
      <c r="L14" s="25">
        <f t="shared" si="7"/>
        <v>410.09</v>
      </c>
      <c r="M14" s="25">
        <f t="shared" si="7"/>
        <v>430.59</v>
      </c>
      <c r="N14" s="25">
        <f t="shared" si="7"/>
        <v>452.12</v>
      </c>
    </row>
    <row r="15" spans="1:14" x14ac:dyDescent="0.15">
      <c r="C15" s="26" t="s">
        <v>20</v>
      </c>
      <c r="D15" s="26"/>
      <c r="E15" s="26"/>
      <c r="F15" s="26"/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</row>
    <row r="16" spans="1:14" x14ac:dyDescent="0.15">
      <c r="C16" s="27" t="s">
        <v>21</v>
      </c>
      <c r="D16" s="27"/>
      <c r="E16" s="27"/>
      <c r="F16" s="27"/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</row>
    <row r="17" spans="1:14" x14ac:dyDescent="0.15">
      <c r="C17" s="27" t="s">
        <v>22</v>
      </c>
      <c r="D17" s="27"/>
      <c r="E17" s="27"/>
      <c r="F17" s="27"/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</row>
    <row r="18" spans="1:14" x14ac:dyDescent="0.15">
      <c r="C18" s="27" t="s">
        <v>23</v>
      </c>
      <c r="D18" s="27"/>
      <c r="E18" s="27"/>
      <c r="F18" s="27"/>
      <c r="G18" s="24">
        <v>659.46546000000001</v>
      </c>
      <c r="H18" s="24">
        <v>657.7121800000001</v>
      </c>
      <c r="I18" s="24">
        <v>480.57046000000003</v>
      </c>
      <c r="J18" s="24">
        <v>371.24652000000003</v>
      </c>
      <c r="K18" s="24">
        <v>354.25</v>
      </c>
      <c r="L18" s="24">
        <v>410.09</v>
      </c>
      <c r="M18" s="24">
        <v>430.59</v>
      </c>
      <c r="N18" s="24">
        <v>452.12</v>
      </c>
    </row>
    <row r="19" spans="1:14" x14ac:dyDescent="0.15">
      <c r="C19" s="27" t="s">
        <v>24</v>
      </c>
      <c r="D19" s="27"/>
      <c r="E19" s="27"/>
      <c r="F19" s="27"/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</row>
    <row r="20" spans="1:14" x14ac:dyDescent="0.15">
      <c r="B20" s="20" t="s">
        <v>25</v>
      </c>
      <c r="C20" s="28"/>
      <c r="D20" s="28"/>
      <c r="E20" s="28"/>
      <c r="F20" s="28"/>
      <c r="G20" s="29">
        <f t="shared" ref="G20:H20" si="8">SUM(G21:G22)</f>
        <v>0</v>
      </c>
      <c r="H20" s="29">
        <f t="shared" si="8"/>
        <v>0</v>
      </c>
      <c r="I20" s="29">
        <f>SUM(I21:I22)</f>
        <v>0</v>
      </c>
      <c r="J20" s="29">
        <f t="shared" ref="J20:N20" si="9">SUM(J21:J22)</f>
        <v>0</v>
      </c>
      <c r="K20" s="29">
        <f t="shared" si="9"/>
        <v>0</v>
      </c>
      <c r="L20" s="29">
        <f t="shared" si="9"/>
        <v>0</v>
      </c>
      <c r="M20" s="29">
        <f t="shared" si="9"/>
        <v>0</v>
      </c>
      <c r="N20" s="29">
        <f t="shared" si="9"/>
        <v>0</v>
      </c>
    </row>
    <row r="21" spans="1:14" x14ac:dyDescent="0.15">
      <c r="C21" s="23" t="s">
        <v>26</v>
      </c>
      <c r="D21" s="23"/>
      <c r="E21" s="23"/>
      <c r="F21" s="23"/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</row>
    <row r="22" spans="1:14" x14ac:dyDescent="0.15">
      <c r="C22" s="23" t="s">
        <v>27</v>
      </c>
      <c r="D22" s="28"/>
      <c r="E22" s="28"/>
      <c r="F22" s="28"/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</row>
    <row r="23" spans="1:14" x14ac:dyDescent="0.15">
      <c r="B23" s="20" t="s">
        <v>28</v>
      </c>
      <c r="C23" s="28"/>
      <c r="D23" s="28"/>
      <c r="E23" s="28"/>
      <c r="F23" s="28"/>
      <c r="G23" s="30">
        <v>171.71</v>
      </c>
      <c r="H23" s="30">
        <v>428.28</v>
      </c>
      <c r="I23" s="30">
        <v>905.15</v>
      </c>
      <c r="J23" s="30">
        <v>1546.4</v>
      </c>
      <c r="K23" s="30">
        <v>2351.29</v>
      </c>
      <c r="L23" s="30">
        <v>5635.4570100000019</v>
      </c>
      <c r="M23" s="30">
        <v>6865.6124100000006</v>
      </c>
      <c r="N23" s="30">
        <v>8155.33781</v>
      </c>
    </row>
    <row r="24" spans="1:14" ht="12" thickBot="1" x14ac:dyDescent="0.2">
      <c r="B24" s="31" t="s">
        <v>29</v>
      </c>
      <c r="C24" s="32"/>
      <c r="D24" s="32"/>
      <c r="E24" s="32"/>
      <c r="F24" s="32"/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</row>
    <row r="25" spans="1:14" s="15" customFormat="1" ht="12" thickTop="1" x14ac:dyDescent="0.15">
      <c r="A25" s="33"/>
      <c r="B25" s="33"/>
      <c r="C25" s="33"/>
      <c r="D25" s="33" t="s">
        <v>30</v>
      </c>
      <c r="E25" s="33"/>
      <c r="F25" s="33"/>
      <c r="G25" s="34">
        <f t="shared" ref="G25:N25" si="10">G6+G13</f>
        <v>909.94283000000007</v>
      </c>
      <c r="H25" s="34">
        <f t="shared" si="10"/>
        <v>1127.2836200000002</v>
      </c>
      <c r="I25" s="34">
        <f t="shared" si="10"/>
        <v>1994.5355300000001</v>
      </c>
      <c r="J25" s="34">
        <f t="shared" si="10"/>
        <v>2760.7206100000003</v>
      </c>
      <c r="K25" s="34">
        <f t="shared" si="10"/>
        <v>3493.7736199999999</v>
      </c>
      <c r="L25" s="34">
        <f t="shared" si="10"/>
        <v>6803.3470100000022</v>
      </c>
      <c r="M25" s="34">
        <f t="shared" si="10"/>
        <v>8003.1024100000004</v>
      </c>
      <c r="N25" s="34">
        <f t="shared" si="10"/>
        <v>9267.7078099999999</v>
      </c>
    </row>
    <row r="26" spans="1:14" ht="12" thickBot="1" x14ac:dyDescent="0.2"/>
    <row r="27" spans="1:14" s="4" customFormat="1" ht="22" customHeight="1" thickBot="1" x14ac:dyDescent="0.2">
      <c r="A27" s="3" t="s">
        <v>31</v>
      </c>
    </row>
    <row r="28" spans="1:14" x14ac:dyDescent="0.15">
      <c r="B28" s="35"/>
      <c r="C28" s="35"/>
      <c r="E28" s="6"/>
      <c r="F28" s="6"/>
      <c r="G28" s="36">
        <f t="shared" ref="G28:N28" si="11">IF(G$4="","",G$4)</f>
        <v>2016</v>
      </c>
      <c r="H28" s="36">
        <f t="shared" si="11"/>
        <v>2017</v>
      </c>
      <c r="I28" s="36">
        <f t="shared" si="11"/>
        <v>2018</v>
      </c>
      <c r="J28" s="36">
        <f t="shared" si="11"/>
        <v>2019</v>
      </c>
      <c r="K28" s="36">
        <f t="shared" si="11"/>
        <v>2020</v>
      </c>
      <c r="L28" s="36">
        <f t="shared" si="11"/>
        <v>2021</v>
      </c>
      <c r="M28" s="36">
        <f t="shared" si="11"/>
        <v>2022</v>
      </c>
      <c r="N28" s="36">
        <f t="shared" si="11"/>
        <v>2023</v>
      </c>
    </row>
    <row r="29" spans="1:14" ht="39" thickBot="1" x14ac:dyDescent="0.2">
      <c r="A29" s="37"/>
      <c r="B29" s="37"/>
      <c r="C29" s="37"/>
      <c r="D29" s="9"/>
      <c r="E29" s="9"/>
      <c r="F29" s="9"/>
      <c r="G29" s="10" t="s">
        <v>3</v>
      </c>
      <c r="H29" s="10" t="s">
        <v>4</v>
      </c>
      <c r="I29" s="10" t="s">
        <v>5</v>
      </c>
      <c r="J29" s="10" t="s">
        <v>6</v>
      </c>
      <c r="K29" s="11" t="s">
        <v>7</v>
      </c>
      <c r="L29" s="10" t="s">
        <v>8</v>
      </c>
      <c r="M29" s="10" t="s">
        <v>9</v>
      </c>
      <c r="N29" s="10" t="s">
        <v>10</v>
      </c>
    </row>
    <row r="30" spans="1:14" ht="13" thickTop="1" thickBot="1" x14ac:dyDescent="0.2">
      <c r="A30" s="12" t="s">
        <v>32</v>
      </c>
      <c r="B30" s="13"/>
      <c r="C30" s="13"/>
      <c r="D30" s="13"/>
      <c r="E30" s="13"/>
      <c r="F30" s="13"/>
      <c r="G30" s="19">
        <v>609.94283000000007</v>
      </c>
      <c r="H30" s="19">
        <v>827.28362000000016</v>
      </c>
      <c r="I30" s="19">
        <v>1694.5355300000001</v>
      </c>
      <c r="J30" s="19">
        <v>2460.7206100000003</v>
      </c>
      <c r="K30" s="19">
        <v>3193.7736199999999</v>
      </c>
      <c r="L30" s="19">
        <v>6503.3470100000022</v>
      </c>
      <c r="M30" s="19">
        <v>7703.1024100000004</v>
      </c>
      <c r="N30" s="19">
        <v>8967.7078099999999</v>
      </c>
    </row>
    <row r="31" spans="1:14" ht="13" thickTop="1" thickBot="1" x14ac:dyDescent="0.2">
      <c r="A31" s="16"/>
      <c r="B31" s="38" t="s">
        <v>33</v>
      </c>
      <c r="C31" s="39"/>
      <c r="D31" s="39"/>
      <c r="E31" s="39"/>
      <c r="F31" s="39"/>
      <c r="G31" s="24">
        <v>51.714910000000032</v>
      </c>
      <c r="H31" s="24">
        <v>136.56132000000059</v>
      </c>
      <c r="I31" s="24">
        <v>351.98237000000023</v>
      </c>
      <c r="J31" s="24">
        <v>520.26772000000005</v>
      </c>
      <c r="K31" s="24">
        <v>679.01167000000021</v>
      </c>
      <c r="L31" s="24">
        <v>1020.4204</v>
      </c>
      <c r="M31" s="24">
        <v>1078.5303999999987</v>
      </c>
      <c r="N31" s="24">
        <v>1143.0203999999992</v>
      </c>
    </row>
    <row r="32" spans="1:14" ht="13" thickTop="1" thickBot="1" x14ac:dyDescent="0.2">
      <c r="A32" s="12" t="s">
        <v>34</v>
      </c>
      <c r="B32" s="13"/>
      <c r="C32" s="13"/>
      <c r="D32" s="13"/>
      <c r="E32" s="13"/>
      <c r="F32" s="13"/>
      <c r="G32" s="14">
        <f t="shared" ref="G32:H32" si="12">SUM(G33,G35)</f>
        <v>300</v>
      </c>
      <c r="H32" s="14">
        <f t="shared" si="12"/>
        <v>300</v>
      </c>
      <c r="I32" s="14">
        <f>SUM(I33,I35)</f>
        <v>300</v>
      </c>
      <c r="J32" s="14">
        <f t="shared" ref="J32:N32" si="13">SUM(J33,J35)</f>
        <v>300</v>
      </c>
      <c r="K32" s="14">
        <f t="shared" si="13"/>
        <v>300</v>
      </c>
      <c r="L32" s="14">
        <f t="shared" si="13"/>
        <v>300</v>
      </c>
      <c r="M32" s="14">
        <f t="shared" si="13"/>
        <v>300</v>
      </c>
      <c r="N32" s="14">
        <f t="shared" si="13"/>
        <v>300</v>
      </c>
    </row>
    <row r="33" spans="1:14" ht="12" thickTop="1" x14ac:dyDescent="0.15">
      <c r="B33" s="20" t="s">
        <v>35</v>
      </c>
      <c r="C33" s="23"/>
      <c r="D33" s="23"/>
      <c r="E33" s="23"/>
      <c r="F33" s="23"/>
      <c r="G33" s="24">
        <v>200</v>
      </c>
      <c r="H33" s="24">
        <v>200</v>
      </c>
      <c r="I33" s="24">
        <v>200</v>
      </c>
      <c r="J33" s="24">
        <v>200</v>
      </c>
      <c r="K33" s="24">
        <v>200</v>
      </c>
      <c r="L33" s="24">
        <v>200</v>
      </c>
      <c r="M33" s="24">
        <v>200</v>
      </c>
      <c r="N33" s="24">
        <v>200</v>
      </c>
    </row>
    <row r="34" spans="1:14" x14ac:dyDescent="0.15">
      <c r="C34" s="40" t="s">
        <v>36</v>
      </c>
      <c r="D34" s="40"/>
      <c r="E34" s="40"/>
      <c r="F34" s="40"/>
      <c r="G34" s="24">
        <v>200</v>
      </c>
      <c r="H34" s="24">
        <v>200</v>
      </c>
      <c r="I34" s="24">
        <v>200</v>
      </c>
      <c r="J34" s="24">
        <v>200</v>
      </c>
      <c r="K34" s="24">
        <v>200</v>
      </c>
      <c r="L34" s="24">
        <v>200</v>
      </c>
      <c r="M34" s="24">
        <v>200</v>
      </c>
      <c r="N34" s="24">
        <v>200</v>
      </c>
    </row>
    <row r="35" spans="1:14" x14ac:dyDescent="0.15">
      <c r="B35" s="20" t="s">
        <v>37</v>
      </c>
      <c r="C35" s="23"/>
      <c r="D35" s="23"/>
      <c r="E35" s="23"/>
      <c r="F35" s="23"/>
      <c r="G35" s="29">
        <f t="shared" ref="G35:H35" si="14">SUM(G36:G37,G39:G41)</f>
        <v>100</v>
      </c>
      <c r="H35" s="29">
        <f t="shared" si="14"/>
        <v>100</v>
      </c>
      <c r="I35" s="29">
        <f>SUM(I36:I37,I39:I41)</f>
        <v>100</v>
      </c>
      <c r="J35" s="29">
        <f t="shared" ref="J35:N35" si="15">SUM(J36:J37,J39:J41)</f>
        <v>100</v>
      </c>
      <c r="K35" s="29">
        <f t="shared" si="15"/>
        <v>100</v>
      </c>
      <c r="L35" s="29">
        <f t="shared" si="15"/>
        <v>100</v>
      </c>
      <c r="M35" s="29">
        <f t="shared" si="15"/>
        <v>100</v>
      </c>
      <c r="N35" s="29">
        <f t="shared" si="15"/>
        <v>100</v>
      </c>
    </row>
    <row r="36" spans="1:14" x14ac:dyDescent="0.15">
      <c r="C36" s="40" t="s">
        <v>38</v>
      </c>
      <c r="D36" s="40"/>
      <c r="E36" s="40"/>
      <c r="F36" s="40"/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</row>
    <row r="37" spans="1:14" x14ac:dyDescent="0.15">
      <c r="C37" s="28" t="s">
        <v>39</v>
      </c>
      <c r="D37" s="28"/>
      <c r="E37" s="28"/>
      <c r="F37" s="28"/>
      <c r="G37" s="30">
        <v>100</v>
      </c>
      <c r="H37" s="30">
        <v>100</v>
      </c>
      <c r="I37" s="30">
        <v>100</v>
      </c>
      <c r="J37" s="30">
        <v>100</v>
      </c>
      <c r="K37" s="30">
        <v>100</v>
      </c>
      <c r="L37" s="30">
        <v>100</v>
      </c>
      <c r="M37" s="30">
        <v>100</v>
      </c>
      <c r="N37" s="30">
        <v>100</v>
      </c>
    </row>
    <row r="38" spans="1:14" x14ac:dyDescent="0.15">
      <c r="D38" s="27" t="s">
        <v>40</v>
      </c>
      <c r="E38" s="27"/>
      <c r="F38" s="27"/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</row>
    <row r="39" spans="1:14" x14ac:dyDescent="0.15">
      <c r="C39" s="40" t="s">
        <v>41</v>
      </c>
      <c r="D39" s="40"/>
      <c r="E39" s="40"/>
      <c r="F39" s="40"/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</row>
    <row r="40" spans="1:14" x14ac:dyDescent="0.15">
      <c r="C40" s="40" t="s">
        <v>42</v>
      </c>
      <c r="D40" s="40"/>
      <c r="E40" s="40"/>
      <c r="F40" s="40"/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</row>
    <row r="41" spans="1:14" ht="12" thickBot="1" x14ac:dyDescent="0.2">
      <c r="C41" s="40" t="s">
        <v>43</v>
      </c>
      <c r="D41" s="40"/>
      <c r="E41" s="40"/>
      <c r="F41" s="40"/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</row>
    <row r="42" spans="1:14" ht="13" thickTop="1" thickBot="1" x14ac:dyDescent="0.2">
      <c r="A42" s="13" t="s">
        <v>44</v>
      </c>
      <c r="B42" s="13"/>
      <c r="C42" s="13"/>
      <c r="D42" s="13"/>
      <c r="E42" s="13"/>
      <c r="F42" s="13"/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</row>
    <row r="43" spans="1:14" ht="13" thickTop="1" thickBot="1" x14ac:dyDescent="0.2">
      <c r="C43" s="28" t="s">
        <v>45</v>
      </c>
      <c r="D43" s="28"/>
      <c r="E43" s="28"/>
      <c r="F43" s="28"/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</row>
    <row r="44" spans="1:14" ht="13" thickTop="1" thickBot="1" x14ac:dyDescent="0.2">
      <c r="A44" s="41"/>
      <c r="B44" s="41"/>
      <c r="C44" s="41"/>
      <c r="D44" s="41" t="s">
        <v>46</v>
      </c>
      <c r="E44" s="41"/>
      <c r="F44" s="41"/>
      <c r="G44" s="42">
        <f t="shared" ref="G44:H44" si="16">SUM(G30,G32,G42)</f>
        <v>909.94283000000007</v>
      </c>
      <c r="H44" s="42">
        <f t="shared" si="16"/>
        <v>1127.2836200000002</v>
      </c>
      <c r="I44" s="42">
        <f>SUM(I30,I32,I42)</f>
        <v>1994.5355300000001</v>
      </c>
      <c r="J44" s="42">
        <f t="shared" ref="J44:N44" si="17">SUM(J30,J32,J42)</f>
        <v>2760.7206100000003</v>
      </c>
      <c r="K44" s="42">
        <f t="shared" si="17"/>
        <v>3493.7736199999999</v>
      </c>
      <c r="L44" s="42">
        <f t="shared" si="17"/>
        <v>6803.3470100000022</v>
      </c>
      <c r="M44" s="42">
        <f t="shared" si="17"/>
        <v>8003.1024100000004</v>
      </c>
      <c r="N44" s="42">
        <f t="shared" si="17"/>
        <v>9267.7078099999999</v>
      </c>
    </row>
    <row r="45" spans="1:14" ht="13" thickTop="1" thickBot="1" x14ac:dyDescent="0.2"/>
    <row r="46" spans="1:14" s="4" customFormat="1" ht="22" customHeight="1" thickBot="1" x14ac:dyDescent="0.2">
      <c r="A46" s="3" t="s">
        <v>47</v>
      </c>
    </row>
    <row r="47" spans="1:14" x14ac:dyDescent="0.15">
      <c r="B47" s="15"/>
      <c r="E47" s="6"/>
      <c r="F47" s="6"/>
      <c r="G47" s="43">
        <f t="shared" ref="G47:K47" si="18">IF(G$4="","",G$4)</f>
        <v>2016</v>
      </c>
      <c r="H47" s="43">
        <f t="shared" si="18"/>
        <v>2017</v>
      </c>
      <c r="I47" s="43">
        <f>IF(I$4="","",I$4)</f>
        <v>2018</v>
      </c>
      <c r="J47" s="43">
        <f t="shared" si="18"/>
        <v>2019</v>
      </c>
      <c r="K47" s="43">
        <f t="shared" si="18"/>
        <v>2020</v>
      </c>
      <c r="L47" s="43">
        <f>IF(L$4="","",L$4)</f>
        <v>2021</v>
      </c>
      <c r="M47" s="43">
        <f>IF(M$4="","",M$4)</f>
        <v>2022</v>
      </c>
      <c r="N47" s="43">
        <f>IF(N$4="","",N$4)</f>
        <v>2023</v>
      </c>
    </row>
    <row r="48" spans="1:14" ht="39" thickBot="1" x14ac:dyDescent="0.2">
      <c r="A48" s="44"/>
      <c r="B48" s="9"/>
      <c r="C48" s="9"/>
      <c r="D48" s="9"/>
      <c r="E48" s="9"/>
      <c r="F48" s="9"/>
      <c r="G48" s="10" t="s">
        <v>3</v>
      </c>
      <c r="H48" s="10" t="s">
        <v>4</v>
      </c>
      <c r="I48" s="10" t="s">
        <v>5</v>
      </c>
      <c r="J48" s="10" t="s">
        <v>6</v>
      </c>
      <c r="K48" s="11" t="s">
        <v>7</v>
      </c>
      <c r="L48" s="10" t="s">
        <v>8</v>
      </c>
      <c r="M48" s="10" t="s">
        <v>9</v>
      </c>
      <c r="N48" s="10" t="s">
        <v>10</v>
      </c>
    </row>
    <row r="49" spans="1:14" ht="12" thickTop="1" x14ac:dyDescent="0.15">
      <c r="A49" s="45" t="s">
        <v>48</v>
      </c>
      <c r="B49" s="46"/>
      <c r="C49" s="46"/>
      <c r="D49" s="46"/>
      <c r="E49" s="46"/>
      <c r="F49" s="46"/>
      <c r="G49" s="47">
        <f t="shared" ref="G49:H49" si="19">SUM(G51:G53)</f>
        <v>4042.94236</v>
      </c>
      <c r="H49" s="47">
        <f t="shared" si="19"/>
        <v>4626.7684800000006</v>
      </c>
      <c r="I49" s="47">
        <f>SUM(I51:I53)</f>
        <v>4436.2097199999998</v>
      </c>
      <c r="J49" s="47">
        <f t="shared" ref="J49:N49" si="20">SUM(J51:J53)</f>
        <v>5675.6218100000006</v>
      </c>
      <c r="K49" s="47">
        <f t="shared" si="20"/>
        <v>7034.1462499999998</v>
      </c>
      <c r="L49" s="47">
        <f t="shared" si="20"/>
        <v>8142.9</v>
      </c>
      <c r="M49" s="47">
        <f t="shared" si="20"/>
        <v>8550.0499999999993</v>
      </c>
      <c r="N49" s="47">
        <f t="shared" si="20"/>
        <v>8977.5499999999993</v>
      </c>
    </row>
    <row r="50" spans="1:14" s="48" customFormat="1" ht="30.75" customHeight="1" x14ac:dyDescent="0.15">
      <c r="B50" s="87" t="s">
        <v>49</v>
      </c>
      <c r="C50" s="87"/>
      <c r="D50" s="87"/>
      <c r="E50" s="87"/>
      <c r="F50" s="87"/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</row>
    <row r="51" spans="1:14" x14ac:dyDescent="0.15">
      <c r="B51" s="27" t="s">
        <v>50</v>
      </c>
      <c r="C51" s="27"/>
      <c r="D51" s="27"/>
      <c r="E51" s="27"/>
      <c r="F51" s="27"/>
      <c r="G51" s="50">
        <v>4042.94236</v>
      </c>
      <c r="H51" s="50">
        <v>4622.9684800000005</v>
      </c>
      <c r="I51" s="50">
        <v>4436.2097199999998</v>
      </c>
      <c r="J51" s="50">
        <v>5627.3175300000003</v>
      </c>
      <c r="K51" s="50">
        <v>7034.1462499999998</v>
      </c>
      <c r="L51" s="50">
        <v>8142.9</v>
      </c>
      <c r="M51" s="50">
        <v>8550.0499999999993</v>
      </c>
      <c r="N51" s="50">
        <v>8977.5499999999993</v>
      </c>
    </row>
    <row r="52" spans="1:14" x14ac:dyDescent="0.15">
      <c r="B52" s="51" t="s">
        <v>51</v>
      </c>
      <c r="C52" s="27"/>
      <c r="D52" s="27"/>
      <c r="E52" s="27"/>
      <c r="F52" s="27"/>
      <c r="G52" s="50">
        <v>0</v>
      </c>
      <c r="H52" s="50">
        <v>0</v>
      </c>
      <c r="I52" s="50"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</row>
    <row r="53" spans="1:14" x14ac:dyDescent="0.15">
      <c r="B53" s="27" t="s">
        <v>52</v>
      </c>
      <c r="C53" s="27"/>
      <c r="D53" s="27"/>
      <c r="E53" s="27"/>
      <c r="F53" s="27"/>
      <c r="G53" s="52">
        <v>0</v>
      </c>
      <c r="H53" s="52">
        <v>3.8</v>
      </c>
      <c r="I53" s="52">
        <v>0</v>
      </c>
      <c r="J53" s="52">
        <v>48.304279999999999</v>
      </c>
      <c r="K53" s="52">
        <v>0</v>
      </c>
      <c r="L53" s="52">
        <v>0</v>
      </c>
      <c r="M53" s="52">
        <v>0</v>
      </c>
      <c r="N53" s="52">
        <v>0</v>
      </c>
    </row>
    <row r="54" spans="1:14" s="53" customFormat="1" x14ac:dyDescent="0.15">
      <c r="B54" s="54"/>
      <c r="C54" s="54" t="s">
        <v>45</v>
      </c>
      <c r="D54" s="54"/>
      <c r="E54" s="54"/>
      <c r="F54" s="54"/>
      <c r="G54" s="55">
        <v>0</v>
      </c>
      <c r="H54" s="55">
        <v>0</v>
      </c>
      <c r="I54" s="55">
        <v>0</v>
      </c>
      <c r="J54" s="55">
        <v>0</v>
      </c>
      <c r="K54" s="55">
        <v>0</v>
      </c>
      <c r="L54" s="55">
        <v>0</v>
      </c>
      <c r="M54" s="55">
        <v>0</v>
      </c>
      <c r="N54" s="55">
        <v>0</v>
      </c>
    </row>
    <row r="55" spans="1:14" x14ac:dyDescent="0.15">
      <c r="A55" s="56" t="s">
        <v>53</v>
      </c>
      <c r="B55" s="21"/>
      <c r="C55" s="21"/>
      <c r="D55" s="21"/>
      <c r="E55" s="21"/>
      <c r="F55" s="21"/>
      <c r="G55" s="47">
        <f t="shared" ref="G55:H55" si="21">SUM(G56:G61,G63:G64)</f>
        <v>3790.18345</v>
      </c>
      <c r="H55" s="47">
        <f t="shared" si="21"/>
        <v>4315.63616</v>
      </c>
      <c r="I55" s="47">
        <f>SUM(I56:I61,I63:I64)</f>
        <v>3901.2673499999996</v>
      </c>
      <c r="J55" s="47">
        <f t="shared" ref="J55:N55" si="22">SUM(J56:J61,J63:J64)</f>
        <v>4896.4200900000005</v>
      </c>
      <c r="K55" s="47">
        <f t="shared" si="22"/>
        <v>6058.6865799999996</v>
      </c>
      <c r="L55" s="47">
        <f t="shared" si="22"/>
        <v>6750.65</v>
      </c>
      <c r="M55" s="47">
        <f t="shared" si="22"/>
        <v>7086.8600000000006</v>
      </c>
      <c r="N55" s="47">
        <f t="shared" si="22"/>
        <v>7435.63</v>
      </c>
    </row>
    <row r="56" spans="1:14" x14ac:dyDescent="0.15">
      <c r="B56" s="26" t="s">
        <v>54</v>
      </c>
      <c r="C56" s="26"/>
      <c r="D56" s="26"/>
      <c r="E56" s="26"/>
      <c r="F56" s="26"/>
      <c r="G56" s="52">
        <v>59.018699999999995</v>
      </c>
      <c r="H56" s="52">
        <v>92.355800000000002</v>
      </c>
      <c r="I56" s="52">
        <v>27.049409999999998</v>
      </c>
      <c r="J56" s="52">
        <v>250.19900000000001</v>
      </c>
      <c r="K56" s="52">
        <v>250.19900000000001</v>
      </c>
      <c r="L56" s="52">
        <v>50.9</v>
      </c>
      <c r="M56" s="52">
        <v>50.9</v>
      </c>
      <c r="N56" s="52">
        <v>46.65</v>
      </c>
    </row>
    <row r="57" spans="1:14" x14ac:dyDescent="0.15">
      <c r="B57" s="27" t="s">
        <v>55</v>
      </c>
      <c r="C57" s="27"/>
      <c r="D57" s="27"/>
      <c r="E57" s="27"/>
      <c r="F57" s="27"/>
      <c r="G57" s="52">
        <v>2847.1036300000001</v>
      </c>
      <c r="H57" s="52">
        <v>3128.1212700000001</v>
      </c>
      <c r="I57" s="52">
        <v>2755.5403099999999</v>
      </c>
      <c r="J57" s="52">
        <v>3470.50191</v>
      </c>
      <c r="K57" s="52">
        <v>4338.1273799999999</v>
      </c>
      <c r="L57" s="52">
        <v>4997.6000000000004</v>
      </c>
      <c r="M57" s="52">
        <v>5248.7000000000007</v>
      </c>
      <c r="N57" s="52">
        <v>5512.35</v>
      </c>
    </row>
    <row r="58" spans="1:14" x14ac:dyDescent="0.15">
      <c r="B58" s="27" t="s">
        <v>56</v>
      </c>
      <c r="C58" s="27"/>
      <c r="D58" s="27"/>
      <c r="E58" s="27"/>
      <c r="F58" s="27"/>
      <c r="G58" s="52">
        <v>0.46</v>
      </c>
      <c r="H58" s="52">
        <v>3.61</v>
      </c>
      <c r="I58" s="52">
        <v>0.83</v>
      </c>
      <c r="J58" s="52">
        <v>0.15</v>
      </c>
      <c r="K58" s="52">
        <v>0.89999999999999991</v>
      </c>
      <c r="L58" s="52">
        <v>1.05</v>
      </c>
      <c r="M58" s="52">
        <v>1.1000000000000001</v>
      </c>
      <c r="N58" s="52">
        <v>1.1599999999999999</v>
      </c>
    </row>
    <row r="59" spans="1:14" x14ac:dyDescent="0.15">
      <c r="B59" s="27" t="s">
        <v>57</v>
      </c>
      <c r="C59" s="27"/>
      <c r="D59" s="27"/>
      <c r="E59" s="27"/>
      <c r="F59" s="27"/>
      <c r="G59" s="52">
        <v>0</v>
      </c>
      <c r="H59" s="52">
        <v>0</v>
      </c>
      <c r="I59" s="52">
        <v>0</v>
      </c>
      <c r="J59" s="52">
        <v>0</v>
      </c>
      <c r="K59" s="52">
        <v>0</v>
      </c>
      <c r="L59" s="52">
        <v>0</v>
      </c>
      <c r="M59" s="52">
        <v>0</v>
      </c>
      <c r="N59" s="52">
        <v>0</v>
      </c>
    </row>
    <row r="60" spans="1:14" x14ac:dyDescent="0.15">
      <c r="B60" s="27" t="s">
        <v>58</v>
      </c>
      <c r="C60" s="27"/>
      <c r="D60" s="27"/>
      <c r="E60" s="27"/>
      <c r="F60" s="27"/>
      <c r="G60" s="50">
        <v>231.39323999999999</v>
      </c>
      <c r="H60" s="50">
        <v>312.28987000000001</v>
      </c>
      <c r="I60" s="50">
        <v>354.15355999999997</v>
      </c>
      <c r="J60" s="50">
        <v>403.00046000000003</v>
      </c>
      <c r="K60" s="50">
        <v>503.75</v>
      </c>
      <c r="L60" s="50">
        <v>583.16</v>
      </c>
      <c r="M60" s="50">
        <v>612.32000000000005</v>
      </c>
      <c r="N60" s="50">
        <v>642.94000000000005</v>
      </c>
    </row>
    <row r="61" spans="1:14" x14ac:dyDescent="0.15">
      <c r="B61" s="27" t="s">
        <v>59</v>
      </c>
      <c r="C61" s="27"/>
      <c r="D61" s="27"/>
      <c r="E61" s="27"/>
      <c r="F61" s="27"/>
      <c r="G61" s="52">
        <v>0</v>
      </c>
      <c r="H61" s="52">
        <v>0</v>
      </c>
      <c r="I61" s="52"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</row>
    <row r="62" spans="1:14" s="53" customFormat="1" x14ac:dyDescent="0.15">
      <c r="B62" s="57"/>
      <c r="C62" s="57" t="s">
        <v>60</v>
      </c>
      <c r="D62" s="57"/>
      <c r="E62" s="57"/>
      <c r="F62" s="57"/>
      <c r="G62" s="58">
        <v>0</v>
      </c>
      <c r="H62" s="58">
        <v>0</v>
      </c>
      <c r="I62" s="58">
        <v>0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</row>
    <row r="63" spans="1:14" x14ac:dyDescent="0.15">
      <c r="B63" s="27" t="s">
        <v>61</v>
      </c>
      <c r="C63" s="27"/>
      <c r="D63" s="27"/>
      <c r="E63" s="27"/>
      <c r="F63" s="27"/>
      <c r="G63" s="52">
        <v>652.20788000000005</v>
      </c>
      <c r="H63" s="52">
        <v>779.25922000000003</v>
      </c>
      <c r="I63" s="52">
        <v>763.6940699999999</v>
      </c>
      <c r="J63" s="52">
        <v>772.56871999999998</v>
      </c>
      <c r="K63" s="52">
        <v>965.71019999999999</v>
      </c>
      <c r="L63" s="52">
        <v>1117.94</v>
      </c>
      <c r="M63" s="52">
        <v>1173.8399999999999</v>
      </c>
      <c r="N63" s="52">
        <v>1232.53</v>
      </c>
    </row>
    <row r="64" spans="1:14" x14ac:dyDescent="0.15">
      <c r="B64" s="27" t="s">
        <v>62</v>
      </c>
      <c r="C64" s="27"/>
      <c r="D64" s="27"/>
      <c r="E64" s="27"/>
      <c r="F64" s="27"/>
      <c r="G64" s="52">
        <v>0</v>
      </c>
      <c r="H64" s="52">
        <v>0</v>
      </c>
      <c r="I64" s="52">
        <v>0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</row>
    <row r="65" spans="1:14" x14ac:dyDescent="0.15">
      <c r="A65" s="56" t="s">
        <v>63</v>
      </c>
      <c r="B65" s="21"/>
      <c r="C65" s="21"/>
      <c r="D65" s="21"/>
      <c r="E65" s="21"/>
      <c r="F65" s="21"/>
      <c r="G65" s="47">
        <f t="shared" ref="G65:H65" si="23">G67-G66</f>
        <v>0</v>
      </c>
      <c r="H65" s="47">
        <f t="shared" si="23"/>
        <v>0</v>
      </c>
      <c r="I65" s="47">
        <f>I67-I66</f>
        <v>0</v>
      </c>
      <c r="J65" s="47">
        <f t="shared" ref="J65:N65" si="24">J67-J66</f>
        <v>0</v>
      </c>
      <c r="K65" s="47">
        <f t="shared" si="24"/>
        <v>0</v>
      </c>
      <c r="L65" s="47">
        <f t="shared" si="24"/>
        <v>0</v>
      </c>
      <c r="M65" s="47">
        <f t="shared" si="24"/>
        <v>0</v>
      </c>
      <c r="N65" s="47">
        <f t="shared" si="24"/>
        <v>0</v>
      </c>
    </row>
    <row r="66" spans="1:14" x14ac:dyDescent="0.15">
      <c r="B66" s="27" t="s">
        <v>64</v>
      </c>
      <c r="C66" s="27"/>
      <c r="D66" s="27"/>
      <c r="E66" s="27"/>
      <c r="F66" s="27"/>
      <c r="G66" s="50">
        <v>0</v>
      </c>
      <c r="H66" s="50">
        <v>0</v>
      </c>
      <c r="I66" s="50">
        <v>0</v>
      </c>
      <c r="J66" s="50">
        <v>0</v>
      </c>
      <c r="K66" s="50">
        <v>0</v>
      </c>
      <c r="L66" s="50">
        <v>0</v>
      </c>
      <c r="M66" s="50">
        <v>0</v>
      </c>
      <c r="N66" s="50">
        <v>0</v>
      </c>
    </row>
    <row r="67" spans="1:14" x14ac:dyDescent="0.15">
      <c r="B67" s="27" t="s">
        <v>65</v>
      </c>
      <c r="C67" s="27"/>
      <c r="D67" s="27"/>
      <c r="E67" s="27"/>
      <c r="F67" s="27"/>
      <c r="G67" s="50">
        <v>0</v>
      </c>
      <c r="H67" s="50">
        <v>0</v>
      </c>
      <c r="I67" s="50">
        <v>0</v>
      </c>
      <c r="J67" s="50">
        <v>0</v>
      </c>
      <c r="K67" s="50">
        <v>0</v>
      </c>
      <c r="L67" s="50">
        <v>0</v>
      </c>
      <c r="M67" s="50">
        <v>0</v>
      </c>
      <c r="N67" s="50">
        <v>0</v>
      </c>
    </row>
    <row r="68" spans="1:14" ht="12" thickBot="1" x14ac:dyDescent="0.2">
      <c r="A68" s="56" t="s">
        <v>66</v>
      </c>
      <c r="B68" s="21"/>
      <c r="C68" s="21"/>
      <c r="D68" s="21"/>
      <c r="E68" s="21"/>
      <c r="F68" s="21"/>
      <c r="G68" s="47">
        <f t="shared" ref="G68" si="25">SUM(G55)-SUM(G65)</f>
        <v>3790.18345</v>
      </c>
      <c r="H68" s="47">
        <f t="shared" ref="H68" si="26">SUM(H55)-SUM(H65)</f>
        <v>4315.63616</v>
      </c>
      <c r="I68" s="47">
        <f>SUM(I55)-SUM(I65)</f>
        <v>3901.2673499999996</v>
      </c>
      <c r="J68" s="47">
        <f t="shared" ref="J68:L68" si="27">SUM(J55)-SUM(J65)</f>
        <v>4896.4200900000005</v>
      </c>
      <c r="K68" s="47">
        <f t="shared" si="27"/>
        <v>6058.6865799999996</v>
      </c>
      <c r="L68" s="47">
        <f t="shared" si="27"/>
        <v>6750.65</v>
      </c>
      <c r="M68" s="47">
        <f>SUM(M55)-SUM(M65)</f>
        <v>7086.8600000000006</v>
      </c>
      <c r="N68" s="47">
        <f>SUM(N55)-SUM(N65)</f>
        <v>7435.63</v>
      </c>
    </row>
    <row r="69" spans="1:14" ht="13" thickTop="1" thickBot="1" x14ac:dyDescent="0.2">
      <c r="A69" s="59" t="s">
        <v>67</v>
      </c>
      <c r="B69" s="60"/>
      <c r="C69" s="60"/>
      <c r="D69" s="60"/>
      <c r="E69" s="60"/>
      <c r="F69" s="60"/>
      <c r="G69" s="61">
        <f t="shared" ref="G69" si="28">SUM(G49)-SUM(G68)</f>
        <v>252.75891000000001</v>
      </c>
      <c r="H69" s="61">
        <f t="shared" ref="H69" si="29">SUM(H49)-SUM(H68)</f>
        <v>311.13232000000062</v>
      </c>
      <c r="I69" s="61">
        <f>SUM(I49)-SUM(I68)</f>
        <v>534.94237000000021</v>
      </c>
      <c r="J69" s="61">
        <f t="shared" ref="J69:L69" si="30">SUM(J49)-SUM(J68)</f>
        <v>779.20172000000002</v>
      </c>
      <c r="K69" s="61">
        <f t="shared" si="30"/>
        <v>975.45967000000019</v>
      </c>
      <c r="L69" s="61">
        <f t="shared" si="30"/>
        <v>1392.25</v>
      </c>
      <c r="M69" s="61">
        <f>SUM(M49)-SUM(M68)</f>
        <v>1463.1899999999987</v>
      </c>
      <c r="N69" s="61">
        <f>SUM(N49)-SUM(N68)</f>
        <v>1541.9199999999992</v>
      </c>
    </row>
    <row r="70" spans="1:14" ht="13" thickTop="1" thickBot="1" x14ac:dyDescent="0.2">
      <c r="A70" s="62" t="s">
        <v>68</v>
      </c>
      <c r="B70" s="62"/>
      <c r="C70" s="62"/>
      <c r="D70" s="62"/>
      <c r="E70" s="62"/>
      <c r="F70" s="62"/>
      <c r="G70" s="63">
        <v>81.043999999999997</v>
      </c>
      <c r="H70" s="63">
        <v>54.570999999999998</v>
      </c>
      <c r="I70" s="63">
        <v>62.96</v>
      </c>
      <c r="J70" s="63">
        <v>138.934</v>
      </c>
      <c r="K70" s="63">
        <v>176.44800000000001</v>
      </c>
      <c r="L70" s="63">
        <v>251.8296</v>
      </c>
      <c r="M70" s="63">
        <v>264.65960000000001</v>
      </c>
      <c r="N70" s="63">
        <v>278.89960000000002</v>
      </c>
    </row>
    <row r="71" spans="1:14" ht="13" thickTop="1" thickBot="1" x14ac:dyDescent="0.2">
      <c r="A71" s="59" t="s">
        <v>69</v>
      </c>
      <c r="B71" s="60"/>
      <c r="C71" s="60"/>
      <c r="D71" s="60"/>
      <c r="E71" s="60"/>
      <c r="F71" s="60"/>
      <c r="G71" s="61">
        <f t="shared" ref="G71" si="31">SUM(G69)-SUM(G70)</f>
        <v>171.71491000000003</v>
      </c>
      <c r="H71" s="61">
        <f t="shared" ref="H71" si="32">SUM(H69)-SUM(H70)</f>
        <v>256.56132000000059</v>
      </c>
      <c r="I71" s="61">
        <f>SUM(I69)-SUM(I70)</f>
        <v>471.98237000000023</v>
      </c>
      <c r="J71" s="61">
        <f t="shared" ref="J71:N71" si="33">SUM(J69)-SUM(J70)</f>
        <v>640.26772000000005</v>
      </c>
      <c r="K71" s="61">
        <f t="shared" si="33"/>
        <v>799.01167000000021</v>
      </c>
      <c r="L71" s="61">
        <f t="shared" si="33"/>
        <v>1140.4204</v>
      </c>
      <c r="M71" s="61">
        <f t="shared" si="33"/>
        <v>1198.5303999999987</v>
      </c>
      <c r="N71" s="61">
        <f t="shared" si="33"/>
        <v>1263.0203999999992</v>
      </c>
    </row>
    <row r="72" spans="1:14" ht="13" thickTop="1" thickBot="1" x14ac:dyDescent="0.2">
      <c r="A72" s="62" t="s">
        <v>70</v>
      </c>
      <c r="B72" s="62"/>
      <c r="C72" s="62"/>
      <c r="D72" s="62"/>
      <c r="E72" s="62"/>
      <c r="F72" s="62"/>
      <c r="G72" s="63">
        <v>120</v>
      </c>
      <c r="H72" s="63">
        <v>120</v>
      </c>
      <c r="I72" s="63">
        <v>120</v>
      </c>
      <c r="J72" s="63">
        <v>120</v>
      </c>
      <c r="K72" s="63">
        <v>120</v>
      </c>
      <c r="L72" s="63">
        <v>120</v>
      </c>
      <c r="M72" s="63">
        <v>120</v>
      </c>
      <c r="N72" s="63">
        <v>120</v>
      </c>
    </row>
    <row r="73" spans="1:14" ht="13" thickTop="1" thickBot="1" x14ac:dyDescent="0.2">
      <c r="A73" s="59" t="s">
        <v>71</v>
      </c>
      <c r="B73" s="60"/>
      <c r="C73" s="60"/>
      <c r="D73" s="60"/>
      <c r="E73" s="60"/>
      <c r="F73" s="60"/>
      <c r="G73" s="61">
        <f t="shared" ref="G73:H73" si="34">SUM(G71)-SUM(G72)</f>
        <v>51.714910000000032</v>
      </c>
      <c r="H73" s="61">
        <f t="shared" si="34"/>
        <v>136.56132000000059</v>
      </c>
      <c r="I73" s="61">
        <f>SUM(I71)-SUM(I72)</f>
        <v>351.98237000000023</v>
      </c>
      <c r="J73" s="61">
        <f t="shared" ref="J73:N73" si="35">SUM(J71)-SUM(J72)</f>
        <v>520.26772000000005</v>
      </c>
      <c r="K73" s="61">
        <f t="shared" si="35"/>
        <v>679.01167000000021</v>
      </c>
      <c r="L73" s="61">
        <f t="shared" si="35"/>
        <v>1020.4204</v>
      </c>
      <c r="M73" s="61">
        <f t="shared" si="35"/>
        <v>1078.5303999999987</v>
      </c>
      <c r="N73" s="61">
        <f t="shared" si="35"/>
        <v>1143.0203999999992</v>
      </c>
    </row>
    <row r="74" spans="1:14" ht="12" thickTop="1" x14ac:dyDescent="0.15">
      <c r="A74" s="27" t="s">
        <v>72</v>
      </c>
      <c r="B74" s="27"/>
      <c r="C74" s="27"/>
      <c r="D74" s="27"/>
      <c r="E74" s="27"/>
      <c r="F74" s="27"/>
      <c r="G74" s="50">
        <v>0</v>
      </c>
      <c r="H74" s="50">
        <v>0</v>
      </c>
      <c r="I74" s="50">
        <v>0</v>
      </c>
      <c r="J74" s="50">
        <v>0</v>
      </c>
      <c r="K74" s="50">
        <v>0</v>
      </c>
      <c r="L74" s="50">
        <v>0</v>
      </c>
      <c r="M74" s="50">
        <v>0</v>
      </c>
      <c r="N74" s="50">
        <v>0</v>
      </c>
    </row>
    <row r="75" spans="1:14" s="53" customFormat="1" x14ac:dyDescent="0.15">
      <c r="G75" s="64"/>
      <c r="H75" s="64"/>
      <c r="I75" s="64"/>
      <c r="J75" s="64"/>
      <c r="K75" s="64"/>
      <c r="L75" s="64"/>
      <c r="M75" s="64"/>
      <c r="N75" s="64"/>
    </row>
    <row r="76" spans="1:14" s="65" customFormat="1" ht="39" customHeight="1" x14ac:dyDescent="0.15">
      <c r="A76" s="65" t="s">
        <v>73</v>
      </c>
    </row>
    <row r="77" spans="1:14" x14ac:dyDescent="0.15"/>
    <row r="78" spans="1:14" x14ac:dyDescent="0.15">
      <c r="G78" s="43">
        <f t="shared" ref="G78:K78" si="36">IF(G$4="","",G$4)</f>
        <v>2016</v>
      </c>
      <c r="H78" s="43">
        <f t="shared" si="36"/>
        <v>2017</v>
      </c>
      <c r="I78" s="43">
        <f>IF(I$4="","",I$4)</f>
        <v>2018</v>
      </c>
      <c r="J78" s="43">
        <f t="shared" si="36"/>
        <v>2019</v>
      </c>
      <c r="K78" s="43">
        <f t="shared" si="36"/>
        <v>2020</v>
      </c>
      <c r="L78" s="43">
        <f>IF(L$4="","",L$4)</f>
        <v>2021</v>
      </c>
      <c r="M78" s="43">
        <f>IF(M$4="","",M$4)</f>
        <v>2022</v>
      </c>
      <c r="N78" s="43">
        <f>IF(N$4="","",N$4)</f>
        <v>2023</v>
      </c>
    </row>
    <row r="79" spans="1:14" ht="135.75" customHeight="1" x14ac:dyDescent="0.15">
      <c r="F79" s="66" t="s">
        <v>74</v>
      </c>
      <c r="G79" s="10" t="s">
        <v>3</v>
      </c>
      <c r="H79" s="10" t="s">
        <v>4</v>
      </c>
      <c r="I79" s="10" t="s">
        <v>5</v>
      </c>
      <c r="J79" s="10" t="s">
        <v>6</v>
      </c>
      <c r="K79" s="11" t="s">
        <v>7</v>
      </c>
      <c r="L79" s="10" t="s">
        <v>8</v>
      </c>
      <c r="M79" s="10" t="s">
        <v>9</v>
      </c>
      <c r="N79" s="10" t="s">
        <v>10</v>
      </c>
    </row>
    <row r="80" spans="1:14" ht="42.75" customHeight="1" x14ac:dyDescent="0.15">
      <c r="C80" s="67" t="s">
        <v>75</v>
      </c>
      <c r="D80" s="83" t="s">
        <v>76</v>
      </c>
      <c r="E80" s="84"/>
      <c r="F80" s="68">
        <v>1.5</v>
      </c>
      <c r="G80" s="69">
        <f t="shared" ref="G80:N80" si="37">IF((G33+G35)=0,0,(G69+G56)/(G33+G35))</f>
        <v>1.0392587</v>
      </c>
      <c r="H80" s="69">
        <f t="shared" si="37"/>
        <v>1.3449604000000019</v>
      </c>
      <c r="I80" s="69">
        <f t="shared" si="37"/>
        <v>1.873305933333334</v>
      </c>
      <c r="J80" s="69">
        <f t="shared" si="37"/>
        <v>3.4313357333333339</v>
      </c>
      <c r="K80" s="69">
        <f t="shared" si="37"/>
        <v>4.0855289000000008</v>
      </c>
      <c r="L80" s="69">
        <f t="shared" si="37"/>
        <v>4.8105000000000002</v>
      </c>
      <c r="M80" s="69">
        <f t="shared" si="37"/>
        <v>5.0469666666666626</v>
      </c>
      <c r="N80" s="69">
        <f t="shared" si="37"/>
        <v>5.2952333333333312</v>
      </c>
    </row>
    <row r="81" spans="2:14" ht="32.25" customHeight="1" x14ac:dyDescent="0.15">
      <c r="C81" s="67" t="s">
        <v>77</v>
      </c>
      <c r="D81" s="83" t="s">
        <v>78</v>
      </c>
      <c r="E81" s="84"/>
      <c r="F81" s="68">
        <v>0.08</v>
      </c>
      <c r="G81" s="69">
        <f t="shared" ref="G81:N81" si="38">IF((G33+G35)=0,0,G25/(G33+G35))</f>
        <v>3.0331427666666668</v>
      </c>
      <c r="H81" s="69">
        <f t="shared" si="38"/>
        <v>3.7576120666666672</v>
      </c>
      <c r="I81" s="69">
        <f t="shared" si="38"/>
        <v>6.6484517666666667</v>
      </c>
      <c r="J81" s="69">
        <f t="shared" si="38"/>
        <v>9.2024020333333336</v>
      </c>
      <c r="K81" s="69">
        <f t="shared" si="38"/>
        <v>11.645912066666666</v>
      </c>
      <c r="L81" s="69">
        <f t="shared" si="38"/>
        <v>22.677823366666676</v>
      </c>
      <c r="M81" s="69">
        <f t="shared" si="38"/>
        <v>26.677008033333333</v>
      </c>
      <c r="N81" s="69">
        <f t="shared" si="38"/>
        <v>30.892359366666668</v>
      </c>
    </row>
    <row r="82" spans="2:14" ht="27.75" customHeight="1" x14ac:dyDescent="0.15">
      <c r="C82" s="67" t="s">
        <v>79</v>
      </c>
      <c r="D82" s="83" t="s">
        <v>80</v>
      </c>
      <c r="E82" s="84"/>
      <c r="F82" s="68">
        <v>10</v>
      </c>
      <c r="G82" s="69">
        <f t="shared" ref="G82:N82" si="39">IF(G25=0,0,G69/G25)</f>
        <v>0.27777449490975165</v>
      </c>
      <c r="H82" s="69">
        <f t="shared" si="39"/>
        <v>0.27600181044057093</v>
      </c>
      <c r="I82" s="69">
        <f t="shared" si="39"/>
        <v>0.26820398130486056</v>
      </c>
      <c r="J82" s="69">
        <f t="shared" si="39"/>
        <v>0.28224577205586909</v>
      </c>
      <c r="K82" s="69">
        <f t="shared" si="39"/>
        <v>0.27919944910454736</v>
      </c>
      <c r="L82" s="69">
        <f t="shared" si="39"/>
        <v>0.20464192080068536</v>
      </c>
      <c r="M82" s="69">
        <f t="shared" si="39"/>
        <v>0.1828278491315718</v>
      </c>
      <c r="N82" s="69">
        <f t="shared" si="39"/>
        <v>0.16637555171260834</v>
      </c>
    </row>
    <row r="83" spans="2:14" ht="27" customHeight="1" x14ac:dyDescent="0.15">
      <c r="C83" s="67" t="s">
        <v>81</v>
      </c>
      <c r="D83" s="83" t="s">
        <v>82</v>
      </c>
      <c r="E83" s="84"/>
      <c r="F83" s="68">
        <v>5</v>
      </c>
      <c r="G83" s="69">
        <f t="shared" ref="G83:N83" si="40">IF(G49=0,0,G69/G49)</f>
        <v>6.251855393753375E-2</v>
      </c>
      <c r="H83" s="69">
        <f t="shared" si="40"/>
        <v>6.7246139793880624E-2</v>
      </c>
      <c r="I83" s="69">
        <f t="shared" si="40"/>
        <v>0.12058545554965337</v>
      </c>
      <c r="J83" s="69">
        <f t="shared" si="40"/>
        <v>0.13728922505497243</v>
      </c>
      <c r="K83" s="69">
        <f t="shared" si="40"/>
        <v>0.13867492021508654</v>
      </c>
      <c r="L83" s="69">
        <f t="shared" si="40"/>
        <v>0.17097717029559495</v>
      </c>
      <c r="M83" s="69">
        <f t="shared" si="40"/>
        <v>0.17113233255945859</v>
      </c>
      <c r="N83" s="69">
        <f t="shared" si="40"/>
        <v>0.171752872442927</v>
      </c>
    </row>
    <row r="84" spans="2:14" ht="15" customHeight="1" x14ac:dyDescent="0.15">
      <c r="C84" s="67" t="s">
        <v>83</v>
      </c>
      <c r="D84" s="83" t="s">
        <v>84</v>
      </c>
      <c r="E84" s="84"/>
      <c r="F84" s="68">
        <v>0.3</v>
      </c>
      <c r="G84" s="69">
        <f t="shared" ref="G84:N84" si="41">IF(G49=0,0,G14/G49)</f>
        <v>0.16311522680229357</v>
      </c>
      <c r="H84" s="69">
        <f t="shared" si="41"/>
        <v>0.14215368303883666</v>
      </c>
      <c r="I84" s="69">
        <f t="shared" si="41"/>
        <v>0.10832906700362219</v>
      </c>
      <c r="J84" s="69">
        <f t="shared" si="41"/>
        <v>6.5410721931100618E-2</v>
      </c>
      <c r="K84" s="69">
        <f t="shared" si="41"/>
        <v>5.0361477769956801E-2</v>
      </c>
      <c r="L84" s="69">
        <f t="shared" si="41"/>
        <v>5.0361664763167911E-2</v>
      </c>
      <c r="M84" s="69">
        <f t="shared" si="41"/>
        <v>5.036110899936258E-2</v>
      </c>
      <c r="N84" s="69">
        <f t="shared" si="41"/>
        <v>5.036117871802441E-2</v>
      </c>
    </row>
    <row r="85" spans="2:14" ht="28.5" customHeight="1" x14ac:dyDescent="0.15">
      <c r="C85" s="67" t="s">
        <v>85</v>
      </c>
      <c r="D85" s="83" t="s">
        <v>86</v>
      </c>
      <c r="E85" s="84"/>
      <c r="F85" s="68">
        <v>0.1</v>
      </c>
      <c r="G85" s="69">
        <f t="shared" ref="G85:N85" si="42">IF(G25=0,0,G49/G25)</f>
        <v>4.4430729345930446</v>
      </c>
      <c r="H85" s="69">
        <f t="shared" si="42"/>
        <v>4.1043517335947808</v>
      </c>
      <c r="I85" s="69">
        <f t="shared" si="42"/>
        <v>2.224181847490077</v>
      </c>
      <c r="J85" s="69">
        <f t="shared" si="42"/>
        <v>2.0558479512347323</v>
      </c>
      <c r="K85" s="69">
        <f t="shared" si="42"/>
        <v>2.013337730221914</v>
      </c>
      <c r="L85" s="69">
        <f t="shared" si="42"/>
        <v>1.1968961730205787</v>
      </c>
      <c r="M85" s="69">
        <f t="shared" si="42"/>
        <v>1.0683419456580463</v>
      </c>
      <c r="N85" s="69">
        <f t="shared" si="42"/>
        <v>0.96869152373503664</v>
      </c>
    </row>
    <row r="86" spans="2:14" ht="15.75" customHeight="1" x14ac:dyDescent="0.15">
      <c r="C86" s="70" t="s">
        <v>87</v>
      </c>
      <c r="D86" s="71" t="s">
        <v>88</v>
      </c>
      <c r="E86" s="72"/>
      <c r="F86" s="73" t="s">
        <v>89</v>
      </c>
      <c r="G86" s="74">
        <f t="shared" ref="G86:H86" si="43">SUMPRODUCT($F80:$F85,G80:G85)</f>
        <v>5.3851190516185108</v>
      </c>
      <c r="H86" s="74">
        <f t="shared" si="43"/>
        <v>5.867379646979578</v>
      </c>
      <c r="I86" s="74">
        <f>SUMPRODUCT($F80:$F85,I80:I85)</f>
        <v>6.881719036980301</v>
      </c>
      <c r="J86" s="74">
        <f t="shared" ref="J86:N86" si="44">SUMPRODUCT($F80:$F85,J80:J85)</f>
        <v>9.6173076202030234</v>
      </c>
      <c r="K86" s="74">
        <f t="shared" si="44"/>
        <v>10.761777623807422</v>
      </c>
      <c r="L86" s="74">
        <f t="shared" si="44"/>
        <v>12.06607904554917</v>
      </c>
      <c r="M86" s="74">
        <f t="shared" si="44"/>
        <v>12.510493324045283</v>
      </c>
      <c r="N86" s="74">
        <f t="shared" si="44"/>
        <v>13.04873613466296</v>
      </c>
    </row>
    <row r="87" spans="2:14" ht="70.5" customHeight="1" x14ac:dyDescent="0.15">
      <c r="C87" s="70"/>
      <c r="D87" s="85" t="s">
        <v>90</v>
      </c>
      <c r="E87" s="86"/>
      <c r="F87" s="73" t="s">
        <v>89</v>
      </c>
      <c r="G87" s="75" t="str">
        <f t="shared" ref="G87:N87" si="45">IF(G86&lt;0,"zagrożone upadłością",IF(G86=0,"bardzo słaba",IF(G86&lt;1,"słaba",IF(G86&lt;2,"dobra","bardzo dobra"))))</f>
        <v>bardzo dobra</v>
      </c>
      <c r="H87" s="75" t="str">
        <f t="shared" si="45"/>
        <v>bardzo dobra</v>
      </c>
      <c r="I87" s="75" t="str">
        <f>IF(I86&lt;0,"zagrożone upadłością",IF(I86=0,"bardzo słaba",IF(I86&lt;1,"słaba",IF(I86&lt;2,"dobra","bardzo dobra"))))</f>
        <v>bardzo dobra</v>
      </c>
      <c r="J87" s="75" t="str">
        <f t="shared" si="45"/>
        <v>bardzo dobra</v>
      </c>
      <c r="K87" s="75" t="str">
        <f t="shared" si="45"/>
        <v>bardzo dobra</v>
      </c>
      <c r="L87" s="75" t="str">
        <f t="shared" si="45"/>
        <v>bardzo dobra</v>
      </c>
      <c r="M87" s="75" t="str">
        <f t="shared" si="45"/>
        <v>bardzo dobra</v>
      </c>
      <c r="N87" s="75" t="str">
        <f t="shared" si="45"/>
        <v>bardzo dobra</v>
      </c>
    </row>
    <row r="88" spans="2:14" ht="20.25" customHeight="1" x14ac:dyDescent="0.15">
      <c r="B88" s="76"/>
      <c r="C88" s="67" t="s">
        <v>75</v>
      </c>
      <c r="D88" s="77" t="s">
        <v>91</v>
      </c>
      <c r="E88" s="78"/>
      <c r="F88" s="79" t="s">
        <v>89</v>
      </c>
      <c r="G88" s="80">
        <f t="shared" ref="G88:H88" si="46">IF(G35=0,0,G13/G35)</f>
        <v>8.3117546000000004</v>
      </c>
      <c r="H88" s="80">
        <f t="shared" si="46"/>
        <v>10.859921800000002</v>
      </c>
      <c r="I88" s="80">
        <f>IF(I35=0,0,I13/I35)</f>
        <v>13.857204599999999</v>
      </c>
      <c r="J88" s="80">
        <f>IF(J35=0,0,J13/J35)</f>
        <v>19.176465200000003</v>
      </c>
      <c r="K88" s="80">
        <f>IF(K35=0,0,K13/K35)</f>
        <v>27.055399999999999</v>
      </c>
      <c r="L88" s="80">
        <f>IF(L35=0,0,L13/L35)</f>
        <v>60.455470100000021</v>
      </c>
      <c r="M88" s="80">
        <f>IF(M35=0,0,M13/M35)</f>
        <v>72.962024100000008</v>
      </c>
      <c r="N88" s="80">
        <f t="shared" ref="N88" si="47">IF(N35=0,0,N13/N35)</f>
        <v>86.074578099999997</v>
      </c>
    </row>
    <row r="89" spans="2:14" x14ac:dyDescent="0.15">
      <c r="B89" s="76"/>
      <c r="C89" s="67" t="s">
        <v>77</v>
      </c>
      <c r="D89" s="68" t="s">
        <v>92</v>
      </c>
      <c r="E89" s="81"/>
      <c r="F89" s="79" t="s">
        <v>89</v>
      </c>
      <c r="G89" s="82">
        <f t="shared" ref="G89:H89" si="48">IF(G25=0,0,G71/G25)</f>
        <v>0.18870955881920629</v>
      </c>
      <c r="H89" s="82">
        <f t="shared" si="48"/>
        <v>0.22759252015034206</v>
      </c>
      <c r="I89" s="82">
        <f>IF(I25=0,0,I71/I25)</f>
        <v>0.23663773490161902</v>
      </c>
      <c r="J89" s="82">
        <f>IF(J25=0,0,J71/J25)</f>
        <v>0.23192050571173153</v>
      </c>
      <c r="K89" s="82">
        <f>IF(K25=0,0,K71/K25)</f>
        <v>0.22869589072001759</v>
      </c>
      <c r="L89" s="82">
        <f>IF(L25=0,0,L71/L25)</f>
        <v>0.1676263754184133</v>
      </c>
      <c r="M89" s="82">
        <f>IF(M25=0,0,M71/M25)</f>
        <v>0.14975822357370017</v>
      </c>
      <c r="N89" s="82">
        <f t="shared" ref="N89" si="49">IF(N25=0,0,N71/N25)</f>
        <v>0.13628185371113888</v>
      </c>
    </row>
    <row r="90" spans="2:14" x14ac:dyDescent="0.15">
      <c r="B90" s="76"/>
      <c r="C90" s="67" t="s">
        <v>79</v>
      </c>
      <c r="D90" s="68" t="s">
        <v>93</v>
      </c>
      <c r="E90" s="81"/>
      <c r="F90" s="79" t="s">
        <v>89</v>
      </c>
      <c r="G90" s="82">
        <f t="shared" ref="G90:H90" si="50">IF(G49=0,0,G71/G49)</f>
        <v>4.2472757390486275E-2</v>
      </c>
      <c r="H90" s="82">
        <f t="shared" si="50"/>
        <v>5.5451514617390271E-2</v>
      </c>
      <c r="I90" s="82">
        <f>IF(I49=0,0,I71/I49)</f>
        <v>0.10639315987973631</v>
      </c>
      <c r="J90" s="82">
        <f>IF(J49=0,0,J71/J49)</f>
        <v>0.11281014511430246</v>
      </c>
      <c r="K90" s="82">
        <f>IF(K49=0,0,K71/K49)</f>
        <v>0.11359042613025003</v>
      </c>
      <c r="L90" s="82">
        <f>IF(L49=0,0,L71/L49)</f>
        <v>0.14005089096022302</v>
      </c>
      <c r="M90" s="82">
        <f>IF(M49=0,0,M71/M49)</f>
        <v>0.14017817439664082</v>
      </c>
      <c r="N90" s="82">
        <f t="shared" ref="N90" si="51">IF(N49=0,0,N71/N49)</f>
        <v>0.14068653474500273</v>
      </c>
    </row>
    <row r="91" spans="2:14" x14ac:dyDescent="0.15">
      <c r="B91" s="76"/>
      <c r="C91" s="67" t="s">
        <v>81</v>
      </c>
      <c r="D91" s="68" t="s">
        <v>94</v>
      </c>
      <c r="E91" s="81"/>
      <c r="F91" s="79" t="s">
        <v>89</v>
      </c>
      <c r="G91" s="69">
        <f t="shared" ref="G91:H91" si="52">IF(G25=0,0,(G33+G35)/G25)</f>
        <v>0.3296910422383349</v>
      </c>
      <c r="H91" s="69">
        <f t="shared" si="52"/>
        <v>0.26612646070382889</v>
      </c>
      <c r="I91" s="69">
        <f>IF(I25=0,0,(I33+I35)/I25)</f>
        <v>0.1504109580840608</v>
      </c>
      <c r="J91" s="69">
        <f>IF(J25=0,0,(J33+J35)/J25)</f>
        <v>0.10866728017073773</v>
      </c>
      <c r="K91" s="69">
        <f>IF(K25=0,0,(K33+K35)/K25)</f>
        <v>8.5867040234850714E-2</v>
      </c>
      <c r="L91" s="69">
        <f>IF(L25=0,0,(L33+L35)/L25)</f>
        <v>4.4095942711585998E-2</v>
      </c>
      <c r="M91" s="69">
        <f>IF(M25=0,0,(M33+M35)/M25)</f>
        <v>3.7485463090556649E-2</v>
      </c>
      <c r="N91" s="69">
        <f t="shared" ref="N91" si="53">IF(N25=0,0,(N33+N35)/N25)</f>
        <v>3.2370463781378103E-2</v>
      </c>
    </row>
  </sheetData>
  <mergeCells count="8">
    <mergeCell ref="D85:E85"/>
    <mergeCell ref="D87:E87"/>
    <mergeCell ref="B50:F50"/>
    <mergeCell ref="D80:E80"/>
    <mergeCell ref="D81:E81"/>
    <mergeCell ref="D82:E82"/>
    <mergeCell ref="D83:E83"/>
    <mergeCell ref="D84:E84"/>
  </mergeCells>
  <conditionalFormatting sqref="I87:N87">
    <cfRule type="cellIs" dxfId="8" priority="7" operator="equal">
      <formula>"zagrożone upadłością"</formula>
    </cfRule>
    <cfRule type="cellIs" dxfId="7" priority="8" operator="equal">
      <formula>"bardzo słaba"</formula>
    </cfRule>
    <cfRule type="cellIs" dxfId="6" priority="9" operator="equal">
      <formula>"słaba"</formula>
    </cfRule>
  </conditionalFormatting>
  <conditionalFormatting sqref="H87">
    <cfRule type="cellIs" dxfId="5" priority="4" operator="equal">
      <formula>"zagrożone upadłością"</formula>
    </cfRule>
    <cfRule type="cellIs" dxfId="4" priority="5" operator="equal">
      <formula>"bardzo słaba"</formula>
    </cfRule>
    <cfRule type="cellIs" dxfId="3" priority="6" operator="equal">
      <formula>"słaba"</formula>
    </cfRule>
  </conditionalFormatting>
  <conditionalFormatting sqref="G87">
    <cfRule type="cellIs" dxfId="2" priority="1" operator="equal">
      <formula>"zagrożone upadłością"</formula>
    </cfRule>
    <cfRule type="cellIs" dxfId="1" priority="2" operator="equal">
      <formula>"bardzo słaba"</formula>
    </cfRule>
    <cfRule type="cellIs" dxfId="0" priority="3" operator="equal">
      <formula>"słaba"</formula>
    </cfRule>
  </conditionalFormatting>
  <dataValidations count="3">
    <dataValidation type="list" allowBlank="1" showInputMessage="1" showErrorMessage="1" sqref="G4" xr:uid="{528CD7B0-1F70-F64B-8C0A-4CC1EC8E39CC}">
      <formula1>"2012,2013,2014,2015,2016,2017,2018,2019,2020,2021,2022,2023,2024,2025"</formula1>
    </dataValidation>
    <dataValidation type="list" allowBlank="1" showInputMessage="1" showErrorMessage="1" sqref="H4" xr:uid="{747D3A84-8A07-B14C-B3B2-1248EFB88B1B}">
      <formula1>"2013,2014,2015,2016,2017,2018,2019,2020,2021,2022,2023,2024,2025"</formula1>
    </dataValidation>
    <dataValidation type="list" allowBlank="1" showInputMessage="1" showErrorMessage="1" sqref="I4:N4" xr:uid="{40840ADC-AED3-EE49-8DA1-1335C812E0DA}">
      <formula1>"2014,2015,2016,2017,2018,2019,2020,2021,2022,2023,2024,2025"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Korneliusz Pylak</dc:creator>
  <cp:lastModifiedBy>Dawid Pylak</cp:lastModifiedBy>
  <dcterms:created xsi:type="dcterms:W3CDTF">2022-01-25T19:27:36Z</dcterms:created>
  <dcterms:modified xsi:type="dcterms:W3CDTF">2022-02-18T17:08:07Z</dcterms:modified>
</cp:coreProperties>
</file>