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1fba2df7862579f/Desktop/WORK/Financial Modeling/"/>
    </mc:Choice>
  </mc:AlternateContent>
  <xr:revisionPtr revIDLastSave="1136" documentId="11_F25DC773A252ABDACC104895C19E7EF25ADE58E7" xr6:coauthVersionLast="47" xr6:coauthVersionMax="47" xr10:uidLastSave="{39F731EB-DFB4-4A81-9BAC-F3FC83A027D4}"/>
  <bookViews>
    <workbookView xWindow="-108" yWindow="-108" windowWidth="23256" windowHeight="12456" activeTab="1" xr2:uid="{00000000-000D-0000-FFFF-FFFF00000000}"/>
  </bookViews>
  <sheets>
    <sheet name="Simple Income statement" sheetId="2" r:id="rId1"/>
    <sheet name="Dynamic Income stat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N56" i="3"/>
  <c r="H56" i="3" s="1"/>
  <c r="M56" i="3"/>
  <c r="L56" i="3"/>
  <c r="F18" i="3"/>
  <c r="G18" i="3"/>
  <c r="E18" i="3"/>
  <c r="G54" i="3"/>
  <c r="H54" i="3" s="1"/>
  <c r="F54" i="3"/>
  <c r="F17" i="3" s="1"/>
  <c r="E17" i="3"/>
  <c r="F50" i="3"/>
  <c r="F16" i="3" s="1"/>
  <c r="E16" i="3"/>
  <c r="F47" i="3"/>
  <c r="F15" i="3" s="1"/>
  <c r="E15" i="3"/>
  <c r="M44" i="3"/>
  <c r="L44" i="3"/>
  <c r="G14" i="3"/>
  <c r="F14" i="3"/>
  <c r="E14" i="3"/>
  <c r="E13" i="3"/>
  <c r="M43" i="3"/>
  <c r="L43" i="3"/>
  <c r="H42" i="3"/>
  <c r="G42" i="3"/>
  <c r="G13" i="3" s="1"/>
  <c r="F42" i="3"/>
  <c r="F13" i="3" s="1"/>
  <c r="M35" i="3"/>
  <c r="L35" i="3"/>
  <c r="M34" i="3"/>
  <c r="L34" i="3"/>
  <c r="M33" i="3"/>
  <c r="L33" i="3"/>
  <c r="M29" i="3"/>
  <c r="L29" i="3"/>
  <c r="F36" i="3"/>
  <c r="F9" i="3" s="1"/>
  <c r="E9" i="3"/>
  <c r="F30" i="3"/>
  <c r="G30" i="3" s="1"/>
  <c r="G8" i="3" s="1"/>
  <c r="E8" i="3"/>
  <c r="O16" i="2"/>
  <c r="N16" i="2"/>
  <c r="P16" i="2" s="1"/>
  <c r="I16" i="2" s="1"/>
  <c r="J16" i="2" s="1"/>
  <c r="K16" i="2" s="1"/>
  <c r="O12" i="2"/>
  <c r="O13" i="2"/>
  <c r="O14" i="2"/>
  <c r="O15" i="2"/>
  <c r="O17" i="2"/>
  <c r="O18" i="2"/>
  <c r="P18" i="2" s="1"/>
  <c r="I18" i="2" s="1"/>
  <c r="N13" i="2"/>
  <c r="N14" i="2"/>
  <c r="N15" i="2"/>
  <c r="N17" i="2"/>
  <c r="N18" i="2"/>
  <c r="N12" i="2"/>
  <c r="O9" i="2"/>
  <c r="N9" i="2"/>
  <c r="N8" i="2"/>
  <c r="G19" i="2"/>
  <c r="H19" i="2"/>
  <c r="G10" i="2"/>
  <c r="H10" i="2"/>
  <c r="F19" i="2"/>
  <c r="F10" i="2"/>
  <c r="G17" i="3" l="1"/>
  <c r="I56" i="3"/>
  <c r="J56" i="3" s="1"/>
  <c r="J18" i="3" s="1"/>
  <c r="H18" i="3"/>
  <c r="P17" i="2"/>
  <c r="I17" i="2" s="1"/>
  <c r="J17" i="2" s="1"/>
  <c r="P12" i="2"/>
  <c r="I12" i="2" s="1"/>
  <c r="J12" i="2" s="1"/>
  <c r="K12" i="2" s="1"/>
  <c r="P15" i="2"/>
  <c r="I15" i="2" s="1"/>
  <c r="J15" i="2" s="1"/>
  <c r="K15" i="2" s="1"/>
  <c r="I18" i="3"/>
  <c r="I54" i="3"/>
  <c r="H17" i="3"/>
  <c r="N44" i="3"/>
  <c r="H44" i="3" s="1"/>
  <c r="H14" i="3" s="1"/>
  <c r="G50" i="3"/>
  <c r="N29" i="3"/>
  <c r="H29" i="3" s="1"/>
  <c r="I29" i="3" s="1"/>
  <c r="G47" i="3"/>
  <c r="N34" i="3"/>
  <c r="H34" i="3" s="1"/>
  <c r="I34" i="3" s="1"/>
  <c r="J34" i="3" s="1"/>
  <c r="N35" i="3"/>
  <c r="H35" i="3" s="1"/>
  <c r="I35" i="3" s="1"/>
  <c r="J35" i="3" s="1"/>
  <c r="N33" i="3"/>
  <c r="H33" i="3" s="1"/>
  <c r="I33" i="3" s="1"/>
  <c r="E19" i="3"/>
  <c r="N43" i="3"/>
  <c r="H43" i="3" s="1"/>
  <c r="H13" i="3" s="1"/>
  <c r="F8" i="3"/>
  <c r="F10" i="3" s="1"/>
  <c r="E10" i="3"/>
  <c r="H30" i="3"/>
  <c r="I30" i="3" s="1"/>
  <c r="J30" i="3" s="1"/>
  <c r="G36" i="3"/>
  <c r="P14" i="2"/>
  <c r="I14" i="2" s="1"/>
  <c r="J14" i="2" s="1"/>
  <c r="K14" i="2" s="1"/>
  <c r="P13" i="2"/>
  <c r="I13" i="2" s="1"/>
  <c r="J13" i="2" s="1"/>
  <c r="K13" i="2" s="1"/>
  <c r="P9" i="2"/>
  <c r="I9" i="2" s="1"/>
  <c r="J9" i="2" s="1"/>
  <c r="K9" i="2" s="1"/>
  <c r="J18" i="2"/>
  <c r="K18" i="2" s="1"/>
  <c r="K17" i="2"/>
  <c r="P8" i="2"/>
  <c r="I8" i="2" s="1"/>
  <c r="F20" i="2"/>
  <c r="F21" i="2" s="1"/>
  <c r="F22" i="2" s="1"/>
  <c r="H20" i="2"/>
  <c r="H21" i="2" s="1"/>
  <c r="H22" i="2" s="1"/>
  <c r="G20" i="2"/>
  <c r="G21" i="2" s="1"/>
  <c r="G22" i="2" s="1"/>
  <c r="I44" i="3" l="1"/>
  <c r="I19" i="2"/>
  <c r="J54" i="3"/>
  <c r="J17" i="3" s="1"/>
  <c r="I17" i="3"/>
  <c r="H50" i="3"/>
  <c r="G16" i="3"/>
  <c r="H47" i="3"/>
  <c r="G15" i="3"/>
  <c r="I42" i="3"/>
  <c r="I43" i="3"/>
  <c r="E20" i="3"/>
  <c r="E21" i="3" s="1"/>
  <c r="E22" i="3" s="1"/>
  <c r="F39" i="3" s="1"/>
  <c r="F12" i="3" s="1"/>
  <c r="F19" i="3" s="1"/>
  <c r="F20" i="3" s="1"/>
  <c r="F21" i="3" s="1"/>
  <c r="F22" i="3" s="1"/>
  <c r="G39" i="3" s="1"/>
  <c r="G12" i="3" s="1"/>
  <c r="H8" i="3"/>
  <c r="J33" i="3"/>
  <c r="G9" i="3"/>
  <c r="G10" i="3" s="1"/>
  <c r="H36" i="3"/>
  <c r="I8" i="3"/>
  <c r="I14" i="3"/>
  <c r="J44" i="3"/>
  <c r="J14" i="3" s="1"/>
  <c r="J43" i="3"/>
  <c r="J42" i="3"/>
  <c r="J29" i="3"/>
  <c r="J8" i="3" s="1"/>
  <c r="K19" i="2"/>
  <c r="J19" i="2"/>
  <c r="I10" i="2"/>
  <c r="I20" i="2" s="1"/>
  <c r="I21" i="2" s="1"/>
  <c r="I22" i="2" s="1"/>
  <c r="J8" i="2"/>
  <c r="I13" i="3" l="1"/>
  <c r="I50" i="3"/>
  <c r="H16" i="3"/>
  <c r="I47" i="3"/>
  <c r="H15" i="3"/>
  <c r="I36" i="3"/>
  <c r="H9" i="3"/>
  <c r="H10" i="3" s="1"/>
  <c r="J13" i="3"/>
  <c r="G19" i="3"/>
  <c r="G20" i="3" s="1"/>
  <c r="G21" i="3" s="1"/>
  <c r="G22" i="3" s="1"/>
  <c r="H39" i="3" s="1"/>
  <c r="H12" i="3" s="1"/>
  <c r="K8" i="2"/>
  <c r="K10" i="2" s="1"/>
  <c r="K20" i="2" s="1"/>
  <c r="J10" i="2"/>
  <c r="J20" i="2" s="1"/>
  <c r="J21" i="2" s="1"/>
  <c r="J22" i="2" s="1"/>
  <c r="J50" i="3" l="1"/>
  <c r="J16" i="3" s="1"/>
  <c r="I16" i="3"/>
  <c r="J47" i="3"/>
  <c r="J15" i="3" s="1"/>
  <c r="I15" i="3"/>
  <c r="J36" i="3"/>
  <c r="J9" i="3" s="1"/>
  <c r="J10" i="3" s="1"/>
  <c r="I9" i="3"/>
  <c r="I10" i="3" s="1"/>
  <c r="H19" i="3"/>
  <c r="H20" i="3" s="1"/>
  <c r="H21" i="3" s="1"/>
  <c r="H22" i="3" s="1"/>
  <c r="I39" i="3" s="1"/>
  <c r="I12" i="3" s="1"/>
  <c r="I19" i="3" s="1"/>
  <c r="K21" i="2"/>
  <c r="K22" i="2" s="1"/>
  <c r="I20" i="3" l="1"/>
  <c r="I21" i="3" s="1"/>
  <c r="I22" i="3" s="1"/>
  <c r="J39" i="3" s="1"/>
  <c r="J12" i="3" s="1"/>
  <c r="J19" i="3" s="1"/>
  <c r="J20" i="3" s="1"/>
  <c r="J21" i="3" s="1"/>
  <c r="J22" i="3" s="1"/>
</calcChain>
</file>

<file path=xl/sharedStrings.xml><?xml version="1.0" encoding="utf-8"?>
<sst xmlns="http://schemas.openxmlformats.org/spreadsheetml/2006/main" count="111" uniqueCount="61">
  <si>
    <t>D.Shakeel Inc</t>
  </si>
  <si>
    <t>Statement of Profit and Loss for the year ended 2024</t>
  </si>
  <si>
    <t>Particulars</t>
  </si>
  <si>
    <t>I</t>
  </si>
  <si>
    <t>II</t>
  </si>
  <si>
    <t>Other Incomes</t>
  </si>
  <si>
    <t>III</t>
  </si>
  <si>
    <t>Total Revenue (I + II)</t>
  </si>
  <si>
    <t>IV</t>
  </si>
  <si>
    <t>Expenses:</t>
  </si>
  <si>
    <t>Purchase</t>
  </si>
  <si>
    <t>Changes in Stock</t>
  </si>
  <si>
    <t>Direct expenses</t>
  </si>
  <si>
    <t>Employee benefit expenses</t>
  </si>
  <si>
    <t>Finance cost</t>
  </si>
  <si>
    <t>Depreciation &amp; Amortisation</t>
  </si>
  <si>
    <t>Other expenses</t>
  </si>
  <si>
    <t>Total Expenses</t>
  </si>
  <si>
    <t>V</t>
  </si>
  <si>
    <t>Profit before tax (III - IV)</t>
  </si>
  <si>
    <t>VI</t>
  </si>
  <si>
    <t>VII</t>
  </si>
  <si>
    <t>Profit after tax (V - VI)</t>
  </si>
  <si>
    <t>Revenue from operations (sales)</t>
  </si>
  <si>
    <t>Historical</t>
  </si>
  <si>
    <t>Forecast</t>
  </si>
  <si>
    <t>Tax @ 30%</t>
  </si>
  <si>
    <t>2022 - 23</t>
  </si>
  <si>
    <t>2023 - 24</t>
  </si>
  <si>
    <t>Percentage change YoY</t>
  </si>
  <si>
    <t>2022 - 24</t>
  </si>
  <si>
    <t>Average Increment</t>
  </si>
  <si>
    <t>ANALYSIS &amp; FORECAST</t>
  </si>
  <si>
    <t>NOTES</t>
  </si>
  <si>
    <t>Units sold</t>
  </si>
  <si>
    <t>Selling Price per unit</t>
  </si>
  <si>
    <t>YoY Increment in selling price</t>
  </si>
  <si>
    <t>CALCULATION OF OTHER INCOMES</t>
  </si>
  <si>
    <t>Royalty</t>
  </si>
  <si>
    <t>Investments</t>
  </si>
  <si>
    <t>Newsletter subscriptions</t>
  </si>
  <si>
    <t>Rent from Let-out property</t>
  </si>
  <si>
    <t>YoY Increment in Rent Income</t>
  </si>
  <si>
    <t>CALCULATION OF EXPENSES</t>
  </si>
  <si>
    <t>YoY Increment of purchases as a % of Profit after tax</t>
  </si>
  <si>
    <t>TREND</t>
  </si>
  <si>
    <t>Opening Stock</t>
  </si>
  <si>
    <t>Closing stock</t>
  </si>
  <si>
    <t>Change in Stock:</t>
  </si>
  <si>
    <t>Total Employees</t>
  </si>
  <si>
    <t>Salary per Employee</t>
  </si>
  <si>
    <t>YoY increment in employee salary</t>
  </si>
  <si>
    <t>Total debt</t>
  </si>
  <si>
    <t>Interest payment</t>
  </si>
  <si>
    <t>Loan repayment</t>
  </si>
  <si>
    <t>Total asset</t>
  </si>
  <si>
    <t>Depreciation &amp; Amortisation rate</t>
  </si>
  <si>
    <t>CALCULATION OF REVENUE FROM OPERATIONS (SALES)</t>
  </si>
  <si>
    <t>Automated data</t>
  </si>
  <si>
    <t>LEGEND</t>
  </si>
  <si>
    <t>Manually entered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</si>
</sst>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₹-4009]\ * #,##0_ ;_ [$₹-4009]\ * \-#,##0_ ;_ [$₹-4009]\ * &quot;-&quot;??_ ;_ @_ "/>
    <numFmt numFmtId="165" formatCode="0.0%"/>
    <numFmt numFmtId="166" formatCode="_ [$₹-4009]\ * #,##0.00_ ;_ [$₹-4009]\ * \-#,##0.00_ ;_ [$₹-4009]\ * &quot;-&quot;??_ ;_ @_ 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3" fillId="2" borderId="0" xfId="0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165" fontId="2" fillId="5" borderId="0" xfId="1" applyNumberFormat="1" applyFont="1" applyFill="1" applyAlignment="1">
      <alignment vertical="center"/>
    </xf>
    <xf numFmtId="165" fontId="2" fillId="8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165" fontId="2" fillId="4" borderId="0" xfId="1" applyNumberFormat="1" applyFont="1" applyFill="1" applyAlignment="1">
      <alignment vertical="center"/>
    </xf>
    <xf numFmtId="165" fontId="2" fillId="4" borderId="0" xfId="0" applyNumberFormat="1" applyFont="1" applyFill="1" applyAlignment="1">
      <alignment vertical="center"/>
    </xf>
    <xf numFmtId="0" fontId="2" fillId="0" borderId="0" xfId="0" applyFont="1" applyAlignment="1">
      <alignment horizontal="left" vertical="center" indent="3"/>
    </xf>
    <xf numFmtId="0" fontId="8" fillId="4" borderId="0" xfId="0" applyFont="1" applyFill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9" fontId="2" fillId="0" borderId="0" xfId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vertical="center"/>
    </xf>
    <xf numFmtId="164" fontId="0" fillId="11" borderId="0" xfId="0" applyNumberFormat="1" applyFill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167" fontId="2" fillId="13" borderId="0" xfId="0" applyNumberFormat="1" applyFont="1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2" fontId="2" fillId="13" borderId="0" xfId="0" applyNumberFormat="1" applyFont="1" applyFill="1" applyAlignment="1">
      <alignment horizontal="right" vertical="center"/>
    </xf>
    <xf numFmtId="0" fontId="3" fillId="14" borderId="1" xfId="0" applyFont="1" applyFill="1" applyBorder="1" applyAlignment="1">
      <alignment horizontal="right" vertical="center"/>
    </xf>
    <xf numFmtId="164" fontId="10" fillId="14" borderId="0" xfId="0" applyNumberFormat="1" applyFont="1" applyFill="1" applyAlignment="1">
      <alignment horizontal="right" vertical="center"/>
    </xf>
    <xf numFmtId="9" fontId="2" fillId="14" borderId="0" xfId="0" applyNumberFormat="1" applyFont="1" applyFill="1" applyAlignment="1">
      <alignment horizontal="right" vertical="center"/>
    </xf>
    <xf numFmtId="0" fontId="3" fillId="14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164" fontId="2" fillId="14" borderId="0" xfId="0" applyNumberFormat="1" applyFont="1" applyFill="1" applyAlignment="1">
      <alignment horizontal="right" vertical="center"/>
    </xf>
    <xf numFmtId="1" fontId="2" fillId="14" borderId="0" xfId="0" applyNumberFormat="1" applyFont="1" applyFill="1" applyAlignment="1">
      <alignment horizontal="right" vertical="center"/>
    </xf>
    <xf numFmtId="9" fontId="2" fillId="14" borderId="0" xfId="1" applyFont="1" applyFill="1" applyAlignment="1">
      <alignment horizontal="right" vertical="center"/>
    </xf>
    <xf numFmtId="164" fontId="2" fillId="14" borderId="0" xfId="0" applyNumberFormat="1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7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1" fillId="5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15" borderId="0" xfId="0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'Simple Income statement'!$F$7:$K$7</c:f>
              <c:numCache>
                <c:formatCode>General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'Simple Income statement'!$F$10:$K$10</c:f>
              <c:numCache>
                <c:formatCode>_ [$₹-4009]\ * #,##0_ ;_ [$₹-4009]\ * \-#,##0_ ;_ [$₹-4009]\ * "-"??_ ;_ @_ </c:formatCode>
                <c:ptCount val="6"/>
                <c:pt idx="0">
                  <c:v>15500000</c:v>
                </c:pt>
                <c:pt idx="1">
                  <c:v>17010000</c:v>
                </c:pt>
                <c:pt idx="2">
                  <c:v>18550000</c:v>
                </c:pt>
                <c:pt idx="3">
                  <c:v>20295250.445632797</c:v>
                </c:pt>
                <c:pt idx="4">
                  <c:v>22205841.356804915</c:v>
                </c:pt>
                <c:pt idx="5">
                  <c:v>24297493.633041672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DD9-954E-069C8EB672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68259343"/>
        <c:axId val="968259823"/>
      </c:lineChart>
      <c:catAx>
        <c:axId val="9682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59823"/>
        <c:crosses val="autoZero"/>
        <c:auto val="1"/>
        <c:lblAlgn val="ctr"/>
        <c:lblOffset val="100"/>
        <c:noMultiLvlLbl val="0"/>
      </c:catAx>
      <c:valAx>
        <c:axId val="968259823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59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tx1"/>
                </a:solidFill>
              </a:rPr>
              <a:t>PROFIT AFTER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'Simple Income statement'!$F$7:$K$7</c:f>
              <c:numCache>
                <c:formatCode>General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'Simple Income statement'!$F$22:$K$22</c:f>
              <c:numCache>
                <c:formatCode>_ [$₹-4009]\ * #,##0_ ;_ [$₹-4009]\ * \-#,##0_ ;_ [$₹-4009]\ * "-"??_ ;_ @_ </c:formatCode>
                <c:ptCount val="6"/>
                <c:pt idx="0">
                  <c:v>9075500</c:v>
                </c:pt>
                <c:pt idx="1">
                  <c:v>10031000</c:v>
                </c:pt>
                <c:pt idx="2">
                  <c:v>10920000</c:v>
                </c:pt>
                <c:pt idx="3">
                  <c:v>11964854.629439186</c:v>
                </c:pt>
                <c:pt idx="4">
                  <c:v>13101696.55018476</c:v>
                </c:pt>
                <c:pt idx="5">
                  <c:v>14338791.366494287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6-4849-9AA4-A3CCAAE3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43935567"/>
        <c:axId val="1143936047"/>
      </c:lineChart>
      <c:catAx>
        <c:axId val="11439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47"/>
        <c:crosses val="autoZero"/>
        <c:auto val="1"/>
        <c:lblAlgn val="ctr"/>
        <c:lblOffset val="100"/>
        <c:noMultiLvlLbl val="0"/>
      </c:catAx>
      <c:valAx>
        <c:axId val="1143936047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5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Income statement'!$E$7:$J$7</c:f>
              <c:numCache>
                <c:formatCode>General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'Dynamic Income statement'!$E$10:$J$10</c:f>
              <c:numCache>
                <c:formatCode>_ [$₹-4009]\ * #,##0_ ;_ [$₹-4009]\ * \-#,##0_ ;_ [$₹-4009]\ * "-"??_ ;_ @_ </c:formatCode>
                <c:ptCount val="6"/>
                <c:pt idx="0">
                  <c:v>15500000</c:v>
                </c:pt>
                <c:pt idx="1">
                  <c:v>15637500</c:v>
                </c:pt>
                <c:pt idx="2">
                  <c:v>16399355.000000002</c:v>
                </c:pt>
                <c:pt idx="3">
                  <c:v>16882894.276250295</c:v>
                </c:pt>
                <c:pt idx="4">
                  <c:v>17388592.869534604</c:v>
                </c:pt>
                <c:pt idx="5">
                  <c:v>17918214.669846181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5-452D-A5AE-7612A53E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559840"/>
        <c:axId val="121560320"/>
      </c:lineChart>
      <c:catAx>
        <c:axId val="1215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320"/>
        <c:crosses val="autoZero"/>
        <c:auto val="1"/>
        <c:lblAlgn val="ctr"/>
        <c:lblOffset val="100"/>
        <c:noMultiLvlLbl val="0"/>
      </c:catAx>
      <c:valAx>
        <c:axId val="121560320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AFTER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Income statement'!$E$7:$J$7</c:f>
              <c:numCache>
                <c:formatCode>General</c:formatCode>
                <c:ptCount val="6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</c:numCache>
            </c:numRef>
          </c:cat>
          <c:val>
            <c:numRef>
              <c:f>'Dynamic Income statement'!$E$22:$J$22</c:f>
              <c:numCache>
                <c:formatCode>_ [$₹-4009]\ * #,##0_ ;_ [$₹-4009]\ * \-#,##0_ ;_ [$₹-4009]\ * "-"??_ ;_ @_ </c:formatCode>
                <c:ptCount val="6"/>
                <c:pt idx="0">
                  <c:v>9744000</c:v>
                </c:pt>
                <c:pt idx="1">
                  <c:v>9778818</c:v>
                </c:pt>
                <c:pt idx="2">
                  <c:v>10263429.596000001</c:v>
                </c:pt>
                <c:pt idx="3">
                  <c:v>10548969.292973995</c:v>
                </c:pt>
                <c:pt idx="4">
                  <c:v>10850974.416079219</c:v>
                </c:pt>
                <c:pt idx="5">
                  <c:v>11163053.203552891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B-4846-B629-6714D5D0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28416"/>
        <c:axId val="510329376"/>
      </c:lineChart>
      <c:catAx>
        <c:axId val="5103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9376"/>
        <c:crosses val="autoZero"/>
        <c:auto val="1"/>
        <c:lblAlgn val="ctr"/>
        <c:lblOffset val="100"/>
        <c:noMultiLvlLbl val="0"/>
      </c:catAx>
      <c:valAx>
        <c:axId val="510329376"/>
        <c:scaling>
          <c:orientation val="minMax"/>
        </c:scaling>
        <c:delete val="0"/>
        <c:axPos val="l"/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25</xdr:row>
      <xdr:rowOff>15240</xdr:rowOff>
    </xdr:from>
    <xdr:to>
      <xdr:col>7</xdr:col>
      <xdr:colOff>944880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241B7-0E4F-9F4A-4D21-B14F8E25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25</xdr:row>
      <xdr:rowOff>7620</xdr:rowOff>
    </xdr:from>
    <xdr:to>
      <xdr:col>15</xdr:col>
      <xdr:colOff>1272540</xdr:colOff>
      <xdr:row>49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93960-F1AD-3469-A963-657A37D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3810</xdr:rowOff>
    </xdr:from>
    <xdr:to>
      <xdr:col>21</xdr:col>
      <xdr:colOff>7620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20803-E15B-739A-0B67-39C96C66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10</xdr:row>
      <xdr:rowOff>224790</xdr:rowOff>
    </xdr:from>
    <xdr:to>
      <xdr:col>21</xdr:col>
      <xdr:colOff>7620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4E256-F9E8-F291-EE8C-EA728941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95C5-A537-491B-B019-B372B5C07598}">
  <dimension ref="B1:T41"/>
  <sheetViews>
    <sheetView showGridLines="0" zoomScaleNormal="100" workbookViewId="0">
      <selection activeCell="M22" sqref="M22"/>
    </sheetView>
  </sheetViews>
  <sheetFormatPr defaultRowHeight="14.4" x14ac:dyDescent="0.3"/>
  <cols>
    <col min="1" max="1" width="1.5546875" style="4" customWidth="1"/>
    <col min="2" max="2" width="3.21875" style="2" customWidth="1"/>
    <col min="3" max="3" width="0.33203125" style="3" customWidth="1"/>
    <col min="4" max="4" width="44.88671875" style="4" bestFit="1" customWidth="1"/>
    <col min="5" max="5" width="0.33203125" style="3" customWidth="1"/>
    <col min="6" max="6" width="15.5546875" style="4" bestFit="1" customWidth="1"/>
    <col min="7" max="11" width="13.88671875" style="4" bestFit="1" customWidth="1"/>
    <col min="12" max="12" width="3.33203125" style="4" customWidth="1"/>
    <col min="13" max="13" width="31.6640625" style="4" bestFit="1" customWidth="1"/>
    <col min="14" max="14" width="12.88671875" style="4" customWidth="1"/>
    <col min="15" max="15" width="11.33203125" style="4" customWidth="1"/>
    <col min="16" max="16" width="18.6640625" style="4" bestFit="1" customWidth="1"/>
    <col min="17" max="16384" width="8.88671875" style="4"/>
  </cols>
  <sheetData>
    <row r="1" spans="2:20" ht="9" customHeight="1" x14ac:dyDescent="0.3"/>
    <row r="2" spans="2:20" ht="39.6" customHeight="1" x14ac:dyDescent="0.3">
      <c r="B2" s="74" t="s">
        <v>0</v>
      </c>
      <c r="C2" s="74"/>
      <c r="D2" s="74"/>
      <c r="E2" s="74"/>
      <c r="F2" s="74"/>
      <c r="G2" s="74"/>
      <c r="H2" s="74"/>
      <c r="I2" s="74"/>
      <c r="J2" s="74"/>
      <c r="K2" s="74"/>
    </row>
    <row r="3" spans="2:20" ht="3" customHeight="1" x14ac:dyDescent="0.3"/>
    <row r="4" spans="2:20" ht="25.8" x14ac:dyDescent="0.3">
      <c r="B4" s="75" t="s">
        <v>1</v>
      </c>
      <c r="C4" s="75"/>
      <c r="D4" s="75"/>
      <c r="E4" s="75"/>
      <c r="F4" s="75"/>
      <c r="G4" s="75"/>
      <c r="H4" s="75"/>
      <c r="I4" s="75"/>
      <c r="J4" s="75"/>
      <c r="K4" s="75"/>
      <c r="M4" s="31"/>
      <c r="N4" s="31"/>
      <c r="O4" s="31"/>
      <c r="P4" s="31"/>
    </row>
    <row r="5" spans="2:20" ht="3" customHeight="1" x14ac:dyDescent="0.3">
      <c r="M5" s="5"/>
      <c r="N5" s="5"/>
      <c r="O5" s="5"/>
      <c r="P5" s="5"/>
    </row>
    <row r="6" spans="2:20" s="5" customFormat="1" ht="18" customHeight="1" x14ac:dyDescent="0.3">
      <c r="B6" s="70" t="s">
        <v>2</v>
      </c>
      <c r="C6" s="70"/>
      <c r="D6" s="70"/>
      <c r="E6" s="1"/>
      <c r="F6" s="73" t="s">
        <v>24</v>
      </c>
      <c r="G6" s="73"/>
      <c r="H6" s="73"/>
      <c r="I6" s="73" t="s">
        <v>25</v>
      </c>
      <c r="J6" s="73"/>
      <c r="K6" s="73"/>
      <c r="M6" s="72" t="s">
        <v>32</v>
      </c>
      <c r="N6" s="71" t="s">
        <v>29</v>
      </c>
      <c r="O6" s="71"/>
      <c r="P6" s="68" t="s">
        <v>31</v>
      </c>
      <c r="R6" s="2"/>
    </row>
    <row r="7" spans="2:20" s="5" customFormat="1" ht="18" customHeight="1" x14ac:dyDescent="0.3">
      <c r="B7" s="70"/>
      <c r="C7" s="70"/>
      <c r="D7" s="70"/>
      <c r="E7" s="1"/>
      <c r="F7" s="23">
        <v>2022</v>
      </c>
      <c r="G7" s="23">
        <v>2023</v>
      </c>
      <c r="H7" s="23">
        <v>2024</v>
      </c>
      <c r="I7" s="23">
        <v>2025</v>
      </c>
      <c r="J7" s="23">
        <v>2026</v>
      </c>
      <c r="K7" s="23">
        <v>2027</v>
      </c>
      <c r="M7" s="72"/>
      <c r="N7" s="69" t="s">
        <v>27</v>
      </c>
      <c r="O7" s="69" t="s">
        <v>28</v>
      </c>
      <c r="P7" s="69" t="s">
        <v>30</v>
      </c>
      <c r="Q7" s="4"/>
      <c r="R7" s="4"/>
      <c r="S7" s="4"/>
    </row>
    <row r="8" spans="2:20" s="5" customFormat="1" ht="18" customHeight="1" x14ac:dyDescent="0.3">
      <c r="B8" s="8" t="s">
        <v>3</v>
      </c>
      <c r="C8" s="9"/>
      <c r="D8" s="5" t="s">
        <v>23</v>
      </c>
      <c r="E8" s="9"/>
      <c r="F8" s="10">
        <v>15000000</v>
      </c>
      <c r="G8" s="10">
        <v>16500000</v>
      </c>
      <c r="H8" s="10">
        <v>18000000</v>
      </c>
      <c r="I8" s="67">
        <f>(H8*(1+P8))</f>
        <v>19718181.818181816</v>
      </c>
      <c r="J8" s="67">
        <f>(I8*(1+P8))</f>
        <v>21600371.900826443</v>
      </c>
      <c r="K8" s="67">
        <f>(J8*(1+P8))</f>
        <v>23662225.582268968</v>
      </c>
      <c r="M8" s="26" t="s">
        <v>23</v>
      </c>
      <c r="N8" s="28">
        <f>((G8-F8)/F8)</f>
        <v>0.1</v>
      </c>
      <c r="O8" s="28">
        <f>((H8-G8)/G8)</f>
        <v>9.0909090909090912E-2</v>
      </c>
      <c r="P8" s="29">
        <f>AVERAGE(O8,N8)</f>
        <v>9.5454545454545459E-2</v>
      </c>
      <c r="Q8" s="25"/>
      <c r="R8" s="25"/>
      <c r="S8" s="25"/>
    </row>
    <row r="9" spans="2:20" s="5" customFormat="1" ht="18" customHeight="1" x14ac:dyDescent="0.3">
      <c r="B9" s="8" t="s">
        <v>4</v>
      </c>
      <c r="C9" s="9"/>
      <c r="D9" s="11" t="s">
        <v>5</v>
      </c>
      <c r="E9" s="12"/>
      <c r="F9" s="10">
        <v>500000</v>
      </c>
      <c r="G9" s="10">
        <v>510000</v>
      </c>
      <c r="H9" s="10">
        <v>550000</v>
      </c>
      <c r="I9" s="67">
        <f>(H9*(1+$P$9))</f>
        <v>577068.62745098048</v>
      </c>
      <c r="J9" s="67">
        <f>(I9*(1+P9))</f>
        <v>605469.45597846992</v>
      </c>
      <c r="K9" s="67">
        <f>(J9*(1+P9))</f>
        <v>635268.05077270453</v>
      </c>
      <c r="M9" s="27" t="s">
        <v>5</v>
      </c>
      <c r="N9" s="28">
        <f>((G9-F9)/F9)</f>
        <v>0.02</v>
      </c>
      <c r="O9" s="28">
        <f>((H9-G9)/G9)</f>
        <v>7.8431372549019607E-2</v>
      </c>
      <c r="P9" s="29">
        <f>AVERAGE(O9,N9)</f>
        <v>4.9215686274509805E-2</v>
      </c>
      <c r="Q9" s="25"/>
      <c r="R9" s="25"/>
      <c r="S9" s="25"/>
    </row>
    <row r="10" spans="2:20" s="15" customFormat="1" ht="18" customHeight="1" x14ac:dyDescent="0.3">
      <c r="B10" s="13" t="s">
        <v>6</v>
      </c>
      <c r="C10" s="7"/>
      <c r="D10" s="6" t="s">
        <v>7</v>
      </c>
      <c r="E10" s="7"/>
      <c r="F10" s="14">
        <f>SUM(F8,F9)</f>
        <v>15500000</v>
      </c>
      <c r="G10" s="14">
        <f t="shared" ref="G10:K10" si="0">SUM(G8,G9)</f>
        <v>17010000</v>
      </c>
      <c r="H10" s="14">
        <f t="shared" si="0"/>
        <v>18550000</v>
      </c>
      <c r="I10" s="14">
        <f t="shared" si="0"/>
        <v>20295250.445632797</v>
      </c>
      <c r="J10" s="14">
        <f t="shared" si="0"/>
        <v>22205841.356804915</v>
      </c>
      <c r="K10" s="14">
        <f t="shared" si="0"/>
        <v>24297493.633041672</v>
      </c>
      <c r="M10" s="11"/>
      <c r="N10" s="30"/>
      <c r="O10" s="30"/>
      <c r="P10" s="5"/>
      <c r="Q10" s="3"/>
      <c r="R10" s="4"/>
      <c r="S10" s="4"/>
      <c r="T10" s="5"/>
    </row>
    <row r="11" spans="2:20" s="5" customFormat="1" ht="18" customHeight="1" x14ac:dyDescent="0.3">
      <c r="B11" s="8" t="s">
        <v>8</v>
      </c>
      <c r="C11" s="9"/>
      <c r="D11" s="5" t="s">
        <v>9</v>
      </c>
      <c r="E11" s="9"/>
      <c r="F11" s="10"/>
      <c r="G11" s="10"/>
      <c r="H11" s="10"/>
      <c r="I11" s="67"/>
      <c r="J11" s="67"/>
      <c r="K11" s="67"/>
      <c r="N11" s="30"/>
      <c r="O11" s="30"/>
      <c r="Q11" s="3"/>
      <c r="R11" s="4"/>
      <c r="S11" s="4"/>
      <c r="T11" s="15"/>
    </row>
    <row r="12" spans="2:20" s="5" customFormat="1" ht="18" customHeight="1" x14ac:dyDescent="0.3">
      <c r="B12" s="8"/>
      <c r="C12" s="9"/>
      <c r="D12" s="22" t="s">
        <v>10</v>
      </c>
      <c r="E12" s="12"/>
      <c r="F12" s="10">
        <v>300000</v>
      </c>
      <c r="G12" s="10">
        <v>350000</v>
      </c>
      <c r="H12" s="10">
        <v>400000</v>
      </c>
      <c r="I12" s="67">
        <f t="shared" ref="I12:I18" si="1">(H12*(1+P12))</f>
        <v>461904.76190476184</v>
      </c>
      <c r="J12" s="67">
        <f>(I12*(1+P12))</f>
        <v>533390.02267573681</v>
      </c>
      <c r="K12" s="67">
        <f>(J12*(1+P12))</f>
        <v>615938.47856602934</v>
      </c>
      <c r="M12" s="27" t="s">
        <v>10</v>
      </c>
      <c r="N12" s="28">
        <f t="shared" ref="N12:O18" si="2">((G12-F12)/F12)</f>
        <v>0.16666666666666666</v>
      </c>
      <c r="O12" s="28">
        <f t="shared" si="2"/>
        <v>0.14285714285714285</v>
      </c>
      <c r="P12" s="29">
        <f>AVERAGE(O12,N12)</f>
        <v>0.15476190476190477</v>
      </c>
      <c r="Q12" s="25"/>
      <c r="R12" s="4"/>
      <c r="S12" s="4"/>
    </row>
    <row r="13" spans="2:20" s="5" customFormat="1" ht="18" customHeight="1" x14ac:dyDescent="0.3">
      <c r="B13" s="8"/>
      <c r="C13" s="9"/>
      <c r="D13" s="22" t="s">
        <v>11</v>
      </c>
      <c r="E13" s="12"/>
      <c r="F13" s="10">
        <v>750000</v>
      </c>
      <c r="G13" s="10">
        <v>800000</v>
      </c>
      <c r="H13" s="10">
        <v>880000</v>
      </c>
      <c r="I13" s="67">
        <f t="shared" si="1"/>
        <v>953333.33333333326</v>
      </c>
      <c r="J13" s="67">
        <f t="shared" ref="J13:J18" si="3">(I13*(1+P13))</f>
        <v>1032777.7777777776</v>
      </c>
      <c r="K13" s="67">
        <f t="shared" ref="K13:K18" si="4">(J13*(1+P13))</f>
        <v>1118842.5925925924</v>
      </c>
      <c r="M13" s="27" t="s">
        <v>11</v>
      </c>
      <c r="N13" s="28">
        <f t="shared" si="2"/>
        <v>6.6666666666666666E-2</v>
      </c>
      <c r="O13" s="28">
        <f t="shared" si="2"/>
        <v>0.1</v>
      </c>
      <c r="P13" s="29">
        <f t="shared" ref="P13:P18" si="5">AVERAGE(O13,N13)</f>
        <v>8.3333333333333343E-2</v>
      </c>
      <c r="Q13" s="25"/>
      <c r="R13" s="4"/>
      <c r="S13" s="4"/>
    </row>
    <row r="14" spans="2:20" s="5" customFormat="1" ht="18" customHeight="1" x14ac:dyDescent="0.3">
      <c r="B14" s="8"/>
      <c r="C14" s="9"/>
      <c r="D14" s="22" t="s">
        <v>12</v>
      </c>
      <c r="E14" s="12"/>
      <c r="F14" s="10">
        <v>500000</v>
      </c>
      <c r="G14" s="10">
        <v>520000</v>
      </c>
      <c r="H14" s="10">
        <v>600000</v>
      </c>
      <c r="I14" s="67">
        <f t="shared" si="1"/>
        <v>658153.84615384613</v>
      </c>
      <c r="J14" s="67">
        <f t="shared" si="3"/>
        <v>721944.14201183431</v>
      </c>
      <c r="K14" s="67">
        <f t="shared" si="4"/>
        <v>791917.18962221208</v>
      </c>
      <c r="M14" s="27" t="s">
        <v>12</v>
      </c>
      <c r="N14" s="28">
        <f t="shared" si="2"/>
        <v>0.04</v>
      </c>
      <c r="O14" s="28">
        <f t="shared" si="2"/>
        <v>0.15384615384615385</v>
      </c>
      <c r="P14" s="29">
        <f t="shared" si="5"/>
        <v>9.6923076923076931E-2</v>
      </c>
      <c r="Q14" s="25"/>
      <c r="R14" s="4"/>
      <c r="S14" s="4"/>
    </row>
    <row r="15" spans="2:20" s="5" customFormat="1" ht="18" customHeight="1" x14ac:dyDescent="0.3">
      <c r="B15" s="8"/>
      <c r="C15" s="9"/>
      <c r="D15" s="22" t="s">
        <v>13</v>
      </c>
      <c r="E15" s="12"/>
      <c r="F15" s="10">
        <v>400000</v>
      </c>
      <c r="G15" s="10">
        <v>450000</v>
      </c>
      <c r="H15" s="10">
        <v>520000</v>
      </c>
      <c r="I15" s="67">
        <f t="shared" si="1"/>
        <v>592944.44444444438</v>
      </c>
      <c r="J15" s="67">
        <f t="shared" si="3"/>
        <v>676121.37345679</v>
      </c>
      <c r="K15" s="67">
        <f t="shared" si="4"/>
        <v>770966.17723336746</v>
      </c>
      <c r="M15" s="27" t="s">
        <v>13</v>
      </c>
      <c r="N15" s="28">
        <f t="shared" si="2"/>
        <v>0.125</v>
      </c>
      <c r="O15" s="28">
        <f t="shared" si="2"/>
        <v>0.15555555555555556</v>
      </c>
      <c r="P15" s="29">
        <f t="shared" si="5"/>
        <v>0.14027777777777778</v>
      </c>
      <c r="Q15" s="25"/>
      <c r="R15" s="4"/>
      <c r="S15" s="4"/>
    </row>
    <row r="16" spans="2:20" s="5" customFormat="1" ht="18" customHeight="1" x14ac:dyDescent="0.3">
      <c r="B16" s="8"/>
      <c r="C16" s="9"/>
      <c r="D16" s="22" t="s">
        <v>14</v>
      </c>
      <c r="E16" s="12"/>
      <c r="F16" s="10">
        <v>350000</v>
      </c>
      <c r="G16" s="10">
        <v>320000</v>
      </c>
      <c r="H16" s="10">
        <v>300000</v>
      </c>
      <c r="I16" s="67">
        <f t="shared" si="1"/>
        <v>277767.85714285716</v>
      </c>
      <c r="J16" s="67">
        <f t="shared" si="3"/>
        <v>257183.27487244899</v>
      </c>
      <c r="K16" s="67">
        <f t="shared" si="4"/>
        <v>238124.1571810086</v>
      </c>
      <c r="M16" s="27" t="s">
        <v>14</v>
      </c>
      <c r="N16" s="28">
        <f t="shared" si="2"/>
        <v>-8.5714285714285715E-2</v>
      </c>
      <c r="O16" s="28">
        <f t="shared" si="2"/>
        <v>-6.25E-2</v>
      </c>
      <c r="P16" s="29">
        <f t="shared" si="5"/>
        <v>-7.4107142857142858E-2</v>
      </c>
      <c r="Q16" s="25"/>
      <c r="R16" s="4"/>
      <c r="S16" s="4"/>
    </row>
    <row r="17" spans="2:20" s="5" customFormat="1" ht="18" customHeight="1" x14ac:dyDescent="0.3">
      <c r="B17" s="8"/>
      <c r="C17" s="9"/>
      <c r="D17" s="22" t="s">
        <v>15</v>
      </c>
      <c r="E17" s="12"/>
      <c r="F17" s="10">
        <v>150000</v>
      </c>
      <c r="G17" s="10">
        <v>150000</v>
      </c>
      <c r="H17" s="10">
        <v>150000</v>
      </c>
      <c r="I17" s="67">
        <f t="shared" si="1"/>
        <v>150000</v>
      </c>
      <c r="J17" s="67">
        <f t="shared" si="3"/>
        <v>150000</v>
      </c>
      <c r="K17" s="67">
        <f t="shared" si="4"/>
        <v>150000</v>
      </c>
      <c r="M17" s="27" t="s">
        <v>15</v>
      </c>
      <c r="N17" s="28">
        <f t="shared" si="2"/>
        <v>0</v>
      </c>
      <c r="O17" s="28">
        <f t="shared" si="2"/>
        <v>0</v>
      </c>
      <c r="P17" s="29">
        <f t="shared" si="5"/>
        <v>0</v>
      </c>
      <c r="Q17" s="25"/>
      <c r="R17" s="4"/>
      <c r="S17" s="4"/>
    </row>
    <row r="18" spans="2:20" s="5" customFormat="1" ht="18" customHeight="1" x14ac:dyDescent="0.3">
      <c r="B18" s="8"/>
      <c r="C18" s="9"/>
      <c r="D18" s="22" t="s">
        <v>16</v>
      </c>
      <c r="E18" s="12"/>
      <c r="F18" s="10">
        <v>85000</v>
      </c>
      <c r="G18" s="10">
        <v>90000</v>
      </c>
      <c r="H18" s="10">
        <v>100000</v>
      </c>
      <c r="I18" s="67">
        <f t="shared" si="1"/>
        <v>108496.73202614379</v>
      </c>
      <c r="J18" s="67">
        <f t="shared" si="3"/>
        <v>117715.40860352854</v>
      </c>
      <c r="K18" s="67">
        <f t="shared" si="4"/>
        <v>127717.37142605057</v>
      </c>
      <c r="M18" s="27" t="s">
        <v>16</v>
      </c>
      <c r="N18" s="28">
        <f t="shared" si="2"/>
        <v>5.8823529411764705E-2</v>
      </c>
      <c r="O18" s="28">
        <f t="shared" si="2"/>
        <v>0.1111111111111111</v>
      </c>
      <c r="P18" s="29">
        <f t="shared" si="5"/>
        <v>8.4967320261437912E-2</v>
      </c>
      <c r="Q18" s="25"/>
      <c r="R18" s="4"/>
      <c r="S18" s="4"/>
    </row>
    <row r="19" spans="2:20" s="15" customFormat="1" ht="18" customHeight="1" x14ac:dyDescent="0.3">
      <c r="B19" s="13"/>
      <c r="C19" s="7"/>
      <c r="D19" s="16" t="s">
        <v>17</v>
      </c>
      <c r="E19" s="17"/>
      <c r="F19" s="14">
        <f>SUM(F12:F18)</f>
        <v>2535000</v>
      </c>
      <c r="G19" s="14">
        <f t="shared" ref="G19:K19" si="6">SUM(G12:G18)</f>
        <v>2680000</v>
      </c>
      <c r="H19" s="14">
        <f t="shared" si="6"/>
        <v>2950000</v>
      </c>
      <c r="I19" s="14">
        <f t="shared" si="6"/>
        <v>3202600.9750053869</v>
      </c>
      <c r="J19" s="14">
        <f t="shared" si="6"/>
        <v>3489131.999398116</v>
      </c>
      <c r="K19" s="14">
        <f t="shared" si="6"/>
        <v>3813505.9666212602</v>
      </c>
      <c r="M19" s="5"/>
      <c r="N19" s="5"/>
      <c r="O19" s="5"/>
      <c r="P19" s="5"/>
      <c r="Q19" s="5"/>
      <c r="R19" s="5"/>
      <c r="S19" s="5"/>
      <c r="T19" s="5"/>
    </row>
    <row r="20" spans="2:20" s="5" customFormat="1" ht="18" customHeight="1" x14ac:dyDescent="0.3">
      <c r="B20" s="8" t="s">
        <v>18</v>
      </c>
      <c r="C20" s="9"/>
      <c r="D20" s="11" t="s">
        <v>19</v>
      </c>
      <c r="E20" s="12"/>
      <c r="F20" s="10">
        <f t="shared" ref="F20:K20" si="7">(F10-F19)</f>
        <v>12965000</v>
      </c>
      <c r="G20" s="10">
        <f t="shared" si="7"/>
        <v>14330000</v>
      </c>
      <c r="H20" s="10">
        <f t="shared" si="7"/>
        <v>15600000</v>
      </c>
      <c r="I20" s="67">
        <f t="shared" si="7"/>
        <v>17092649.470627408</v>
      </c>
      <c r="J20" s="67">
        <f t="shared" si="7"/>
        <v>18716709.357406799</v>
      </c>
      <c r="K20" s="67">
        <f t="shared" si="7"/>
        <v>20483987.666420411</v>
      </c>
    </row>
    <row r="21" spans="2:20" s="5" customFormat="1" ht="18" customHeight="1" x14ac:dyDescent="0.3">
      <c r="B21" s="8" t="s">
        <v>20</v>
      </c>
      <c r="C21" s="9"/>
      <c r="D21" s="11" t="s">
        <v>26</v>
      </c>
      <c r="E21" s="12"/>
      <c r="F21" s="10">
        <f>(F20*30%)</f>
        <v>3889500</v>
      </c>
      <c r="G21" s="10">
        <f t="shared" ref="G21:K21" si="8">(G20*30%)</f>
        <v>4299000</v>
      </c>
      <c r="H21" s="10">
        <f t="shared" si="8"/>
        <v>4680000</v>
      </c>
      <c r="I21" s="67">
        <f t="shared" si="8"/>
        <v>5127794.8411882222</v>
      </c>
      <c r="J21" s="67">
        <f t="shared" si="8"/>
        <v>5615012.8072220394</v>
      </c>
      <c r="K21" s="67">
        <f t="shared" si="8"/>
        <v>6145196.2999261236</v>
      </c>
    </row>
    <row r="22" spans="2:20" s="15" customFormat="1" ht="18" customHeight="1" x14ac:dyDescent="0.3">
      <c r="B22" s="13" t="s">
        <v>21</v>
      </c>
      <c r="C22" s="7"/>
      <c r="D22" s="18" t="s">
        <v>22</v>
      </c>
      <c r="E22" s="17"/>
      <c r="F22" s="19">
        <f>(F20-F21)</f>
        <v>9075500</v>
      </c>
      <c r="G22" s="19">
        <f t="shared" ref="G22:K22" si="9">(G20-G21)</f>
        <v>10031000</v>
      </c>
      <c r="H22" s="19">
        <f t="shared" si="9"/>
        <v>10920000</v>
      </c>
      <c r="I22" s="19">
        <f t="shared" si="9"/>
        <v>11964854.629439186</v>
      </c>
      <c r="J22" s="19">
        <f t="shared" si="9"/>
        <v>13101696.55018476</v>
      </c>
      <c r="K22" s="19">
        <f t="shared" si="9"/>
        <v>14338791.366494287</v>
      </c>
    </row>
    <row r="23" spans="2:20" s="5" customFormat="1" ht="3" customHeigh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</row>
    <row r="24" spans="2:20" s="5" customFormat="1" ht="15.6" x14ac:dyDescent="0.3">
      <c r="B24" s="8"/>
      <c r="C24" s="9"/>
      <c r="E24" s="9"/>
    </row>
    <row r="25" spans="2:20" s="5" customFormat="1" ht="15.6" x14ac:dyDescent="0.3">
      <c r="B25" s="8"/>
      <c r="C25" s="9"/>
      <c r="E25" s="9"/>
    </row>
    <row r="26" spans="2:20" s="5" customFormat="1" ht="15.6" x14ac:dyDescent="0.3">
      <c r="B26" s="8"/>
      <c r="C26" s="9"/>
      <c r="E26" s="9"/>
    </row>
    <row r="27" spans="2:20" s="5" customFormat="1" ht="15.6" x14ac:dyDescent="0.3">
      <c r="B27" s="8"/>
      <c r="C27" s="9"/>
      <c r="E27" s="9"/>
    </row>
    <row r="28" spans="2:20" s="5" customFormat="1" ht="15.6" x14ac:dyDescent="0.3">
      <c r="B28" s="8"/>
      <c r="C28" s="9"/>
      <c r="E28" s="9"/>
    </row>
    <row r="41" spans="6:7" x14ac:dyDescent="0.3">
      <c r="F41" s="24"/>
      <c r="G41" s="24"/>
    </row>
  </sheetData>
  <mergeCells count="7">
    <mergeCell ref="B2:K2"/>
    <mergeCell ref="B4:K4"/>
    <mergeCell ref="B6:D7"/>
    <mergeCell ref="N6:O6"/>
    <mergeCell ref="M6:M7"/>
    <mergeCell ref="F6:H6"/>
    <mergeCell ref="I6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CD8-AE4D-4F3A-8ED1-A265B29A4382}">
  <dimension ref="B1:S68"/>
  <sheetViews>
    <sheetView showGridLines="0" tabSelected="1" workbookViewId="0">
      <selection activeCell="F69" sqref="F69"/>
    </sheetView>
  </sheetViews>
  <sheetFormatPr defaultRowHeight="14.4" x14ac:dyDescent="0.3"/>
  <cols>
    <col min="1" max="1" width="1.5546875" style="4" customWidth="1"/>
    <col min="2" max="2" width="3.44140625" style="2" customWidth="1"/>
    <col min="3" max="3" width="54.88671875" style="4" bestFit="1" customWidth="1"/>
    <col min="4" max="4" width="0.33203125" style="3" customWidth="1"/>
    <col min="5" max="6" width="15.5546875" style="4" bestFit="1" customWidth="1"/>
    <col min="7" max="9" width="13.88671875" style="4" bestFit="1" customWidth="1"/>
    <col min="10" max="10" width="13.88671875" style="4" customWidth="1"/>
    <col min="11" max="11" width="0.5546875" style="4" customWidth="1"/>
    <col min="12" max="12" width="12.109375" style="4" customWidth="1"/>
    <col min="13" max="13" width="12.88671875" style="4" customWidth="1"/>
    <col min="14" max="15" width="18.6640625" style="4" bestFit="1" customWidth="1"/>
    <col min="16" max="16384" width="8.88671875" style="4"/>
  </cols>
  <sheetData>
    <row r="1" spans="2:19" ht="9" customHeight="1" x14ac:dyDescent="0.3"/>
    <row r="2" spans="2:19" ht="39.6" customHeight="1" x14ac:dyDescent="0.3">
      <c r="B2" s="74" t="s">
        <v>0</v>
      </c>
      <c r="C2" s="74"/>
      <c r="D2" s="74"/>
      <c r="E2" s="74"/>
      <c r="F2" s="74"/>
      <c r="G2" s="74"/>
      <c r="H2" s="74"/>
      <c r="I2" s="74"/>
      <c r="J2" s="74"/>
    </row>
    <row r="3" spans="2:19" ht="3" customHeight="1" x14ac:dyDescent="0.3"/>
    <row r="4" spans="2:19" ht="25.8" x14ac:dyDescent="0.3">
      <c r="B4" s="75" t="s">
        <v>1</v>
      </c>
      <c r="C4" s="75"/>
      <c r="D4" s="75"/>
      <c r="E4" s="75"/>
      <c r="F4" s="75"/>
      <c r="G4" s="75"/>
      <c r="H4" s="75"/>
      <c r="I4" s="75"/>
      <c r="J4" s="75"/>
      <c r="L4" s="31"/>
      <c r="M4" s="31"/>
      <c r="N4" s="31"/>
      <c r="O4" s="31"/>
    </row>
    <row r="5" spans="2:19" ht="3" customHeight="1" x14ac:dyDescent="0.3">
      <c r="L5" s="9"/>
      <c r="M5" s="9"/>
      <c r="N5" s="9"/>
      <c r="O5" s="9"/>
    </row>
    <row r="6" spans="2:19" s="5" customFormat="1" ht="18" customHeight="1" x14ac:dyDescent="0.3">
      <c r="B6" s="70" t="s">
        <v>2</v>
      </c>
      <c r="C6" s="70"/>
      <c r="D6" s="1"/>
      <c r="E6" s="73" t="s">
        <v>24</v>
      </c>
      <c r="F6" s="73"/>
      <c r="G6" s="73"/>
      <c r="H6" s="73" t="s">
        <v>25</v>
      </c>
      <c r="I6" s="73"/>
      <c r="J6" s="73"/>
      <c r="L6" s="77"/>
      <c r="M6" s="78"/>
      <c r="N6" s="78"/>
      <c r="O6" s="9"/>
      <c r="Q6" s="2"/>
    </row>
    <row r="7" spans="2:19" s="5" customFormat="1" ht="18" customHeight="1" x14ac:dyDescent="0.3">
      <c r="B7" s="70"/>
      <c r="C7" s="70"/>
      <c r="D7" s="1"/>
      <c r="E7" s="23">
        <v>2022</v>
      </c>
      <c r="F7" s="23">
        <v>2023</v>
      </c>
      <c r="G7" s="23">
        <v>2024</v>
      </c>
      <c r="H7" s="23">
        <v>2025</v>
      </c>
      <c r="I7" s="23">
        <v>2026</v>
      </c>
      <c r="J7" s="23">
        <v>2027</v>
      </c>
      <c r="L7" s="77"/>
      <c r="M7" s="33"/>
      <c r="N7" s="33"/>
      <c r="O7" s="33"/>
      <c r="P7" s="4"/>
      <c r="Q7" s="4"/>
      <c r="R7" s="4"/>
    </row>
    <row r="8" spans="2:19" s="5" customFormat="1" ht="18" customHeight="1" x14ac:dyDescent="0.3">
      <c r="B8" s="8" t="s">
        <v>3</v>
      </c>
      <c r="C8" s="5" t="s">
        <v>23</v>
      </c>
      <c r="D8" s="9"/>
      <c r="E8" s="10">
        <f>(E29*E30)</f>
        <v>15000000</v>
      </c>
      <c r="F8" s="10">
        <f>(F29*F30)</f>
        <v>15096000</v>
      </c>
      <c r="G8" s="10">
        <f>(G29*G30)</f>
        <v>15814080.000000002</v>
      </c>
      <c r="H8" s="67">
        <f t="shared" ref="H8:J8" si="0">(H29*H30)</f>
        <v>16240803.71545946</v>
      </c>
      <c r="I8" s="67">
        <f t="shared" si="0"/>
        <v>16679042.051392289</v>
      </c>
      <c r="J8" s="67">
        <f t="shared" si="0"/>
        <v>17129105.715827692</v>
      </c>
      <c r="L8" s="9"/>
      <c r="M8" s="43"/>
      <c r="N8" s="43"/>
      <c r="O8" s="44"/>
      <c r="P8" s="25"/>
      <c r="Q8" s="25"/>
      <c r="R8" s="25"/>
    </row>
    <row r="9" spans="2:19" s="5" customFormat="1" ht="18" customHeight="1" x14ac:dyDescent="0.3">
      <c r="B9" s="8" t="s">
        <v>4</v>
      </c>
      <c r="C9" s="11" t="s">
        <v>5</v>
      </c>
      <c r="D9" s="12"/>
      <c r="E9" s="10">
        <f>SUM(E33:E36)</f>
        <v>500000</v>
      </c>
      <c r="F9" s="10">
        <f t="shared" ref="F9:J9" si="1">SUM(F33:F36)</f>
        <v>541500</v>
      </c>
      <c r="G9" s="10">
        <f t="shared" si="1"/>
        <v>585275</v>
      </c>
      <c r="H9" s="67">
        <f t="shared" si="1"/>
        <v>642090.56079083518</v>
      </c>
      <c r="I9" s="67">
        <f t="shared" si="1"/>
        <v>709550.8181423163</v>
      </c>
      <c r="J9" s="67">
        <f t="shared" si="1"/>
        <v>789108.95401848841</v>
      </c>
      <c r="L9" s="12"/>
      <c r="M9" s="43"/>
      <c r="N9" s="43"/>
      <c r="O9" s="44"/>
      <c r="P9" s="25"/>
      <c r="Q9" s="25"/>
      <c r="R9" s="25"/>
    </row>
    <row r="10" spans="2:19" s="15" customFormat="1" ht="18" customHeight="1" x14ac:dyDescent="0.3">
      <c r="B10" s="13" t="s">
        <v>6</v>
      </c>
      <c r="C10" s="6" t="s">
        <v>7</v>
      </c>
      <c r="D10" s="7"/>
      <c r="E10" s="14">
        <f>SUM(E8,E9)</f>
        <v>15500000</v>
      </c>
      <c r="F10" s="14">
        <f t="shared" ref="F10:J10" si="2">SUM(F8,F9)</f>
        <v>15637500</v>
      </c>
      <c r="G10" s="14">
        <f t="shared" si="2"/>
        <v>16399355.000000002</v>
      </c>
      <c r="H10" s="14">
        <f t="shared" si="2"/>
        <v>16882894.276250295</v>
      </c>
      <c r="I10" s="14">
        <f t="shared" si="2"/>
        <v>17388592.869534604</v>
      </c>
      <c r="J10" s="14">
        <f t="shared" si="2"/>
        <v>17918214.669846181</v>
      </c>
      <c r="L10" s="12"/>
      <c r="M10" s="44"/>
      <c r="N10" s="44"/>
      <c r="O10" s="9"/>
      <c r="P10" s="3"/>
      <c r="Q10" s="4"/>
      <c r="R10" s="4"/>
      <c r="S10" s="5"/>
    </row>
    <row r="11" spans="2:19" s="5" customFormat="1" ht="18" customHeight="1" x14ac:dyDescent="0.3">
      <c r="B11" s="8" t="s">
        <v>8</v>
      </c>
      <c r="C11" s="5" t="s">
        <v>9</v>
      </c>
      <c r="D11" s="9"/>
      <c r="E11" s="10"/>
      <c r="F11" s="10"/>
      <c r="G11" s="10"/>
      <c r="H11" s="67"/>
      <c r="I11" s="67"/>
      <c r="J11" s="67"/>
      <c r="L11" s="9"/>
      <c r="M11" s="44"/>
      <c r="N11" s="44"/>
      <c r="O11" s="9"/>
      <c r="P11" s="3"/>
      <c r="Q11" s="4"/>
      <c r="R11" s="4"/>
      <c r="S11" s="15"/>
    </row>
    <row r="12" spans="2:19" s="5" customFormat="1" ht="18" customHeight="1" x14ac:dyDescent="0.3">
      <c r="B12" s="8"/>
      <c r="C12" s="22" t="s">
        <v>10</v>
      </c>
      <c r="D12" s="12"/>
      <c r="E12" s="10">
        <v>300000</v>
      </c>
      <c r="F12" s="10">
        <f>F39</f>
        <v>389760</v>
      </c>
      <c r="G12" s="10">
        <f t="shared" ref="G12:J12" si="3">G39</f>
        <v>391152.72000000003</v>
      </c>
      <c r="H12" s="67">
        <f t="shared" si="3"/>
        <v>410537.18384000007</v>
      </c>
      <c r="I12" s="67">
        <f t="shared" si="3"/>
        <v>421958.77171895979</v>
      </c>
      <c r="J12" s="67">
        <f t="shared" si="3"/>
        <v>434038.97664316877</v>
      </c>
      <c r="L12" s="12"/>
      <c r="M12" s="43"/>
      <c r="N12" s="43"/>
      <c r="O12" s="44"/>
      <c r="P12" s="25"/>
      <c r="Q12" s="4"/>
      <c r="R12" s="4"/>
    </row>
    <row r="13" spans="2:19" s="5" customFormat="1" ht="18" customHeight="1" x14ac:dyDescent="0.3">
      <c r="B13" s="8"/>
      <c r="C13" s="22" t="s">
        <v>11</v>
      </c>
      <c r="D13" s="12"/>
      <c r="E13" s="10">
        <f>(E43-E42)</f>
        <v>45000</v>
      </c>
      <c r="F13" s="10">
        <f t="shared" ref="F13:J13" si="4">(F43-F42)</f>
        <v>35000</v>
      </c>
      <c r="G13" s="10">
        <f t="shared" si="4"/>
        <v>35000</v>
      </c>
      <c r="H13" s="67">
        <f t="shared" si="4"/>
        <v>41008.602978941984</v>
      </c>
      <c r="I13" s="67">
        <f t="shared" si="4"/>
        <v>45616.015357803553</v>
      </c>
      <c r="J13" s="67">
        <f t="shared" si="4"/>
        <v>50741.081284624117</v>
      </c>
      <c r="L13" s="12"/>
      <c r="M13" s="43"/>
      <c r="N13" s="43"/>
      <c r="O13" s="44"/>
      <c r="P13" s="25"/>
      <c r="Q13" s="4"/>
      <c r="R13" s="4"/>
    </row>
    <row r="14" spans="2:19" s="5" customFormat="1" ht="18" customHeight="1" x14ac:dyDescent="0.3">
      <c r="B14" s="8"/>
      <c r="C14" s="22" t="s">
        <v>12</v>
      </c>
      <c r="D14" s="12"/>
      <c r="E14" s="10">
        <f>E44</f>
        <v>500000</v>
      </c>
      <c r="F14" s="10">
        <f>F44</f>
        <v>520000</v>
      </c>
      <c r="G14" s="10">
        <f>G44</f>
        <v>600000</v>
      </c>
      <c r="H14" s="67">
        <f t="shared" ref="H14:J14" si="5">H44</f>
        <v>658153.84615384613</v>
      </c>
      <c r="I14" s="67">
        <f t="shared" si="5"/>
        <v>721944.14201183431</v>
      </c>
      <c r="J14" s="67">
        <f t="shared" si="5"/>
        <v>791917.18962221208</v>
      </c>
      <c r="L14" s="12"/>
      <c r="M14" s="43"/>
      <c r="N14" s="43"/>
      <c r="O14" s="44"/>
      <c r="P14" s="25"/>
      <c r="Q14" s="4"/>
      <c r="R14" s="4"/>
    </row>
    <row r="15" spans="2:19" s="5" customFormat="1" ht="18" customHeight="1" x14ac:dyDescent="0.3">
      <c r="B15" s="8"/>
      <c r="C15" s="22" t="s">
        <v>13</v>
      </c>
      <c r="D15" s="12"/>
      <c r="E15" s="10">
        <f>(E46*E47)</f>
        <v>400000</v>
      </c>
      <c r="F15" s="10">
        <f t="shared" ref="F15:J15" si="6">(F46*F47)</f>
        <v>408000</v>
      </c>
      <c r="G15" s="10">
        <f t="shared" si="6"/>
        <v>416160</v>
      </c>
      <c r="H15" s="67">
        <f t="shared" si="6"/>
        <v>424483.2</v>
      </c>
      <c r="I15" s="67">
        <f t="shared" si="6"/>
        <v>432972.86399999994</v>
      </c>
      <c r="J15" s="67">
        <f t="shared" si="6"/>
        <v>441632.32127999997</v>
      </c>
      <c r="L15" s="12"/>
      <c r="M15" s="43"/>
      <c r="N15" s="43"/>
      <c r="O15" s="44"/>
      <c r="P15" s="25"/>
      <c r="Q15" s="4"/>
      <c r="R15" s="4"/>
    </row>
    <row r="16" spans="2:19" s="5" customFormat="1" ht="18" customHeight="1" x14ac:dyDescent="0.3">
      <c r="B16" s="8"/>
      <c r="C16" s="22" t="s">
        <v>14</v>
      </c>
      <c r="D16" s="12"/>
      <c r="E16" s="10">
        <f>(E50*E51)</f>
        <v>100000</v>
      </c>
      <c r="F16" s="10">
        <f t="shared" ref="F16:J16" si="7">(F50*F51)</f>
        <v>90000</v>
      </c>
      <c r="G16" s="10">
        <f t="shared" si="7"/>
        <v>81000</v>
      </c>
      <c r="H16" s="67">
        <f t="shared" si="7"/>
        <v>72900</v>
      </c>
      <c r="I16" s="67">
        <f t="shared" si="7"/>
        <v>65610</v>
      </c>
      <c r="J16" s="67">
        <f t="shared" si="7"/>
        <v>59049</v>
      </c>
      <c r="L16" s="12"/>
      <c r="M16" s="43"/>
      <c r="N16" s="43"/>
      <c r="O16" s="44"/>
      <c r="P16" s="25"/>
      <c r="Q16" s="4"/>
      <c r="R16" s="4"/>
    </row>
    <row r="17" spans="2:19" s="5" customFormat="1" ht="18" customHeight="1" x14ac:dyDescent="0.3">
      <c r="B17" s="8"/>
      <c r="C17" s="22" t="s">
        <v>15</v>
      </c>
      <c r="D17" s="12"/>
      <c r="E17" s="10">
        <f>E54*E55</f>
        <v>150000</v>
      </c>
      <c r="F17" s="10">
        <f t="shared" ref="F17:J17" si="8">F54*F55</f>
        <v>135000</v>
      </c>
      <c r="G17" s="10">
        <f t="shared" si="8"/>
        <v>121500</v>
      </c>
      <c r="H17" s="67">
        <f t="shared" si="8"/>
        <v>109350</v>
      </c>
      <c r="I17" s="67">
        <f t="shared" si="8"/>
        <v>98415</v>
      </c>
      <c r="J17" s="67">
        <f t="shared" si="8"/>
        <v>88573.5</v>
      </c>
      <c r="L17" s="12"/>
      <c r="M17" s="43"/>
      <c r="N17" s="43"/>
      <c r="O17" s="44"/>
      <c r="P17" s="25"/>
      <c r="Q17" s="4"/>
      <c r="R17" s="4"/>
    </row>
    <row r="18" spans="2:19" s="5" customFormat="1" ht="18" customHeight="1" x14ac:dyDescent="0.3">
      <c r="B18" s="8"/>
      <c r="C18" s="22" t="s">
        <v>16</v>
      </c>
      <c r="D18" s="12"/>
      <c r="E18" s="10">
        <f>E56</f>
        <v>85000</v>
      </c>
      <c r="F18" s="10">
        <f t="shared" ref="F18:J18" si="9">F56</f>
        <v>90000</v>
      </c>
      <c r="G18" s="10">
        <f t="shared" si="9"/>
        <v>92500</v>
      </c>
      <c r="H18" s="67">
        <f t="shared" si="9"/>
        <v>96505.310457516345</v>
      </c>
      <c r="I18" s="67">
        <f t="shared" si="9"/>
        <v>100684.05347569312</v>
      </c>
      <c r="J18" s="67">
        <f t="shared" si="9"/>
        <v>105043.73879776153</v>
      </c>
      <c r="L18" s="12"/>
      <c r="M18" s="43"/>
      <c r="N18" s="43"/>
      <c r="O18" s="44"/>
      <c r="P18" s="25"/>
      <c r="Q18" s="4"/>
      <c r="R18" s="4"/>
    </row>
    <row r="19" spans="2:19" s="15" customFormat="1" ht="18" customHeight="1" x14ac:dyDescent="0.3">
      <c r="B19" s="13"/>
      <c r="C19" s="16" t="s">
        <v>17</v>
      </c>
      <c r="D19" s="17"/>
      <c r="E19" s="14">
        <f>SUM(E12:E18)</f>
        <v>1580000</v>
      </c>
      <c r="F19" s="14">
        <f t="shared" ref="F19:J19" si="10">SUM(F12:F18)</f>
        <v>1667760</v>
      </c>
      <c r="G19" s="14">
        <f t="shared" si="10"/>
        <v>1737312.72</v>
      </c>
      <c r="H19" s="14">
        <f t="shared" si="10"/>
        <v>1812938.1434303042</v>
      </c>
      <c r="I19" s="14">
        <f t="shared" si="10"/>
        <v>1887200.8465642908</v>
      </c>
      <c r="J19" s="14">
        <f t="shared" si="10"/>
        <v>1970995.8076277666</v>
      </c>
      <c r="L19" s="5"/>
      <c r="M19" s="5"/>
      <c r="N19" s="5"/>
      <c r="O19" s="5"/>
      <c r="P19" s="5"/>
      <c r="Q19" s="5"/>
      <c r="R19" s="5"/>
      <c r="S19" s="5"/>
    </row>
    <row r="20" spans="2:19" s="5" customFormat="1" ht="18" customHeight="1" x14ac:dyDescent="0.3">
      <c r="B20" s="8" t="s">
        <v>18</v>
      </c>
      <c r="C20" s="11" t="s">
        <v>19</v>
      </c>
      <c r="D20" s="12"/>
      <c r="E20" s="10">
        <f t="shared" ref="E20:J20" si="11">(E10-E19)</f>
        <v>13920000</v>
      </c>
      <c r="F20" s="10">
        <f t="shared" si="11"/>
        <v>13969740</v>
      </c>
      <c r="G20" s="10">
        <f t="shared" si="11"/>
        <v>14662042.280000001</v>
      </c>
      <c r="H20" s="67">
        <f t="shared" si="11"/>
        <v>15069956.132819992</v>
      </c>
      <c r="I20" s="67">
        <f t="shared" si="11"/>
        <v>15501392.022970313</v>
      </c>
      <c r="J20" s="67">
        <f t="shared" si="11"/>
        <v>15947218.862218414</v>
      </c>
    </row>
    <row r="21" spans="2:19" s="5" customFormat="1" ht="18" customHeight="1" x14ac:dyDescent="0.3">
      <c r="B21" s="8" t="s">
        <v>20</v>
      </c>
      <c r="C21" s="11" t="s">
        <v>26</v>
      </c>
      <c r="D21" s="12"/>
      <c r="E21" s="10">
        <f>(E20*30%)</f>
        <v>4176000</v>
      </c>
      <c r="F21" s="10">
        <f t="shared" ref="F21:J21" si="12">(F20*30%)</f>
        <v>4190922</v>
      </c>
      <c r="G21" s="10">
        <f t="shared" si="12"/>
        <v>4398612.6840000004</v>
      </c>
      <c r="H21" s="67">
        <f t="shared" si="12"/>
        <v>4520986.8398459973</v>
      </c>
      <c r="I21" s="67">
        <f t="shared" si="12"/>
        <v>4650417.6068910938</v>
      </c>
      <c r="J21" s="67">
        <f t="shared" si="12"/>
        <v>4784165.6586655239</v>
      </c>
    </row>
    <row r="22" spans="2:19" s="15" customFormat="1" ht="18" customHeight="1" x14ac:dyDescent="0.3">
      <c r="B22" s="13" t="s">
        <v>21</v>
      </c>
      <c r="C22" s="18" t="s">
        <v>22</v>
      </c>
      <c r="D22" s="17"/>
      <c r="E22" s="19">
        <f>(E20-E21)</f>
        <v>9744000</v>
      </c>
      <c r="F22" s="19">
        <f t="shared" ref="F22:J22" si="13">(F20-F21)</f>
        <v>9778818</v>
      </c>
      <c r="G22" s="19">
        <f t="shared" si="13"/>
        <v>10263429.596000001</v>
      </c>
      <c r="H22" s="19">
        <f t="shared" si="13"/>
        <v>10548969.292973995</v>
      </c>
      <c r="I22" s="19">
        <f t="shared" si="13"/>
        <v>10850974.416079219</v>
      </c>
      <c r="J22" s="19">
        <f t="shared" si="13"/>
        <v>11163053.203552891</v>
      </c>
    </row>
    <row r="23" spans="2:19" s="5" customFormat="1" ht="3" customHeight="1" x14ac:dyDescent="0.3">
      <c r="B23" s="20"/>
      <c r="C23" s="21"/>
      <c r="D23" s="21"/>
      <c r="E23" s="21"/>
      <c r="F23" s="21"/>
      <c r="G23" s="21"/>
      <c r="H23" s="21"/>
      <c r="I23" s="21"/>
      <c r="J23" s="21"/>
    </row>
    <row r="24" spans="2:19" s="5" customFormat="1" ht="15.6" x14ac:dyDescent="0.3">
      <c r="B24" s="8"/>
      <c r="D24" s="9"/>
    </row>
    <row r="25" spans="2:19" s="5" customFormat="1" ht="15.6" x14ac:dyDescent="0.3">
      <c r="B25" s="8"/>
      <c r="D25" s="9"/>
    </row>
    <row r="26" spans="2:19" s="5" customFormat="1" ht="15.6" x14ac:dyDescent="0.3">
      <c r="B26" s="8"/>
      <c r="D26" s="9"/>
    </row>
    <row r="27" spans="2:19" s="5" customFormat="1" ht="19.8" x14ac:dyDescent="0.3">
      <c r="B27" s="79" t="s">
        <v>33</v>
      </c>
      <c r="C27" s="79"/>
      <c r="D27" s="46"/>
      <c r="E27" s="73" t="s">
        <v>24</v>
      </c>
      <c r="F27" s="73"/>
      <c r="G27" s="73"/>
      <c r="H27" s="73" t="s">
        <v>25</v>
      </c>
      <c r="I27" s="73"/>
      <c r="J27" s="73"/>
      <c r="L27" s="76" t="s">
        <v>45</v>
      </c>
      <c r="M27" s="76"/>
      <c r="N27" s="76"/>
    </row>
    <row r="28" spans="2:19" s="36" customFormat="1" ht="18" customHeight="1" x14ac:dyDescent="0.3">
      <c r="B28" s="36" t="s">
        <v>3</v>
      </c>
      <c r="C28" s="36" t="s">
        <v>57</v>
      </c>
      <c r="D28" s="17"/>
      <c r="E28" s="37">
        <v>2022</v>
      </c>
      <c r="F28" s="37">
        <v>2023</v>
      </c>
      <c r="G28" s="37">
        <v>2024</v>
      </c>
      <c r="H28" s="59">
        <v>2025</v>
      </c>
      <c r="I28" s="59">
        <v>2026</v>
      </c>
      <c r="J28" s="59">
        <v>2027</v>
      </c>
      <c r="L28" s="54" t="s">
        <v>27</v>
      </c>
      <c r="M28" s="54" t="s">
        <v>28</v>
      </c>
      <c r="N28" s="54" t="s">
        <v>31</v>
      </c>
    </row>
    <row r="29" spans="2:19" s="11" customFormat="1" ht="18" customHeight="1" x14ac:dyDescent="0.3">
      <c r="C29" s="22" t="s">
        <v>34</v>
      </c>
      <c r="D29" s="12"/>
      <c r="E29" s="47">
        <v>15000</v>
      </c>
      <c r="F29" s="47">
        <v>14800</v>
      </c>
      <c r="G29" s="47">
        <v>15200</v>
      </c>
      <c r="H29" s="60">
        <f>(G29*(1+$N$29))</f>
        <v>15304.072072072071</v>
      </c>
      <c r="I29" s="60">
        <f>(H29*(1+N29))</f>
        <v>15408.856709682654</v>
      </c>
      <c r="J29" s="60">
        <f>(I29*(1+N29))</f>
        <v>15514.358791658859</v>
      </c>
      <c r="L29" s="55">
        <f>(F29-E29)/E29</f>
        <v>-1.3333333333333334E-2</v>
      </c>
      <c r="M29" s="55">
        <f>(G29-F29)/F29</f>
        <v>2.7027027027027029E-2</v>
      </c>
      <c r="N29" s="55">
        <f>AVERAGE(L29,M29)</f>
        <v>6.8468468468468472E-3</v>
      </c>
    </row>
    <row r="30" spans="2:19" s="11" customFormat="1" ht="18" customHeight="1" x14ac:dyDescent="0.3">
      <c r="C30" s="22" t="s">
        <v>35</v>
      </c>
      <c r="D30" s="12"/>
      <c r="E30" s="47">
        <v>1000</v>
      </c>
      <c r="F30" s="42">
        <f>(E30*(1+F31))</f>
        <v>1020</v>
      </c>
      <c r="G30" s="42">
        <f>(F30*(1+G31))</f>
        <v>1040.4000000000001</v>
      </c>
      <c r="H30" s="60">
        <f t="shared" ref="H30:J30" si="14">(G30*(1+H31))</f>
        <v>1061.2080000000001</v>
      </c>
      <c r="I30" s="60">
        <f t="shared" si="14"/>
        <v>1082.4321600000001</v>
      </c>
      <c r="J30" s="60">
        <f t="shared" si="14"/>
        <v>1104.0808032</v>
      </c>
      <c r="L30" s="56"/>
      <c r="M30" s="56"/>
      <c r="N30" s="56"/>
    </row>
    <row r="31" spans="2:19" s="11" customFormat="1" ht="18" customHeight="1" x14ac:dyDescent="0.3">
      <c r="C31" s="45" t="s">
        <v>36</v>
      </c>
      <c r="D31" s="12"/>
      <c r="E31" s="49">
        <v>0.02</v>
      </c>
      <c r="F31" s="34">
        <v>0.02</v>
      </c>
      <c r="G31" s="34">
        <v>0.02</v>
      </c>
      <c r="H31" s="61">
        <v>0.02</v>
      </c>
      <c r="I31" s="61">
        <v>0.02</v>
      </c>
      <c r="J31" s="61">
        <v>0.02</v>
      </c>
      <c r="L31" s="56"/>
      <c r="M31" s="56"/>
      <c r="N31" s="56"/>
    </row>
    <row r="32" spans="2:19" s="36" customFormat="1" ht="18" customHeight="1" x14ac:dyDescent="0.3">
      <c r="B32" s="36" t="s">
        <v>4</v>
      </c>
      <c r="C32" s="36" t="s">
        <v>37</v>
      </c>
      <c r="D32" s="17"/>
      <c r="E32" s="48"/>
      <c r="F32" s="38"/>
      <c r="G32" s="38"/>
      <c r="H32" s="62"/>
      <c r="I32" s="62"/>
      <c r="J32" s="62"/>
      <c r="L32" s="57"/>
      <c r="M32" s="57"/>
      <c r="N32" s="57"/>
    </row>
    <row r="33" spans="2:14" s="11" customFormat="1" ht="18" customHeight="1" x14ac:dyDescent="0.3">
      <c r="C33" s="22" t="s">
        <v>38</v>
      </c>
      <c r="D33" s="12"/>
      <c r="E33" s="47">
        <v>85000</v>
      </c>
      <c r="F33" s="47">
        <v>85000</v>
      </c>
      <c r="G33" s="47">
        <v>85000</v>
      </c>
      <c r="H33" s="60">
        <f>(G33*(1+N33))</f>
        <v>85000</v>
      </c>
      <c r="I33" s="60">
        <f>(H33*(1+N33))</f>
        <v>85000</v>
      </c>
      <c r="J33" s="60">
        <f>(I33*(1+N33))</f>
        <v>85000</v>
      </c>
      <c r="L33" s="56">
        <f>(F33-E33)/E33</f>
        <v>0</v>
      </c>
      <c r="M33" s="56">
        <f>(G33-F33)/F33</f>
        <v>0</v>
      </c>
      <c r="N33" s="56">
        <f>AVERAGE(L33,M33)</f>
        <v>0</v>
      </c>
    </row>
    <row r="34" spans="2:14" s="11" customFormat="1" ht="18" customHeight="1" x14ac:dyDescent="0.3">
      <c r="C34" s="22" t="s">
        <v>39</v>
      </c>
      <c r="D34" s="12"/>
      <c r="E34" s="47">
        <v>250000</v>
      </c>
      <c r="F34" s="47">
        <v>300000</v>
      </c>
      <c r="G34" s="47">
        <v>340000</v>
      </c>
      <c r="H34" s="60">
        <f>G34*(1+$N$34)</f>
        <v>396666.66666666669</v>
      </c>
      <c r="I34" s="60">
        <f t="shared" ref="I34:J34" si="15">H34*(1+$N$34)</f>
        <v>462777.77777777781</v>
      </c>
      <c r="J34" s="60">
        <f t="shared" si="15"/>
        <v>539907.40740740753</v>
      </c>
      <c r="L34" s="58">
        <f>((F34-E34)/E34)</f>
        <v>0.2</v>
      </c>
      <c r="M34" s="55">
        <f>((G34-F34)/F34)</f>
        <v>0.13333333333333333</v>
      </c>
      <c r="N34" s="55">
        <f>AVERAGE(M34,L34)</f>
        <v>0.16666666666666669</v>
      </c>
    </row>
    <row r="35" spans="2:14" s="11" customFormat="1" ht="18" customHeight="1" x14ac:dyDescent="0.3">
      <c r="C35" s="22" t="s">
        <v>40</v>
      </c>
      <c r="D35" s="12"/>
      <c r="E35" s="47">
        <v>55000</v>
      </c>
      <c r="F35" s="47">
        <v>41000</v>
      </c>
      <c r="G35" s="47">
        <v>39000</v>
      </c>
      <c r="H35" s="60">
        <f>G35*(1+$N$35)</f>
        <v>33085.144124168517</v>
      </c>
      <c r="I35" s="60">
        <f t="shared" ref="I35:J35" si="16">H35*(1+$N$35)</f>
        <v>28067.352864538527</v>
      </c>
      <c r="J35" s="60">
        <f t="shared" si="16"/>
        <v>23810.574736080802</v>
      </c>
      <c r="L35" s="55">
        <f>((F35-E35)/E35)</f>
        <v>-0.25454545454545452</v>
      </c>
      <c r="M35" s="55">
        <f>((G35-F35)/F35)</f>
        <v>-4.878048780487805E-2</v>
      </c>
      <c r="N35" s="55">
        <f>AVERAGE(M35,L35)</f>
        <v>-0.15166297117516628</v>
      </c>
    </row>
    <row r="36" spans="2:14" s="11" customFormat="1" ht="18" customHeight="1" x14ac:dyDescent="0.3">
      <c r="C36" s="22" t="s">
        <v>41</v>
      </c>
      <c r="D36" s="12"/>
      <c r="E36" s="47">
        <v>110000</v>
      </c>
      <c r="F36" s="42">
        <f>(E36*(1+F37))</f>
        <v>115500</v>
      </c>
      <c r="G36" s="42">
        <f>(F36*(1+G37))</f>
        <v>121275</v>
      </c>
      <c r="H36" s="60">
        <f t="shared" ref="H36:J36" si="17">(G36*(1+H37))</f>
        <v>127338.75</v>
      </c>
      <c r="I36" s="60">
        <f t="shared" si="17"/>
        <v>133705.6875</v>
      </c>
      <c r="J36" s="60">
        <f t="shared" si="17"/>
        <v>140390.97187500002</v>
      </c>
      <c r="L36" s="56"/>
      <c r="M36" s="56"/>
      <c r="N36" s="56"/>
    </row>
    <row r="37" spans="2:14" s="11" customFormat="1" ht="18" customHeight="1" x14ac:dyDescent="0.3">
      <c r="C37" s="45" t="s">
        <v>42</v>
      </c>
      <c r="D37" s="12"/>
      <c r="E37" s="49">
        <v>0.05</v>
      </c>
      <c r="F37" s="34">
        <v>0.05</v>
      </c>
      <c r="G37" s="34">
        <v>0.05</v>
      </c>
      <c r="H37" s="61">
        <v>0.05</v>
      </c>
      <c r="I37" s="61">
        <v>0.05</v>
      </c>
      <c r="J37" s="61">
        <v>0.05</v>
      </c>
      <c r="L37" s="56"/>
      <c r="M37" s="56"/>
      <c r="N37" s="56"/>
    </row>
    <row r="38" spans="2:14" s="36" customFormat="1" ht="18" customHeight="1" x14ac:dyDescent="0.3">
      <c r="B38" s="36" t="s">
        <v>6</v>
      </c>
      <c r="C38" s="15" t="s">
        <v>43</v>
      </c>
      <c r="D38" s="17"/>
      <c r="E38" s="48"/>
      <c r="F38" s="38"/>
      <c r="G38" s="38"/>
      <c r="H38" s="62"/>
      <c r="I38" s="62"/>
      <c r="J38" s="62"/>
      <c r="L38" s="57"/>
      <c r="M38" s="57"/>
      <c r="N38" s="57"/>
    </row>
    <row r="39" spans="2:14" s="32" customFormat="1" ht="18" customHeight="1" x14ac:dyDescent="0.3">
      <c r="C39" s="22" t="s">
        <v>10</v>
      </c>
      <c r="D39" s="33"/>
      <c r="E39" s="47">
        <v>300000</v>
      </c>
      <c r="F39" s="42">
        <f>(E22*F40)</f>
        <v>389760</v>
      </c>
      <c r="G39" s="42">
        <f>(F22*G40)</f>
        <v>391152.72000000003</v>
      </c>
      <c r="H39" s="60">
        <f>(G22*H40)</f>
        <v>410537.18384000007</v>
      </c>
      <c r="I39" s="60">
        <f>(H22*I40)</f>
        <v>421958.77171895979</v>
      </c>
      <c r="J39" s="60">
        <f>(I22*J40)</f>
        <v>434038.97664316877</v>
      </c>
      <c r="L39" s="56"/>
      <c r="M39" s="56"/>
      <c r="N39" s="56"/>
    </row>
    <row r="40" spans="2:14" s="32" customFormat="1" ht="18" customHeight="1" x14ac:dyDescent="0.3">
      <c r="C40" s="45" t="s">
        <v>44</v>
      </c>
      <c r="D40" s="33"/>
      <c r="E40" s="34">
        <v>0.04</v>
      </c>
      <c r="F40" s="34">
        <v>0.04</v>
      </c>
      <c r="G40" s="34">
        <v>0.04</v>
      </c>
      <c r="H40" s="61">
        <v>0.04</v>
      </c>
      <c r="I40" s="61">
        <v>0.04</v>
      </c>
      <c r="J40" s="61">
        <v>0.04</v>
      </c>
      <c r="L40" s="56"/>
      <c r="M40" s="56"/>
      <c r="N40" s="56"/>
    </row>
    <row r="41" spans="2:14" s="32" customFormat="1" ht="18" customHeight="1" x14ac:dyDescent="0.3">
      <c r="C41" s="22" t="s">
        <v>48</v>
      </c>
      <c r="D41" s="33"/>
      <c r="E41" s="41"/>
      <c r="H41" s="63"/>
      <c r="I41" s="63"/>
      <c r="J41" s="63"/>
      <c r="L41" s="56"/>
      <c r="M41" s="56"/>
      <c r="N41" s="56"/>
    </row>
    <row r="42" spans="2:14" s="32" customFormat="1" ht="18" customHeight="1" x14ac:dyDescent="0.3">
      <c r="C42" s="45" t="s">
        <v>46</v>
      </c>
      <c r="D42" s="33"/>
      <c r="E42" s="47">
        <v>250000</v>
      </c>
      <c r="F42" s="42">
        <f>E43</f>
        <v>295000</v>
      </c>
      <c r="G42" s="42">
        <f>F43</f>
        <v>330000</v>
      </c>
      <c r="H42" s="60">
        <f>G43</f>
        <v>365000</v>
      </c>
      <c r="I42" s="60">
        <f>H43</f>
        <v>406008.60297894198</v>
      </c>
      <c r="J42" s="60">
        <f>I43</f>
        <v>451624.61833674554</v>
      </c>
      <c r="L42" s="56"/>
      <c r="M42" s="56"/>
      <c r="N42" s="56"/>
    </row>
    <row r="43" spans="2:14" s="32" customFormat="1" ht="18" customHeight="1" x14ac:dyDescent="0.3">
      <c r="C43" s="45" t="s">
        <v>47</v>
      </c>
      <c r="D43" s="33"/>
      <c r="E43" s="47">
        <v>295000</v>
      </c>
      <c r="F43" s="47">
        <v>330000</v>
      </c>
      <c r="G43" s="47">
        <v>365000</v>
      </c>
      <c r="H43" s="60">
        <f>(G43*(1+$N$43))</f>
        <v>406008.60297894198</v>
      </c>
      <c r="I43" s="60">
        <f t="shared" ref="I43:J43" si="18">(H43*(1+$N$43))</f>
        <v>451624.61833674554</v>
      </c>
      <c r="J43" s="60">
        <f t="shared" si="18"/>
        <v>502365.69962136965</v>
      </c>
      <c r="L43" s="55">
        <f>((F43-E43)/E43)</f>
        <v>0.11864406779661017</v>
      </c>
      <c r="M43" s="55">
        <f>((G43-F43)/F43)</f>
        <v>0.10606060606060606</v>
      </c>
      <c r="N43" s="55">
        <f>AVERAGE(M43,L43)</f>
        <v>0.11235233692860812</v>
      </c>
    </row>
    <row r="44" spans="2:14" s="32" customFormat="1" ht="18" customHeight="1" x14ac:dyDescent="0.3">
      <c r="C44" s="22" t="s">
        <v>12</v>
      </c>
      <c r="D44" s="33"/>
      <c r="E44" s="47">
        <v>500000</v>
      </c>
      <c r="F44" s="47">
        <v>520000</v>
      </c>
      <c r="G44" s="47">
        <v>600000</v>
      </c>
      <c r="H44" s="60">
        <f>((G44*(1+$N$44)))</f>
        <v>658153.84615384613</v>
      </c>
      <c r="I44" s="60">
        <f t="shared" ref="I44:J44" si="19">((H44*(1+$N$44)))</f>
        <v>721944.14201183431</v>
      </c>
      <c r="J44" s="60">
        <f t="shared" si="19"/>
        <v>791917.18962221208</v>
      </c>
      <c r="L44" s="55">
        <f>((F44-E44)/E44)</f>
        <v>0.04</v>
      </c>
      <c r="M44" s="55">
        <f>((G44-F44)/F44)</f>
        <v>0.15384615384615385</v>
      </c>
      <c r="N44" s="55">
        <f>AVERAGE(M44,L44)</f>
        <v>9.6923076923076931E-2</v>
      </c>
    </row>
    <row r="45" spans="2:14" s="32" customFormat="1" ht="18" customHeight="1" x14ac:dyDescent="0.3">
      <c r="C45" s="22" t="s">
        <v>13</v>
      </c>
      <c r="D45" s="33"/>
      <c r="E45" s="47"/>
      <c r="F45" s="47"/>
      <c r="G45" s="47"/>
      <c r="H45" s="64"/>
      <c r="I45" s="64"/>
      <c r="J45" s="64"/>
      <c r="L45" s="56"/>
      <c r="M45" s="56"/>
      <c r="N45" s="56"/>
    </row>
    <row r="46" spans="2:14" s="32" customFormat="1" ht="18" customHeight="1" x14ac:dyDescent="0.3">
      <c r="C46" s="45" t="s">
        <v>49</v>
      </c>
      <c r="D46" s="33"/>
      <c r="E46" s="35">
        <v>10</v>
      </c>
      <c r="F46" s="35">
        <v>10</v>
      </c>
      <c r="G46" s="35">
        <v>10</v>
      </c>
      <c r="H46" s="65">
        <v>10</v>
      </c>
      <c r="I46" s="65">
        <v>10</v>
      </c>
      <c r="J46" s="65">
        <v>10</v>
      </c>
      <c r="L46" s="56"/>
      <c r="M46" s="56"/>
      <c r="N46" s="56"/>
    </row>
    <row r="47" spans="2:14" s="32" customFormat="1" ht="18" customHeight="1" x14ac:dyDescent="0.3">
      <c r="C47" s="45" t="s">
        <v>50</v>
      </c>
      <c r="D47" s="33"/>
      <c r="E47" s="47">
        <v>40000</v>
      </c>
      <c r="F47" s="42">
        <f>(E47*(1+F48))</f>
        <v>40800</v>
      </c>
      <c r="G47" s="42">
        <f t="shared" ref="G47:J47" si="20">(F47*(1+G48))</f>
        <v>41616</v>
      </c>
      <c r="H47" s="60">
        <f t="shared" si="20"/>
        <v>42448.32</v>
      </c>
      <c r="I47" s="60">
        <f t="shared" si="20"/>
        <v>43297.286399999997</v>
      </c>
      <c r="J47" s="60">
        <f t="shared" si="20"/>
        <v>44163.232127999996</v>
      </c>
      <c r="L47" s="56"/>
      <c r="M47" s="56"/>
      <c r="N47" s="56"/>
    </row>
    <row r="48" spans="2:14" s="32" customFormat="1" ht="18" customHeight="1" x14ac:dyDescent="0.3">
      <c r="C48" s="45" t="s">
        <v>51</v>
      </c>
      <c r="D48" s="33"/>
      <c r="E48" s="49">
        <v>0.02</v>
      </c>
      <c r="F48" s="49">
        <v>0.02</v>
      </c>
      <c r="G48" s="49">
        <v>0.02</v>
      </c>
      <c r="H48" s="66">
        <v>0.02</v>
      </c>
      <c r="I48" s="66">
        <v>0.02</v>
      </c>
      <c r="J48" s="66">
        <v>0.02</v>
      </c>
      <c r="L48" s="56"/>
      <c r="M48" s="56"/>
      <c r="N48" s="56"/>
    </row>
    <row r="49" spans="2:14" s="32" customFormat="1" ht="18" customHeight="1" x14ac:dyDescent="0.3">
      <c r="C49" s="22" t="s">
        <v>14</v>
      </c>
      <c r="D49" s="33"/>
      <c r="E49" s="47"/>
      <c r="F49" s="47"/>
      <c r="G49" s="47"/>
      <c r="H49" s="64"/>
      <c r="I49" s="64"/>
      <c r="J49" s="64"/>
      <c r="L49" s="56"/>
      <c r="M49" s="56"/>
      <c r="N49" s="56"/>
    </row>
    <row r="50" spans="2:14" s="32" customFormat="1" ht="18" customHeight="1" x14ac:dyDescent="0.3">
      <c r="C50" s="45" t="s">
        <v>52</v>
      </c>
      <c r="D50" s="33"/>
      <c r="E50" s="47">
        <v>1000000</v>
      </c>
      <c r="F50" s="42">
        <f>(E50*(1-F52))</f>
        <v>900000</v>
      </c>
      <c r="G50" s="42">
        <f t="shared" ref="G50:J50" si="21">(F50*(1-G52))</f>
        <v>810000</v>
      </c>
      <c r="H50" s="60">
        <f t="shared" si="21"/>
        <v>729000</v>
      </c>
      <c r="I50" s="60">
        <f t="shared" si="21"/>
        <v>656100</v>
      </c>
      <c r="J50" s="60">
        <f t="shared" si="21"/>
        <v>590490</v>
      </c>
      <c r="L50" s="56"/>
      <c r="M50" s="56"/>
      <c r="N50" s="56"/>
    </row>
    <row r="51" spans="2:14" s="32" customFormat="1" ht="18" customHeight="1" x14ac:dyDescent="0.3">
      <c r="C51" s="45" t="s">
        <v>53</v>
      </c>
      <c r="D51" s="33"/>
      <c r="E51" s="49">
        <v>0.1</v>
      </c>
      <c r="F51" s="49">
        <v>0.1</v>
      </c>
      <c r="G51" s="49">
        <v>0.1</v>
      </c>
      <c r="H51" s="66">
        <v>0.1</v>
      </c>
      <c r="I51" s="66">
        <v>0.1</v>
      </c>
      <c r="J51" s="66">
        <v>0.1</v>
      </c>
      <c r="L51" s="56"/>
      <c r="M51" s="56"/>
      <c r="N51" s="56"/>
    </row>
    <row r="52" spans="2:14" s="32" customFormat="1" ht="18" customHeight="1" x14ac:dyDescent="0.3">
      <c r="C52" s="45" t="s">
        <v>54</v>
      </c>
      <c r="D52" s="33"/>
      <c r="E52" s="49">
        <v>0.1</v>
      </c>
      <c r="F52" s="49">
        <v>0.1</v>
      </c>
      <c r="G52" s="49">
        <v>0.1</v>
      </c>
      <c r="H52" s="66">
        <v>0.1</v>
      </c>
      <c r="I52" s="66">
        <v>0.1</v>
      </c>
      <c r="J52" s="66">
        <v>0.1</v>
      </c>
      <c r="L52" s="56"/>
      <c r="M52" s="56"/>
      <c r="N52" s="56"/>
    </row>
    <row r="53" spans="2:14" s="32" customFormat="1" ht="18" customHeight="1" x14ac:dyDescent="0.3">
      <c r="C53" s="22" t="s">
        <v>15</v>
      </c>
      <c r="D53" s="33"/>
      <c r="E53" s="47"/>
      <c r="F53" s="47"/>
      <c r="G53" s="47"/>
      <c r="H53" s="64"/>
      <c r="I53" s="64"/>
      <c r="J53" s="64"/>
      <c r="L53" s="56"/>
      <c r="M53" s="56"/>
      <c r="N53" s="56"/>
    </row>
    <row r="54" spans="2:14" s="32" customFormat="1" ht="18" customHeight="1" x14ac:dyDescent="0.3">
      <c r="C54" s="45" t="s">
        <v>55</v>
      </c>
      <c r="D54" s="33"/>
      <c r="E54" s="47">
        <v>1500000</v>
      </c>
      <c r="F54" s="42">
        <f>(E54*(1-F55))</f>
        <v>1350000</v>
      </c>
      <c r="G54" s="42">
        <f t="shared" ref="G54:J54" si="22">(F54*(1-G55))</f>
        <v>1215000</v>
      </c>
      <c r="H54" s="60">
        <f t="shared" si="22"/>
        <v>1093500</v>
      </c>
      <c r="I54" s="60">
        <f t="shared" si="22"/>
        <v>984150</v>
      </c>
      <c r="J54" s="60">
        <f t="shared" si="22"/>
        <v>885735</v>
      </c>
      <c r="L54" s="56"/>
      <c r="M54" s="56"/>
      <c r="N54" s="56"/>
    </row>
    <row r="55" spans="2:14" s="32" customFormat="1" ht="18" customHeight="1" x14ac:dyDescent="0.3">
      <c r="C55" s="45" t="s">
        <v>56</v>
      </c>
      <c r="D55" s="33"/>
      <c r="E55" s="49">
        <v>0.1</v>
      </c>
      <c r="F55" s="49">
        <v>0.1</v>
      </c>
      <c r="G55" s="49">
        <v>0.1</v>
      </c>
      <c r="H55" s="66">
        <v>0.1</v>
      </c>
      <c r="I55" s="66">
        <v>0.1</v>
      </c>
      <c r="J55" s="66">
        <v>0.1</v>
      </c>
      <c r="L55" s="56"/>
      <c r="M55" s="56"/>
      <c r="N55" s="56"/>
    </row>
    <row r="56" spans="2:14" s="32" customFormat="1" ht="18" customHeight="1" x14ac:dyDescent="0.3">
      <c r="C56" s="22" t="s">
        <v>16</v>
      </c>
      <c r="D56" s="33"/>
      <c r="E56" s="47">
        <v>85000</v>
      </c>
      <c r="F56" s="47">
        <v>90000</v>
      </c>
      <c r="G56" s="47">
        <v>92500</v>
      </c>
      <c r="H56" s="60">
        <f>(G56*(1+$N$56))</f>
        <v>96505.310457516345</v>
      </c>
      <c r="I56" s="60">
        <f t="shared" ref="I56:J56" si="23">(H56*(1+$N$56))</f>
        <v>100684.05347569312</v>
      </c>
      <c r="J56" s="60">
        <f t="shared" si="23"/>
        <v>105043.73879776153</v>
      </c>
      <c r="L56" s="55">
        <f>((F56-E56)/E56)</f>
        <v>5.8823529411764705E-2</v>
      </c>
      <c r="M56" s="55">
        <f>((G56-F56)/F56)</f>
        <v>2.7777777777777776E-2</v>
      </c>
      <c r="N56" s="55">
        <f>AVERAGE(M56,L56)</f>
        <v>4.3300653594771241E-2</v>
      </c>
    </row>
    <row r="57" spans="2:14" s="39" customFormat="1" ht="4.95" customHeight="1" x14ac:dyDescent="0.3">
      <c r="B57" s="51"/>
      <c r="C57" s="52"/>
      <c r="D57" s="51"/>
      <c r="E57" s="53"/>
      <c r="F57" s="53"/>
      <c r="G57" s="53"/>
      <c r="H57" s="53"/>
      <c r="I57" s="53"/>
      <c r="J57" s="53"/>
      <c r="K57" s="51"/>
      <c r="L57" s="51"/>
      <c r="M57" s="51"/>
      <c r="N57" s="51"/>
    </row>
    <row r="58" spans="2:14" s="39" customFormat="1" ht="18" customHeight="1" x14ac:dyDescent="0.3">
      <c r="C58" s="4"/>
      <c r="D58" s="40"/>
      <c r="E58" s="50"/>
      <c r="F58" s="50"/>
      <c r="G58" s="50"/>
      <c r="H58" s="50"/>
      <c r="I58" s="50"/>
      <c r="J58" s="50"/>
    </row>
    <row r="59" spans="2:14" s="39" customFormat="1" ht="18" customHeight="1" x14ac:dyDescent="0.3">
      <c r="B59" s="81" t="s">
        <v>59</v>
      </c>
      <c r="C59" s="81"/>
      <c r="D59" s="40"/>
      <c r="E59" s="50"/>
      <c r="F59" s="50"/>
      <c r="G59" s="50"/>
      <c r="H59" s="50"/>
      <c r="I59" s="50"/>
      <c r="J59" s="50"/>
    </row>
    <row r="60" spans="2:14" s="39" customFormat="1" ht="15.6" x14ac:dyDescent="0.3">
      <c r="B60" s="80"/>
      <c r="C60" s="82" t="s">
        <v>60</v>
      </c>
      <c r="D60" s="40"/>
      <c r="E60" s="50"/>
      <c r="F60" s="50"/>
      <c r="G60" s="50"/>
      <c r="H60" s="50"/>
      <c r="I60" s="50"/>
      <c r="J60" s="50"/>
    </row>
    <row r="61" spans="2:14" s="39" customFormat="1" ht="15.6" x14ac:dyDescent="0.3">
      <c r="B61" s="83"/>
      <c r="C61" s="82" t="s">
        <v>58</v>
      </c>
      <c r="D61" s="40"/>
      <c r="E61" s="50"/>
      <c r="F61" s="50"/>
      <c r="G61" s="50"/>
      <c r="H61" s="50"/>
      <c r="I61" s="50"/>
      <c r="J61" s="50"/>
    </row>
    <row r="62" spans="2:14" s="39" customFormat="1" x14ac:dyDescent="0.3">
      <c r="C62" s="4"/>
      <c r="D62" s="40"/>
      <c r="E62" s="50"/>
      <c r="F62" s="50"/>
      <c r="G62" s="50"/>
      <c r="H62" s="50"/>
      <c r="I62" s="50"/>
      <c r="J62" s="50"/>
    </row>
    <row r="63" spans="2:14" s="39" customFormat="1" x14ac:dyDescent="0.3">
      <c r="C63" s="4"/>
      <c r="D63" s="40"/>
      <c r="E63" s="50"/>
      <c r="F63" s="50"/>
      <c r="G63" s="50"/>
      <c r="H63" s="50"/>
      <c r="I63" s="50"/>
      <c r="J63" s="50"/>
    </row>
    <row r="64" spans="2:14" s="39" customFormat="1" x14ac:dyDescent="0.3">
      <c r="C64" s="4"/>
      <c r="D64" s="40"/>
      <c r="E64" s="50"/>
      <c r="F64" s="50"/>
      <c r="G64" s="50"/>
      <c r="H64" s="50"/>
      <c r="I64" s="50"/>
      <c r="J64" s="50"/>
    </row>
    <row r="65" spans="3:10" s="39" customFormat="1" x14ac:dyDescent="0.3">
      <c r="C65" s="4"/>
      <c r="D65" s="40"/>
      <c r="E65" s="50"/>
      <c r="F65" s="50"/>
      <c r="G65" s="50"/>
      <c r="H65" s="50"/>
      <c r="I65" s="50"/>
      <c r="J65" s="50"/>
    </row>
    <row r="66" spans="3:10" s="39" customFormat="1" x14ac:dyDescent="0.3">
      <c r="C66" s="4"/>
      <c r="D66" s="40"/>
      <c r="E66" s="50"/>
      <c r="F66" s="50"/>
      <c r="G66" s="50"/>
      <c r="H66" s="50"/>
      <c r="I66" s="50"/>
      <c r="J66" s="50"/>
    </row>
    <row r="67" spans="3:10" s="39" customFormat="1" x14ac:dyDescent="0.3">
      <c r="C67" s="4"/>
      <c r="D67" s="40"/>
      <c r="E67" s="50"/>
      <c r="F67" s="50"/>
      <c r="G67" s="50"/>
      <c r="H67" s="50"/>
      <c r="I67" s="50"/>
      <c r="J67" s="50"/>
    </row>
    <row r="68" spans="3:10" s="39" customFormat="1" x14ac:dyDescent="0.3">
      <c r="D68" s="40"/>
      <c r="E68" s="50"/>
      <c r="F68" s="50"/>
      <c r="G68" s="50"/>
      <c r="H68" s="50"/>
      <c r="I68" s="50"/>
      <c r="J68" s="50"/>
    </row>
  </sheetData>
  <mergeCells count="12">
    <mergeCell ref="B2:J2"/>
    <mergeCell ref="B4:J4"/>
    <mergeCell ref="E6:G6"/>
    <mergeCell ref="H6:J6"/>
    <mergeCell ref="B59:C59"/>
    <mergeCell ref="L27:N27"/>
    <mergeCell ref="L6:L7"/>
    <mergeCell ref="M6:N6"/>
    <mergeCell ref="B6:C7"/>
    <mergeCell ref="B27:C27"/>
    <mergeCell ref="E27:G27"/>
    <mergeCell ref="H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Income statement</vt:lpstr>
      <vt:lpstr>Dynamic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Dawood Shakeel</cp:lastModifiedBy>
  <dcterms:created xsi:type="dcterms:W3CDTF">2015-06-05T18:17:20Z</dcterms:created>
  <dcterms:modified xsi:type="dcterms:W3CDTF">2025-03-26T14:36:41Z</dcterms:modified>
</cp:coreProperties>
</file>