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1fba2df7862579f/Documents/WORK/"/>
    </mc:Choice>
  </mc:AlternateContent>
  <xr:revisionPtr revIDLastSave="8" documentId="8_{C65E4F16-D21B-4645-815A-9E4EFF7D004F}" xr6:coauthVersionLast="47" xr6:coauthVersionMax="47" xr10:uidLastSave="{07F26E98-8902-4D23-A370-86B72C31EEF9}"/>
  <bookViews>
    <workbookView xWindow="-108" yWindow="-108" windowWidth="23256" windowHeight="12456" tabRatio="631" activeTab="4" xr2:uid="{00000000-000D-0000-FFFF-FFFF00000000}"/>
  </bookViews>
  <sheets>
    <sheet name="Employee Details" sheetId="1" r:id="rId1"/>
    <sheet name="Manufacturing" sheetId="3" r:id="rId2"/>
    <sheet name="Sales" sheetId="2" r:id="rId3"/>
    <sheet name="Customer Details" sheetId="6" r:id="rId4"/>
    <sheet name="ANALYSIS" sheetId="8" r:id="rId5"/>
  </sheets>
  <definedNames>
    <definedName name="_xlnm._FilterDatabase" localSheetId="4" hidden="1">ANALYSIS!$B$16:$K$53</definedName>
    <definedName name="_xlnm._FilterDatabase" localSheetId="3" hidden="1">'Customer Details'!$B$4:$K$41</definedName>
    <definedName name="_xlnm._FilterDatabase" localSheetId="0" hidden="1">'Employee Details'!$B$4:$I$28</definedName>
    <definedName name="_xlnm._FilterDatabase" localSheetId="1" hidden="1">Manufacturing!$B$4:$J$10</definedName>
    <definedName name="_xlnm._FilterDatabase" localSheetId="2" hidden="1">Sales!$B$4:$H$10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3" i="8" l="1"/>
  <c r="C222" i="8"/>
  <c r="C221" i="8"/>
  <c r="C220" i="8"/>
  <c r="C219" i="8"/>
  <c r="C218" i="8"/>
  <c r="C205" i="8"/>
  <c r="C204" i="8"/>
  <c r="C203" i="8"/>
  <c r="C202" i="8"/>
  <c r="C201" i="8"/>
  <c r="C200" i="8"/>
  <c r="C135" i="8"/>
  <c r="D135" i="8" s="1"/>
  <c r="C134" i="8"/>
  <c r="D134" i="8" s="1"/>
  <c r="C133" i="8"/>
  <c r="D133" i="8" s="1"/>
  <c r="C132" i="8"/>
  <c r="D132" i="8" s="1"/>
  <c r="C131" i="8"/>
  <c r="C130" i="8"/>
  <c r="H122" i="8"/>
  <c r="H121" i="8"/>
  <c r="H120" i="8"/>
  <c r="H119" i="8"/>
  <c r="H118" i="8"/>
  <c r="H117" i="8"/>
  <c r="F118" i="8"/>
  <c r="F119" i="8"/>
  <c r="F120" i="8"/>
  <c r="F121" i="8"/>
  <c r="F122" i="8"/>
  <c r="F117" i="8"/>
  <c r="C84" i="8" a="1"/>
  <c r="C84" i="8" s="1"/>
  <c r="D105" i="8"/>
  <c r="D106" i="8"/>
  <c r="D107" i="8"/>
  <c r="D108" i="8"/>
  <c r="D109" i="8"/>
  <c r="D104" i="8"/>
  <c r="F91" i="8"/>
  <c r="C69" i="8"/>
  <c r="B69" i="8"/>
  <c r="F92" i="8"/>
  <c r="D131" i="8" l="1"/>
  <c r="D130" i="8"/>
  <c r="I53" i="8" l="1"/>
  <c r="J53" i="8" s="1"/>
  <c r="I52" i="8"/>
  <c r="J52" i="8" s="1"/>
  <c r="I51" i="8"/>
  <c r="J51" i="8" s="1"/>
  <c r="I50" i="8"/>
  <c r="J50" i="8" s="1"/>
  <c r="I49" i="8"/>
  <c r="J49" i="8" s="1"/>
  <c r="I48" i="8"/>
  <c r="J48" i="8" s="1"/>
  <c r="I47" i="8"/>
  <c r="J47" i="8" s="1"/>
  <c r="I46" i="8"/>
  <c r="J46" i="8" s="1"/>
  <c r="I45" i="8"/>
  <c r="J45" i="8" s="1"/>
  <c r="I44" i="8"/>
  <c r="J44" i="8" s="1"/>
  <c r="I43" i="8"/>
  <c r="J43" i="8" s="1"/>
  <c r="I42" i="8"/>
  <c r="J42" i="8" s="1"/>
  <c r="I41" i="8"/>
  <c r="J41" i="8" s="1"/>
  <c r="I40" i="8"/>
  <c r="J40" i="8" s="1"/>
  <c r="I39" i="8"/>
  <c r="J39" i="8" s="1"/>
  <c r="I38" i="8"/>
  <c r="J38" i="8" s="1"/>
  <c r="I37" i="8"/>
  <c r="J37" i="8" s="1"/>
  <c r="I36" i="8"/>
  <c r="J36" i="8" s="1"/>
  <c r="I35" i="8"/>
  <c r="J35" i="8" s="1"/>
  <c r="I34" i="8"/>
  <c r="J34" i="8" s="1"/>
  <c r="I33" i="8"/>
  <c r="J33" i="8" s="1"/>
  <c r="I32" i="8"/>
  <c r="J32" i="8" s="1"/>
  <c r="I31" i="8"/>
  <c r="J31" i="8" s="1"/>
  <c r="I30" i="8"/>
  <c r="J30" i="8" s="1"/>
  <c r="I29" i="8"/>
  <c r="J29" i="8" s="1"/>
  <c r="I28" i="8"/>
  <c r="J28" i="8" s="1"/>
  <c r="I27" i="8"/>
  <c r="J27" i="8" s="1"/>
  <c r="I26" i="8"/>
  <c r="J26" i="8" s="1"/>
  <c r="I25" i="8"/>
  <c r="J25" i="8" s="1"/>
  <c r="I24" i="8"/>
  <c r="J24" i="8" s="1"/>
  <c r="I23" i="8"/>
  <c r="J23" i="8" s="1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5" i="6"/>
  <c r="J5" i="6" s="1"/>
  <c r="I6" i="3"/>
  <c r="J6" i="3" s="1"/>
  <c r="I7" i="3"/>
  <c r="J7" i="3" s="1"/>
  <c r="I8" i="3"/>
  <c r="J8" i="3" s="1"/>
  <c r="I9" i="3"/>
  <c r="J9" i="3" s="1"/>
  <c r="I10" i="3"/>
  <c r="J10" i="3" s="1"/>
  <c r="I5" i="3"/>
  <c r="J5" i="3" s="1"/>
  <c r="H6" i="2"/>
  <c r="D19" i="2" s="1"/>
  <c r="H7" i="2"/>
  <c r="D20" i="2" s="1"/>
  <c r="H8" i="2"/>
  <c r="D21" i="2" s="1"/>
  <c r="H9" i="2"/>
  <c r="D22" i="2" s="1"/>
  <c r="H10" i="2"/>
  <c r="D23" i="2" s="1"/>
  <c r="H5" i="2"/>
  <c r="D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<sst xmlns="http://schemas.openxmlformats.org/spreadsheetml/2006/main" count="362" uniqueCount="142">
  <si>
    <t>Employee ID</t>
  </si>
  <si>
    <t>Department ID</t>
  </si>
  <si>
    <t>Salary</t>
  </si>
  <si>
    <t>Age</t>
  </si>
  <si>
    <t>Sales</t>
  </si>
  <si>
    <t>Accounts</t>
  </si>
  <si>
    <t>Management</t>
  </si>
  <si>
    <t>Stationary</t>
  </si>
  <si>
    <t>Marketing</t>
  </si>
  <si>
    <t>Investment</t>
  </si>
  <si>
    <t>Analytics</t>
  </si>
  <si>
    <t>Legal</t>
  </si>
  <si>
    <t>Harry</t>
  </si>
  <si>
    <t>First Name</t>
  </si>
  <si>
    <t>Last Name</t>
  </si>
  <si>
    <t>Smith</t>
  </si>
  <si>
    <t xml:space="preserve">Sally </t>
  </si>
  <si>
    <t>Jonathan</t>
  </si>
  <si>
    <t>Hicks</t>
  </si>
  <si>
    <t>Kelly</t>
  </si>
  <si>
    <t>Bridge</t>
  </si>
  <si>
    <t>Donald</t>
  </si>
  <si>
    <t>Coleman</t>
  </si>
  <si>
    <t>Branch</t>
  </si>
  <si>
    <t>Lewis</t>
  </si>
  <si>
    <t>Florence</t>
  </si>
  <si>
    <t>Attley</t>
  </si>
  <si>
    <t>Warren</t>
  </si>
  <si>
    <t>Gold</t>
  </si>
  <si>
    <t>Jay</t>
  </si>
  <si>
    <t>Vincent</t>
  </si>
  <si>
    <t>Billy</t>
  </si>
  <si>
    <t>Manion</t>
  </si>
  <si>
    <t>Tommy</t>
  </si>
  <si>
    <t>Jones</t>
  </si>
  <si>
    <t>Matt</t>
  </si>
  <si>
    <t>Jon</t>
  </si>
  <si>
    <t>Emmy</t>
  </si>
  <si>
    <t>Tim</t>
  </si>
  <si>
    <t>Clause</t>
  </si>
  <si>
    <t>Ben</t>
  </si>
  <si>
    <t>Hoffman</t>
  </si>
  <si>
    <t>Barkley</t>
  </si>
  <si>
    <t>Alves</t>
  </si>
  <si>
    <t>Mentzer</t>
  </si>
  <si>
    <t>Molly</t>
  </si>
  <si>
    <t>Paul</t>
  </si>
  <si>
    <t>John</t>
  </si>
  <si>
    <t>Max</t>
  </si>
  <si>
    <t>Emanuel</t>
  </si>
  <si>
    <t>Sam</t>
  </si>
  <si>
    <t>Williams</t>
  </si>
  <si>
    <t>Doe</t>
  </si>
  <si>
    <t>Euler</t>
  </si>
  <si>
    <t>Fontaine</t>
  </si>
  <si>
    <t>Taylor</t>
  </si>
  <si>
    <t>Harold</t>
  </si>
  <si>
    <t>Pencilmaker</t>
  </si>
  <si>
    <t>Department Name</t>
  </si>
  <si>
    <t>Sex</t>
  </si>
  <si>
    <t>Female</t>
  </si>
  <si>
    <t>Male</t>
  </si>
  <si>
    <t>EMPLOYEE DETAILS</t>
  </si>
  <si>
    <t>SALES</t>
  </si>
  <si>
    <t>Units Sold</t>
  </si>
  <si>
    <t>Price per Unit</t>
  </si>
  <si>
    <t>Hills</t>
  </si>
  <si>
    <t>Amount Sold</t>
  </si>
  <si>
    <t>MANUFACTURING</t>
  </si>
  <si>
    <t>Units Produced</t>
  </si>
  <si>
    <t>CUSTOMER DETAILS</t>
  </si>
  <si>
    <t>Customer ID</t>
  </si>
  <si>
    <t>Product ID</t>
  </si>
  <si>
    <t>Purchase Amount</t>
  </si>
  <si>
    <t>Units Purchased</t>
  </si>
  <si>
    <t>Purchase Price</t>
  </si>
  <si>
    <t>Discount @ 2%</t>
  </si>
  <si>
    <t>Product Score (Out of 5 stars)</t>
  </si>
  <si>
    <t>Manufacturing</t>
  </si>
  <si>
    <t>Manufacturing cost (Labour Cost + Cost of Goods)</t>
  </si>
  <si>
    <t>Cost per Unit (Direct Material + Manufacturing Overhead)</t>
  </si>
  <si>
    <t>Cost of Goods Produced (Units produced x Cost per unit)</t>
  </si>
  <si>
    <t>NOTE:</t>
  </si>
  <si>
    <r>
      <t xml:space="preserve">Assuming that the </t>
    </r>
    <r>
      <rPr>
        <b/>
        <i/>
        <sz val="12"/>
        <color theme="1"/>
        <rFont val="Calibri"/>
        <family val="2"/>
        <scheme val="minor"/>
      </rPr>
      <t>Direct material cost</t>
    </r>
    <r>
      <rPr>
        <i/>
        <sz val="12"/>
        <color theme="1"/>
        <rFont val="Calibri"/>
        <family val="2"/>
        <scheme val="minor"/>
      </rPr>
      <t xml:space="preserve"> and the </t>
    </r>
    <r>
      <rPr>
        <b/>
        <i/>
        <sz val="12"/>
        <color theme="1"/>
        <rFont val="Calibri"/>
        <family val="2"/>
        <scheme val="minor"/>
      </rPr>
      <t>Manufacturing overhead costs</t>
    </r>
    <r>
      <rPr>
        <i/>
        <sz val="12"/>
        <color theme="1"/>
        <rFont val="Calibri"/>
        <family val="2"/>
        <scheme val="minor"/>
      </rPr>
      <t xml:space="preserve"> are constant at </t>
    </r>
    <r>
      <rPr>
        <b/>
        <i/>
        <sz val="12"/>
        <color theme="1"/>
        <rFont val="Calibri"/>
        <family val="2"/>
        <scheme val="minor"/>
      </rPr>
      <t>$ 1,000</t>
    </r>
    <r>
      <rPr>
        <i/>
        <sz val="12"/>
        <color theme="1"/>
        <rFont val="Calibri"/>
        <family val="2"/>
        <scheme val="minor"/>
      </rPr>
      <t>.</t>
    </r>
  </si>
  <si>
    <t>COMMISSION TO EMPLOYEES</t>
  </si>
  <si>
    <t>Commission @ 0.5% on the Amount sold</t>
  </si>
  <si>
    <t>Salary (Labour Cost)</t>
  </si>
  <si>
    <t>QUESTIONS FOR DATA ANALYSIS.</t>
  </si>
  <si>
    <t>2. Which product was the most sold out product?</t>
  </si>
  <si>
    <t>3. Which sales employee sold how much product / best performing sales employee?</t>
  </si>
  <si>
    <t>4. Top 3 rated products?</t>
  </si>
  <si>
    <t>1. Customers demographics bifurcation based on age and sex.</t>
  </si>
  <si>
    <t>Age Groups</t>
  </si>
  <si>
    <t>To calculate the Age bifurcation,</t>
  </si>
  <si>
    <t>We can see that the lowest age is 24 and the highest is 62. Then, we define the appropriate age groups.</t>
  </si>
  <si>
    <t>20 - 25</t>
  </si>
  <si>
    <t>25 - 30</t>
  </si>
  <si>
    <t>30 - 35</t>
  </si>
  <si>
    <t>40 - 45</t>
  </si>
  <si>
    <t>45 - 50</t>
  </si>
  <si>
    <t>50 - 55</t>
  </si>
  <si>
    <t>55 - 60</t>
  </si>
  <si>
    <t>60 - 65</t>
  </si>
  <si>
    <t>Now, we would require the Frequency formula. For that we need the "Bin" range of data.</t>
  </si>
  <si>
    <t>Here we take the upper limit of our age groups.</t>
  </si>
  <si>
    <t>Bin</t>
  </si>
  <si>
    <t>35 - 40</t>
  </si>
  <si>
    <t>Frequency</t>
  </si>
  <si>
    <t>Maximum age</t>
  </si>
  <si>
    <t>Minimum age</t>
  </si>
  <si>
    <t>Now, we plot the age and frquency in a histogram using the "Data Analysis" option from the "Data" tab.</t>
  </si>
  <si>
    <t>First, we define the age group. We use the max &amp; min functions to find out the highest &amp; lowest ages respectively.</t>
  </si>
  <si>
    <t>To determine the number of Male &amp; Female customers, we use COUNTIF function.</t>
  </si>
  <si>
    <t>We find out the RANK of the product IDs</t>
  </si>
  <si>
    <t>Top Seller</t>
  </si>
  <si>
    <t>Number of units sold</t>
  </si>
  <si>
    <t>Here, we can see that the top seller products IDs were:</t>
  </si>
  <si>
    <t>#1 - 5113</t>
  </si>
  <si>
    <t>#2 - 5114</t>
  </si>
  <si>
    <t>#3 - 5118</t>
  </si>
  <si>
    <t>#4 - 5115</t>
  </si>
  <si>
    <t>#5 - 5117</t>
  </si>
  <si>
    <t>#6 - 5116</t>
  </si>
  <si>
    <r>
      <t>Look at the sales figure from the "</t>
    </r>
    <r>
      <rPr>
        <b/>
        <sz val="12"/>
        <color theme="1"/>
        <rFont val="Calibri"/>
        <family val="2"/>
        <scheme val="minor"/>
      </rPr>
      <t>Sales</t>
    </r>
    <r>
      <rPr>
        <sz val="12"/>
        <color theme="1"/>
        <rFont val="Calibri"/>
        <family val="2"/>
        <scheme val="minor"/>
      </rPr>
      <t>" sheet.</t>
    </r>
  </si>
  <si>
    <t>3. Which sales employee sold how many product / best performing sales employee?</t>
  </si>
  <si>
    <t>Here, we can see that the best performing sales employee were:</t>
  </si>
  <si>
    <t>#1</t>
  </si>
  <si>
    <t>#2</t>
  </si>
  <si>
    <t>#3</t>
  </si>
  <si>
    <t>#4</t>
  </si>
  <si>
    <t>#5</t>
  </si>
  <si>
    <t>#6</t>
  </si>
  <si>
    <t>Average rating</t>
  </si>
  <si>
    <t>Rank</t>
  </si>
  <si>
    <t>Here, we can see that the top 3 rated products IDs were:</t>
  </si>
  <si>
    <t>#1 - 5116</t>
  </si>
  <si>
    <t>#2 - 5113</t>
  </si>
  <si>
    <t>#3 - 5117</t>
  </si>
  <si>
    <t>5. Market share of products among age groups.</t>
  </si>
  <si>
    <t>6. Market share of products among Male customers.</t>
  </si>
  <si>
    <t>7. Market share of products among Female customers.</t>
  </si>
  <si>
    <t>1. Demographic bifurcation of customers based on age and 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</si>
</sst>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4" fontId="4" fillId="2" borderId="0" xfId="1" applyFont="1" applyFill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/>
    </xf>
    <xf numFmtId="4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4" fontId="4" fillId="2" borderId="0" xfId="0" applyNumberFormat="1" applyFont="1" applyFill="1" applyAlignment="1">
      <alignment horizontal="center" vertical="center"/>
    </xf>
    <xf numFmtId="0" fontId="3" fillId="4" borderId="0" xfId="0" applyFont="1" applyFill="1"/>
    <xf numFmtId="1" fontId="4" fillId="2" borderId="0" xfId="0" applyNumberFormat="1" applyFont="1" applyFill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44" fontId="4" fillId="2" borderId="0" xfId="0" applyNumberFormat="1" applyFont="1" applyFill="1" applyAlignment="1">
      <alignment horizontal="center" vertical="center" wrapText="1"/>
    </xf>
    <xf numFmtId="0" fontId="5" fillId="0" borderId="0" xfId="0" applyFont="1"/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44" fontId="4" fillId="2" borderId="0" xfId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164" fontId="3" fillId="0" borderId="0" xfId="0" applyNumberFormat="1" applyFont="1"/>
    <xf numFmtId="166" fontId="3" fillId="0" borderId="0" xfId="1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166" fontId="3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</a:t>
            </a:r>
            <a:r>
              <a:rPr lang="en-IN" baseline="0"/>
              <a:t> Bifurcation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5152677780720845E-2"/>
          <c:y val="0.26331768625075713"/>
          <c:w val="0.78991561452371972"/>
          <c:h val="0.4337547950736926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ANALYSIS!$E$73:$E$82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</c:numCache>
            </c:numRef>
          </c:cat>
          <c:val>
            <c:numRef>
              <c:f>ANALYSIS!$F$73:$F$82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5-42B0-9BDE-5DC9CB00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8094128"/>
        <c:axId val="368094608"/>
      </c:barChart>
      <c:catAx>
        <c:axId val="36809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094608"/>
        <c:crosses val="autoZero"/>
        <c:auto val="1"/>
        <c:lblAlgn val="ctr"/>
        <c:lblOffset val="100"/>
        <c:noMultiLvlLbl val="0"/>
      </c:catAx>
      <c:valAx>
        <c:axId val="36809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094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</a:t>
            </a:r>
            <a:r>
              <a:rPr lang="en-IN" baseline="0"/>
              <a:t> - 25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6D2-4CF9-848F-E7F1B34AE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2-4CF9-848F-E7F1B34AE8F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6652FE1-D235-42C6-B29E-461E632F645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0664161-5990-474D-B98F-61AD6C836B98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D2-4CF9-848F-E7F1B34AE8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FF4C55-75E5-49FF-83B6-7A22EC8E498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9218FC8-231F-432D-A12F-52BBFFE1CCFE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6D2-4CF9-848F-E7F1B34AE8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ANALYSIS!$D$143:$D$144</c:f>
              <c:numCache>
                <c:formatCode>General</c:formatCode>
                <c:ptCount val="2"/>
                <c:pt idx="0">
                  <c:v>65</c:v>
                </c:pt>
                <c:pt idx="1">
                  <c:v>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ANALYSIS!$C$143:$C$144</c15:f>
                <c15:dlblRangeCache>
                  <c:ptCount val="2"/>
                  <c:pt idx="0">
                    <c:v>5114</c:v>
                  </c:pt>
                  <c:pt idx="1">
                    <c:v>5115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6D2-4CF9-848F-E7F1B34AE8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25</a:t>
            </a:r>
            <a:r>
              <a:rPr lang="en-IN" baseline="0"/>
              <a:t> - 30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9C-4D3D-9251-5B76BD68DC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9C-4D3D-9251-5B76BD68DC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9C-4D3D-9251-5B76BD68DC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59C-4D3D-9251-5B76BD68DC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9C-4D3D-9251-5B76BD68DC0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698EF6D-462A-49B2-B23C-978029DCFF9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6E39F6D-DDC3-47F7-8C5D-FDA8BFD7EBD1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59C-4D3D-9251-5B76BD68DC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D756F3-D0DB-4FE3-9069-8A0DEAF5E8F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4C6FC48-EBA5-4E1F-8035-001FE7CA6DF5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59C-4D3D-9251-5B76BD68DC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63E593-67A3-4E02-9D25-5B62A27E1B2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F5731648-F62B-429C-A8D6-DDDC247BC626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59C-4D3D-9251-5B76BD68DC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975F95-D3F3-4E66-9EA7-52195AC7E91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72831DD1-6B02-467D-89FE-41043193B492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59C-4D3D-9251-5B76BD68DC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5C6790-0D57-496B-AADE-ADCB532E574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10E795B4-D5C1-4B09-B292-D0E64C2952ED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59C-4D3D-9251-5B76BD68DC0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val>
            <c:numRef>
              <c:f>ANALYSIS!$G$143:$G$147</c:f>
              <c:numCache>
                <c:formatCode>General</c:formatCode>
                <c:ptCount val="5"/>
                <c:pt idx="0">
                  <c:v>75</c:v>
                </c:pt>
                <c:pt idx="1">
                  <c:v>100</c:v>
                </c:pt>
                <c:pt idx="2">
                  <c:v>130</c:v>
                </c:pt>
                <c:pt idx="3">
                  <c:v>90</c:v>
                </c:pt>
                <c:pt idx="4">
                  <c:v>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ANALYSIS!$F$143:$F$147</c15:f>
                <c15:dlblRangeCache>
                  <c:ptCount val="5"/>
                  <c:pt idx="0">
                    <c:v>5115</c:v>
                  </c:pt>
                  <c:pt idx="1">
                    <c:v>5118</c:v>
                  </c:pt>
                  <c:pt idx="2">
                    <c:v>5116</c:v>
                  </c:pt>
                  <c:pt idx="3">
                    <c:v>5113</c:v>
                  </c:pt>
                  <c:pt idx="4">
                    <c:v>5117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59C-4D3D-9251-5B76BD68D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30</a:t>
            </a:r>
            <a:r>
              <a:rPr lang="en-IN" baseline="0"/>
              <a:t> - 35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9-4A63-9051-12FF4DEB4A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D9-4A63-9051-12FF4DEB4A6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7B65F29-EBCE-4C52-9807-9DB0A3E48D1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F8E27224-18E5-406E-BCCF-592CE821B92B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CD9-4A63-9051-12FF4DEB4A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188D4C2-9429-4C90-9D41-435E7AF4463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4AF6616-F035-4C85-8297-B87218BBA7E8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CD9-4A63-9051-12FF4DEB4A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ANALYSIS!$J$143:$J$144</c:f>
              <c:numCache>
                <c:formatCode>General</c:formatCode>
                <c:ptCount val="2"/>
                <c:pt idx="0">
                  <c:v>110</c:v>
                </c:pt>
                <c:pt idx="1">
                  <c:v>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ANALYSIS!$I$143:$I$144</c15:f>
                <c15:dlblRangeCache>
                  <c:ptCount val="2"/>
                  <c:pt idx="0">
                    <c:v>5114</c:v>
                  </c:pt>
                  <c:pt idx="1">
                    <c:v>5117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CD9-4A63-9051-12FF4DEB4A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35</a:t>
            </a:r>
            <a:r>
              <a:rPr lang="en-IN" baseline="0"/>
              <a:t> - 40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06-428C-9F4E-5E9BA1917A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B06-428C-9F4E-5E9BA1917A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06-428C-9F4E-5E9BA1917A3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9EE2825-B6CE-470F-8F31-577475404A16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CE52FB10-9506-44C6-856F-137729715BC0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B06-428C-9F4E-5E9BA1917A3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CA0CF8-D55E-4B5D-BF44-329F7E597AF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C22F459-2512-4166-B4B3-E56EB0023E8D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B06-428C-9F4E-5E9BA1917A3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AA782B-2E3D-408A-892C-B03D61B9309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2AE3EB1-554E-4263-A2EB-80FF63CE4D2A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B06-428C-9F4E-5E9BA1917A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ANALYSIS!$D$160:$D$162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  <c:pt idx="2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ANALYSIS!$C$160:$C$162</c15:f>
                <c15:dlblRangeCache>
                  <c:ptCount val="3"/>
                  <c:pt idx="0">
                    <c:v>5118</c:v>
                  </c:pt>
                  <c:pt idx="1">
                    <c:v>5115</c:v>
                  </c:pt>
                  <c:pt idx="2">
                    <c:v>5113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B06-428C-9F4E-5E9BA1917A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40</a:t>
            </a:r>
            <a:r>
              <a:rPr lang="en-IN" baseline="0"/>
              <a:t> - 45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D5-4660-B009-AC8D9EB339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CD5-4660-B009-AC8D9EB339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D5-4660-B009-AC8D9EB339E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BD23544-83D8-4ECB-B7D7-93D24CF4A62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7D992B7-D795-4F72-AC33-6A6DCD50A729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CD5-4660-B009-AC8D9EB339E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7A66F7-2D2C-44B1-852B-825F7326EDF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F973288-FDE5-4EE8-9AE4-3CE16E9F8116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CD5-4660-B009-AC8D9EB339E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48E36C-41FB-4BAC-898F-D73A14B92F22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E91015B-8E2A-46F3-B6BB-7BE02C13C9F2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CD5-4660-B009-AC8D9EB339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ANALYSIS!$G$160:$G$162</c:f>
              <c:numCache>
                <c:formatCode>General</c:formatCode>
                <c:ptCount val="3"/>
                <c:pt idx="0">
                  <c:v>150</c:v>
                </c:pt>
                <c:pt idx="1">
                  <c:v>50</c:v>
                </c:pt>
                <c:pt idx="2">
                  <c:v>25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ANALYSIS!$F$160:$F$162</c15:f>
                <c15:dlblRangeCache>
                  <c:ptCount val="3"/>
                  <c:pt idx="0">
                    <c:v>5113</c:v>
                  </c:pt>
                  <c:pt idx="1">
                    <c:v>5117</c:v>
                  </c:pt>
                  <c:pt idx="2">
                    <c:v>5118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CD5-4660-B009-AC8D9EB3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45</a:t>
            </a:r>
            <a:r>
              <a:rPr lang="en-IN" baseline="0"/>
              <a:t> - 50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09-4DDC-AC37-C187F4E88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309-4DDC-AC37-C187F4E888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4277B03-069D-4F74-9827-46687A6B253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E417E19-A9D6-4A99-8319-2B8D27CBC49D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309-4DDC-AC37-C187F4E888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2A5636D-1321-4351-9DE8-A1B357DE337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B2350CE-9BF8-4A31-867E-3B1DA6C482C5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309-4DDC-AC37-C187F4E888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ANALYSIS!$J$160:$J$161</c:f>
              <c:numCache>
                <c:formatCode>General</c:formatCode>
                <c:ptCount val="2"/>
                <c:pt idx="0">
                  <c:v>75</c:v>
                </c:pt>
                <c:pt idx="1">
                  <c:v>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ANALYSIS!$I$160:$I$161</c15:f>
                <c15:dlblRangeCache>
                  <c:ptCount val="2"/>
                  <c:pt idx="0">
                    <c:v>5118</c:v>
                  </c:pt>
                  <c:pt idx="1">
                    <c:v>5115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309-4DDC-AC37-C187F4E8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50</a:t>
            </a:r>
            <a:r>
              <a:rPr lang="en-IN" baseline="0"/>
              <a:t> - 55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8E-4675-8515-2F883F61C7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8E-4675-8515-2F883F61C7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8E-4675-8515-2F883F61C77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839C640-70E0-4D11-9906-5EC6C44D3C8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43A5CAE-32C9-46DE-9414-0456B9C7F5B9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C8E-4675-8515-2F883F61C77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5D23A7-2B93-4896-A4E4-AB8713B3670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9A40BC3-BFA9-43F0-972F-8BF4EA6B33CA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C8E-4675-8515-2F883F61C77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7DCB0A-C922-4F7F-B424-B9034C8F410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C2B3BDB7-DAAC-4AB1-9DF0-416C4EA817B4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C8E-4675-8515-2F883F61C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ANALYSIS!$D$176:$D$178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ANALYSIS!$C$176:$C$178</c15:f>
                <c15:dlblRangeCache>
                  <c:ptCount val="3"/>
                  <c:pt idx="0">
                    <c:v>5113</c:v>
                  </c:pt>
                  <c:pt idx="1">
                    <c:v>5117</c:v>
                  </c:pt>
                  <c:pt idx="2">
                    <c:v>5116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C8E-4675-8515-2F883F61C7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55</a:t>
            </a:r>
            <a:r>
              <a:rPr lang="en-IN" baseline="0"/>
              <a:t> - 60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BE-48AA-8F94-563764A9BC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6BE-48AA-8F94-563764A9BC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BE-48AA-8F94-563764A9BC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6BE-48AA-8F94-563764A9BC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BE-48AA-8F94-563764A9BC6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4D5D5FF-00DC-481F-9A95-BD887AE60BE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C78EEF8-BD57-4CFD-9B80-5FC83D6EA009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6BE-48AA-8F94-563764A9BC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4E358A-F916-438D-A4E4-9F425508A98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54F53AD-B6D4-44DD-AFC9-59B209CC9160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6BE-48AA-8F94-563764A9BC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CEF97FD-BFDC-4A08-B8D4-61F36519201C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3F5C6CB-00F6-42C8-9F9B-19110ACD8EA4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6BE-48AA-8F94-563764A9BC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0DF8813-630A-4CE7-AAFB-EDDD6D8CFBC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21D7ABE-2335-4E0E-BF91-FB57B5D17F3B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6BE-48AA-8F94-563764A9BC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E05457-D834-4870-BBE9-255DA205CBA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BD00203-C7DF-43E2-A5CA-74898734B555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6BE-48AA-8F94-563764A9BC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ANALYSIS!$G$176:$G$180</c:f>
              <c:numCache>
                <c:formatCode>General</c:formatCode>
                <c:ptCount val="5"/>
                <c:pt idx="0">
                  <c:v>65</c:v>
                </c:pt>
                <c:pt idx="1">
                  <c:v>125</c:v>
                </c:pt>
                <c:pt idx="2">
                  <c:v>25</c:v>
                </c:pt>
                <c:pt idx="3">
                  <c:v>35</c:v>
                </c:pt>
                <c:pt idx="4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ANALYSIS!$F$176:$F$180</c15:f>
                <c15:dlblRangeCache>
                  <c:ptCount val="5"/>
                  <c:pt idx="0">
                    <c:v>5115</c:v>
                  </c:pt>
                  <c:pt idx="1">
                    <c:v>5114</c:v>
                  </c:pt>
                  <c:pt idx="2">
                    <c:v>5116</c:v>
                  </c:pt>
                  <c:pt idx="3">
                    <c:v>5117</c:v>
                  </c:pt>
                  <c:pt idx="4">
                    <c:v>5118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6BE-48AA-8F94-563764A9BC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60</a:t>
            </a:r>
            <a:r>
              <a:rPr lang="en-IN" baseline="0"/>
              <a:t> - 65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33-4BE7-AD5B-02FD0915CC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33-4BE7-AD5B-02FD0915CC9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5576114-AB69-4D8F-8BC7-64D8EF06A4E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1A8F48DA-C752-461D-88C6-139A5FF7E780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233-4BE7-AD5B-02FD0915CC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8436C3-0483-44B1-96B4-BE0DE103E5D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142A2FD-00FB-482C-9E77-A72E3C23ECB7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233-4BE7-AD5B-02FD0915CC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ANALYSIS!$J$176:$J$177</c:f>
              <c:numCache>
                <c:formatCode>General</c:formatCode>
                <c:ptCount val="2"/>
                <c:pt idx="0">
                  <c:v>15</c:v>
                </c:pt>
                <c:pt idx="1">
                  <c:v>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ANALYSIS!$I$176:$I$177</c15:f>
                <c15:dlblRangeCache>
                  <c:ptCount val="2"/>
                  <c:pt idx="0">
                    <c:v>5117</c:v>
                  </c:pt>
                  <c:pt idx="1">
                    <c:v>5113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233-4BE7-AD5B-02FD0915C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</a:t>
            </a:r>
            <a:r>
              <a:rPr lang="en-IN" baseline="0"/>
              <a:t> share of products amongst Male customers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A0-44C7-9F73-C7A2A39D92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FA0-44C7-9F73-C7A2A39D92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A0-44C7-9F73-C7A2A39D92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FA0-44C7-9F73-C7A2A39D92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A0-44C7-9F73-C7A2A39D92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FA0-44C7-9F73-C7A2A39D921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92DD35C-A4F5-4E47-8347-C829B8B69A5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6B2CACE-686B-49D0-AAF0-DC237B6AE5BF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FA0-44C7-9F73-C7A2A39D921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E0EDDB-2897-46A1-9E2D-E86F616C62A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C7E4081E-CA2F-4F51-852C-B396BABCF451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FA0-44C7-9F73-C7A2A39D921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892FB3-CB41-442B-946E-38F96ED7202C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3CCD117-F1A7-44B2-8B1D-0C2161B8B87C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FA0-44C7-9F73-C7A2A39D921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3241CB-488C-48D8-9086-3F45F761BF0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1C454E3-88FC-4D67-A4A6-A7C8F08ABA4D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FA0-44C7-9F73-C7A2A39D921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470944-FBDE-4BC7-AD6C-D98D472A995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0254818-9342-4C7F-9E4B-E48763D5735B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FA0-44C7-9F73-C7A2A39D921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2091C61-7390-45AE-9AA1-08FA1143094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2780181-459E-474F-B47F-2AC3B783D283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FA0-44C7-9F73-C7A2A39D92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ANALYSIS!$C$200:$C$205</c:f>
              <c:numCache>
                <c:formatCode>General</c:formatCode>
                <c:ptCount val="6"/>
                <c:pt idx="0">
                  <c:v>290</c:v>
                </c:pt>
                <c:pt idx="1">
                  <c:v>125</c:v>
                </c:pt>
                <c:pt idx="2">
                  <c:v>150</c:v>
                </c:pt>
                <c:pt idx="3">
                  <c:v>145</c:v>
                </c:pt>
                <c:pt idx="4">
                  <c:v>200</c:v>
                </c:pt>
                <c:pt idx="5">
                  <c:v>255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ANALYSIS!$B$200:$B$205</c15:f>
                <c15:dlblRangeCache>
                  <c:ptCount val="6"/>
                  <c:pt idx="0">
                    <c:v>5113</c:v>
                  </c:pt>
                  <c:pt idx="1">
                    <c:v>5114</c:v>
                  </c:pt>
                  <c:pt idx="2">
                    <c:v>5115</c:v>
                  </c:pt>
                  <c:pt idx="3">
                    <c:v>5116</c:v>
                  </c:pt>
                  <c:pt idx="4">
                    <c:v>5117</c:v>
                  </c:pt>
                  <c:pt idx="5">
                    <c:v>5118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FA0-44C7-9F73-C7A2A39D92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Market share of products amongst Female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C2-4044-9DBA-E901EDC0F6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EC2-4044-9DBA-E901EDC0F6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2-4044-9DBA-E901EDC0F6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EC2-4044-9DBA-E901EDC0F6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2-4044-9DBA-E901EDC0F6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EC2-4044-9DBA-E901EDC0F6D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99B5064-5349-4CA8-A61A-90C41C6419E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BC615A7-865A-4137-9EC7-CA7D5DC24A10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C2-4044-9DBA-E901EDC0F6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64161F-1465-40C7-B088-E7087B22354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8DB0E5C-E14E-4C1F-B182-E1DCA79CD383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EC2-4044-9DBA-E901EDC0F6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50946E-E17B-4C0C-9220-1304EC13BA3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063AEF9-8207-4944-8124-57CE99D205F6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EC2-4044-9DBA-E901EDC0F6D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0720F08-A10C-4172-83A6-A8C744F772D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FD464A1-9552-407C-9C99-2F5DACC6BBC0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EC2-4044-9DBA-E901EDC0F6D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19179F-21C2-4D3C-90E0-788DDDC247A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981A92D-A016-4A79-A9C2-D64F447478DB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EC2-4044-9DBA-E901EDC0F6D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DF33C44-3390-4D16-8966-C08634A60A6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F18CC975-7D34-4283-89A1-C367FEBF1563}" type="PERCENTAGE">
                      <a:rPr lang="en-US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EC2-4044-9DBA-E901EDC0F6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ANALYSIS!$C$218:$C$223</c:f>
              <c:numCache>
                <c:formatCode>General</c:formatCode>
                <c:ptCount val="6"/>
                <c:pt idx="0">
                  <c:v>60</c:v>
                </c:pt>
                <c:pt idx="1">
                  <c:v>175</c:v>
                </c:pt>
                <c:pt idx="2">
                  <c:v>125</c:v>
                </c:pt>
                <c:pt idx="3">
                  <c:v>40</c:v>
                </c:pt>
                <c:pt idx="4">
                  <c:v>0</c:v>
                </c:pt>
                <c:pt idx="5">
                  <c:v>25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ANALYSIS!$B$218:$B$223</c15:f>
                <c15:dlblRangeCache>
                  <c:ptCount val="6"/>
                  <c:pt idx="0">
                    <c:v>5113</c:v>
                  </c:pt>
                  <c:pt idx="1">
                    <c:v>5114</c:v>
                  </c:pt>
                  <c:pt idx="2">
                    <c:v>5115</c:v>
                  </c:pt>
                  <c:pt idx="3">
                    <c:v>5116</c:v>
                  </c:pt>
                  <c:pt idx="4">
                    <c:v>5117</c:v>
                  </c:pt>
                  <c:pt idx="5">
                    <c:v>5118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EC2-4044-9DBA-E901EDC0F6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71</xdr:row>
      <xdr:rowOff>190500</xdr:rowOff>
    </xdr:from>
    <xdr:to>
      <xdr:col>9</xdr:col>
      <xdr:colOff>982980</xdr:colOff>
      <xdr:row>81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19D547-2E45-7075-6C73-1E7688641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147</xdr:row>
      <xdr:rowOff>137160</xdr:rowOff>
    </xdr:from>
    <xdr:to>
      <xdr:col>4</xdr:col>
      <xdr:colOff>30480</xdr:colOff>
      <xdr:row>156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7DAB063-5323-6DE2-8FF0-EB2152939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99060</xdr:colOff>
      <xdr:row>147</xdr:row>
      <xdr:rowOff>152400</xdr:rowOff>
    </xdr:from>
    <xdr:to>
      <xdr:col>7</xdr:col>
      <xdr:colOff>297180</xdr:colOff>
      <xdr:row>156</xdr:row>
      <xdr:rowOff>129540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9FA9F8B-3859-2FCA-93C1-AD33191BD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365760</xdr:colOff>
      <xdr:row>147</xdr:row>
      <xdr:rowOff>137160</xdr:rowOff>
    </xdr:from>
    <xdr:to>
      <xdr:col>9</xdr:col>
      <xdr:colOff>1493520</xdr:colOff>
      <xdr:row>156</xdr:row>
      <xdr:rowOff>133350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FBAAB7A-820D-26D6-29BC-4DCE58F64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</xdr:colOff>
      <xdr:row>162</xdr:row>
      <xdr:rowOff>140970</xdr:rowOff>
    </xdr:from>
    <xdr:to>
      <xdr:col>4</xdr:col>
      <xdr:colOff>53340</xdr:colOff>
      <xdr:row>172</xdr:row>
      <xdr:rowOff>121920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0DB89FB-0BE9-B3EE-E50C-5BF213817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182880</xdr:colOff>
      <xdr:row>162</xdr:row>
      <xdr:rowOff>137160</xdr:rowOff>
    </xdr:from>
    <xdr:to>
      <xdr:col>7</xdr:col>
      <xdr:colOff>320040</xdr:colOff>
      <xdr:row>172</xdr:row>
      <xdr:rowOff>129540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D84B592-429A-173F-D330-331FB086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464820</xdr:colOff>
      <xdr:row>162</xdr:row>
      <xdr:rowOff>121920</xdr:rowOff>
    </xdr:from>
    <xdr:to>
      <xdr:col>9</xdr:col>
      <xdr:colOff>1508760</xdr:colOff>
      <xdr:row>172</xdr:row>
      <xdr:rowOff>140970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7BD904B-FFD6-BAEB-5078-31ECD69F7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60960</xdr:colOff>
      <xdr:row>180</xdr:row>
      <xdr:rowOff>49530</xdr:rowOff>
    </xdr:from>
    <xdr:to>
      <xdr:col>4</xdr:col>
      <xdr:colOff>38100</xdr:colOff>
      <xdr:row>191</xdr:row>
      <xdr:rowOff>152400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450CE89-D797-9CA9-9C45-3262994A3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137160</xdr:colOff>
      <xdr:row>180</xdr:row>
      <xdr:rowOff>41910</xdr:rowOff>
    </xdr:from>
    <xdr:to>
      <xdr:col>7</xdr:col>
      <xdr:colOff>373380</xdr:colOff>
      <xdr:row>191</xdr:row>
      <xdr:rowOff>160020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13AF327-C9F2-D959-FB5F-2B41878E5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419100</xdr:colOff>
      <xdr:row>180</xdr:row>
      <xdr:rowOff>34290</xdr:rowOff>
    </xdr:from>
    <xdr:to>
      <xdr:col>9</xdr:col>
      <xdr:colOff>1485900</xdr:colOff>
      <xdr:row>191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840ECF3-F007-764E-3CD5-9FFC8F2FE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144780</xdr:colOff>
      <xdr:row>198</xdr:row>
      <xdr:rowOff>49530</xdr:rowOff>
    </xdr:from>
    <xdr:to>
      <xdr:col>8</xdr:col>
      <xdr:colOff>236220</xdr:colOff>
      <xdr:row>209</xdr:row>
      <xdr:rowOff>22860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4D4E453-4FAB-57B5-D33C-72C2F7FB2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182880</xdr:colOff>
      <xdr:row>216</xdr:row>
      <xdr:rowOff>34290</xdr:rowOff>
    </xdr:from>
    <xdr:to>
      <xdr:col>8</xdr:col>
      <xdr:colOff>243840</xdr:colOff>
      <xdr:row>226</xdr:row>
      <xdr:rowOff>15240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856044-BA54-4AA9-C507-DF4F815ED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showGridLines="0" workbookViewId="0">
      <selection activeCell="K16" sqref="K16"/>
    </sheetView>
  </sheetViews>
  <sheetFormatPr defaultRowHeight="15.6" x14ac:dyDescent="0.3"/>
  <cols>
    <col min="1" max="1" width="3.21875" style="1" customWidth="1"/>
    <col min="2" max="2" width="17" style="1" customWidth="1"/>
    <col min="3" max="3" width="20.33203125" style="1" customWidth="1"/>
    <col min="4" max="4" width="19.44140625" style="1" bestFit="1" customWidth="1"/>
    <col min="5" max="5" width="15.44140625" style="1" bestFit="1" customWidth="1"/>
    <col min="6" max="6" width="15.109375" style="24" bestFit="1" customWidth="1"/>
    <col min="7" max="7" width="10.5546875" style="1" customWidth="1"/>
    <col min="8" max="8" width="11.109375" style="1" customWidth="1"/>
    <col min="9" max="16384" width="8.88671875" style="1"/>
  </cols>
  <sheetData>
    <row r="2" spans="2:9" s="22" customFormat="1" ht="40.049999999999997" customHeight="1" x14ac:dyDescent="0.3">
      <c r="B2" s="56" t="s">
        <v>62</v>
      </c>
      <c r="C2" s="56"/>
      <c r="D2" s="56"/>
      <c r="E2" s="56"/>
      <c r="F2" s="56"/>
      <c r="G2" s="56"/>
      <c r="H2" s="56"/>
      <c r="I2" s="56"/>
    </row>
    <row r="3" spans="2:9" s="23" customFormat="1" ht="7.2" customHeight="1" x14ac:dyDescent="0.3">
      <c r="B3" s="8"/>
      <c r="C3" s="8"/>
      <c r="D3" s="8"/>
      <c r="E3" s="8"/>
      <c r="F3" s="8"/>
      <c r="G3" s="8"/>
      <c r="H3" s="8"/>
      <c r="I3" s="8"/>
    </row>
    <row r="4" spans="2:9" ht="18" customHeight="1" x14ac:dyDescent="0.3">
      <c r="B4" s="7" t="s">
        <v>0</v>
      </c>
      <c r="C4" s="7" t="s">
        <v>58</v>
      </c>
      <c r="D4" s="7" t="s">
        <v>1</v>
      </c>
      <c r="E4" s="7" t="s">
        <v>13</v>
      </c>
      <c r="F4" s="7" t="s">
        <v>14</v>
      </c>
      <c r="G4" s="9" t="s">
        <v>2</v>
      </c>
      <c r="H4" s="7" t="s">
        <v>3</v>
      </c>
      <c r="I4" s="7" t="s">
        <v>59</v>
      </c>
    </row>
    <row r="5" spans="2:9" ht="18" customHeight="1" x14ac:dyDescent="0.3">
      <c r="B5" s="2">
        <v>100001</v>
      </c>
      <c r="C5" s="2" t="s">
        <v>4</v>
      </c>
      <c r="D5" s="2">
        <v>3254</v>
      </c>
      <c r="E5" s="2" t="s">
        <v>45</v>
      </c>
      <c r="F5" s="2" t="s">
        <v>66</v>
      </c>
      <c r="G5" s="19">
        <v>15000</v>
      </c>
      <c r="H5" s="2">
        <v>26</v>
      </c>
      <c r="I5" s="2" t="s">
        <v>60</v>
      </c>
    </row>
    <row r="6" spans="2:9" ht="18" customHeight="1" x14ac:dyDescent="0.3">
      <c r="B6" s="2">
        <v>100002</v>
      </c>
      <c r="C6" s="2" t="s">
        <v>5</v>
      </c>
      <c r="D6" s="2">
        <v>1336</v>
      </c>
      <c r="E6" s="2" t="s">
        <v>12</v>
      </c>
      <c r="F6" s="2" t="s">
        <v>15</v>
      </c>
      <c r="G6" s="19">
        <v>15000</v>
      </c>
      <c r="H6" s="2">
        <v>35</v>
      </c>
      <c r="I6" s="2" t="s">
        <v>61</v>
      </c>
    </row>
    <row r="7" spans="2:9" ht="18" customHeight="1" x14ac:dyDescent="0.3">
      <c r="B7" s="2">
        <v>100003</v>
      </c>
      <c r="C7" s="2" t="s">
        <v>6</v>
      </c>
      <c r="D7" s="2">
        <v>9987</v>
      </c>
      <c r="E7" s="2" t="s">
        <v>21</v>
      </c>
      <c r="F7" s="2" t="s">
        <v>22</v>
      </c>
      <c r="G7" s="19">
        <v>70000</v>
      </c>
      <c r="H7" s="2">
        <v>45</v>
      </c>
      <c r="I7" s="2" t="s">
        <v>61</v>
      </c>
    </row>
    <row r="8" spans="2:9" ht="18" customHeight="1" x14ac:dyDescent="0.3">
      <c r="B8" s="2">
        <v>100004</v>
      </c>
      <c r="C8" s="2" t="s">
        <v>7</v>
      </c>
      <c r="D8" s="2">
        <v>4350</v>
      </c>
      <c r="E8" s="2" t="s">
        <v>56</v>
      </c>
      <c r="F8" s="2" t="s">
        <v>57</v>
      </c>
      <c r="G8" s="19">
        <v>15000</v>
      </c>
      <c r="H8" s="2">
        <v>36</v>
      </c>
      <c r="I8" s="2" t="s">
        <v>61</v>
      </c>
    </row>
    <row r="9" spans="2:9" ht="18" customHeight="1" x14ac:dyDescent="0.3">
      <c r="B9" s="2">
        <v>100005</v>
      </c>
      <c r="C9" s="2" t="s">
        <v>8</v>
      </c>
      <c r="D9" s="2">
        <v>6548</v>
      </c>
      <c r="E9" s="2" t="s">
        <v>31</v>
      </c>
      <c r="F9" s="2" t="s">
        <v>32</v>
      </c>
      <c r="G9" s="19">
        <v>35000</v>
      </c>
      <c r="H9" s="2">
        <v>29</v>
      </c>
      <c r="I9" s="2" t="s">
        <v>61</v>
      </c>
    </row>
    <row r="10" spans="2:9" ht="18" customHeight="1" x14ac:dyDescent="0.3">
      <c r="B10" s="2">
        <v>100006</v>
      </c>
      <c r="C10" s="2" t="s">
        <v>78</v>
      </c>
      <c r="D10" s="2">
        <v>5823</v>
      </c>
      <c r="E10" s="2" t="s">
        <v>35</v>
      </c>
      <c r="F10" s="2" t="s">
        <v>41</v>
      </c>
      <c r="G10" s="19">
        <v>20000</v>
      </c>
      <c r="H10" s="2">
        <v>22</v>
      </c>
      <c r="I10" s="2" t="s">
        <v>61</v>
      </c>
    </row>
    <row r="11" spans="2:9" ht="18" customHeight="1" x14ac:dyDescent="0.3">
      <c r="B11" s="2">
        <v>100007</v>
      </c>
      <c r="C11" s="2" t="s">
        <v>9</v>
      </c>
      <c r="D11" s="2">
        <v>4781</v>
      </c>
      <c r="E11" s="2" t="s">
        <v>23</v>
      </c>
      <c r="F11" s="2" t="s">
        <v>24</v>
      </c>
      <c r="G11" s="19">
        <v>30000</v>
      </c>
      <c r="H11" s="2">
        <v>30</v>
      </c>
      <c r="I11" s="2" t="s">
        <v>61</v>
      </c>
    </row>
    <row r="12" spans="2:9" ht="18" customHeight="1" x14ac:dyDescent="0.3">
      <c r="B12" s="2">
        <v>100008</v>
      </c>
      <c r="C12" s="2" t="s">
        <v>10</v>
      </c>
      <c r="D12" s="2">
        <v>2489</v>
      </c>
      <c r="E12" s="2" t="s">
        <v>17</v>
      </c>
      <c r="F12" s="2" t="s">
        <v>18</v>
      </c>
      <c r="G12" s="19">
        <v>25000</v>
      </c>
      <c r="H12" s="2">
        <v>28</v>
      </c>
      <c r="I12" s="2" t="s">
        <v>61</v>
      </c>
    </row>
    <row r="13" spans="2:9" ht="18" customHeight="1" x14ac:dyDescent="0.3">
      <c r="B13" s="2">
        <v>100009</v>
      </c>
      <c r="C13" s="2" t="s">
        <v>11</v>
      </c>
      <c r="D13" s="2">
        <v>7812</v>
      </c>
      <c r="E13" s="2" t="s">
        <v>27</v>
      </c>
      <c r="F13" s="2" t="s">
        <v>28</v>
      </c>
      <c r="G13" s="19">
        <v>40000</v>
      </c>
      <c r="H13" s="2">
        <v>35</v>
      </c>
      <c r="I13" s="2" t="s">
        <v>61</v>
      </c>
    </row>
    <row r="14" spans="2:9" ht="18" customHeight="1" x14ac:dyDescent="0.3">
      <c r="B14" s="2">
        <v>100010</v>
      </c>
      <c r="C14" s="2" t="s">
        <v>4</v>
      </c>
      <c r="D14" s="2">
        <v>3254</v>
      </c>
      <c r="E14" s="2" t="s">
        <v>46</v>
      </c>
      <c r="F14" s="2" t="s">
        <v>51</v>
      </c>
      <c r="G14" s="19">
        <v>15000</v>
      </c>
      <c r="H14" s="2">
        <v>23</v>
      </c>
      <c r="I14" s="2" t="s">
        <v>61</v>
      </c>
    </row>
    <row r="15" spans="2:9" ht="18" customHeight="1" x14ac:dyDescent="0.3">
      <c r="B15" s="2">
        <v>100011</v>
      </c>
      <c r="C15" s="2" t="s">
        <v>78</v>
      </c>
      <c r="D15" s="2">
        <v>5823</v>
      </c>
      <c r="E15" s="2" t="s">
        <v>36</v>
      </c>
      <c r="F15" s="2" t="s">
        <v>28</v>
      </c>
      <c r="G15" s="19">
        <v>20000</v>
      </c>
      <c r="H15" s="2">
        <v>19</v>
      </c>
      <c r="I15" s="2" t="s">
        <v>61</v>
      </c>
    </row>
    <row r="16" spans="2:9" ht="18" customHeight="1" x14ac:dyDescent="0.3">
      <c r="B16" s="2">
        <v>100012</v>
      </c>
      <c r="C16" s="2" t="s">
        <v>4</v>
      </c>
      <c r="D16" s="2">
        <v>3254</v>
      </c>
      <c r="E16" s="2" t="s">
        <v>47</v>
      </c>
      <c r="F16" s="2" t="s">
        <v>52</v>
      </c>
      <c r="G16" s="19">
        <v>15000</v>
      </c>
      <c r="H16" s="2">
        <v>24</v>
      </c>
      <c r="I16" s="2" t="s">
        <v>61</v>
      </c>
    </row>
    <row r="17" spans="2:9" ht="18" customHeight="1" x14ac:dyDescent="0.3">
      <c r="B17" s="2">
        <v>100013</v>
      </c>
      <c r="C17" s="2" t="s">
        <v>9</v>
      </c>
      <c r="D17" s="2">
        <v>4781</v>
      </c>
      <c r="E17" s="2" t="s">
        <v>25</v>
      </c>
      <c r="F17" s="2" t="s">
        <v>26</v>
      </c>
      <c r="G17" s="19">
        <v>30000</v>
      </c>
      <c r="H17" s="2">
        <v>26</v>
      </c>
      <c r="I17" s="2" t="s">
        <v>60</v>
      </c>
    </row>
    <row r="18" spans="2:9" ht="18" customHeight="1" x14ac:dyDescent="0.3">
      <c r="B18" s="2">
        <v>100014</v>
      </c>
      <c r="C18" s="2" t="s">
        <v>10</v>
      </c>
      <c r="D18" s="2">
        <v>2489</v>
      </c>
      <c r="E18" s="2" t="s">
        <v>19</v>
      </c>
      <c r="F18" s="2" t="s">
        <v>20</v>
      </c>
      <c r="G18" s="19">
        <v>25000</v>
      </c>
      <c r="H18" s="2">
        <v>25</v>
      </c>
      <c r="I18" s="2" t="s">
        <v>60</v>
      </c>
    </row>
    <row r="19" spans="2:9" ht="18" customHeight="1" x14ac:dyDescent="0.3">
      <c r="B19" s="2">
        <v>100015</v>
      </c>
      <c r="C19" s="2" t="s">
        <v>4</v>
      </c>
      <c r="D19" s="2">
        <v>3254</v>
      </c>
      <c r="E19" s="2" t="s">
        <v>48</v>
      </c>
      <c r="F19" s="2" t="s">
        <v>53</v>
      </c>
      <c r="G19" s="19">
        <v>15000</v>
      </c>
      <c r="H19" s="2">
        <v>28</v>
      </c>
      <c r="I19" s="2" t="s">
        <v>61</v>
      </c>
    </row>
    <row r="20" spans="2:9" ht="18" customHeight="1" x14ac:dyDescent="0.3">
      <c r="B20" s="2">
        <v>100016</v>
      </c>
      <c r="C20" s="2" t="s">
        <v>5</v>
      </c>
      <c r="D20" s="2">
        <v>1336</v>
      </c>
      <c r="E20" s="2" t="s">
        <v>16</v>
      </c>
      <c r="F20" s="2" t="s">
        <v>15</v>
      </c>
      <c r="G20" s="19">
        <v>15000</v>
      </c>
      <c r="H20" s="2">
        <v>33</v>
      </c>
      <c r="I20" s="2" t="s">
        <v>60</v>
      </c>
    </row>
    <row r="21" spans="2:9" ht="18" customHeight="1" x14ac:dyDescent="0.3">
      <c r="B21" s="2">
        <v>100017</v>
      </c>
      <c r="C21" s="2" t="s">
        <v>78</v>
      </c>
      <c r="D21" s="2">
        <v>5823</v>
      </c>
      <c r="E21" s="2" t="s">
        <v>37</v>
      </c>
      <c r="F21" s="2" t="s">
        <v>15</v>
      </c>
      <c r="G21" s="19">
        <v>20000</v>
      </c>
      <c r="H21" s="2">
        <v>20</v>
      </c>
      <c r="I21" s="2" t="s">
        <v>60</v>
      </c>
    </row>
    <row r="22" spans="2:9" ht="18" customHeight="1" x14ac:dyDescent="0.3">
      <c r="B22" s="2">
        <v>100018</v>
      </c>
      <c r="C22" s="2" t="s">
        <v>4</v>
      </c>
      <c r="D22" s="2">
        <v>3254</v>
      </c>
      <c r="E22" s="2" t="s">
        <v>49</v>
      </c>
      <c r="F22" s="2" t="s">
        <v>54</v>
      </c>
      <c r="G22" s="19">
        <v>15000</v>
      </c>
      <c r="H22" s="2">
        <v>23</v>
      </c>
      <c r="I22" s="2" t="s">
        <v>61</v>
      </c>
    </row>
    <row r="23" spans="2:9" ht="18" customHeight="1" x14ac:dyDescent="0.3">
      <c r="B23" s="2">
        <v>100019</v>
      </c>
      <c r="C23" s="2" t="s">
        <v>78</v>
      </c>
      <c r="D23" s="2">
        <v>5823</v>
      </c>
      <c r="E23" s="2" t="s">
        <v>38</v>
      </c>
      <c r="F23" s="2" t="s">
        <v>42</v>
      </c>
      <c r="G23" s="19">
        <v>20000</v>
      </c>
      <c r="H23" s="2">
        <v>23</v>
      </c>
      <c r="I23" s="2" t="s">
        <v>61</v>
      </c>
    </row>
    <row r="24" spans="2:9" ht="18" customHeight="1" x14ac:dyDescent="0.3">
      <c r="B24" s="2">
        <v>100020</v>
      </c>
      <c r="C24" s="2" t="s">
        <v>8</v>
      </c>
      <c r="D24" s="2">
        <v>6548</v>
      </c>
      <c r="E24" s="2" t="s">
        <v>33</v>
      </c>
      <c r="F24" s="2" t="s">
        <v>34</v>
      </c>
      <c r="G24" s="19">
        <v>35000</v>
      </c>
      <c r="H24" s="2">
        <v>25</v>
      </c>
      <c r="I24" s="2" t="s">
        <v>61</v>
      </c>
    </row>
    <row r="25" spans="2:9" ht="18" customHeight="1" x14ac:dyDescent="0.3">
      <c r="B25" s="2">
        <v>100021</v>
      </c>
      <c r="C25" s="2" t="s">
        <v>78</v>
      </c>
      <c r="D25" s="2">
        <v>5823</v>
      </c>
      <c r="E25" s="2" t="s">
        <v>39</v>
      </c>
      <c r="F25" s="2" t="s">
        <v>43</v>
      </c>
      <c r="G25" s="19">
        <v>20000</v>
      </c>
      <c r="H25" s="2">
        <v>25</v>
      </c>
      <c r="I25" s="2" t="s">
        <v>61</v>
      </c>
    </row>
    <row r="26" spans="2:9" ht="18" customHeight="1" x14ac:dyDescent="0.3">
      <c r="B26" s="2">
        <v>100022</v>
      </c>
      <c r="C26" s="2" t="s">
        <v>4</v>
      </c>
      <c r="D26" s="2">
        <v>3254</v>
      </c>
      <c r="E26" s="2" t="s">
        <v>50</v>
      </c>
      <c r="F26" s="2" t="s">
        <v>55</v>
      </c>
      <c r="G26" s="19">
        <v>15000</v>
      </c>
      <c r="H26" s="2">
        <v>27</v>
      </c>
      <c r="I26" s="2" t="s">
        <v>61</v>
      </c>
    </row>
    <row r="27" spans="2:9" ht="18" customHeight="1" x14ac:dyDescent="0.3">
      <c r="B27" s="2">
        <v>100023</v>
      </c>
      <c r="C27" s="2" t="s">
        <v>78</v>
      </c>
      <c r="D27" s="2">
        <v>5823</v>
      </c>
      <c r="E27" s="2" t="s">
        <v>40</v>
      </c>
      <c r="F27" s="2" t="s">
        <v>44</v>
      </c>
      <c r="G27" s="19">
        <v>20000</v>
      </c>
      <c r="H27" s="2">
        <v>21</v>
      </c>
      <c r="I27" s="2" t="s">
        <v>61</v>
      </c>
    </row>
    <row r="28" spans="2:9" x14ac:dyDescent="0.3">
      <c r="B28" s="2">
        <v>100024</v>
      </c>
      <c r="C28" s="2" t="s">
        <v>11</v>
      </c>
      <c r="D28" s="2">
        <v>7812</v>
      </c>
      <c r="E28" s="2" t="s">
        <v>29</v>
      </c>
      <c r="F28" s="2" t="s">
        <v>30</v>
      </c>
      <c r="G28" s="19">
        <v>40000</v>
      </c>
      <c r="H28" s="2">
        <v>38</v>
      </c>
      <c r="I28" s="2" t="s">
        <v>61</v>
      </c>
    </row>
    <row r="29" spans="2:9" ht="7.2" customHeight="1" x14ac:dyDescent="0.3">
      <c r="F29" s="1"/>
    </row>
    <row r="30" spans="2:9" ht="4.2" customHeight="1" x14ac:dyDescent="0.3">
      <c r="B30" s="21"/>
      <c r="C30" s="21"/>
      <c r="D30" s="21"/>
      <c r="E30" s="21"/>
      <c r="F30" s="21"/>
      <c r="G30" s="21"/>
      <c r="H30" s="21"/>
      <c r="I30" s="21"/>
    </row>
  </sheetData>
  <autoFilter ref="B4:I28" xr:uid="{00000000-0001-0000-0000-000000000000}"/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570D-B9DA-42B0-B372-1E941891EB5A}">
  <dimension ref="B2:J17"/>
  <sheetViews>
    <sheetView showGridLines="0" workbookViewId="0">
      <selection activeCell="L4" sqref="L4"/>
    </sheetView>
  </sheetViews>
  <sheetFormatPr defaultRowHeight="15.6" x14ac:dyDescent="0.3"/>
  <cols>
    <col min="1" max="1" width="3.33203125" style="1" customWidth="1"/>
    <col min="2" max="2" width="18.5546875" style="1" bestFit="1" customWidth="1"/>
    <col min="3" max="3" width="15" style="1" bestFit="1" customWidth="1"/>
    <col min="4" max="4" width="13.77734375" style="1" customWidth="1"/>
    <col min="5" max="5" width="13.6640625" style="1" customWidth="1"/>
    <col min="6" max="6" width="12.33203125" style="1" customWidth="1"/>
    <col min="7" max="7" width="16.77734375" style="1" customWidth="1"/>
    <col min="8" max="8" width="18.44140625" style="1" customWidth="1"/>
    <col min="9" max="9" width="17.77734375" style="1" customWidth="1"/>
    <col min="10" max="10" width="20" style="1" customWidth="1"/>
    <col min="11" max="16384" width="8.88671875" style="1"/>
  </cols>
  <sheetData>
    <row r="2" spans="2:10" ht="40.049999999999997" customHeight="1" x14ac:dyDescent="0.3">
      <c r="B2" s="56" t="s">
        <v>68</v>
      </c>
      <c r="C2" s="56"/>
      <c r="D2" s="56"/>
      <c r="E2" s="56"/>
      <c r="F2" s="56"/>
      <c r="G2" s="56"/>
      <c r="H2" s="56"/>
      <c r="I2" s="56"/>
      <c r="J2" s="56"/>
    </row>
    <row r="3" spans="2:10" s="11" customFormat="1" ht="6.6" customHeight="1" x14ac:dyDescent="0.3">
      <c r="B3" s="8"/>
      <c r="C3" s="8"/>
      <c r="D3" s="8"/>
      <c r="E3" s="8"/>
      <c r="F3" s="8"/>
      <c r="G3" s="8"/>
      <c r="H3" s="8"/>
      <c r="I3" s="8"/>
      <c r="J3" s="8"/>
    </row>
    <row r="4" spans="2:10" ht="62.4" x14ac:dyDescent="0.3">
      <c r="B4" s="7" t="s">
        <v>58</v>
      </c>
      <c r="C4" s="7" t="s">
        <v>1</v>
      </c>
      <c r="D4" s="7" t="s">
        <v>0</v>
      </c>
      <c r="E4" s="27" t="s">
        <v>86</v>
      </c>
      <c r="F4" s="7" t="s">
        <v>72</v>
      </c>
      <c r="G4" s="7" t="s">
        <v>69</v>
      </c>
      <c r="H4" s="14" t="s">
        <v>80</v>
      </c>
      <c r="I4" s="14" t="s">
        <v>81</v>
      </c>
      <c r="J4" s="14" t="s">
        <v>79</v>
      </c>
    </row>
    <row r="5" spans="2:10" ht="18" customHeight="1" x14ac:dyDescent="0.3">
      <c r="B5" s="2" t="s">
        <v>78</v>
      </c>
      <c r="C5" s="2">
        <v>5823</v>
      </c>
      <c r="D5" s="2">
        <v>100006</v>
      </c>
      <c r="E5" s="19">
        <v>20000</v>
      </c>
      <c r="F5" s="2">
        <v>5113</v>
      </c>
      <c r="G5" s="2">
        <v>400</v>
      </c>
      <c r="H5" s="16">
        <v>1000</v>
      </c>
      <c r="I5" s="16">
        <f t="shared" ref="I5:I10" si="0">PRODUCT(G5,H5)</f>
        <v>400000</v>
      </c>
      <c r="J5" s="16">
        <f t="shared" ref="J5:J10" si="1">SUM(E5,I5)</f>
        <v>420000</v>
      </c>
    </row>
    <row r="6" spans="2:10" ht="18" customHeight="1" x14ac:dyDescent="0.3">
      <c r="B6" s="2" t="s">
        <v>78</v>
      </c>
      <c r="C6" s="2">
        <v>5823</v>
      </c>
      <c r="D6" s="2">
        <v>100011</v>
      </c>
      <c r="E6" s="19">
        <v>20000</v>
      </c>
      <c r="F6" s="2">
        <v>5114</v>
      </c>
      <c r="G6" s="2">
        <v>450</v>
      </c>
      <c r="H6" s="16">
        <v>1000</v>
      </c>
      <c r="I6" s="16">
        <f t="shared" si="0"/>
        <v>450000</v>
      </c>
      <c r="J6" s="16">
        <f t="shared" si="1"/>
        <v>470000</v>
      </c>
    </row>
    <row r="7" spans="2:10" ht="18" customHeight="1" x14ac:dyDescent="0.3">
      <c r="B7" s="2" t="s">
        <v>78</v>
      </c>
      <c r="C7" s="2">
        <v>5823</v>
      </c>
      <c r="D7" s="2">
        <v>100017</v>
      </c>
      <c r="E7" s="19">
        <v>20000</v>
      </c>
      <c r="F7" s="2">
        <v>5115</v>
      </c>
      <c r="G7" s="2">
        <v>360</v>
      </c>
      <c r="H7" s="16">
        <v>1000</v>
      </c>
      <c r="I7" s="16">
        <f t="shared" si="0"/>
        <v>360000</v>
      </c>
      <c r="J7" s="16">
        <f t="shared" si="1"/>
        <v>380000</v>
      </c>
    </row>
    <row r="8" spans="2:10" ht="18" customHeight="1" x14ac:dyDescent="0.3">
      <c r="B8" s="2" t="s">
        <v>78</v>
      </c>
      <c r="C8" s="2">
        <v>5823</v>
      </c>
      <c r="D8" s="2">
        <v>100019</v>
      </c>
      <c r="E8" s="19">
        <v>20000</v>
      </c>
      <c r="F8" s="2">
        <v>5116</v>
      </c>
      <c r="G8" s="2">
        <v>380</v>
      </c>
      <c r="H8" s="16">
        <v>1000</v>
      </c>
      <c r="I8" s="16">
        <f t="shared" si="0"/>
        <v>380000</v>
      </c>
      <c r="J8" s="16">
        <f t="shared" si="1"/>
        <v>400000</v>
      </c>
    </row>
    <row r="9" spans="2:10" ht="18" customHeight="1" x14ac:dyDescent="0.3">
      <c r="B9" s="2" t="s">
        <v>78</v>
      </c>
      <c r="C9" s="2">
        <v>5823</v>
      </c>
      <c r="D9" s="2">
        <v>100021</v>
      </c>
      <c r="E9" s="19">
        <v>20000</v>
      </c>
      <c r="F9" s="2">
        <v>5117</v>
      </c>
      <c r="G9" s="2">
        <v>410</v>
      </c>
      <c r="H9" s="16">
        <v>1000</v>
      </c>
      <c r="I9" s="16">
        <f t="shared" si="0"/>
        <v>410000</v>
      </c>
      <c r="J9" s="16">
        <f t="shared" si="1"/>
        <v>430000</v>
      </c>
    </row>
    <row r="10" spans="2:10" ht="18" customHeight="1" x14ac:dyDescent="0.3">
      <c r="B10" s="2" t="s">
        <v>78</v>
      </c>
      <c r="C10" s="2">
        <v>5823</v>
      </c>
      <c r="D10" s="2">
        <v>100023</v>
      </c>
      <c r="E10" s="19">
        <v>20000</v>
      </c>
      <c r="F10" s="2">
        <v>5118</v>
      </c>
      <c r="G10" s="2">
        <v>400</v>
      </c>
      <c r="H10" s="16">
        <v>1000</v>
      </c>
      <c r="I10" s="16">
        <f t="shared" si="0"/>
        <v>400000</v>
      </c>
      <c r="J10" s="16">
        <f t="shared" si="1"/>
        <v>420000</v>
      </c>
    </row>
    <row r="11" spans="2:10" ht="7.2" customHeight="1" x14ac:dyDescent="0.3"/>
    <row r="12" spans="2:10" ht="4.2" customHeight="1" x14ac:dyDescent="0.3">
      <c r="B12" s="21"/>
      <c r="C12" s="21"/>
      <c r="D12" s="21"/>
      <c r="E12" s="21"/>
      <c r="F12" s="21"/>
      <c r="G12" s="21"/>
      <c r="H12" s="21"/>
      <c r="I12" s="21"/>
      <c r="J12" s="21"/>
    </row>
    <row r="16" spans="2:10" ht="18" x14ac:dyDescent="0.35">
      <c r="B16" s="20" t="s">
        <v>82</v>
      </c>
    </row>
    <row r="17" spans="2:2" x14ac:dyDescent="0.3">
      <c r="B17" s="15" t="s">
        <v>83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3252-ADAB-4DA2-9F9B-618EA548C8C5}">
  <dimension ref="B2:I25"/>
  <sheetViews>
    <sheetView showGridLines="0" workbookViewId="0">
      <selection activeCell="G16" sqref="G16"/>
    </sheetView>
  </sheetViews>
  <sheetFormatPr defaultRowHeight="15.6" x14ac:dyDescent="0.3"/>
  <cols>
    <col min="1" max="1" width="3" style="1" customWidth="1"/>
    <col min="2" max="2" width="18.5546875" style="1" bestFit="1" customWidth="1"/>
    <col min="3" max="3" width="15" style="1" bestFit="1" customWidth="1"/>
    <col min="4" max="4" width="17.5546875" style="1" customWidth="1"/>
    <col min="5" max="5" width="13.109375" style="1" customWidth="1"/>
    <col min="6" max="6" width="19.44140625" style="1" customWidth="1"/>
    <col min="7" max="7" width="15.21875" style="1" bestFit="1" customWidth="1"/>
    <col min="8" max="8" width="14.5546875" style="1" bestFit="1" customWidth="1"/>
    <col min="9" max="9" width="10.88671875" style="1" bestFit="1" customWidth="1"/>
    <col min="10" max="10" width="30" style="1" bestFit="1" customWidth="1"/>
    <col min="11" max="11" width="8.21875" style="1" bestFit="1" customWidth="1"/>
    <col min="12" max="12" width="37.33203125" style="1" bestFit="1" customWidth="1"/>
    <col min="13" max="16384" width="8.88671875" style="1"/>
  </cols>
  <sheetData>
    <row r="2" spans="2:8" ht="40.049999999999997" customHeight="1" x14ac:dyDescent="0.3">
      <c r="B2" s="56" t="s">
        <v>63</v>
      </c>
      <c r="C2" s="56"/>
      <c r="D2" s="56"/>
      <c r="E2" s="56"/>
      <c r="F2" s="56"/>
      <c r="G2" s="56"/>
      <c r="H2" s="56"/>
    </row>
    <row r="3" spans="2:8" s="11" customFormat="1" ht="7.8" customHeight="1" x14ac:dyDescent="0.3">
      <c r="B3" s="8"/>
      <c r="C3" s="8"/>
      <c r="D3" s="8"/>
      <c r="E3" s="8"/>
      <c r="F3" s="8"/>
      <c r="G3" s="8"/>
      <c r="H3" s="8"/>
    </row>
    <row r="4" spans="2:8" ht="18" customHeight="1" x14ac:dyDescent="0.3">
      <c r="B4" s="7" t="s">
        <v>58</v>
      </c>
      <c r="C4" s="7" t="s">
        <v>1</v>
      </c>
      <c r="D4" s="7" t="s">
        <v>0</v>
      </c>
      <c r="E4" s="7" t="s">
        <v>72</v>
      </c>
      <c r="F4" s="12" t="s">
        <v>64</v>
      </c>
      <c r="G4" s="3" t="s">
        <v>65</v>
      </c>
      <c r="H4" s="3" t="s">
        <v>67</v>
      </c>
    </row>
    <row r="5" spans="2:8" ht="18" customHeight="1" x14ac:dyDescent="0.3">
      <c r="B5" s="2" t="s">
        <v>4</v>
      </c>
      <c r="C5" s="2">
        <v>3254</v>
      </c>
      <c r="D5" s="2">
        <v>100001</v>
      </c>
      <c r="E5" s="2">
        <v>5113</v>
      </c>
      <c r="F5" s="17">
        <v>350</v>
      </c>
      <c r="G5" s="4">
        <v>4000</v>
      </c>
      <c r="H5" s="4">
        <f>PRODUCT(F5,G5)</f>
        <v>1400000</v>
      </c>
    </row>
    <row r="6" spans="2:8" ht="18" customHeight="1" x14ac:dyDescent="0.3">
      <c r="B6" s="2" t="s">
        <v>4</v>
      </c>
      <c r="C6" s="2">
        <v>3254</v>
      </c>
      <c r="D6" s="2">
        <v>100010</v>
      </c>
      <c r="E6" s="2">
        <v>5114</v>
      </c>
      <c r="F6" s="17">
        <v>300</v>
      </c>
      <c r="G6" s="4">
        <v>4000</v>
      </c>
      <c r="H6" s="4">
        <f t="shared" ref="H6:H10" si="0">PRODUCT(F6,G6)</f>
        <v>1200000</v>
      </c>
    </row>
    <row r="7" spans="2:8" ht="18" customHeight="1" x14ac:dyDescent="0.3">
      <c r="B7" s="2" t="s">
        <v>4</v>
      </c>
      <c r="C7" s="2">
        <v>3254</v>
      </c>
      <c r="D7" s="2">
        <v>100012</v>
      </c>
      <c r="E7" s="2">
        <v>5115</v>
      </c>
      <c r="F7" s="17">
        <v>275</v>
      </c>
      <c r="G7" s="4">
        <v>4000</v>
      </c>
      <c r="H7" s="4">
        <f t="shared" si="0"/>
        <v>1100000</v>
      </c>
    </row>
    <row r="8" spans="2:8" ht="18" customHeight="1" x14ac:dyDescent="0.3">
      <c r="B8" s="2" t="s">
        <v>4</v>
      </c>
      <c r="C8" s="2">
        <v>3254</v>
      </c>
      <c r="D8" s="2">
        <v>100015</v>
      </c>
      <c r="E8" s="2">
        <v>5116</v>
      </c>
      <c r="F8" s="17">
        <v>185</v>
      </c>
      <c r="G8" s="4">
        <v>4000</v>
      </c>
      <c r="H8" s="4">
        <f t="shared" si="0"/>
        <v>740000</v>
      </c>
    </row>
    <row r="9" spans="2:8" ht="18" customHeight="1" x14ac:dyDescent="0.3">
      <c r="B9" s="2" t="s">
        <v>4</v>
      </c>
      <c r="C9" s="2">
        <v>3254</v>
      </c>
      <c r="D9" s="2">
        <v>100018</v>
      </c>
      <c r="E9" s="2">
        <v>5117</v>
      </c>
      <c r="F9" s="17">
        <v>200</v>
      </c>
      <c r="G9" s="4">
        <v>4000</v>
      </c>
      <c r="H9" s="4">
        <f t="shared" si="0"/>
        <v>800000</v>
      </c>
    </row>
    <row r="10" spans="2:8" ht="18" customHeight="1" x14ac:dyDescent="0.3">
      <c r="B10" s="2" t="s">
        <v>4</v>
      </c>
      <c r="C10" s="2">
        <v>3254</v>
      </c>
      <c r="D10" s="2">
        <v>100022</v>
      </c>
      <c r="E10" s="2">
        <v>5118</v>
      </c>
      <c r="F10" s="17">
        <v>280</v>
      </c>
      <c r="G10" s="4">
        <v>4000</v>
      </c>
      <c r="H10" s="4">
        <f t="shared" si="0"/>
        <v>1120000</v>
      </c>
    </row>
    <row r="11" spans="2:8" ht="7.2" customHeight="1" x14ac:dyDescent="0.3"/>
    <row r="12" spans="2:8" ht="4.2" customHeight="1" x14ac:dyDescent="0.3">
      <c r="B12" s="21"/>
      <c r="C12" s="21"/>
      <c r="D12" s="21"/>
      <c r="E12" s="21"/>
      <c r="F12" s="21"/>
      <c r="G12" s="21"/>
      <c r="H12" s="21"/>
    </row>
    <row r="15" spans="2:8" ht="40.049999999999997" customHeight="1" x14ac:dyDescent="0.3">
      <c r="B15" s="56" t="s">
        <v>84</v>
      </c>
      <c r="C15" s="56"/>
      <c r="D15" s="56"/>
    </row>
    <row r="16" spans="2:8" ht="8.4" customHeight="1" x14ac:dyDescent="0.3">
      <c r="B16" s="8"/>
      <c r="C16" s="8"/>
      <c r="D16" s="8"/>
      <c r="E16" s="8"/>
      <c r="F16" s="8"/>
    </row>
    <row r="17" spans="2:9" s="11" customFormat="1" ht="46.8" x14ac:dyDescent="0.3">
      <c r="B17" s="7" t="s">
        <v>0</v>
      </c>
      <c r="C17" s="7" t="s">
        <v>72</v>
      </c>
      <c r="D17" s="18" t="s">
        <v>85</v>
      </c>
    </row>
    <row r="18" spans="2:9" ht="18" customHeight="1" x14ac:dyDescent="0.3">
      <c r="B18" s="2">
        <v>100001</v>
      </c>
      <c r="C18" s="2">
        <v>5113</v>
      </c>
      <c r="D18" s="4">
        <f>H5*(0.5/100)</f>
        <v>7000</v>
      </c>
    </row>
    <row r="19" spans="2:9" ht="18" customHeight="1" x14ac:dyDescent="0.3">
      <c r="B19" s="2">
        <v>100010</v>
      </c>
      <c r="C19" s="2">
        <v>5114</v>
      </c>
      <c r="D19" s="4">
        <f t="shared" ref="D19:D23" si="1">H6*(0.5/100)</f>
        <v>6000</v>
      </c>
    </row>
    <row r="20" spans="2:9" ht="18" customHeight="1" x14ac:dyDescent="0.3">
      <c r="B20" s="2">
        <v>100012</v>
      </c>
      <c r="C20" s="2">
        <v>5115</v>
      </c>
      <c r="D20" s="4">
        <f t="shared" si="1"/>
        <v>5500</v>
      </c>
    </row>
    <row r="21" spans="2:9" ht="18" customHeight="1" x14ac:dyDescent="0.3">
      <c r="B21" s="2">
        <v>100015</v>
      </c>
      <c r="C21" s="2">
        <v>5116</v>
      </c>
      <c r="D21" s="4">
        <f t="shared" si="1"/>
        <v>3700</v>
      </c>
    </row>
    <row r="22" spans="2:9" ht="18" customHeight="1" x14ac:dyDescent="0.3">
      <c r="B22" s="2">
        <v>100018</v>
      </c>
      <c r="C22" s="2">
        <v>5117</v>
      </c>
      <c r="D22" s="4">
        <f t="shared" si="1"/>
        <v>4000</v>
      </c>
    </row>
    <row r="23" spans="2:9" ht="18" customHeight="1" x14ac:dyDescent="0.3">
      <c r="B23" s="2">
        <v>100022</v>
      </c>
      <c r="C23" s="2">
        <v>5118</v>
      </c>
      <c r="D23" s="4">
        <f t="shared" si="1"/>
        <v>5600</v>
      </c>
    </row>
    <row r="24" spans="2:9" ht="7.2" customHeight="1" x14ac:dyDescent="0.3"/>
    <row r="25" spans="2:9" ht="4.2" customHeight="1" x14ac:dyDescent="0.3">
      <c r="B25" s="21"/>
      <c r="C25" s="21"/>
      <c r="D25" s="21"/>
      <c r="E25" s="11"/>
      <c r="F25" s="11"/>
      <c r="G25" s="11"/>
      <c r="H25" s="11"/>
      <c r="I25" s="11"/>
    </row>
  </sheetData>
  <mergeCells count="2">
    <mergeCell ref="B2:H2"/>
    <mergeCell ref="B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09AE-E501-45DB-AD10-3709A1495D5D}">
  <dimension ref="B2:K43"/>
  <sheetViews>
    <sheetView showGridLines="0" workbookViewId="0"/>
  </sheetViews>
  <sheetFormatPr defaultRowHeight="18" customHeight="1" x14ac:dyDescent="0.3"/>
  <cols>
    <col min="1" max="1" width="3.33203125" style="1" customWidth="1"/>
    <col min="2" max="2" width="17.109375" style="2" bestFit="1" customWidth="1"/>
    <col min="3" max="3" width="16.6640625" style="1" customWidth="1"/>
    <col min="4" max="4" width="17" style="2" bestFit="1" customWidth="1"/>
    <col min="5" max="5" width="8.88671875" style="2" bestFit="1" customWidth="1"/>
    <col min="6" max="6" width="8.5546875" style="2" bestFit="1" customWidth="1"/>
    <col min="7" max="7" width="20.44140625" style="5" bestFit="1" customWidth="1"/>
    <col min="8" max="8" width="19.6640625" style="5" bestFit="1" customWidth="1"/>
    <col min="9" max="9" width="19.6640625" style="1" bestFit="1" customWidth="1"/>
    <col min="10" max="10" width="22.21875" style="6" bestFit="1" customWidth="1"/>
    <col min="11" max="11" width="29.5546875" style="1" customWidth="1"/>
    <col min="12" max="16384" width="8.88671875" style="1"/>
  </cols>
  <sheetData>
    <row r="2" spans="2:11" ht="40.049999999999997" customHeight="1" x14ac:dyDescent="0.3">
      <c r="B2" s="56" t="s">
        <v>70</v>
      </c>
      <c r="C2" s="56"/>
      <c r="D2" s="56"/>
      <c r="E2" s="56"/>
      <c r="F2" s="56"/>
      <c r="G2" s="56"/>
      <c r="H2" s="56"/>
      <c r="I2" s="56"/>
      <c r="J2" s="56"/>
      <c r="K2" s="56"/>
    </row>
    <row r="3" spans="2:11" s="11" customFormat="1" ht="8.4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ht="18" customHeight="1" x14ac:dyDescent="0.3">
      <c r="B4" s="7" t="s">
        <v>0</v>
      </c>
      <c r="C4" s="7" t="s">
        <v>72</v>
      </c>
      <c r="D4" s="7" t="s">
        <v>71</v>
      </c>
      <c r="E4" s="7" t="s">
        <v>3</v>
      </c>
      <c r="F4" s="7" t="s">
        <v>59</v>
      </c>
      <c r="G4" s="7" t="s">
        <v>74</v>
      </c>
      <c r="H4" s="10" t="s">
        <v>75</v>
      </c>
      <c r="I4" s="12" t="s">
        <v>76</v>
      </c>
      <c r="J4" s="7" t="s">
        <v>73</v>
      </c>
      <c r="K4" s="13" t="s">
        <v>77</v>
      </c>
    </row>
    <row r="5" spans="2:11" ht="18" customHeight="1" x14ac:dyDescent="0.3">
      <c r="B5" s="2">
        <v>100012</v>
      </c>
      <c r="C5" s="2">
        <v>5115</v>
      </c>
      <c r="D5" s="2">
        <v>200001</v>
      </c>
      <c r="E5" s="2">
        <v>36</v>
      </c>
      <c r="F5" s="2" t="s">
        <v>61</v>
      </c>
      <c r="G5" s="2">
        <v>50</v>
      </c>
      <c r="H5" s="16">
        <v>4000</v>
      </c>
      <c r="I5" s="16">
        <f t="shared" ref="I5:I41" si="0">H5*(2/100)</f>
        <v>80</v>
      </c>
      <c r="J5" s="16">
        <f t="shared" ref="J5:J41" si="1">G5*(H5-I5)</f>
        <v>196000</v>
      </c>
      <c r="K5" s="25">
        <v>3.5</v>
      </c>
    </row>
    <row r="6" spans="2:11" ht="18" customHeight="1" x14ac:dyDescent="0.3">
      <c r="B6" s="2">
        <v>100022</v>
      </c>
      <c r="C6" s="2">
        <v>5118</v>
      </c>
      <c r="D6" s="2">
        <v>200002</v>
      </c>
      <c r="E6" s="2">
        <v>38</v>
      </c>
      <c r="F6" s="2" t="s">
        <v>61</v>
      </c>
      <c r="G6" s="2">
        <v>35</v>
      </c>
      <c r="H6" s="16">
        <v>4000</v>
      </c>
      <c r="I6" s="16">
        <f t="shared" si="0"/>
        <v>80</v>
      </c>
      <c r="J6" s="16">
        <f t="shared" si="1"/>
        <v>137200</v>
      </c>
      <c r="K6" s="25">
        <v>4</v>
      </c>
    </row>
    <row r="7" spans="2:11" ht="18" customHeight="1" x14ac:dyDescent="0.3">
      <c r="B7" s="2">
        <v>100001</v>
      </c>
      <c r="C7" s="2">
        <v>5113</v>
      </c>
      <c r="D7" s="2">
        <v>200003</v>
      </c>
      <c r="E7" s="2">
        <v>42</v>
      </c>
      <c r="F7" s="2" t="s">
        <v>61</v>
      </c>
      <c r="G7" s="2">
        <v>30</v>
      </c>
      <c r="H7" s="16">
        <v>4000</v>
      </c>
      <c r="I7" s="16">
        <f t="shared" si="0"/>
        <v>80</v>
      </c>
      <c r="J7" s="16">
        <f t="shared" si="1"/>
        <v>117600</v>
      </c>
      <c r="K7" s="25">
        <v>4.7</v>
      </c>
    </row>
    <row r="8" spans="2:11" ht="18" customHeight="1" x14ac:dyDescent="0.3">
      <c r="B8" s="2">
        <v>100018</v>
      </c>
      <c r="C8" s="2">
        <v>5117</v>
      </c>
      <c r="D8" s="2">
        <v>200004</v>
      </c>
      <c r="E8" s="2">
        <v>55</v>
      </c>
      <c r="F8" s="2" t="s">
        <v>61</v>
      </c>
      <c r="G8" s="2">
        <v>40</v>
      </c>
      <c r="H8" s="16">
        <v>4000</v>
      </c>
      <c r="I8" s="16">
        <f t="shared" si="0"/>
        <v>80</v>
      </c>
      <c r="J8" s="16">
        <f t="shared" si="1"/>
        <v>156800</v>
      </c>
      <c r="K8" s="25">
        <v>4.2</v>
      </c>
    </row>
    <row r="9" spans="2:11" ht="18" customHeight="1" x14ac:dyDescent="0.3">
      <c r="B9" s="2">
        <v>100001</v>
      </c>
      <c r="C9" s="2">
        <v>5113</v>
      </c>
      <c r="D9" s="2">
        <v>200005</v>
      </c>
      <c r="E9" s="2">
        <v>28</v>
      </c>
      <c r="F9" s="2" t="s">
        <v>60</v>
      </c>
      <c r="G9" s="2">
        <v>60</v>
      </c>
      <c r="H9" s="16">
        <v>4000</v>
      </c>
      <c r="I9" s="16">
        <f t="shared" si="0"/>
        <v>80</v>
      </c>
      <c r="J9" s="16">
        <f t="shared" si="1"/>
        <v>235200</v>
      </c>
      <c r="K9" s="25">
        <v>3.8</v>
      </c>
    </row>
    <row r="10" spans="2:11" ht="18" customHeight="1" x14ac:dyDescent="0.3">
      <c r="B10" s="2">
        <v>100015</v>
      </c>
      <c r="C10" s="2">
        <v>5116</v>
      </c>
      <c r="D10" s="2">
        <v>200006</v>
      </c>
      <c r="E10" s="2">
        <v>27</v>
      </c>
      <c r="F10" s="2" t="s">
        <v>61</v>
      </c>
      <c r="G10" s="2">
        <v>90</v>
      </c>
      <c r="H10" s="16">
        <v>4000</v>
      </c>
      <c r="I10" s="16">
        <f t="shared" si="0"/>
        <v>80</v>
      </c>
      <c r="J10" s="16">
        <f t="shared" si="1"/>
        <v>352800</v>
      </c>
      <c r="K10" s="25">
        <v>5</v>
      </c>
    </row>
    <row r="11" spans="2:11" ht="18" customHeight="1" x14ac:dyDescent="0.3">
      <c r="B11" s="2">
        <v>100010</v>
      </c>
      <c r="C11" s="2">
        <v>5114</v>
      </c>
      <c r="D11" s="2">
        <v>200007</v>
      </c>
      <c r="E11" s="2">
        <v>60</v>
      </c>
      <c r="F11" s="2" t="s">
        <v>61</v>
      </c>
      <c r="G11" s="2">
        <v>80</v>
      </c>
      <c r="H11" s="16">
        <v>4000</v>
      </c>
      <c r="I11" s="16">
        <f t="shared" si="0"/>
        <v>80</v>
      </c>
      <c r="J11" s="16">
        <f t="shared" si="1"/>
        <v>313600</v>
      </c>
      <c r="K11" s="26">
        <v>4.0999999999999996</v>
      </c>
    </row>
    <row r="12" spans="2:11" ht="18" customHeight="1" x14ac:dyDescent="0.3">
      <c r="B12" s="2">
        <v>100001</v>
      </c>
      <c r="C12" s="2">
        <v>5113</v>
      </c>
      <c r="D12" s="2">
        <v>200008</v>
      </c>
      <c r="E12" s="2">
        <v>45</v>
      </c>
      <c r="F12" s="2" t="s">
        <v>61</v>
      </c>
      <c r="G12" s="2">
        <v>80</v>
      </c>
      <c r="H12" s="16">
        <v>4000</v>
      </c>
      <c r="I12" s="16">
        <f t="shared" si="0"/>
        <v>80</v>
      </c>
      <c r="J12" s="16">
        <f t="shared" si="1"/>
        <v>313600</v>
      </c>
      <c r="K12" s="26">
        <v>3.9</v>
      </c>
    </row>
    <row r="13" spans="2:11" ht="18" customHeight="1" x14ac:dyDescent="0.3">
      <c r="B13" s="2">
        <v>100022</v>
      </c>
      <c r="C13" s="2">
        <v>5118</v>
      </c>
      <c r="D13" s="2">
        <v>200009</v>
      </c>
      <c r="E13" s="2">
        <v>28</v>
      </c>
      <c r="F13" s="2" t="s">
        <v>61</v>
      </c>
      <c r="G13" s="2">
        <v>40</v>
      </c>
      <c r="H13" s="16">
        <v>4000</v>
      </c>
      <c r="I13" s="16">
        <f t="shared" si="0"/>
        <v>80</v>
      </c>
      <c r="J13" s="16">
        <f t="shared" si="1"/>
        <v>156800</v>
      </c>
      <c r="K13" s="26">
        <v>4.4000000000000004</v>
      </c>
    </row>
    <row r="14" spans="2:11" ht="18" customHeight="1" x14ac:dyDescent="0.3">
      <c r="B14" s="2">
        <v>100018</v>
      </c>
      <c r="C14" s="2">
        <v>5117</v>
      </c>
      <c r="D14" s="2">
        <v>200010</v>
      </c>
      <c r="E14" s="2">
        <v>32</v>
      </c>
      <c r="F14" s="2" t="s">
        <v>61</v>
      </c>
      <c r="G14" s="2">
        <v>20</v>
      </c>
      <c r="H14" s="16">
        <v>4000</v>
      </c>
      <c r="I14" s="16">
        <f t="shared" si="0"/>
        <v>80</v>
      </c>
      <c r="J14" s="16">
        <f t="shared" si="1"/>
        <v>78400</v>
      </c>
      <c r="K14" s="26">
        <v>4.5999999999999996</v>
      </c>
    </row>
    <row r="15" spans="2:11" ht="18" customHeight="1" x14ac:dyDescent="0.3">
      <c r="B15" s="2">
        <v>100012</v>
      </c>
      <c r="C15" s="2">
        <v>5115</v>
      </c>
      <c r="D15" s="2">
        <v>200011</v>
      </c>
      <c r="E15" s="2">
        <v>57</v>
      </c>
      <c r="F15" s="2" t="s">
        <v>61</v>
      </c>
      <c r="G15" s="2">
        <v>65</v>
      </c>
      <c r="H15" s="16">
        <v>4000</v>
      </c>
      <c r="I15" s="16">
        <f t="shared" si="0"/>
        <v>80</v>
      </c>
      <c r="J15" s="16">
        <f t="shared" si="1"/>
        <v>254800</v>
      </c>
      <c r="K15" s="26">
        <v>4</v>
      </c>
    </row>
    <row r="16" spans="2:11" ht="18" customHeight="1" x14ac:dyDescent="0.3">
      <c r="B16" s="2">
        <v>100001</v>
      </c>
      <c r="C16" s="2">
        <v>5113</v>
      </c>
      <c r="D16" s="2">
        <v>200012</v>
      </c>
      <c r="E16" s="2">
        <v>62</v>
      </c>
      <c r="F16" s="2" t="s">
        <v>61</v>
      </c>
      <c r="G16" s="2">
        <v>40</v>
      </c>
      <c r="H16" s="16">
        <v>4000</v>
      </c>
      <c r="I16" s="16">
        <f t="shared" si="0"/>
        <v>80</v>
      </c>
      <c r="J16" s="16">
        <f t="shared" si="1"/>
        <v>156800</v>
      </c>
      <c r="K16" s="26">
        <v>5</v>
      </c>
    </row>
    <row r="17" spans="2:11" ht="18" customHeight="1" x14ac:dyDescent="0.3">
      <c r="B17" s="2">
        <v>100022</v>
      </c>
      <c r="C17" s="2">
        <v>5118</v>
      </c>
      <c r="D17" s="2">
        <v>200013</v>
      </c>
      <c r="E17" s="2">
        <v>47</v>
      </c>
      <c r="F17" s="2" t="s">
        <v>61</v>
      </c>
      <c r="G17" s="2">
        <v>50</v>
      </c>
      <c r="H17" s="16">
        <v>4000</v>
      </c>
      <c r="I17" s="16">
        <f t="shared" si="0"/>
        <v>80</v>
      </c>
      <c r="J17" s="16">
        <f t="shared" si="1"/>
        <v>196000</v>
      </c>
      <c r="K17" s="26">
        <v>3.7</v>
      </c>
    </row>
    <row r="18" spans="2:11" ht="18" customHeight="1" x14ac:dyDescent="0.3">
      <c r="B18" s="2">
        <v>100015</v>
      </c>
      <c r="C18" s="2">
        <v>5116</v>
      </c>
      <c r="D18" s="2">
        <v>200014</v>
      </c>
      <c r="E18" s="2">
        <v>29</v>
      </c>
      <c r="F18" s="2" t="s">
        <v>60</v>
      </c>
      <c r="G18" s="2">
        <v>40</v>
      </c>
      <c r="H18" s="16">
        <v>4000</v>
      </c>
      <c r="I18" s="16">
        <f t="shared" si="0"/>
        <v>80</v>
      </c>
      <c r="J18" s="16">
        <f t="shared" si="1"/>
        <v>156800</v>
      </c>
      <c r="K18" s="26">
        <v>4.5</v>
      </c>
    </row>
    <row r="19" spans="2:11" ht="18" customHeight="1" x14ac:dyDescent="0.3">
      <c r="B19" s="2">
        <v>100010</v>
      </c>
      <c r="C19" s="2">
        <v>5114</v>
      </c>
      <c r="D19" s="2">
        <v>200015</v>
      </c>
      <c r="E19" s="2">
        <v>34</v>
      </c>
      <c r="F19" s="2" t="s">
        <v>60</v>
      </c>
      <c r="G19" s="2">
        <v>60</v>
      </c>
      <c r="H19" s="16">
        <v>4000</v>
      </c>
      <c r="I19" s="16">
        <f t="shared" si="0"/>
        <v>80</v>
      </c>
      <c r="J19" s="16">
        <f t="shared" si="1"/>
        <v>235200</v>
      </c>
      <c r="K19" s="26">
        <v>3.8</v>
      </c>
    </row>
    <row r="20" spans="2:11" ht="18" customHeight="1" x14ac:dyDescent="0.3">
      <c r="B20" s="2">
        <v>100010</v>
      </c>
      <c r="C20" s="2">
        <v>5114</v>
      </c>
      <c r="D20" s="2">
        <v>200016</v>
      </c>
      <c r="E20" s="2">
        <v>58</v>
      </c>
      <c r="F20" s="2" t="s">
        <v>61</v>
      </c>
      <c r="G20" s="2">
        <v>45</v>
      </c>
      <c r="H20" s="16">
        <v>4000</v>
      </c>
      <c r="I20" s="16">
        <f t="shared" si="0"/>
        <v>80</v>
      </c>
      <c r="J20" s="16">
        <f t="shared" si="1"/>
        <v>176400</v>
      </c>
      <c r="K20" s="26">
        <v>4.0999999999999996</v>
      </c>
    </row>
    <row r="21" spans="2:11" ht="18" customHeight="1" x14ac:dyDescent="0.3">
      <c r="B21" s="2">
        <v>100010</v>
      </c>
      <c r="C21" s="2">
        <v>5114</v>
      </c>
      <c r="D21" s="2">
        <v>200017</v>
      </c>
      <c r="E21" s="2">
        <v>24</v>
      </c>
      <c r="F21" s="2" t="s">
        <v>60</v>
      </c>
      <c r="G21" s="2">
        <v>65</v>
      </c>
      <c r="H21" s="16">
        <v>4000</v>
      </c>
      <c r="I21" s="16">
        <f t="shared" si="0"/>
        <v>80</v>
      </c>
      <c r="J21" s="16">
        <f t="shared" si="1"/>
        <v>254800</v>
      </c>
      <c r="K21" s="26">
        <v>3.6</v>
      </c>
    </row>
    <row r="22" spans="2:11" ht="18" customHeight="1" x14ac:dyDescent="0.3">
      <c r="B22" s="2">
        <v>100018</v>
      </c>
      <c r="C22" s="2">
        <v>5117</v>
      </c>
      <c r="D22" s="2">
        <v>200018</v>
      </c>
      <c r="E22" s="2">
        <v>61</v>
      </c>
      <c r="F22" s="2" t="s">
        <v>61</v>
      </c>
      <c r="G22" s="2">
        <v>15</v>
      </c>
      <c r="H22" s="16">
        <v>4000</v>
      </c>
      <c r="I22" s="16">
        <f t="shared" si="0"/>
        <v>80</v>
      </c>
      <c r="J22" s="16">
        <f t="shared" si="1"/>
        <v>58800</v>
      </c>
      <c r="K22" s="26">
        <v>4.8</v>
      </c>
    </row>
    <row r="23" spans="2:11" ht="18" customHeight="1" x14ac:dyDescent="0.3">
      <c r="B23" s="2">
        <v>100012</v>
      </c>
      <c r="C23" s="2">
        <v>5115</v>
      </c>
      <c r="D23" s="2">
        <v>200019</v>
      </c>
      <c r="E23" s="2">
        <v>49</v>
      </c>
      <c r="F23" s="2" t="s">
        <v>61</v>
      </c>
      <c r="G23" s="2">
        <v>35</v>
      </c>
      <c r="H23" s="16">
        <v>4000</v>
      </c>
      <c r="I23" s="16">
        <f t="shared" si="0"/>
        <v>80</v>
      </c>
      <c r="J23" s="16">
        <f t="shared" si="1"/>
        <v>137200</v>
      </c>
      <c r="K23" s="26">
        <v>4.2</v>
      </c>
    </row>
    <row r="24" spans="2:11" ht="18" customHeight="1" x14ac:dyDescent="0.3">
      <c r="B24" s="2">
        <v>100022</v>
      </c>
      <c r="C24" s="2">
        <v>5118</v>
      </c>
      <c r="D24" s="2">
        <v>200020</v>
      </c>
      <c r="E24" s="2">
        <v>37</v>
      </c>
      <c r="F24" s="2" t="s">
        <v>61</v>
      </c>
      <c r="G24" s="2">
        <v>15</v>
      </c>
      <c r="H24" s="16">
        <v>4000</v>
      </c>
      <c r="I24" s="16">
        <f t="shared" si="0"/>
        <v>80</v>
      </c>
      <c r="J24" s="16">
        <f t="shared" si="1"/>
        <v>58800</v>
      </c>
      <c r="K24" s="26">
        <v>4.5999999999999996</v>
      </c>
    </row>
    <row r="25" spans="2:11" ht="18" customHeight="1" x14ac:dyDescent="0.3">
      <c r="B25" s="2">
        <v>100012</v>
      </c>
      <c r="C25" s="2">
        <v>5115</v>
      </c>
      <c r="D25" s="2">
        <v>200021</v>
      </c>
      <c r="E25" s="2">
        <v>28</v>
      </c>
      <c r="F25" s="2" t="s">
        <v>60</v>
      </c>
      <c r="G25" s="2">
        <v>40</v>
      </c>
      <c r="H25" s="16">
        <v>4000</v>
      </c>
      <c r="I25" s="16">
        <f t="shared" si="0"/>
        <v>80</v>
      </c>
      <c r="J25" s="16">
        <f t="shared" si="1"/>
        <v>156800</v>
      </c>
      <c r="K25" s="26">
        <v>3.1</v>
      </c>
    </row>
    <row r="26" spans="2:11" ht="18" customHeight="1" x14ac:dyDescent="0.3">
      <c r="B26" s="2">
        <v>100022</v>
      </c>
      <c r="C26" s="2">
        <v>5118</v>
      </c>
      <c r="D26" s="2">
        <v>200022</v>
      </c>
      <c r="E26" s="2">
        <v>47</v>
      </c>
      <c r="F26" s="2" t="s">
        <v>61</v>
      </c>
      <c r="G26" s="2">
        <v>25</v>
      </c>
      <c r="H26" s="16">
        <v>4000</v>
      </c>
      <c r="I26" s="16">
        <f t="shared" si="0"/>
        <v>80</v>
      </c>
      <c r="J26" s="16">
        <f t="shared" si="1"/>
        <v>98000</v>
      </c>
      <c r="K26" s="26">
        <v>3.8</v>
      </c>
    </row>
    <row r="27" spans="2:11" ht="18" customHeight="1" x14ac:dyDescent="0.3">
      <c r="B27" s="2">
        <v>100001</v>
      </c>
      <c r="C27" s="2">
        <v>5113</v>
      </c>
      <c r="D27" s="2">
        <v>200023</v>
      </c>
      <c r="E27" s="2">
        <v>38</v>
      </c>
      <c r="F27" s="2" t="s">
        <v>61</v>
      </c>
      <c r="G27" s="2">
        <v>30</v>
      </c>
      <c r="H27" s="16">
        <v>4000</v>
      </c>
      <c r="I27" s="16">
        <f t="shared" si="0"/>
        <v>80</v>
      </c>
      <c r="J27" s="16">
        <f t="shared" si="1"/>
        <v>117600</v>
      </c>
      <c r="K27" s="26">
        <v>4.9000000000000004</v>
      </c>
    </row>
    <row r="28" spans="2:11" ht="18" customHeight="1" x14ac:dyDescent="0.3">
      <c r="B28" s="2">
        <v>100001</v>
      </c>
      <c r="C28" s="2">
        <v>5113</v>
      </c>
      <c r="D28" s="2">
        <v>200024</v>
      </c>
      <c r="E28" s="2">
        <v>51</v>
      </c>
      <c r="F28" s="2" t="s">
        <v>61</v>
      </c>
      <c r="G28" s="2">
        <v>40</v>
      </c>
      <c r="H28" s="16">
        <v>4000</v>
      </c>
      <c r="I28" s="16">
        <f t="shared" si="0"/>
        <v>80</v>
      </c>
      <c r="J28" s="16">
        <f t="shared" si="1"/>
        <v>156800</v>
      </c>
      <c r="K28" s="26">
        <v>3.6</v>
      </c>
    </row>
    <row r="29" spans="2:11" ht="18" customHeight="1" x14ac:dyDescent="0.3">
      <c r="B29" s="2">
        <v>100018</v>
      </c>
      <c r="C29" s="2">
        <v>5117</v>
      </c>
      <c r="D29" s="2">
        <v>200025</v>
      </c>
      <c r="E29" s="2">
        <v>60</v>
      </c>
      <c r="F29" s="2" t="s">
        <v>61</v>
      </c>
      <c r="G29" s="2">
        <v>35</v>
      </c>
      <c r="H29" s="16">
        <v>4000</v>
      </c>
      <c r="I29" s="16">
        <f t="shared" si="0"/>
        <v>80</v>
      </c>
      <c r="J29" s="16">
        <f t="shared" si="1"/>
        <v>137200</v>
      </c>
      <c r="K29" s="26">
        <v>5</v>
      </c>
    </row>
    <row r="30" spans="2:11" ht="18" customHeight="1" x14ac:dyDescent="0.3">
      <c r="B30" s="2">
        <v>100012</v>
      </c>
      <c r="C30" s="2">
        <v>5115</v>
      </c>
      <c r="D30" s="2">
        <v>200026</v>
      </c>
      <c r="E30" s="2">
        <v>27</v>
      </c>
      <c r="F30" s="2" t="s">
        <v>60</v>
      </c>
      <c r="G30" s="2">
        <v>35</v>
      </c>
      <c r="H30" s="16">
        <v>4000</v>
      </c>
      <c r="I30" s="16">
        <f t="shared" si="0"/>
        <v>80</v>
      </c>
      <c r="J30" s="16">
        <f t="shared" si="1"/>
        <v>137200</v>
      </c>
      <c r="K30" s="26">
        <v>5</v>
      </c>
    </row>
    <row r="31" spans="2:11" ht="18" customHeight="1" x14ac:dyDescent="0.3">
      <c r="B31" s="2">
        <v>100022</v>
      </c>
      <c r="C31" s="2">
        <v>5118</v>
      </c>
      <c r="D31" s="2">
        <v>200027</v>
      </c>
      <c r="E31" s="2">
        <v>60</v>
      </c>
      <c r="F31" s="2" t="s">
        <v>61</v>
      </c>
      <c r="G31" s="2">
        <v>30</v>
      </c>
      <c r="H31" s="16">
        <v>4000</v>
      </c>
      <c r="I31" s="16">
        <f t="shared" si="0"/>
        <v>80</v>
      </c>
      <c r="J31" s="16">
        <f t="shared" si="1"/>
        <v>117600</v>
      </c>
      <c r="K31" s="26">
        <v>3.4</v>
      </c>
    </row>
    <row r="32" spans="2:11" ht="18" customHeight="1" x14ac:dyDescent="0.3">
      <c r="B32" s="2">
        <v>100018</v>
      </c>
      <c r="C32" s="2">
        <v>5117</v>
      </c>
      <c r="D32" s="2">
        <v>200028</v>
      </c>
      <c r="E32" s="2">
        <v>42</v>
      </c>
      <c r="F32" s="2" t="s">
        <v>61</v>
      </c>
      <c r="G32" s="2">
        <v>50</v>
      </c>
      <c r="H32" s="16">
        <v>4000</v>
      </c>
      <c r="I32" s="16">
        <f t="shared" si="0"/>
        <v>80</v>
      </c>
      <c r="J32" s="16">
        <f t="shared" si="1"/>
        <v>196000</v>
      </c>
      <c r="K32" s="26">
        <v>3.5</v>
      </c>
    </row>
    <row r="33" spans="2:11" ht="18" customHeight="1" x14ac:dyDescent="0.3">
      <c r="B33" s="2">
        <v>100010</v>
      </c>
      <c r="C33" s="2">
        <v>5114</v>
      </c>
      <c r="D33" s="2">
        <v>200029</v>
      </c>
      <c r="E33" s="2">
        <v>31</v>
      </c>
      <c r="F33" s="2" t="s">
        <v>60</v>
      </c>
      <c r="G33" s="2">
        <v>50</v>
      </c>
      <c r="H33" s="16">
        <v>4000</v>
      </c>
      <c r="I33" s="16">
        <f t="shared" si="0"/>
        <v>80</v>
      </c>
      <c r="J33" s="16">
        <f t="shared" si="1"/>
        <v>196000</v>
      </c>
      <c r="K33" s="26">
        <v>4.5</v>
      </c>
    </row>
    <row r="34" spans="2:11" ht="18" customHeight="1" x14ac:dyDescent="0.3">
      <c r="B34" s="2">
        <v>100022</v>
      </c>
      <c r="C34" s="2">
        <v>5118</v>
      </c>
      <c r="D34" s="2">
        <v>200030</v>
      </c>
      <c r="E34" s="2">
        <v>26</v>
      </c>
      <c r="F34" s="2" t="s">
        <v>61</v>
      </c>
      <c r="G34" s="2">
        <v>60</v>
      </c>
      <c r="H34" s="16">
        <v>4000</v>
      </c>
      <c r="I34" s="16">
        <f t="shared" si="0"/>
        <v>80</v>
      </c>
      <c r="J34" s="16">
        <f t="shared" si="1"/>
        <v>235200</v>
      </c>
      <c r="K34" s="26">
        <v>4.2</v>
      </c>
    </row>
    <row r="35" spans="2:11" ht="18" customHeight="1" x14ac:dyDescent="0.3">
      <c r="B35" s="2">
        <v>100015</v>
      </c>
      <c r="C35" s="2">
        <v>5116</v>
      </c>
      <c r="D35" s="2">
        <v>200031</v>
      </c>
      <c r="E35" s="2">
        <v>59</v>
      </c>
      <c r="F35" s="2" t="s">
        <v>61</v>
      </c>
      <c r="G35" s="2">
        <v>25</v>
      </c>
      <c r="H35" s="16">
        <v>4000</v>
      </c>
      <c r="I35" s="16">
        <f t="shared" si="0"/>
        <v>80</v>
      </c>
      <c r="J35" s="16">
        <f t="shared" si="1"/>
        <v>98000</v>
      </c>
      <c r="K35" s="26">
        <v>4.5999999999999996</v>
      </c>
    </row>
    <row r="36" spans="2:11" ht="18" customHeight="1" x14ac:dyDescent="0.3">
      <c r="B36" s="2">
        <v>100022</v>
      </c>
      <c r="C36" s="2">
        <v>5118</v>
      </c>
      <c r="D36" s="2">
        <v>200032</v>
      </c>
      <c r="E36" s="2">
        <v>44</v>
      </c>
      <c r="F36" s="2" t="s">
        <v>60</v>
      </c>
      <c r="G36" s="2">
        <v>25</v>
      </c>
      <c r="H36" s="16">
        <v>4000</v>
      </c>
      <c r="I36" s="16">
        <f t="shared" si="0"/>
        <v>80</v>
      </c>
      <c r="J36" s="16">
        <f t="shared" si="1"/>
        <v>98000</v>
      </c>
      <c r="K36" s="26">
        <v>4</v>
      </c>
    </row>
    <row r="37" spans="2:11" ht="18" customHeight="1" x14ac:dyDescent="0.3">
      <c r="B37" s="2">
        <v>100001</v>
      </c>
      <c r="C37" s="2">
        <v>5113</v>
      </c>
      <c r="D37" s="2">
        <v>200033</v>
      </c>
      <c r="E37" s="2">
        <v>27</v>
      </c>
      <c r="F37" s="2" t="s">
        <v>61</v>
      </c>
      <c r="G37" s="2">
        <v>30</v>
      </c>
      <c r="H37" s="16">
        <v>4000</v>
      </c>
      <c r="I37" s="16">
        <f t="shared" si="0"/>
        <v>80</v>
      </c>
      <c r="J37" s="16">
        <f t="shared" si="1"/>
        <v>117600</v>
      </c>
      <c r="K37" s="26">
        <v>4.8</v>
      </c>
    </row>
    <row r="38" spans="2:11" ht="18" customHeight="1" x14ac:dyDescent="0.3">
      <c r="B38" s="2">
        <v>100015</v>
      </c>
      <c r="C38" s="2">
        <v>5116</v>
      </c>
      <c r="D38" s="2">
        <v>200034</v>
      </c>
      <c r="E38" s="2">
        <v>55</v>
      </c>
      <c r="F38" s="2" t="s">
        <v>61</v>
      </c>
      <c r="G38" s="2">
        <v>30</v>
      </c>
      <c r="H38" s="16">
        <v>4000</v>
      </c>
      <c r="I38" s="16">
        <f t="shared" si="0"/>
        <v>80</v>
      </c>
      <c r="J38" s="16">
        <f t="shared" si="1"/>
        <v>117600</v>
      </c>
      <c r="K38" s="26">
        <v>3.8</v>
      </c>
    </row>
    <row r="39" spans="2:11" ht="18" customHeight="1" x14ac:dyDescent="0.3">
      <c r="B39" s="2">
        <v>100018</v>
      </c>
      <c r="C39" s="2">
        <v>5117</v>
      </c>
      <c r="D39" s="2">
        <v>200035</v>
      </c>
      <c r="E39" s="2">
        <v>30</v>
      </c>
      <c r="F39" s="2" t="s">
        <v>61</v>
      </c>
      <c r="G39" s="2">
        <v>40</v>
      </c>
      <c r="H39" s="16">
        <v>4000</v>
      </c>
      <c r="I39" s="16">
        <f t="shared" si="0"/>
        <v>80</v>
      </c>
      <c r="J39" s="16">
        <f t="shared" si="1"/>
        <v>156800</v>
      </c>
      <c r="K39" s="26">
        <v>3.3</v>
      </c>
    </row>
    <row r="40" spans="2:11" ht="18" customHeight="1" x14ac:dyDescent="0.3">
      <c r="B40" s="2">
        <v>100001</v>
      </c>
      <c r="C40" s="2">
        <v>5113</v>
      </c>
      <c r="D40" s="2">
        <v>200036</v>
      </c>
      <c r="E40" s="2">
        <v>41</v>
      </c>
      <c r="F40" s="2" t="s">
        <v>61</v>
      </c>
      <c r="G40" s="2">
        <v>40</v>
      </c>
      <c r="H40" s="16">
        <v>4000</v>
      </c>
      <c r="I40" s="16">
        <f t="shared" si="0"/>
        <v>80</v>
      </c>
      <c r="J40" s="16">
        <f t="shared" si="1"/>
        <v>156800</v>
      </c>
      <c r="K40" s="26">
        <v>4.7</v>
      </c>
    </row>
    <row r="41" spans="2:11" ht="18" customHeight="1" x14ac:dyDescent="0.3">
      <c r="B41" s="2">
        <v>100012</v>
      </c>
      <c r="C41" s="2">
        <v>5115</v>
      </c>
      <c r="D41" s="2">
        <v>200037</v>
      </c>
      <c r="E41" s="2">
        <v>25</v>
      </c>
      <c r="F41" s="2" t="s">
        <v>60</v>
      </c>
      <c r="G41" s="2">
        <v>50</v>
      </c>
      <c r="H41" s="16">
        <v>4000</v>
      </c>
      <c r="I41" s="16">
        <f t="shared" si="0"/>
        <v>80</v>
      </c>
      <c r="J41" s="16">
        <f t="shared" si="1"/>
        <v>196000</v>
      </c>
      <c r="K41" s="26">
        <v>4.5</v>
      </c>
    </row>
    <row r="42" spans="2:11" ht="7.2" customHeight="1" x14ac:dyDescent="0.3">
      <c r="B42" s="1"/>
      <c r="D42" s="1"/>
      <c r="E42" s="1"/>
      <c r="F42" s="1"/>
      <c r="G42" s="1"/>
      <c r="H42" s="1"/>
      <c r="J42" s="1"/>
    </row>
    <row r="43" spans="2:11" ht="4.2" customHeight="1" x14ac:dyDescent="0.3">
      <c r="B43" s="21"/>
      <c r="C43" s="21"/>
      <c r="D43" s="21"/>
      <c r="E43" s="21"/>
      <c r="F43" s="21"/>
      <c r="G43" s="21"/>
      <c r="H43" s="21"/>
      <c r="I43" s="21"/>
      <c r="J43" s="21"/>
      <c r="K43" s="21"/>
    </row>
  </sheetData>
  <autoFilter ref="B4:K41" xr:uid="{1F0D09AE-E501-45DB-AD10-3709A1495D5D}">
    <sortState xmlns:xlrd2="http://schemas.microsoft.com/office/spreadsheetml/2017/richdata2" ref="B5:K41">
      <sortCondition ref="D4:D41"/>
    </sortState>
  </autoFilter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608E-7553-47E4-BA7D-E62977C03A8D}">
  <sheetPr>
    <pageSetUpPr fitToPage="1"/>
  </sheetPr>
  <dimension ref="B2:K227"/>
  <sheetViews>
    <sheetView showGridLines="0" tabSelected="1" zoomScaleNormal="100" workbookViewId="0">
      <selection activeCell="I6" sqref="I6"/>
    </sheetView>
  </sheetViews>
  <sheetFormatPr defaultRowHeight="15.6" x14ac:dyDescent="0.3"/>
  <cols>
    <col min="1" max="1" width="3.33203125" style="1" customWidth="1"/>
    <col min="2" max="2" width="16.6640625" style="1" customWidth="1"/>
    <col min="3" max="3" width="15.33203125" style="1" bestFit="1" customWidth="1"/>
    <col min="4" max="4" width="17" style="1" bestFit="1" customWidth="1"/>
    <col min="5" max="5" width="10.6640625" style="1" customWidth="1"/>
    <col min="6" max="6" width="13" style="1" customWidth="1"/>
    <col min="7" max="7" width="20.6640625" style="1" bestFit="1" customWidth="1"/>
    <col min="8" max="8" width="20.44140625" style="1" bestFit="1" customWidth="1"/>
    <col min="9" max="9" width="19.6640625" style="1" bestFit="1" customWidth="1"/>
    <col min="10" max="10" width="22.21875" style="1" bestFit="1" customWidth="1"/>
    <col min="11" max="11" width="28.88671875" style="1" bestFit="1" customWidth="1"/>
    <col min="12" max="16384" width="8.88671875" style="1"/>
  </cols>
  <sheetData>
    <row r="2" spans="2:11" ht="25.8" x14ac:dyDescent="0.5">
      <c r="B2" s="28" t="s">
        <v>87</v>
      </c>
    </row>
    <row r="3" spans="2:11" ht="10.199999999999999" customHeight="1" x14ac:dyDescent="0.4">
      <c r="B3" s="29"/>
    </row>
    <row r="4" spans="2:11" x14ac:dyDescent="0.3">
      <c r="B4" s="1" t="s">
        <v>91</v>
      </c>
    </row>
    <row r="5" spans="2:11" x14ac:dyDescent="0.3">
      <c r="B5" s="1" t="s">
        <v>88</v>
      </c>
    </row>
    <row r="6" spans="2:11" x14ac:dyDescent="0.3">
      <c r="B6" s="1" t="s">
        <v>89</v>
      </c>
    </row>
    <row r="7" spans="2:11" x14ac:dyDescent="0.3">
      <c r="B7" s="1" t="s">
        <v>90</v>
      </c>
    </row>
    <row r="8" spans="2:11" x14ac:dyDescent="0.3">
      <c r="B8" s="1" t="s">
        <v>138</v>
      </c>
    </row>
    <row r="9" spans="2:11" x14ac:dyDescent="0.3">
      <c r="B9" s="1" t="s">
        <v>139</v>
      </c>
    </row>
    <row r="10" spans="2:11" x14ac:dyDescent="0.3">
      <c r="B10" s="1" t="s">
        <v>140</v>
      </c>
    </row>
    <row r="11" spans="2:11" x14ac:dyDescent="0.3">
      <c r="H11" s="2"/>
    </row>
    <row r="12" spans="2:11" x14ac:dyDescent="0.3">
      <c r="H12" s="2"/>
    </row>
    <row r="14" spans="2:11" ht="25.8" x14ac:dyDescent="0.3">
      <c r="B14" s="56" t="s">
        <v>70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2:11" ht="4.8" customHeigh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1" x14ac:dyDescent="0.3">
      <c r="B16" s="7" t="s">
        <v>0</v>
      </c>
      <c r="C16" s="7" t="s">
        <v>72</v>
      </c>
      <c r="D16" s="7" t="s">
        <v>71</v>
      </c>
      <c r="E16" s="7" t="s">
        <v>3</v>
      </c>
      <c r="F16" s="7" t="s">
        <v>59</v>
      </c>
      <c r="G16" s="7" t="s">
        <v>74</v>
      </c>
      <c r="H16" s="10" t="s">
        <v>75</v>
      </c>
      <c r="I16" s="12" t="s">
        <v>76</v>
      </c>
      <c r="J16" s="7" t="s">
        <v>73</v>
      </c>
      <c r="K16" s="13" t="s">
        <v>77</v>
      </c>
    </row>
    <row r="17" spans="2:11" x14ac:dyDescent="0.3">
      <c r="B17" s="2">
        <v>100012</v>
      </c>
      <c r="C17" s="2">
        <v>5115</v>
      </c>
      <c r="D17" s="2">
        <v>200001</v>
      </c>
      <c r="E17" s="2">
        <v>36</v>
      </c>
      <c r="F17" s="2" t="s">
        <v>61</v>
      </c>
      <c r="G17" s="2">
        <v>50</v>
      </c>
      <c r="H17" s="16">
        <v>4000</v>
      </c>
      <c r="I17" s="16">
        <f t="shared" ref="I17:I53" si="0">H17*(2/100)</f>
        <v>80</v>
      </c>
      <c r="J17" s="16">
        <f t="shared" ref="J17:J53" si="1">G17*(H17-I17)</f>
        <v>196000</v>
      </c>
      <c r="K17" s="25">
        <v>3.5</v>
      </c>
    </row>
    <row r="18" spans="2:11" x14ac:dyDescent="0.3">
      <c r="B18" s="2">
        <v>100022</v>
      </c>
      <c r="C18" s="2">
        <v>5118</v>
      </c>
      <c r="D18" s="2">
        <v>200002</v>
      </c>
      <c r="E18" s="2">
        <v>38</v>
      </c>
      <c r="F18" s="2" t="s">
        <v>61</v>
      </c>
      <c r="G18" s="2">
        <v>35</v>
      </c>
      <c r="H18" s="16">
        <v>4000</v>
      </c>
      <c r="I18" s="16">
        <f t="shared" si="0"/>
        <v>80</v>
      </c>
      <c r="J18" s="16">
        <f t="shared" si="1"/>
        <v>137200</v>
      </c>
      <c r="K18" s="25">
        <v>4</v>
      </c>
    </row>
    <row r="19" spans="2:11" x14ac:dyDescent="0.3">
      <c r="B19" s="2">
        <v>100001</v>
      </c>
      <c r="C19" s="2">
        <v>5113</v>
      </c>
      <c r="D19" s="2">
        <v>200003</v>
      </c>
      <c r="E19" s="2">
        <v>42</v>
      </c>
      <c r="F19" s="2" t="s">
        <v>61</v>
      </c>
      <c r="G19" s="2">
        <v>30</v>
      </c>
      <c r="H19" s="16">
        <v>4000</v>
      </c>
      <c r="I19" s="16">
        <f t="shared" si="0"/>
        <v>80</v>
      </c>
      <c r="J19" s="16">
        <f t="shared" si="1"/>
        <v>117600</v>
      </c>
      <c r="K19" s="25">
        <v>4.7</v>
      </c>
    </row>
    <row r="20" spans="2:11" x14ac:dyDescent="0.3">
      <c r="B20" s="2">
        <v>100018</v>
      </c>
      <c r="C20" s="2">
        <v>5117</v>
      </c>
      <c r="D20" s="2">
        <v>200004</v>
      </c>
      <c r="E20" s="2">
        <v>55</v>
      </c>
      <c r="F20" s="2" t="s">
        <v>61</v>
      </c>
      <c r="G20" s="2">
        <v>40</v>
      </c>
      <c r="H20" s="16">
        <v>4000</v>
      </c>
      <c r="I20" s="16">
        <f t="shared" si="0"/>
        <v>80</v>
      </c>
      <c r="J20" s="16">
        <f t="shared" si="1"/>
        <v>156800</v>
      </c>
      <c r="K20" s="25">
        <v>4.2</v>
      </c>
    </row>
    <row r="21" spans="2:11" x14ac:dyDescent="0.3">
      <c r="B21" s="2">
        <v>100001</v>
      </c>
      <c r="C21" s="2">
        <v>5113</v>
      </c>
      <c r="D21" s="2">
        <v>200005</v>
      </c>
      <c r="E21" s="2">
        <v>28</v>
      </c>
      <c r="F21" s="2" t="s">
        <v>60</v>
      </c>
      <c r="G21" s="2">
        <v>60</v>
      </c>
      <c r="H21" s="16">
        <v>4000</v>
      </c>
      <c r="I21" s="16">
        <f t="shared" si="0"/>
        <v>80</v>
      </c>
      <c r="J21" s="16">
        <f t="shared" si="1"/>
        <v>235200</v>
      </c>
      <c r="K21" s="25">
        <v>3.8</v>
      </c>
    </row>
    <row r="22" spans="2:11" x14ac:dyDescent="0.3">
      <c r="B22" s="2">
        <v>100015</v>
      </c>
      <c r="C22" s="2">
        <v>5116</v>
      </c>
      <c r="D22" s="2">
        <v>200006</v>
      </c>
      <c r="E22" s="2">
        <v>27</v>
      </c>
      <c r="F22" s="2" t="s">
        <v>61</v>
      </c>
      <c r="G22" s="2">
        <v>90</v>
      </c>
      <c r="H22" s="16">
        <v>4000</v>
      </c>
      <c r="I22" s="16">
        <f t="shared" si="0"/>
        <v>80</v>
      </c>
      <c r="J22" s="16">
        <f t="shared" si="1"/>
        <v>352800</v>
      </c>
      <c r="K22" s="25">
        <v>5</v>
      </c>
    </row>
    <row r="23" spans="2:11" x14ac:dyDescent="0.3">
      <c r="B23" s="2">
        <v>100010</v>
      </c>
      <c r="C23" s="2">
        <v>5114</v>
      </c>
      <c r="D23" s="2">
        <v>200007</v>
      </c>
      <c r="E23" s="2">
        <v>60</v>
      </c>
      <c r="F23" s="2" t="s">
        <v>61</v>
      </c>
      <c r="G23" s="2">
        <v>80</v>
      </c>
      <c r="H23" s="16">
        <v>4000</v>
      </c>
      <c r="I23" s="16">
        <f t="shared" si="0"/>
        <v>80</v>
      </c>
      <c r="J23" s="16">
        <f t="shared" si="1"/>
        <v>313600</v>
      </c>
      <c r="K23" s="26">
        <v>4.0999999999999996</v>
      </c>
    </row>
    <row r="24" spans="2:11" x14ac:dyDescent="0.3">
      <c r="B24" s="2">
        <v>100001</v>
      </c>
      <c r="C24" s="2">
        <v>5113</v>
      </c>
      <c r="D24" s="2">
        <v>200008</v>
      </c>
      <c r="E24" s="2">
        <v>45</v>
      </c>
      <c r="F24" s="2" t="s">
        <v>61</v>
      </c>
      <c r="G24" s="2">
        <v>80</v>
      </c>
      <c r="H24" s="16">
        <v>4000</v>
      </c>
      <c r="I24" s="16">
        <f t="shared" si="0"/>
        <v>80</v>
      </c>
      <c r="J24" s="16">
        <f t="shared" si="1"/>
        <v>313600</v>
      </c>
      <c r="K24" s="26">
        <v>3.9</v>
      </c>
    </row>
    <row r="25" spans="2:11" x14ac:dyDescent="0.3">
      <c r="B25" s="2">
        <v>100022</v>
      </c>
      <c r="C25" s="2">
        <v>5118</v>
      </c>
      <c r="D25" s="2">
        <v>200009</v>
      </c>
      <c r="E25" s="2">
        <v>28</v>
      </c>
      <c r="F25" s="2" t="s">
        <v>61</v>
      </c>
      <c r="G25" s="2">
        <v>40</v>
      </c>
      <c r="H25" s="16">
        <v>4000</v>
      </c>
      <c r="I25" s="16">
        <f t="shared" si="0"/>
        <v>80</v>
      </c>
      <c r="J25" s="16">
        <f t="shared" si="1"/>
        <v>156800</v>
      </c>
      <c r="K25" s="26">
        <v>4.4000000000000004</v>
      </c>
    </row>
    <row r="26" spans="2:11" x14ac:dyDescent="0.3">
      <c r="B26" s="2">
        <v>100018</v>
      </c>
      <c r="C26" s="2">
        <v>5117</v>
      </c>
      <c r="D26" s="2">
        <v>200010</v>
      </c>
      <c r="E26" s="2">
        <v>32</v>
      </c>
      <c r="F26" s="2" t="s">
        <v>61</v>
      </c>
      <c r="G26" s="2">
        <v>20</v>
      </c>
      <c r="H26" s="16">
        <v>4000</v>
      </c>
      <c r="I26" s="16">
        <f t="shared" si="0"/>
        <v>80</v>
      </c>
      <c r="J26" s="16">
        <f t="shared" si="1"/>
        <v>78400</v>
      </c>
      <c r="K26" s="26">
        <v>4.5999999999999996</v>
      </c>
    </row>
    <row r="27" spans="2:11" x14ac:dyDescent="0.3">
      <c r="B27" s="2">
        <v>100012</v>
      </c>
      <c r="C27" s="2">
        <v>5115</v>
      </c>
      <c r="D27" s="2">
        <v>200011</v>
      </c>
      <c r="E27" s="2">
        <v>57</v>
      </c>
      <c r="F27" s="2" t="s">
        <v>61</v>
      </c>
      <c r="G27" s="2">
        <v>65</v>
      </c>
      <c r="H27" s="16">
        <v>4000</v>
      </c>
      <c r="I27" s="16">
        <f t="shared" si="0"/>
        <v>80</v>
      </c>
      <c r="J27" s="16">
        <f t="shared" si="1"/>
        <v>254800</v>
      </c>
      <c r="K27" s="26">
        <v>4</v>
      </c>
    </row>
    <row r="28" spans="2:11" x14ac:dyDescent="0.3">
      <c r="B28" s="2">
        <v>100001</v>
      </c>
      <c r="C28" s="2">
        <v>5113</v>
      </c>
      <c r="D28" s="2">
        <v>200012</v>
      </c>
      <c r="E28" s="2">
        <v>62</v>
      </c>
      <c r="F28" s="2" t="s">
        <v>61</v>
      </c>
      <c r="G28" s="2">
        <v>40</v>
      </c>
      <c r="H28" s="16">
        <v>4000</v>
      </c>
      <c r="I28" s="16">
        <f t="shared" si="0"/>
        <v>80</v>
      </c>
      <c r="J28" s="16">
        <f t="shared" si="1"/>
        <v>156800</v>
      </c>
      <c r="K28" s="26">
        <v>5</v>
      </c>
    </row>
    <row r="29" spans="2:11" x14ac:dyDescent="0.3">
      <c r="B29" s="2">
        <v>100022</v>
      </c>
      <c r="C29" s="2">
        <v>5118</v>
      </c>
      <c r="D29" s="2">
        <v>200013</v>
      </c>
      <c r="E29" s="2">
        <v>47</v>
      </c>
      <c r="F29" s="2" t="s">
        <v>61</v>
      </c>
      <c r="G29" s="2">
        <v>50</v>
      </c>
      <c r="H29" s="16">
        <v>4000</v>
      </c>
      <c r="I29" s="16">
        <f t="shared" si="0"/>
        <v>80</v>
      </c>
      <c r="J29" s="16">
        <f t="shared" si="1"/>
        <v>196000</v>
      </c>
      <c r="K29" s="26">
        <v>3.7</v>
      </c>
    </row>
    <row r="30" spans="2:11" x14ac:dyDescent="0.3">
      <c r="B30" s="2">
        <v>100015</v>
      </c>
      <c r="C30" s="2">
        <v>5116</v>
      </c>
      <c r="D30" s="2">
        <v>200014</v>
      </c>
      <c r="E30" s="2">
        <v>29</v>
      </c>
      <c r="F30" s="2" t="s">
        <v>60</v>
      </c>
      <c r="G30" s="2">
        <v>40</v>
      </c>
      <c r="H30" s="16">
        <v>4000</v>
      </c>
      <c r="I30" s="16">
        <f t="shared" si="0"/>
        <v>80</v>
      </c>
      <c r="J30" s="16">
        <f t="shared" si="1"/>
        <v>156800</v>
      </c>
      <c r="K30" s="26">
        <v>4.5</v>
      </c>
    </row>
    <row r="31" spans="2:11" x14ac:dyDescent="0.3">
      <c r="B31" s="2">
        <v>100010</v>
      </c>
      <c r="C31" s="2">
        <v>5114</v>
      </c>
      <c r="D31" s="2">
        <v>200015</v>
      </c>
      <c r="E31" s="2">
        <v>34</v>
      </c>
      <c r="F31" s="2" t="s">
        <v>60</v>
      </c>
      <c r="G31" s="2">
        <v>60</v>
      </c>
      <c r="H31" s="16">
        <v>4000</v>
      </c>
      <c r="I31" s="16">
        <f t="shared" si="0"/>
        <v>80</v>
      </c>
      <c r="J31" s="16">
        <f t="shared" si="1"/>
        <v>235200</v>
      </c>
      <c r="K31" s="26">
        <v>3.8</v>
      </c>
    </row>
    <row r="32" spans="2:11" x14ac:dyDescent="0.3">
      <c r="B32" s="2">
        <v>100010</v>
      </c>
      <c r="C32" s="2">
        <v>5114</v>
      </c>
      <c r="D32" s="2">
        <v>200016</v>
      </c>
      <c r="E32" s="2">
        <v>58</v>
      </c>
      <c r="F32" s="2" t="s">
        <v>61</v>
      </c>
      <c r="G32" s="2">
        <v>45</v>
      </c>
      <c r="H32" s="16">
        <v>4000</v>
      </c>
      <c r="I32" s="16">
        <f t="shared" si="0"/>
        <v>80</v>
      </c>
      <c r="J32" s="16">
        <f t="shared" si="1"/>
        <v>176400</v>
      </c>
      <c r="K32" s="26">
        <v>4.0999999999999996</v>
      </c>
    </row>
    <row r="33" spans="2:11" x14ac:dyDescent="0.3">
      <c r="B33" s="2">
        <v>100010</v>
      </c>
      <c r="C33" s="2">
        <v>5114</v>
      </c>
      <c r="D33" s="2">
        <v>200017</v>
      </c>
      <c r="E33" s="2">
        <v>24</v>
      </c>
      <c r="F33" s="2" t="s">
        <v>60</v>
      </c>
      <c r="G33" s="2">
        <v>65</v>
      </c>
      <c r="H33" s="16">
        <v>4000</v>
      </c>
      <c r="I33" s="16">
        <f t="shared" si="0"/>
        <v>80</v>
      </c>
      <c r="J33" s="16">
        <f t="shared" si="1"/>
        <v>254800</v>
      </c>
      <c r="K33" s="26">
        <v>3.6</v>
      </c>
    </row>
    <row r="34" spans="2:11" x14ac:dyDescent="0.3">
      <c r="B34" s="2">
        <v>100018</v>
      </c>
      <c r="C34" s="2">
        <v>5117</v>
      </c>
      <c r="D34" s="2">
        <v>200018</v>
      </c>
      <c r="E34" s="2">
        <v>61</v>
      </c>
      <c r="F34" s="2" t="s">
        <v>61</v>
      </c>
      <c r="G34" s="2">
        <v>15</v>
      </c>
      <c r="H34" s="16">
        <v>4000</v>
      </c>
      <c r="I34" s="16">
        <f t="shared" si="0"/>
        <v>80</v>
      </c>
      <c r="J34" s="16">
        <f t="shared" si="1"/>
        <v>58800</v>
      </c>
      <c r="K34" s="26">
        <v>4.8</v>
      </c>
    </row>
    <row r="35" spans="2:11" x14ac:dyDescent="0.3">
      <c r="B35" s="2">
        <v>100012</v>
      </c>
      <c r="C35" s="2">
        <v>5115</v>
      </c>
      <c r="D35" s="2">
        <v>200019</v>
      </c>
      <c r="E35" s="2">
        <v>49</v>
      </c>
      <c r="F35" s="2" t="s">
        <v>61</v>
      </c>
      <c r="G35" s="2">
        <v>35</v>
      </c>
      <c r="H35" s="16">
        <v>4000</v>
      </c>
      <c r="I35" s="16">
        <f t="shared" si="0"/>
        <v>80</v>
      </c>
      <c r="J35" s="16">
        <f t="shared" si="1"/>
        <v>137200</v>
      </c>
      <c r="K35" s="26">
        <v>4.2</v>
      </c>
    </row>
    <row r="36" spans="2:11" x14ac:dyDescent="0.3">
      <c r="B36" s="2">
        <v>100022</v>
      </c>
      <c r="C36" s="2">
        <v>5118</v>
      </c>
      <c r="D36" s="2">
        <v>200020</v>
      </c>
      <c r="E36" s="2">
        <v>37</v>
      </c>
      <c r="F36" s="2" t="s">
        <v>61</v>
      </c>
      <c r="G36" s="2">
        <v>15</v>
      </c>
      <c r="H36" s="16">
        <v>4000</v>
      </c>
      <c r="I36" s="16">
        <f t="shared" si="0"/>
        <v>80</v>
      </c>
      <c r="J36" s="16">
        <f t="shared" si="1"/>
        <v>58800</v>
      </c>
      <c r="K36" s="26">
        <v>4.5999999999999996</v>
      </c>
    </row>
    <row r="37" spans="2:11" x14ac:dyDescent="0.3">
      <c r="B37" s="2">
        <v>100012</v>
      </c>
      <c r="C37" s="2">
        <v>5115</v>
      </c>
      <c r="D37" s="2">
        <v>200021</v>
      </c>
      <c r="E37" s="2">
        <v>28</v>
      </c>
      <c r="F37" s="2" t="s">
        <v>60</v>
      </c>
      <c r="G37" s="2">
        <v>40</v>
      </c>
      <c r="H37" s="16">
        <v>4000</v>
      </c>
      <c r="I37" s="16">
        <f t="shared" si="0"/>
        <v>80</v>
      </c>
      <c r="J37" s="16">
        <f t="shared" si="1"/>
        <v>156800</v>
      </c>
      <c r="K37" s="26">
        <v>3.1</v>
      </c>
    </row>
    <row r="38" spans="2:11" x14ac:dyDescent="0.3">
      <c r="B38" s="2">
        <v>100022</v>
      </c>
      <c r="C38" s="2">
        <v>5118</v>
      </c>
      <c r="D38" s="2">
        <v>200022</v>
      </c>
      <c r="E38" s="2">
        <v>47</v>
      </c>
      <c r="F38" s="2" t="s">
        <v>61</v>
      </c>
      <c r="G38" s="2">
        <v>25</v>
      </c>
      <c r="H38" s="16">
        <v>4000</v>
      </c>
      <c r="I38" s="16">
        <f t="shared" si="0"/>
        <v>80</v>
      </c>
      <c r="J38" s="16">
        <f t="shared" si="1"/>
        <v>98000</v>
      </c>
      <c r="K38" s="26">
        <v>3.8</v>
      </c>
    </row>
    <row r="39" spans="2:11" x14ac:dyDescent="0.3">
      <c r="B39" s="2">
        <v>100001</v>
      </c>
      <c r="C39" s="2">
        <v>5113</v>
      </c>
      <c r="D39" s="2">
        <v>200023</v>
      </c>
      <c r="E39" s="2">
        <v>38</v>
      </c>
      <c r="F39" s="2" t="s">
        <v>61</v>
      </c>
      <c r="G39" s="2">
        <v>30</v>
      </c>
      <c r="H39" s="16">
        <v>4000</v>
      </c>
      <c r="I39" s="16">
        <f t="shared" si="0"/>
        <v>80</v>
      </c>
      <c r="J39" s="16">
        <f t="shared" si="1"/>
        <v>117600</v>
      </c>
      <c r="K39" s="26">
        <v>4.9000000000000004</v>
      </c>
    </row>
    <row r="40" spans="2:11" x14ac:dyDescent="0.3">
      <c r="B40" s="2">
        <v>100001</v>
      </c>
      <c r="C40" s="2">
        <v>5113</v>
      </c>
      <c r="D40" s="2">
        <v>200024</v>
      </c>
      <c r="E40" s="2">
        <v>51</v>
      </c>
      <c r="F40" s="2" t="s">
        <v>61</v>
      </c>
      <c r="G40" s="2">
        <v>40</v>
      </c>
      <c r="H40" s="16">
        <v>4000</v>
      </c>
      <c r="I40" s="16">
        <f t="shared" si="0"/>
        <v>80</v>
      </c>
      <c r="J40" s="16">
        <f t="shared" si="1"/>
        <v>156800</v>
      </c>
      <c r="K40" s="26">
        <v>3.6</v>
      </c>
    </row>
    <row r="41" spans="2:11" x14ac:dyDescent="0.3">
      <c r="B41" s="2">
        <v>100018</v>
      </c>
      <c r="C41" s="2">
        <v>5117</v>
      </c>
      <c r="D41" s="2">
        <v>200025</v>
      </c>
      <c r="E41" s="2">
        <v>60</v>
      </c>
      <c r="F41" s="2" t="s">
        <v>61</v>
      </c>
      <c r="G41" s="2">
        <v>35</v>
      </c>
      <c r="H41" s="16">
        <v>4000</v>
      </c>
      <c r="I41" s="16">
        <f t="shared" si="0"/>
        <v>80</v>
      </c>
      <c r="J41" s="16">
        <f t="shared" si="1"/>
        <v>137200</v>
      </c>
      <c r="K41" s="26">
        <v>5</v>
      </c>
    </row>
    <row r="42" spans="2:11" x14ac:dyDescent="0.3">
      <c r="B42" s="2">
        <v>100012</v>
      </c>
      <c r="C42" s="2">
        <v>5115</v>
      </c>
      <c r="D42" s="2">
        <v>200026</v>
      </c>
      <c r="E42" s="2">
        <v>27</v>
      </c>
      <c r="F42" s="2" t="s">
        <v>60</v>
      </c>
      <c r="G42" s="2">
        <v>35</v>
      </c>
      <c r="H42" s="16">
        <v>4000</v>
      </c>
      <c r="I42" s="16">
        <f t="shared" si="0"/>
        <v>80</v>
      </c>
      <c r="J42" s="16">
        <f t="shared" si="1"/>
        <v>137200</v>
      </c>
      <c r="K42" s="26">
        <v>5</v>
      </c>
    </row>
    <row r="43" spans="2:11" x14ac:dyDescent="0.3">
      <c r="B43" s="2">
        <v>100022</v>
      </c>
      <c r="C43" s="2">
        <v>5118</v>
      </c>
      <c r="D43" s="2">
        <v>200027</v>
      </c>
      <c r="E43" s="2">
        <v>60</v>
      </c>
      <c r="F43" s="2" t="s">
        <v>61</v>
      </c>
      <c r="G43" s="2">
        <v>30</v>
      </c>
      <c r="H43" s="16">
        <v>4000</v>
      </c>
      <c r="I43" s="16">
        <f t="shared" si="0"/>
        <v>80</v>
      </c>
      <c r="J43" s="16">
        <f t="shared" si="1"/>
        <v>117600</v>
      </c>
      <c r="K43" s="26">
        <v>3.4</v>
      </c>
    </row>
    <row r="44" spans="2:11" x14ac:dyDescent="0.3">
      <c r="B44" s="2">
        <v>100018</v>
      </c>
      <c r="C44" s="2">
        <v>5117</v>
      </c>
      <c r="D44" s="2">
        <v>200028</v>
      </c>
      <c r="E44" s="2">
        <v>42</v>
      </c>
      <c r="F44" s="2" t="s">
        <v>61</v>
      </c>
      <c r="G44" s="2">
        <v>50</v>
      </c>
      <c r="H44" s="16">
        <v>4000</v>
      </c>
      <c r="I44" s="16">
        <f t="shared" si="0"/>
        <v>80</v>
      </c>
      <c r="J44" s="16">
        <f t="shared" si="1"/>
        <v>196000</v>
      </c>
      <c r="K44" s="26">
        <v>3.5</v>
      </c>
    </row>
    <row r="45" spans="2:11" x14ac:dyDescent="0.3">
      <c r="B45" s="2">
        <v>100010</v>
      </c>
      <c r="C45" s="2">
        <v>5114</v>
      </c>
      <c r="D45" s="2">
        <v>200029</v>
      </c>
      <c r="E45" s="2">
        <v>31</v>
      </c>
      <c r="F45" s="2" t="s">
        <v>60</v>
      </c>
      <c r="G45" s="2">
        <v>50</v>
      </c>
      <c r="H45" s="16">
        <v>4000</v>
      </c>
      <c r="I45" s="16">
        <f t="shared" si="0"/>
        <v>80</v>
      </c>
      <c r="J45" s="16">
        <f t="shared" si="1"/>
        <v>196000</v>
      </c>
      <c r="K45" s="26">
        <v>4.5</v>
      </c>
    </row>
    <row r="46" spans="2:11" x14ac:dyDescent="0.3">
      <c r="B46" s="2">
        <v>100022</v>
      </c>
      <c r="C46" s="2">
        <v>5118</v>
      </c>
      <c r="D46" s="2">
        <v>200030</v>
      </c>
      <c r="E46" s="2">
        <v>26</v>
      </c>
      <c r="F46" s="2" t="s">
        <v>61</v>
      </c>
      <c r="G46" s="2">
        <v>60</v>
      </c>
      <c r="H46" s="16">
        <v>4000</v>
      </c>
      <c r="I46" s="16">
        <f t="shared" si="0"/>
        <v>80</v>
      </c>
      <c r="J46" s="16">
        <f t="shared" si="1"/>
        <v>235200</v>
      </c>
      <c r="K46" s="26">
        <v>4.2</v>
      </c>
    </row>
    <row r="47" spans="2:11" x14ac:dyDescent="0.3">
      <c r="B47" s="2">
        <v>100015</v>
      </c>
      <c r="C47" s="2">
        <v>5116</v>
      </c>
      <c r="D47" s="2">
        <v>200031</v>
      </c>
      <c r="E47" s="2">
        <v>59</v>
      </c>
      <c r="F47" s="2" t="s">
        <v>61</v>
      </c>
      <c r="G47" s="2">
        <v>25</v>
      </c>
      <c r="H47" s="16">
        <v>4000</v>
      </c>
      <c r="I47" s="16">
        <f t="shared" si="0"/>
        <v>80</v>
      </c>
      <c r="J47" s="16">
        <f t="shared" si="1"/>
        <v>98000</v>
      </c>
      <c r="K47" s="26">
        <v>4.5999999999999996</v>
      </c>
    </row>
    <row r="48" spans="2:11" x14ac:dyDescent="0.3">
      <c r="B48" s="2">
        <v>100022</v>
      </c>
      <c r="C48" s="2">
        <v>5118</v>
      </c>
      <c r="D48" s="2">
        <v>200032</v>
      </c>
      <c r="E48" s="2">
        <v>44</v>
      </c>
      <c r="F48" s="2" t="s">
        <v>60</v>
      </c>
      <c r="G48" s="2">
        <v>25</v>
      </c>
      <c r="H48" s="16">
        <v>4000</v>
      </c>
      <c r="I48" s="16">
        <f t="shared" si="0"/>
        <v>80</v>
      </c>
      <c r="J48" s="16">
        <f t="shared" si="1"/>
        <v>98000</v>
      </c>
      <c r="K48" s="26">
        <v>4</v>
      </c>
    </row>
    <row r="49" spans="2:11" x14ac:dyDescent="0.3">
      <c r="B49" s="2">
        <v>100001</v>
      </c>
      <c r="C49" s="2">
        <v>5113</v>
      </c>
      <c r="D49" s="2">
        <v>200033</v>
      </c>
      <c r="E49" s="2">
        <v>27</v>
      </c>
      <c r="F49" s="2" t="s">
        <v>61</v>
      </c>
      <c r="G49" s="2">
        <v>30</v>
      </c>
      <c r="H49" s="16">
        <v>4000</v>
      </c>
      <c r="I49" s="16">
        <f t="shared" si="0"/>
        <v>80</v>
      </c>
      <c r="J49" s="16">
        <f t="shared" si="1"/>
        <v>117600</v>
      </c>
      <c r="K49" s="26">
        <v>4.8</v>
      </c>
    </row>
    <row r="50" spans="2:11" x14ac:dyDescent="0.3">
      <c r="B50" s="2">
        <v>100015</v>
      </c>
      <c r="C50" s="2">
        <v>5116</v>
      </c>
      <c r="D50" s="2">
        <v>200034</v>
      </c>
      <c r="E50" s="2">
        <v>55</v>
      </c>
      <c r="F50" s="2" t="s">
        <v>61</v>
      </c>
      <c r="G50" s="2">
        <v>30</v>
      </c>
      <c r="H50" s="16">
        <v>4000</v>
      </c>
      <c r="I50" s="16">
        <f t="shared" si="0"/>
        <v>80</v>
      </c>
      <c r="J50" s="16">
        <f t="shared" si="1"/>
        <v>117600</v>
      </c>
      <c r="K50" s="26">
        <v>3.8</v>
      </c>
    </row>
    <row r="51" spans="2:11" x14ac:dyDescent="0.3">
      <c r="B51" s="2">
        <v>100018</v>
      </c>
      <c r="C51" s="2">
        <v>5117</v>
      </c>
      <c r="D51" s="2">
        <v>200035</v>
      </c>
      <c r="E51" s="2">
        <v>30</v>
      </c>
      <c r="F51" s="2" t="s">
        <v>61</v>
      </c>
      <c r="G51" s="2">
        <v>40</v>
      </c>
      <c r="H51" s="16">
        <v>4000</v>
      </c>
      <c r="I51" s="16">
        <f t="shared" si="0"/>
        <v>80</v>
      </c>
      <c r="J51" s="16">
        <f t="shared" si="1"/>
        <v>156800</v>
      </c>
      <c r="K51" s="26">
        <v>3.3</v>
      </c>
    </row>
    <row r="52" spans="2:11" x14ac:dyDescent="0.3">
      <c r="B52" s="2">
        <v>100001</v>
      </c>
      <c r="C52" s="2">
        <v>5113</v>
      </c>
      <c r="D52" s="2">
        <v>200036</v>
      </c>
      <c r="E52" s="2">
        <v>41</v>
      </c>
      <c r="F52" s="2" t="s">
        <v>61</v>
      </c>
      <c r="G52" s="2">
        <v>40</v>
      </c>
      <c r="H52" s="16">
        <v>4000</v>
      </c>
      <c r="I52" s="16">
        <f t="shared" si="0"/>
        <v>80</v>
      </c>
      <c r="J52" s="16">
        <f t="shared" si="1"/>
        <v>156800</v>
      </c>
      <c r="K52" s="26">
        <v>4.7</v>
      </c>
    </row>
    <row r="53" spans="2:11" x14ac:dyDescent="0.3">
      <c r="B53" s="2">
        <v>100012</v>
      </c>
      <c r="C53" s="2">
        <v>5115</v>
      </c>
      <c r="D53" s="2">
        <v>200037</v>
      </c>
      <c r="E53" s="2">
        <v>25</v>
      </c>
      <c r="F53" s="2" t="s">
        <v>60</v>
      </c>
      <c r="G53" s="2">
        <v>50</v>
      </c>
      <c r="H53" s="16">
        <v>4000</v>
      </c>
      <c r="I53" s="16">
        <f t="shared" si="0"/>
        <v>80</v>
      </c>
      <c r="J53" s="16">
        <f t="shared" si="1"/>
        <v>196000</v>
      </c>
      <c r="K53" s="26">
        <v>4.5</v>
      </c>
    </row>
    <row r="54" spans="2:11" ht="7.2" customHeight="1" x14ac:dyDescent="0.3"/>
    <row r="55" spans="2:11" ht="3.6" customHeight="1" x14ac:dyDescent="0.3"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63" spans="2:11" ht="19.8" x14ac:dyDescent="0.4">
      <c r="B63" s="29" t="s">
        <v>141</v>
      </c>
    </row>
    <row r="64" spans="2:11" x14ac:dyDescent="0.3">
      <c r="B64" s="30" t="s">
        <v>93</v>
      </c>
      <c r="C64" s="31"/>
      <c r="D64" s="31"/>
      <c r="E64" s="31"/>
      <c r="F64" s="31"/>
      <c r="G64" s="31"/>
      <c r="H64" s="31"/>
      <c r="I64" s="31"/>
      <c r="J64" s="32"/>
    </row>
    <row r="65" spans="2:10" x14ac:dyDescent="0.3">
      <c r="B65" s="33" t="s">
        <v>111</v>
      </c>
      <c r="J65" s="34"/>
    </row>
    <row r="66" spans="2:10" x14ac:dyDescent="0.3">
      <c r="B66" s="33" t="s">
        <v>94</v>
      </c>
      <c r="J66" s="34"/>
    </row>
    <row r="67" spans="2:10" x14ac:dyDescent="0.3">
      <c r="B67" s="33"/>
      <c r="J67" s="34"/>
    </row>
    <row r="68" spans="2:10" x14ac:dyDescent="0.3">
      <c r="B68" s="35" t="s">
        <v>108</v>
      </c>
      <c r="C68" s="7" t="s">
        <v>109</v>
      </c>
      <c r="E68" s="1" t="s">
        <v>103</v>
      </c>
      <c r="J68" s="34"/>
    </row>
    <row r="69" spans="2:10" x14ac:dyDescent="0.3">
      <c r="B69" s="36">
        <f>MAX(E17:E53)</f>
        <v>62</v>
      </c>
      <c r="C69" s="2">
        <f>MIN(E17:E53)</f>
        <v>24</v>
      </c>
      <c r="E69" s="1" t="s">
        <v>104</v>
      </c>
      <c r="J69" s="34"/>
    </row>
    <row r="70" spans="2:10" x14ac:dyDescent="0.3">
      <c r="B70" s="33"/>
      <c r="J70" s="34"/>
    </row>
    <row r="71" spans="2:10" x14ac:dyDescent="0.3">
      <c r="B71" s="33"/>
      <c r="E71" s="1" t="s">
        <v>110</v>
      </c>
      <c r="J71" s="34"/>
    </row>
    <row r="72" spans="2:10" x14ac:dyDescent="0.3">
      <c r="B72" s="35" t="s">
        <v>92</v>
      </c>
      <c r="C72" s="55"/>
      <c r="E72" s="40" t="s">
        <v>105</v>
      </c>
      <c r="F72" s="40" t="s">
        <v>107</v>
      </c>
      <c r="J72" s="34"/>
    </row>
    <row r="73" spans="2:10" x14ac:dyDescent="0.3">
      <c r="B73" s="36" t="s">
        <v>95</v>
      </c>
      <c r="C73" s="11"/>
      <c r="E73">
        <v>25</v>
      </c>
      <c r="F73">
        <v>2</v>
      </c>
      <c r="J73" s="34"/>
    </row>
    <row r="74" spans="2:10" x14ac:dyDescent="0.3">
      <c r="B74" s="36" t="s">
        <v>96</v>
      </c>
      <c r="C74" s="11"/>
      <c r="E74">
        <v>30</v>
      </c>
      <c r="F74">
        <v>9</v>
      </c>
      <c r="J74" s="34"/>
    </row>
    <row r="75" spans="2:10" x14ac:dyDescent="0.3">
      <c r="B75" s="36" t="s">
        <v>97</v>
      </c>
      <c r="C75" s="11"/>
      <c r="E75">
        <v>35</v>
      </c>
      <c r="F75">
        <v>3</v>
      </c>
      <c r="J75" s="34"/>
    </row>
    <row r="76" spans="2:10" x14ac:dyDescent="0.3">
      <c r="B76" s="36" t="s">
        <v>106</v>
      </c>
      <c r="C76" s="11"/>
      <c r="E76">
        <v>40</v>
      </c>
      <c r="F76">
        <v>4</v>
      </c>
      <c r="J76" s="34"/>
    </row>
    <row r="77" spans="2:10" x14ac:dyDescent="0.3">
      <c r="B77" s="36" t="s">
        <v>98</v>
      </c>
      <c r="C77" s="11"/>
      <c r="E77">
        <v>45</v>
      </c>
      <c r="F77">
        <v>5</v>
      </c>
      <c r="J77" s="34"/>
    </row>
    <row r="78" spans="2:10" x14ac:dyDescent="0.3">
      <c r="B78" s="36" t="s">
        <v>99</v>
      </c>
      <c r="C78" s="11"/>
      <c r="E78">
        <v>50</v>
      </c>
      <c r="F78">
        <v>3</v>
      </c>
      <c r="J78" s="34"/>
    </row>
    <row r="79" spans="2:10" x14ac:dyDescent="0.3">
      <c r="B79" s="36" t="s">
        <v>100</v>
      </c>
      <c r="C79" s="11"/>
      <c r="E79">
        <v>55</v>
      </c>
      <c r="F79">
        <v>3</v>
      </c>
      <c r="J79" s="34"/>
    </row>
    <row r="80" spans="2:10" x14ac:dyDescent="0.3">
      <c r="B80" s="36" t="s">
        <v>101</v>
      </c>
      <c r="C80" s="11"/>
      <c r="E80">
        <v>60</v>
      </c>
      <c r="F80">
        <v>6</v>
      </c>
      <c r="J80" s="34"/>
    </row>
    <row r="81" spans="2:10" x14ac:dyDescent="0.3">
      <c r="B81" s="36" t="s">
        <v>102</v>
      </c>
      <c r="C81" s="11"/>
      <c r="E81">
        <v>65</v>
      </c>
      <c r="F81">
        <v>2</v>
      </c>
      <c r="J81" s="34"/>
    </row>
    <row r="82" spans="2:10" x14ac:dyDescent="0.3">
      <c r="B82" s="33"/>
      <c r="E82"/>
      <c r="F82"/>
      <c r="J82" s="34"/>
    </row>
    <row r="83" spans="2:10" x14ac:dyDescent="0.3">
      <c r="B83" s="35" t="s">
        <v>105</v>
      </c>
      <c r="C83" s="7" t="s">
        <v>107</v>
      </c>
      <c r="J83" s="34"/>
    </row>
    <row r="84" spans="2:10" x14ac:dyDescent="0.3">
      <c r="B84" s="36">
        <v>25</v>
      </c>
      <c r="C84" s="1" cm="1">
        <f t="array" ref="C84:C93">FREQUENCY(E17:E53,B84:B92)</f>
        <v>2</v>
      </c>
      <c r="J84" s="34"/>
    </row>
    <row r="85" spans="2:10" x14ac:dyDescent="0.3">
      <c r="B85" s="36">
        <v>30</v>
      </c>
      <c r="C85" s="1">
        <v>9</v>
      </c>
      <c r="J85" s="34"/>
    </row>
    <row r="86" spans="2:10" x14ac:dyDescent="0.3">
      <c r="B86" s="36">
        <v>35</v>
      </c>
      <c r="C86" s="1">
        <v>3</v>
      </c>
      <c r="J86" s="34"/>
    </row>
    <row r="87" spans="2:10" x14ac:dyDescent="0.3">
      <c r="B87" s="36">
        <v>40</v>
      </c>
      <c r="C87" s="1">
        <v>4</v>
      </c>
      <c r="J87" s="34"/>
    </row>
    <row r="88" spans="2:10" x14ac:dyDescent="0.3">
      <c r="B88" s="36">
        <v>45</v>
      </c>
      <c r="C88" s="1">
        <v>5</v>
      </c>
      <c r="E88" s="1" t="s">
        <v>112</v>
      </c>
      <c r="J88" s="34"/>
    </row>
    <row r="89" spans="2:10" x14ac:dyDescent="0.3">
      <c r="B89" s="36">
        <v>50</v>
      </c>
      <c r="C89" s="1">
        <v>3</v>
      </c>
      <c r="J89" s="34"/>
    </row>
    <row r="90" spans="2:10" x14ac:dyDescent="0.3">
      <c r="B90" s="36">
        <v>55</v>
      </c>
      <c r="C90" s="1">
        <v>3</v>
      </c>
      <c r="E90" s="7" t="s">
        <v>59</v>
      </c>
      <c r="F90" s="7" t="s">
        <v>107</v>
      </c>
      <c r="J90" s="34"/>
    </row>
    <row r="91" spans="2:10" x14ac:dyDescent="0.3">
      <c r="B91" s="36">
        <v>60</v>
      </c>
      <c r="C91" s="1">
        <v>6</v>
      </c>
      <c r="E91" s="2" t="s">
        <v>61</v>
      </c>
      <c r="F91" s="1">
        <f>COUNTIF($F$17:$F$53,E91)</f>
        <v>28</v>
      </c>
      <c r="J91" s="34"/>
    </row>
    <row r="92" spans="2:10" x14ac:dyDescent="0.3">
      <c r="B92" s="36">
        <v>65</v>
      </c>
      <c r="C92" s="1">
        <v>2</v>
      </c>
      <c r="E92" s="2" t="s">
        <v>60</v>
      </c>
      <c r="F92" s="1">
        <f>COUNTIF($F$17:$F$53,E92)</f>
        <v>9</v>
      </c>
      <c r="J92" s="34"/>
    </row>
    <row r="93" spans="2:10" x14ac:dyDescent="0.3">
      <c r="B93" s="33"/>
      <c r="C93" s="1">
        <v>0</v>
      </c>
      <c r="E93" s="2"/>
      <c r="J93" s="34"/>
    </row>
    <row r="94" spans="2:10" x14ac:dyDescent="0.3">
      <c r="B94" s="37"/>
      <c r="C94" s="38"/>
      <c r="D94" s="38"/>
      <c r="E94" s="38"/>
      <c r="F94" s="38"/>
      <c r="G94" s="38"/>
      <c r="H94" s="38"/>
      <c r="I94" s="38"/>
      <c r="J94" s="39"/>
    </row>
    <row r="99" spans="2:10" ht="19.8" x14ac:dyDescent="0.4">
      <c r="B99" s="29" t="s">
        <v>88</v>
      </c>
    </row>
    <row r="100" spans="2:10" x14ac:dyDescent="0.3">
      <c r="B100" s="30" t="s">
        <v>113</v>
      </c>
      <c r="C100" s="31"/>
      <c r="D100" s="31"/>
      <c r="E100" s="31"/>
      <c r="F100" s="31"/>
      <c r="G100" s="31"/>
      <c r="H100" s="31"/>
      <c r="I100" s="31"/>
      <c r="J100" s="32"/>
    </row>
    <row r="101" spans="2:10" x14ac:dyDescent="0.3">
      <c r="B101" s="33" t="s">
        <v>123</v>
      </c>
      <c r="J101" s="34"/>
    </row>
    <row r="102" spans="2:10" x14ac:dyDescent="0.3">
      <c r="B102" s="33"/>
      <c r="J102" s="34"/>
    </row>
    <row r="103" spans="2:10" ht="31.2" x14ac:dyDescent="0.3">
      <c r="B103" s="35" t="s">
        <v>72</v>
      </c>
      <c r="C103" s="41" t="s">
        <v>115</v>
      </c>
      <c r="D103" s="7" t="s">
        <v>114</v>
      </c>
      <c r="F103" s="1" t="s">
        <v>116</v>
      </c>
      <c r="J103" s="34"/>
    </row>
    <row r="104" spans="2:10" x14ac:dyDescent="0.3">
      <c r="B104" s="36">
        <v>5113</v>
      </c>
      <c r="C104" s="17">
        <v>350</v>
      </c>
      <c r="D104" s="2">
        <f>RANK(C104,$C$104:$C$109,0)</f>
        <v>1</v>
      </c>
      <c r="F104" s="1" t="s">
        <v>117</v>
      </c>
      <c r="J104" s="34"/>
    </row>
    <row r="105" spans="2:10" x14ac:dyDescent="0.3">
      <c r="B105" s="36">
        <v>5114</v>
      </c>
      <c r="C105" s="17">
        <v>300</v>
      </c>
      <c r="D105" s="2">
        <f t="shared" ref="D105:D109" si="2">RANK(C105,$C$104:$C$109,0)</f>
        <v>2</v>
      </c>
      <c r="F105" s="1" t="s">
        <v>118</v>
      </c>
      <c r="J105" s="34"/>
    </row>
    <row r="106" spans="2:10" x14ac:dyDescent="0.3">
      <c r="B106" s="36">
        <v>5115</v>
      </c>
      <c r="C106" s="17">
        <v>275</v>
      </c>
      <c r="D106" s="2">
        <f t="shared" si="2"/>
        <v>4</v>
      </c>
      <c r="F106" s="1" t="s">
        <v>119</v>
      </c>
      <c r="J106" s="34"/>
    </row>
    <row r="107" spans="2:10" x14ac:dyDescent="0.3">
      <c r="B107" s="36">
        <v>5116</v>
      </c>
      <c r="C107" s="17">
        <v>185</v>
      </c>
      <c r="D107" s="2">
        <f t="shared" si="2"/>
        <v>6</v>
      </c>
      <c r="F107" s="1" t="s">
        <v>120</v>
      </c>
      <c r="J107" s="34"/>
    </row>
    <row r="108" spans="2:10" x14ac:dyDescent="0.3">
      <c r="B108" s="36">
        <v>5117</v>
      </c>
      <c r="C108" s="17">
        <v>200</v>
      </c>
      <c r="D108" s="2">
        <f t="shared" si="2"/>
        <v>5</v>
      </c>
      <c r="F108" s="1" t="s">
        <v>121</v>
      </c>
      <c r="J108" s="34"/>
    </row>
    <row r="109" spans="2:10" x14ac:dyDescent="0.3">
      <c r="B109" s="36">
        <v>5118</v>
      </c>
      <c r="C109" s="17">
        <v>280</v>
      </c>
      <c r="D109" s="2">
        <f t="shared" si="2"/>
        <v>3</v>
      </c>
      <c r="F109" s="1" t="s">
        <v>122</v>
      </c>
      <c r="J109" s="34"/>
    </row>
    <row r="110" spans="2:10" x14ac:dyDescent="0.3">
      <c r="B110" s="37"/>
      <c r="C110" s="38"/>
      <c r="D110" s="38"/>
      <c r="E110" s="38"/>
      <c r="F110" s="38"/>
      <c r="G110" s="38"/>
      <c r="H110" s="38"/>
      <c r="I110" s="38"/>
      <c r="J110" s="39"/>
    </row>
    <row r="115" spans="2:10" ht="19.8" x14ac:dyDescent="0.4">
      <c r="B115" s="29" t="s">
        <v>124</v>
      </c>
    </row>
    <row r="116" spans="2:10" x14ac:dyDescent="0.3">
      <c r="B116" s="43" t="s">
        <v>0</v>
      </c>
      <c r="C116" s="44" t="s">
        <v>13</v>
      </c>
      <c r="D116" s="44" t="s">
        <v>14</v>
      </c>
      <c r="E116" s="45" t="s">
        <v>64</v>
      </c>
      <c r="F116" s="46" t="s">
        <v>133</v>
      </c>
      <c r="G116" s="31"/>
      <c r="H116" s="31" t="s">
        <v>125</v>
      </c>
      <c r="I116" s="31"/>
      <c r="J116" s="32"/>
    </row>
    <row r="117" spans="2:10" x14ac:dyDescent="0.3">
      <c r="B117" s="36">
        <v>100001</v>
      </c>
      <c r="C117" s="2" t="s">
        <v>45</v>
      </c>
      <c r="D117" s="2" t="s">
        <v>66</v>
      </c>
      <c r="E117" s="17">
        <v>350</v>
      </c>
      <c r="F117" s="1">
        <f>RANK(E117,$E$117:$E$122,0)</f>
        <v>1</v>
      </c>
      <c r="G117" s="47" t="s">
        <v>126</v>
      </c>
      <c r="H117" s="1" t="str">
        <f>_xlfn.CONCAT(C117," ",D117)</f>
        <v>Molly Hills</v>
      </c>
      <c r="J117" s="34"/>
    </row>
    <row r="118" spans="2:10" x14ac:dyDescent="0.3">
      <c r="B118" s="36">
        <v>100010</v>
      </c>
      <c r="C118" s="2" t="s">
        <v>46</v>
      </c>
      <c r="D118" s="2" t="s">
        <v>51</v>
      </c>
      <c r="E118" s="17">
        <v>300</v>
      </c>
      <c r="F118" s="1">
        <f t="shared" ref="F118:F122" si="3">RANK(E118,$E$117:$E$122,0)</f>
        <v>2</v>
      </c>
      <c r="G118" s="47" t="s">
        <v>127</v>
      </c>
      <c r="H118" s="1" t="str">
        <f>_xlfn.CONCAT(C118," ",D118)</f>
        <v>Paul Williams</v>
      </c>
      <c r="J118" s="34"/>
    </row>
    <row r="119" spans="2:10" x14ac:dyDescent="0.3">
      <c r="B119" s="36">
        <v>100012</v>
      </c>
      <c r="C119" s="2" t="s">
        <v>47</v>
      </c>
      <c r="D119" s="2" t="s">
        <v>52</v>
      </c>
      <c r="E119" s="17">
        <v>275</v>
      </c>
      <c r="F119" s="1">
        <f t="shared" si="3"/>
        <v>4</v>
      </c>
      <c r="G119" s="47" t="s">
        <v>128</v>
      </c>
      <c r="H119" s="1" t="str">
        <f>_xlfn.CONCAT(C122," ",D122)</f>
        <v>Sam Taylor</v>
      </c>
      <c r="J119" s="34"/>
    </row>
    <row r="120" spans="2:10" x14ac:dyDescent="0.3">
      <c r="B120" s="36">
        <v>100015</v>
      </c>
      <c r="C120" s="2" t="s">
        <v>48</v>
      </c>
      <c r="D120" s="2" t="s">
        <v>53</v>
      </c>
      <c r="E120" s="17">
        <v>185</v>
      </c>
      <c r="F120" s="1">
        <f t="shared" si="3"/>
        <v>6</v>
      </c>
      <c r="G120" s="47" t="s">
        <v>129</v>
      </c>
      <c r="H120" s="1" t="str">
        <f>_xlfn.CONCAT(C119," ",D119)</f>
        <v>John Doe</v>
      </c>
      <c r="J120" s="34"/>
    </row>
    <row r="121" spans="2:10" x14ac:dyDescent="0.3">
      <c r="B121" s="36">
        <v>100018</v>
      </c>
      <c r="C121" s="2" t="s">
        <v>49</v>
      </c>
      <c r="D121" s="2" t="s">
        <v>54</v>
      </c>
      <c r="E121" s="17">
        <v>200</v>
      </c>
      <c r="F121" s="1">
        <f t="shared" si="3"/>
        <v>5</v>
      </c>
      <c r="G121" s="47" t="s">
        <v>130</v>
      </c>
      <c r="H121" s="1" t="str">
        <f>_xlfn.CONCAT(C121," ",D121)</f>
        <v>Emanuel Fontaine</v>
      </c>
      <c r="J121" s="34"/>
    </row>
    <row r="122" spans="2:10" x14ac:dyDescent="0.3">
      <c r="B122" s="36">
        <v>100022</v>
      </c>
      <c r="C122" s="2" t="s">
        <v>50</v>
      </c>
      <c r="D122" s="2" t="s">
        <v>55</v>
      </c>
      <c r="E122" s="17">
        <v>280</v>
      </c>
      <c r="F122" s="1">
        <f t="shared" si="3"/>
        <v>3</v>
      </c>
      <c r="G122" s="47" t="s">
        <v>131</v>
      </c>
      <c r="H122" s="1" t="str">
        <f>_xlfn.CONCAT(C120," ",D120)</f>
        <v>Max Euler</v>
      </c>
      <c r="J122" s="34"/>
    </row>
    <row r="123" spans="2:10" x14ac:dyDescent="0.3">
      <c r="B123" s="48"/>
      <c r="C123" s="38"/>
      <c r="D123" s="38"/>
      <c r="E123" s="38"/>
      <c r="F123" s="38"/>
      <c r="G123" s="38"/>
      <c r="H123" s="38"/>
      <c r="I123" s="38"/>
      <c r="J123" s="39"/>
    </row>
    <row r="124" spans="2:10" x14ac:dyDescent="0.3">
      <c r="B124" s="2"/>
    </row>
    <row r="125" spans="2:10" x14ac:dyDescent="0.3">
      <c r="B125" s="2"/>
    </row>
    <row r="126" spans="2:10" x14ac:dyDescent="0.3">
      <c r="B126" s="2"/>
    </row>
    <row r="127" spans="2:10" x14ac:dyDescent="0.3">
      <c r="B127" s="2"/>
    </row>
    <row r="128" spans="2:10" ht="19.8" x14ac:dyDescent="0.4">
      <c r="B128" s="29" t="s">
        <v>90</v>
      </c>
    </row>
    <row r="129" spans="2:10" x14ac:dyDescent="0.3">
      <c r="B129" s="43" t="s">
        <v>72</v>
      </c>
      <c r="C129" s="44" t="s">
        <v>132</v>
      </c>
      <c r="D129" s="44" t="s">
        <v>133</v>
      </c>
      <c r="E129" s="31"/>
      <c r="F129" s="31" t="s">
        <v>134</v>
      </c>
      <c r="G129" s="31"/>
      <c r="H129" s="31"/>
      <c r="I129" s="31"/>
      <c r="J129" s="32"/>
    </row>
    <row r="130" spans="2:10" x14ac:dyDescent="0.3">
      <c r="B130" s="36">
        <v>5113</v>
      </c>
      <c r="C130" s="42">
        <f>AVERAGEIF($C$17:$C$53,5113,$K$17:$K$53)</f>
        <v>4.4249999999999998</v>
      </c>
      <c r="D130" s="1">
        <f>RANK(C130,$C$130:$C$135,0)</f>
        <v>2</v>
      </c>
      <c r="F130" s="1" t="s">
        <v>135</v>
      </c>
      <c r="J130" s="34"/>
    </row>
    <row r="131" spans="2:10" x14ac:dyDescent="0.3">
      <c r="B131" s="36">
        <v>5114</v>
      </c>
      <c r="C131" s="42">
        <f>AVERAGEIF($C$17:$C$53,5114,$K$17:$K$53)</f>
        <v>4.0200000000000005</v>
      </c>
      <c r="D131" s="1">
        <f t="shared" ref="D131:D135" si="4">RANK(C131,$C$130:$C$135,0)</f>
        <v>5</v>
      </c>
      <c r="F131" s="1" t="s">
        <v>136</v>
      </c>
      <c r="J131" s="34"/>
    </row>
    <row r="132" spans="2:10" x14ac:dyDescent="0.3">
      <c r="B132" s="36">
        <v>5115</v>
      </c>
      <c r="C132" s="42">
        <f>AVERAGEIF($C$17:$C$53,5115,$K$17:$K$53)</f>
        <v>4.05</v>
      </c>
      <c r="D132" s="1">
        <f t="shared" si="4"/>
        <v>4</v>
      </c>
      <c r="F132" s="1" t="s">
        <v>137</v>
      </c>
      <c r="J132" s="34"/>
    </row>
    <row r="133" spans="2:10" x14ac:dyDescent="0.3">
      <c r="B133" s="36">
        <v>5116</v>
      </c>
      <c r="C133" s="42">
        <f>AVERAGEIF($C$17:$C$53,5116,$K$17:$K$53)</f>
        <v>4.4749999999999996</v>
      </c>
      <c r="D133" s="1">
        <f t="shared" si="4"/>
        <v>1</v>
      </c>
      <c r="J133" s="34"/>
    </row>
    <row r="134" spans="2:10" x14ac:dyDescent="0.3">
      <c r="B134" s="36">
        <v>5117</v>
      </c>
      <c r="C134" s="42">
        <f>AVERAGEIF($C$17:$C$53,5117,$K$17:$K$53)</f>
        <v>4.2333333333333334</v>
      </c>
      <c r="D134" s="1">
        <f t="shared" si="4"/>
        <v>3</v>
      </c>
      <c r="J134" s="34"/>
    </row>
    <row r="135" spans="2:10" x14ac:dyDescent="0.3">
      <c r="B135" s="36">
        <v>5118</v>
      </c>
      <c r="C135" s="42">
        <f>AVERAGEIF($C$17:$C$53,5118,$K$17:$K$53)</f>
        <v>4.0125000000000002</v>
      </c>
      <c r="D135" s="1">
        <f t="shared" si="4"/>
        <v>6</v>
      </c>
      <c r="J135" s="34"/>
    </row>
    <row r="136" spans="2:10" x14ac:dyDescent="0.3">
      <c r="B136" s="37"/>
      <c r="C136" s="38"/>
      <c r="D136" s="38"/>
      <c r="E136" s="38"/>
      <c r="F136" s="38"/>
      <c r="G136" s="38"/>
      <c r="H136" s="38"/>
      <c r="I136" s="38"/>
      <c r="J136" s="39"/>
    </row>
    <row r="141" spans="2:10" ht="19.8" x14ac:dyDescent="0.4">
      <c r="B141" s="29" t="s">
        <v>138</v>
      </c>
    </row>
    <row r="142" spans="2:10" x14ac:dyDescent="0.3">
      <c r="B142" s="43" t="s">
        <v>92</v>
      </c>
      <c r="C142" s="44" t="s">
        <v>72</v>
      </c>
      <c r="D142" s="44" t="s">
        <v>74</v>
      </c>
      <c r="E142" s="44" t="s">
        <v>92</v>
      </c>
      <c r="F142" s="44" t="s">
        <v>72</v>
      </c>
      <c r="G142" s="44" t="s">
        <v>74</v>
      </c>
      <c r="H142" s="44" t="s">
        <v>92</v>
      </c>
      <c r="I142" s="44" t="s">
        <v>72</v>
      </c>
      <c r="J142" s="49" t="s">
        <v>74</v>
      </c>
    </row>
    <row r="143" spans="2:10" x14ac:dyDescent="0.3">
      <c r="B143" s="36" t="s">
        <v>95</v>
      </c>
      <c r="C143" s="2">
        <v>5114</v>
      </c>
      <c r="D143" s="2">
        <v>65</v>
      </c>
      <c r="E143" s="2" t="s">
        <v>96</v>
      </c>
      <c r="F143" s="2">
        <v>5115</v>
      </c>
      <c r="G143" s="2">
        <v>75</v>
      </c>
      <c r="H143" s="2" t="s">
        <v>97</v>
      </c>
      <c r="I143" s="2">
        <v>5114</v>
      </c>
      <c r="J143" s="51">
        <v>110</v>
      </c>
    </row>
    <row r="144" spans="2:10" x14ac:dyDescent="0.3">
      <c r="B144" s="36"/>
      <c r="C144" s="2">
        <v>5115</v>
      </c>
      <c r="D144" s="2">
        <v>50</v>
      </c>
      <c r="E144" s="2"/>
      <c r="F144" s="2">
        <v>5118</v>
      </c>
      <c r="G144" s="2">
        <v>100</v>
      </c>
      <c r="H144" s="2"/>
      <c r="I144" s="2">
        <v>5117</v>
      </c>
      <c r="J144" s="51">
        <v>20</v>
      </c>
    </row>
    <row r="145" spans="2:11" x14ac:dyDescent="0.3">
      <c r="B145" s="36"/>
      <c r="C145" s="2"/>
      <c r="D145" s="2"/>
      <c r="E145" s="2"/>
      <c r="F145" s="2">
        <v>5116</v>
      </c>
      <c r="G145" s="2">
        <v>130</v>
      </c>
      <c r="H145" s="2"/>
      <c r="I145" s="2"/>
      <c r="J145" s="51"/>
    </row>
    <row r="146" spans="2:11" x14ac:dyDescent="0.3">
      <c r="B146" s="36"/>
      <c r="C146" s="2"/>
      <c r="D146" s="2"/>
      <c r="E146" s="2"/>
      <c r="F146" s="2">
        <v>5113</v>
      </c>
      <c r="G146" s="2">
        <v>90</v>
      </c>
      <c r="H146" s="2"/>
      <c r="I146" s="2"/>
      <c r="J146" s="51"/>
      <c r="K146" s="2"/>
    </row>
    <row r="147" spans="2:11" x14ac:dyDescent="0.3">
      <c r="B147" s="36"/>
      <c r="C147" s="2"/>
      <c r="D147" s="2"/>
      <c r="E147" s="2"/>
      <c r="F147" s="2">
        <v>5117</v>
      </c>
      <c r="G147" s="2">
        <v>40</v>
      </c>
      <c r="H147" s="2"/>
      <c r="I147" s="2"/>
      <c r="J147" s="51"/>
      <c r="K147" s="2"/>
    </row>
    <row r="148" spans="2:11" x14ac:dyDescent="0.3">
      <c r="B148" s="36"/>
      <c r="C148" s="2"/>
      <c r="D148" s="2"/>
      <c r="E148" s="2"/>
      <c r="F148" s="2"/>
      <c r="G148" s="2"/>
      <c r="H148" s="2"/>
      <c r="I148" s="2"/>
      <c r="J148" s="51"/>
      <c r="K148" s="2"/>
    </row>
    <row r="149" spans="2:11" x14ac:dyDescent="0.3">
      <c r="B149" s="36"/>
      <c r="C149" s="2"/>
      <c r="D149" s="2"/>
      <c r="E149" s="2"/>
      <c r="F149" s="2"/>
      <c r="G149" s="2"/>
      <c r="H149" s="2"/>
      <c r="I149" s="2"/>
      <c r="J149" s="51"/>
      <c r="K149" s="2"/>
    </row>
    <row r="150" spans="2:11" x14ac:dyDescent="0.3">
      <c r="B150" s="36"/>
      <c r="C150" s="2"/>
      <c r="D150" s="2"/>
      <c r="E150" s="2"/>
      <c r="F150" s="2"/>
      <c r="G150" s="2"/>
      <c r="H150" s="2"/>
      <c r="I150" s="2"/>
      <c r="J150" s="51"/>
      <c r="K150" s="2"/>
    </row>
    <row r="151" spans="2:11" x14ac:dyDescent="0.3">
      <c r="B151" s="36"/>
      <c r="C151" s="2"/>
      <c r="D151" s="2"/>
      <c r="E151" s="2"/>
      <c r="F151" s="2"/>
      <c r="G151" s="2"/>
      <c r="H151" s="2"/>
      <c r="I151" s="2"/>
      <c r="J151" s="51"/>
      <c r="K151" s="2"/>
    </row>
    <row r="152" spans="2:11" x14ac:dyDescent="0.3">
      <c r="B152" s="36"/>
      <c r="C152" s="2"/>
      <c r="D152" s="2"/>
      <c r="E152" s="2"/>
      <c r="F152" s="2"/>
      <c r="G152" s="2"/>
      <c r="H152" s="2"/>
      <c r="I152" s="2"/>
      <c r="J152" s="51"/>
      <c r="K152" s="2"/>
    </row>
    <row r="153" spans="2:11" x14ac:dyDescent="0.3">
      <c r="B153" s="36"/>
      <c r="C153" s="2"/>
      <c r="D153" s="2"/>
      <c r="E153" s="2"/>
      <c r="F153" s="2"/>
      <c r="G153" s="2"/>
      <c r="H153" s="2"/>
      <c r="I153" s="2"/>
      <c r="J153" s="51"/>
      <c r="K153" s="2"/>
    </row>
    <row r="154" spans="2:11" x14ac:dyDescent="0.3">
      <c r="B154" s="36"/>
      <c r="C154" s="2"/>
      <c r="D154" s="2"/>
      <c r="E154" s="2"/>
      <c r="F154" s="2"/>
      <c r="G154" s="2"/>
      <c r="H154" s="2"/>
      <c r="I154" s="2"/>
      <c r="J154" s="51"/>
      <c r="K154" s="2"/>
    </row>
    <row r="155" spans="2:11" x14ac:dyDescent="0.3">
      <c r="B155" s="36"/>
      <c r="C155" s="2"/>
      <c r="D155" s="2"/>
      <c r="E155" s="2"/>
      <c r="F155" s="2"/>
      <c r="G155" s="2"/>
      <c r="H155" s="2"/>
      <c r="I155" s="2"/>
      <c r="J155" s="51"/>
      <c r="K155" s="2"/>
    </row>
    <row r="156" spans="2:11" x14ac:dyDescent="0.3">
      <c r="B156" s="36"/>
      <c r="C156" s="2"/>
      <c r="D156" s="2"/>
      <c r="E156" s="2"/>
      <c r="F156" s="2"/>
      <c r="G156" s="2"/>
      <c r="H156" s="2"/>
      <c r="I156" s="2"/>
      <c r="J156" s="51"/>
      <c r="K156" s="2"/>
    </row>
    <row r="157" spans="2:11" x14ac:dyDescent="0.3">
      <c r="B157" s="36"/>
      <c r="C157" s="2"/>
      <c r="D157" s="2"/>
      <c r="E157" s="2"/>
      <c r="F157" s="2"/>
      <c r="G157" s="2"/>
      <c r="H157" s="2"/>
      <c r="I157" s="2"/>
      <c r="J157" s="51"/>
      <c r="K157" s="2"/>
    </row>
    <row r="158" spans="2:11" x14ac:dyDescent="0.3">
      <c r="B158" s="36"/>
      <c r="C158" s="2"/>
      <c r="D158" s="2"/>
      <c r="E158" s="2"/>
      <c r="F158" s="2"/>
      <c r="G158" s="2"/>
      <c r="H158" s="2"/>
      <c r="I158" s="2"/>
      <c r="J158" s="51"/>
      <c r="K158" s="2"/>
    </row>
    <row r="159" spans="2:11" x14ac:dyDescent="0.3">
      <c r="B159" s="35" t="s">
        <v>92</v>
      </c>
      <c r="C159" s="7" t="s">
        <v>72</v>
      </c>
      <c r="D159" s="7" t="s">
        <v>74</v>
      </c>
      <c r="E159" s="7" t="s">
        <v>92</v>
      </c>
      <c r="F159" s="7" t="s">
        <v>72</v>
      </c>
      <c r="G159" s="7" t="s">
        <v>74</v>
      </c>
      <c r="H159" s="7" t="s">
        <v>92</v>
      </c>
      <c r="I159" s="7" t="s">
        <v>72</v>
      </c>
      <c r="J159" s="50" t="s">
        <v>74</v>
      </c>
    </row>
    <row r="160" spans="2:11" x14ac:dyDescent="0.3">
      <c r="B160" s="36" t="s">
        <v>106</v>
      </c>
      <c r="C160" s="2">
        <v>5118</v>
      </c>
      <c r="D160" s="2">
        <v>50</v>
      </c>
      <c r="E160" s="2" t="s">
        <v>98</v>
      </c>
      <c r="F160" s="2">
        <v>5113</v>
      </c>
      <c r="G160" s="2">
        <v>150</v>
      </c>
      <c r="H160" s="2" t="s">
        <v>99</v>
      </c>
      <c r="I160" s="2">
        <v>5118</v>
      </c>
      <c r="J160" s="51">
        <v>75</v>
      </c>
      <c r="K160" s="2"/>
    </row>
    <row r="161" spans="2:11" x14ac:dyDescent="0.3">
      <c r="B161" s="36"/>
      <c r="C161" s="2">
        <v>5115</v>
      </c>
      <c r="D161" s="2">
        <v>50</v>
      </c>
      <c r="E161" s="2"/>
      <c r="F161" s="2">
        <v>5117</v>
      </c>
      <c r="G161" s="2">
        <v>50</v>
      </c>
      <c r="H161" s="2"/>
      <c r="I161" s="2">
        <v>5115</v>
      </c>
      <c r="J161" s="51">
        <v>35</v>
      </c>
      <c r="K161" s="2"/>
    </row>
    <row r="162" spans="2:11" x14ac:dyDescent="0.3">
      <c r="B162" s="36"/>
      <c r="C162" s="2">
        <v>5113</v>
      </c>
      <c r="D162" s="2">
        <v>30</v>
      </c>
      <c r="E162" s="2"/>
      <c r="F162" s="2">
        <v>5118</v>
      </c>
      <c r="G162" s="2">
        <v>25</v>
      </c>
      <c r="H162" s="2"/>
      <c r="I162" s="2"/>
      <c r="J162" s="51"/>
      <c r="K162" s="2"/>
    </row>
    <row r="163" spans="2:11" x14ac:dyDescent="0.3">
      <c r="B163" s="36"/>
      <c r="C163" s="2"/>
      <c r="D163" s="2"/>
      <c r="E163" s="2"/>
      <c r="F163" s="2"/>
      <c r="G163" s="2"/>
      <c r="H163" s="2"/>
      <c r="I163" s="2"/>
      <c r="J163" s="51"/>
      <c r="K163" s="2"/>
    </row>
    <row r="164" spans="2:11" x14ac:dyDescent="0.3">
      <c r="B164" s="36"/>
      <c r="C164" s="2"/>
      <c r="D164" s="2"/>
      <c r="E164" s="2"/>
      <c r="F164" s="2"/>
      <c r="G164" s="2"/>
      <c r="H164" s="2"/>
      <c r="I164" s="2"/>
      <c r="J164" s="51"/>
      <c r="K164" s="2"/>
    </row>
    <row r="165" spans="2:11" x14ac:dyDescent="0.3">
      <c r="B165" s="36"/>
      <c r="C165" s="2"/>
      <c r="D165" s="2"/>
      <c r="E165" s="2"/>
      <c r="F165" s="2"/>
      <c r="G165" s="2"/>
      <c r="H165" s="2"/>
      <c r="I165" s="2"/>
      <c r="J165" s="51"/>
      <c r="K165" s="2"/>
    </row>
    <row r="166" spans="2:11" x14ac:dyDescent="0.3">
      <c r="B166" s="36"/>
      <c r="C166" s="2"/>
      <c r="D166" s="2"/>
      <c r="E166" s="2"/>
      <c r="F166" s="2"/>
      <c r="G166" s="2"/>
      <c r="H166" s="2"/>
      <c r="I166" s="2"/>
      <c r="J166" s="51"/>
      <c r="K166" s="2"/>
    </row>
    <row r="167" spans="2:11" x14ac:dyDescent="0.3">
      <c r="B167" s="36"/>
      <c r="C167" s="2"/>
      <c r="D167" s="2"/>
      <c r="E167" s="2"/>
      <c r="F167" s="2"/>
      <c r="G167" s="2"/>
      <c r="H167" s="2"/>
      <c r="I167" s="2"/>
      <c r="J167" s="51"/>
      <c r="K167" s="2"/>
    </row>
    <row r="168" spans="2:11" x14ac:dyDescent="0.3">
      <c r="B168" s="36"/>
      <c r="C168" s="2"/>
      <c r="D168" s="2"/>
      <c r="E168" s="2"/>
      <c r="F168" s="2"/>
      <c r="G168" s="2"/>
      <c r="H168" s="2"/>
      <c r="I168" s="2"/>
      <c r="J168" s="51"/>
      <c r="K168" s="2"/>
    </row>
    <row r="169" spans="2:11" x14ac:dyDescent="0.3">
      <c r="B169" s="36"/>
      <c r="C169" s="2"/>
      <c r="D169" s="2"/>
      <c r="E169" s="2"/>
      <c r="F169" s="2"/>
      <c r="G169" s="2"/>
      <c r="H169" s="2"/>
      <c r="I169" s="2"/>
      <c r="J169" s="51"/>
      <c r="K169" s="2"/>
    </row>
    <row r="170" spans="2:11" x14ac:dyDescent="0.3">
      <c r="B170" s="36"/>
      <c r="C170" s="2"/>
      <c r="D170" s="2"/>
      <c r="E170" s="2"/>
      <c r="F170" s="2"/>
      <c r="G170" s="2"/>
      <c r="H170" s="2"/>
      <c r="I170" s="2"/>
      <c r="J170" s="51"/>
      <c r="K170" s="2"/>
    </row>
    <row r="171" spans="2:11" x14ac:dyDescent="0.3">
      <c r="B171" s="36"/>
      <c r="C171" s="2"/>
      <c r="D171" s="2"/>
      <c r="E171" s="2"/>
      <c r="F171" s="2"/>
      <c r="G171" s="2"/>
      <c r="H171" s="2"/>
      <c r="I171" s="2"/>
      <c r="J171" s="51"/>
      <c r="K171" s="2"/>
    </row>
    <row r="172" spans="2:11" x14ac:dyDescent="0.3">
      <c r="B172" s="36"/>
      <c r="C172" s="2"/>
      <c r="D172" s="2"/>
      <c r="E172" s="2"/>
      <c r="F172" s="2"/>
      <c r="G172" s="2"/>
      <c r="H172" s="2"/>
      <c r="I172" s="2"/>
      <c r="J172" s="51"/>
      <c r="K172" s="2"/>
    </row>
    <row r="173" spans="2:11" x14ac:dyDescent="0.3">
      <c r="B173" s="36"/>
      <c r="C173" s="2"/>
      <c r="D173" s="2"/>
      <c r="E173" s="2"/>
      <c r="F173" s="2"/>
      <c r="G173" s="2"/>
      <c r="H173" s="2"/>
      <c r="I173" s="2"/>
      <c r="J173" s="51"/>
      <c r="K173" s="2"/>
    </row>
    <row r="174" spans="2:11" x14ac:dyDescent="0.3">
      <c r="B174" s="36"/>
      <c r="C174" s="2"/>
      <c r="D174" s="2"/>
      <c r="E174" s="2"/>
      <c r="F174" s="2"/>
      <c r="G174" s="2"/>
      <c r="H174" s="2"/>
      <c r="I174" s="2"/>
      <c r="J174" s="51"/>
      <c r="K174" s="2"/>
    </row>
    <row r="175" spans="2:11" x14ac:dyDescent="0.3">
      <c r="B175" s="35" t="s">
        <v>92</v>
      </c>
      <c r="C175" s="7" t="s">
        <v>72</v>
      </c>
      <c r="D175" s="7" t="s">
        <v>74</v>
      </c>
      <c r="E175" s="7" t="s">
        <v>92</v>
      </c>
      <c r="F175" s="7" t="s">
        <v>72</v>
      </c>
      <c r="G175" s="7" t="s">
        <v>74</v>
      </c>
      <c r="H175" s="7" t="s">
        <v>92</v>
      </c>
      <c r="I175" s="7" t="s">
        <v>72</v>
      </c>
      <c r="J175" s="50" t="s">
        <v>74</v>
      </c>
    </row>
    <row r="176" spans="2:11" x14ac:dyDescent="0.3">
      <c r="B176" s="36" t="s">
        <v>100</v>
      </c>
      <c r="C176" s="2">
        <v>5113</v>
      </c>
      <c r="D176" s="2">
        <v>40</v>
      </c>
      <c r="E176" s="2" t="s">
        <v>101</v>
      </c>
      <c r="F176" s="2">
        <v>5115</v>
      </c>
      <c r="G176" s="2">
        <v>65</v>
      </c>
      <c r="H176" s="2" t="s">
        <v>102</v>
      </c>
      <c r="I176" s="2">
        <v>5117</v>
      </c>
      <c r="J176" s="51">
        <v>15</v>
      </c>
    </row>
    <row r="177" spans="2:10" x14ac:dyDescent="0.3">
      <c r="B177" s="36"/>
      <c r="C177" s="2">
        <v>5117</v>
      </c>
      <c r="D177" s="2">
        <v>40</v>
      </c>
      <c r="E177" s="2"/>
      <c r="F177" s="2">
        <v>5114</v>
      </c>
      <c r="G177" s="2">
        <v>125</v>
      </c>
      <c r="H177" s="2"/>
      <c r="I177" s="2">
        <v>5113</v>
      </c>
      <c r="J177" s="51">
        <v>40</v>
      </c>
    </row>
    <row r="178" spans="2:10" x14ac:dyDescent="0.3">
      <c r="B178" s="36"/>
      <c r="C178" s="2">
        <v>5116</v>
      </c>
      <c r="D178" s="2">
        <v>30</v>
      </c>
      <c r="E178" s="2"/>
      <c r="F178" s="2">
        <v>5116</v>
      </c>
      <c r="G178" s="2">
        <v>25</v>
      </c>
      <c r="H178" s="2"/>
      <c r="I178" s="2"/>
      <c r="J178" s="51"/>
    </row>
    <row r="179" spans="2:10" x14ac:dyDescent="0.3">
      <c r="B179" s="36"/>
      <c r="C179" s="2"/>
      <c r="D179" s="2"/>
      <c r="E179" s="2"/>
      <c r="F179" s="2">
        <v>5117</v>
      </c>
      <c r="G179" s="2">
        <v>35</v>
      </c>
      <c r="H179" s="2"/>
      <c r="I179" s="2"/>
      <c r="J179" s="51"/>
    </row>
    <row r="180" spans="2:10" x14ac:dyDescent="0.3">
      <c r="B180" s="36"/>
      <c r="C180" s="2"/>
      <c r="D180" s="2"/>
      <c r="E180" s="2"/>
      <c r="F180" s="2">
        <v>5118</v>
      </c>
      <c r="G180" s="2">
        <v>30</v>
      </c>
      <c r="H180" s="2"/>
      <c r="I180" s="2"/>
      <c r="J180" s="51"/>
    </row>
    <row r="181" spans="2:10" x14ac:dyDescent="0.3">
      <c r="B181" s="36"/>
      <c r="C181" s="2"/>
      <c r="D181" s="2"/>
      <c r="E181" s="2"/>
      <c r="F181" s="2"/>
      <c r="G181" s="2"/>
      <c r="H181" s="2"/>
      <c r="I181" s="2"/>
      <c r="J181" s="51"/>
    </row>
    <row r="182" spans="2:10" x14ac:dyDescent="0.3">
      <c r="B182" s="36"/>
      <c r="C182" s="2"/>
      <c r="D182" s="2"/>
      <c r="E182" s="2"/>
      <c r="F182" s="2"/>
      <c r="G182" s="2"/>
      <c r="H182" s="2"/>
      <c r="I182" s="2"/>
      <c r="J182" s="51"/>
    </row>
    <row r="183" spans="2:10" x14ac:dyDescent="0.3">
      <c r="B183" s="36"/>
      <c r="C183" s="2"/>
      <c r="D183" s="2"/>
      <c r="E183" s="2"/>
      <c r="F183" s="2"/>
      <c r="G183" s="2"/>
      <c r="H183" s="2"/>
      <c r="I183" s="2"/>
      <c r="J183" s="51"/>
    </row>
    <row r="184" spans="2:10" x14ac:dyDescent="0.3">
      <c r="B184" s="36"/>
      <c r="C184" s="2"/>
      <c r="D184" s="2"/>
      <c r="E184" s="2"/>
      <c r="F184" s="2"/>
      <c r="G184" s="2"/>
      <c r="H184" s="2"/>
      <c r="I184" s="2"/>
      <c r="J184" s="51"/>
    </row>
    <row r="185" spans="2:10" x14ac:dyDescent="0.3">
      <c r="B185" s="33"/>
      <c r="J185" s="34"/>
    </row>
    <row r="186" spans="2:10" x14ac:dyDescent="0.3">
      <c r="B186" s="33"/>
      <c r="J186" s="34"/>
    </row>
    <row r="187" spans="2:10" x14ac:dyDescent="0.3">
      <c r="B187" s="33"/>
      <c r="J187" s="34"/>
    </row>
    <row r="188" spans="2:10" x14ac:dyDescent="0.3">
      <c r="B188" s="33"/>
      <c r="J188" s="34"/>
    </row>
    <row r="189" spans="2:10" x14ac:dyDescent="0.3">
      <c r="B189" s="33"/>
      <c r="J189" s="34"/>
    </row>
    <row r="190" spans="2:10" x14ac:dyDescent="0.3">
      <c r="B190" s="33"/>
      <c r="J190" s="34"/>
    </row>
    <row r="191" spans="2:10" x14ac:dyDescent="0.3">
      <c r="B191" s="33"/>
      <c r="J191" s="34"/>
    </row>
    <row r="192" spans="2:10" x14ac:dyDescent="0.3">
      <c r="B192" s="33"/>
      <c r="J192" s="34"/>
    </row>
    <row r="193" spans="2:10" x14ac:dyDescent="0.3">
      <c r="B193" s="37"/>
      <c r="C193" s="38"/>
      <c r="D193" s="38"/>
      <c r="E193" s="38"/>
      <c r="F193" s="38"/>
      <c r="G193" s="38"/>
      <c r="H193" s="38"/>
      <c r="I193" s="38"/>
      <c r="J193" s="39"/>
    </row>
    <row r="198" spans="2:10" ht="19.8" x14ac:dyDescent="0.4">
      <c r="B198" s="29" t="s">
        <v>139</v>
      </c>
    </row>
    <row r="199" spans="2:10" ht="31.2" x14ac:dyDescent="0.3">
      <c r="B199" s="43" t="s">
        <v>72</v>
      </c>
      <c r="C199" s="52" t="s">
        <v>74</v>
      </c>
      <c r="D199" s="31"/>
      <c r="E199" s="31"/>
      <c r="F199" s="31"/>
      <c r="G199" s="31"/>
      <c r="H199" s="31"/>
      <c r="I199" s="31"/>
      <c r="J199" s="32"/>
    </row>
    <row r="200" spans="2:10" x14ac:dyDescent="0.3">
      <c r="B200" s="36">
        <v>5113</v>
      </c>
      <c r="C200" s="2">
        <f>SUMIFS($G$17:$G$53,$C$17:$C$53,5113,$F$17:$F$53,"Male")</f>
        <v>290</v>
      </c>
      <c r="J200" s="34"/>
    </row>
    <row r="201" spans="2:10" x14ac:dyDescent="0.3">
      <c r="B201" s="36">
        <v>5114</v>
      </c>
      <c r="C201" s="2">
        <f>SUMIFS($G$17:$G$53,$C$17:$C$53,5114,$F$17:$F$53,"Male")</f>
        <v>125</v>
      </c>
      <c r="J201" s="34"/>
    </row>
    <row r="202" spans="2:10" x14ac:dyDescent="0.3">
      <c r="B202" s="36">
        <v>5115</v>
      </c>
      <c r="C202" s="2">
        <f>SUMIFS($G$17:$G$53,$C$17:$C$53,5115,$F$17:$F$53,"Male")</f>
        <v>150</v>
      </c>
      <c r="J202" s="34"/>
    </row>
    <row r="203" spans="2:10" x14ac:dyDescent="0.3">
      <c r="B203" s="36">
        <v>5116</v>
      </c>
      <c r="C203" s="2">
        <f>SUMIFS($G$17:$G$53,$C$17:$C$53,5116,$F$17:$F$53,"Male")</f>
        <v>145</v>
      </c>
      <c r="J203" s="34"/>
    </row>
    <row r="204" spans="2:10" x14ac:dyDescent="0.3">
      <c r="B204" s="36">
        <v>5117</v>
      </c>
      <c r="C204" s="2">
        <f>SUMIFS($G$17:$G$53,$C$17:$C$53,5117,$F$17:$F$53,"Male")</f>
        <v>200</v>
      </c>
      <c r="J204" s="34"/>
    </row>
    <row r="205" spans="2:10" x14ac:dyDescent="0.3">
      <c r="B205" s="36">
        <v>5118</v>
      </c>
      <c r="C205" s="2">
        <f>SUMIFS($G$17:$G$53,$C$17:$C$53,5118,$F$17:$F$53,"Male")</f>
        <v>255</v>
      </c>
      <c r="J205" s="34"/>
    </row>
    <row r="206" spans="2:10" x14ac:dyDescent="0.3">
      <c r="B206" s="36"/>
      <c r="C206" s="2"/>
      <c r="J206" s="34"/>
    </row>
    <row r="207" spans="2:10" x14ac:dyDescent="0.3">
      <c r="B207" s="36"/>
      <c r="C207" s="2"/>
      <c r="J207" s="34"/>
    </row>
    <row r="208" spans="2:10" x14ac:dyDescent="0.3">
      <c r="B208" s="36"/>
      <c r="C208" s="2"/>
      <c r="J208" s="34"/>
    </row>
    <row r="209" spans="2:10" x14ac:dyDescent="0.3">
      <c r="B209" s="36"/>
      <c r="C209" s="2"/>
      <c r="J209" s="34"/>
    </row>
    <row r="210" spans="2:10" x14ac:dyDescent="0.3">
      <c r="B210" s="36"/>
      <c r="C210" s="2"/>
      <c r="J210" s="34"/>
    </row>
    <row r="211" spans="2:10" x14ac:dyDescent="0.3">
      <c r="B211" s="48"/>
      <c r="C211" s="53"/>
      <c r="D211" s="38"/>
      <c r="E211" s="38"/>
      <c r="F211" s="38"/>
      <c r="G211" s="38"/>
      <c r="H211" s="38"/>
      <c r="I211" s="38"/>
      <c r="J211" s="39"/>
    </row>
    <row r="216" spans="2:10" ht="19.8" x14ac:dyDescent="0.4">
      <c r="B216" s="29" t="s">
        <v>140</v>
      </c>
    </row>
    <row r="217" spans="2:10" ht="31.2" x14ac:dyDescent="0.3">
      <c r="B217" s="54" t="s">
        <v>72</v>
      </c>
      <c r="C217" s="52" t="s">
        <v>74</v>
      </c>
      <c r="D217" s="31"/>
      <c r="E217" s="31"/>
      <c r="F217" s="31"/>
      <c r="G217" s="31"/>
      <c r="H217" s="31"/>
      <c r="I217" s="31"/>
      <c r="J217" s="32"/>
    </row>
    <row r="218" spans="2:10" x14ac:dyDescent="0.3">
      <c r="B218" s="36">
        <v>5113</v>
      </c>
      <c r="C218" s="1">
        <f>SUMIFS($G$17:$G$53,$C$17:$C$53,5113,$F$17:$F$53,"Female")</f>
        <v>60</v>
      </c>
      <c r="J218" s="34"/>
    </row>
    <row r="219" spans="2:10" x14ac:dyDescent="0.3">
      <c r="B219" s="36">
        <v>5114</v>
      </c>
      <c r="C219" s="1">
        <f>SUMIFS($G$17:$G$53,$C$17:$C$53,5114,$F$17:$F$53,"Female")</f>
        <v>175</v>
      </c>
      <c r="J219" s="34"/>
    </row>
    <row r="220" spans="2:10" x14ac:dyDescent="0.3">
      <c r="B220" s="36">
        <v>5115</v>
      </c>
      <c r="C220" s="1">
        <f>SUMIFS($G$17:$G$53,$C$17:$C$53,5115,$F$17:$F$53,"Female")</f>
        <v>125</v>
      </c>
      <c r="J220" s="34"/>
    </row>
    <row r="221" spans="2:10" x14ac:dyDescent="0.3">
      <c r="B221" s="36">
        <v>5116</v>
      </c>
      <c r="C221" s="1">
        <f>SUMIFS($G$17:$G$53,$C$17:$C$53,5116,$F$17:$F$53,"Female")</f>
        <v>40</v>
      </c>
      <c r="J221" s="34"/>
    </row>
    <row r="222" spans="2:10" x14ac:dyDescent="0.3">
      <c r="B222" s="36">
        <v>5117</v>
      </c>
      <c r="C222" s="1">
        <f>SUMIFS($G$17:$G$53,$C$17:$C$53,5117,$F$17:$F$53,"Female")</f>
        <v>0</v>
      </c>
      <c r="J222" s="34"/>
    </row>
    <row r="223" spans="2:10" x14ac:dyDescent="0.3">
      <c r="B223" s="36">
        <v>5118</v>
      </c>
      <c r="C223" s="1">
        <f>SUMIFS($G$17:$G$53,$C$17:$C$53,5118,$F$17:$F$53,"Female")</f>
        <v>25</v>
      </c>
      <c r="J223" s="34"/>
    </row>
    <row r="224" spans="2:10" x14ac:dyDescent="0.3">
      <c r="B224" s="36"/>
      <c r="C224" s="2"/>
      <c r="J224" s="34"/>
    </row>
    <row r="225" spans="2:10" x14ac:dyDescent="0.3">
      <c r="B225" s="36"/>
      <c r="C225" s="2"/>
      <c r="J225" s="34"/>
    </row>
    <row r="226" spans="2:10" x14ac:dyDescent="0.3">
      <c r="B226" s="36"/>
      <c r="C226" s="2"/>
      <c r="J226" s="34"/>
    </row>
    <row r="227" spans="2:10" x14ac:dyDescent="0.3">
      <c r="B227" s="37"/>
      <c r="C227" s="38"/>
      <c r="D227" s="38"/>
      <c r="E227" s="38"/>
      <c r="F227" s="38"/>
      <c r="G227" s="38"/>
      <c r="H227" s="38"/>
      <c r="I227" s="38"/>
      <c r="J227" s="39"/>
    </row>
  </sheetData>
  <autoFilter ref="B16:K53" xr:uid="{2444608E-7553-47E4-BA7D-E62977C03A8D}">
    <sortState xmlns:xlrd2="http://schemas.microsoft.com/office/spreadsheetml/2017/richdata2" ref="B17:K53">
      <sortCondition ref="D16:D53"/>
    </sortState>
  </autoFilter>
  <sortState xmlns:xlrd2="http://schemas.microsoft.com/office/spreadsheetml/2017/richdata2" ref="E73:E81">
    <sortCondition ref="E73"/>
  </sortState>
  <mergeCells count="1">
    <mergeCell ref="B14:K14"/>
  </mergeCells>
  <phoneticPr fontId="10" type="noConversion"/>
  <pageMargins left="0.25" right="0.25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Details</vt:lpstr>
      <vt:lpstr>Manufacturing</vt:lpstr>
      <vt:lpstr>Sales</vt:lpstr>
      <vt:lpstr>Customer Details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Dawood Shakeel</cp:lastModifiedBy>
  <cp:lastPrinted>2025-03-19T14:05:06Z</cp:lastPrinted>
  <dcterms:created xsi:type="dcterms:W3CDTF">2015-06-05T18:17:20Z</dcterms:created>
  <dcterms:modified xsi:type="dcterms:W3CDTF">2025-03-23T19:50:06Z</dcterms:modified>
</cp:coreProperties>
</file>