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u/workspace/git/PCFToolkit/worksheets/"/>
    </mc:Choice>
  </mc:AlternateContent>
  <xr:revisionPtr revIDLastSave="0" documentId="13_ncr:1_{99C96F20-960D-964D-B7D6-FEC236A5B4DA}" xr6:coauthVersionLast="47" xr6:coauthVersionMax="47" xr10:uidLastSave="{00000000-0000-0000-0000-000000000000}"/>
  <bookViews>
    <workbookView xWindow="-12800" yWindow="-21080" windowWidth="27640" windowHeight="16940" xr2:uid="{A5019E46-2EDE-8341-8955-87BD7205C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6" i="1" s="1"/>
  <c r="F11" i="1"/>
  <c r="B15" i="1"/>
  <c r="F15" i="1"/>
  <c r="B5" i="1"/>
  <c r="B16" i="1" s="1"/>
  <c r="B17" i="1" l="1"/>
  <c r="B18" i="1"/>
  <c r="B24" i="1"/>
  <c r="F17" i="1" l="1"/>
  <c r="B19" i="1" s="1"/>
  <c r="B26" i="1" s="1"/>
  <c r="B25" i="1" l="1"/>
  <c r="B20" i="1"/>
  <c r="B21" i="1"/>
  <c r="B22" i="1" s="1"/>
</calcChain>
</file>

<file path=xl/sharedStrings.xml><?xml version="1.0" encoding="utf-8"?>
<sst xmlns="http://schemas.openxmlformats.org/spreadsheetml/2006/main" count="66" uniqueCount="45">
  <si>
    <t>Diego Cell Inputs</t>
  </si>
  <si>
    <t>Foundation Inputs</t>
  </si>
  <si>
    <t>Constants</t>
  </si>
  <si>
    <t>Object Storage</t>
  </si>
  <si>
    <t>Gb</t>
  </si>
  <si>
    <t>Diego Sparing Factor</t>
  </si>
  <si>
    <t>%</t>
  </si>
  <si>
    <t>Reserved Memory</t>
  </si>
  <si>
    <t>Max Containers Per Cell</t>
  </si>
  <si>
    <t xml:space="preserve">Swap Disk Allocation </t>
  </si>
  <si>
    <t>Variables</t>
  </si>
  <si>
    <t>Total Ais</t>
  </si>
  <si>
    <t>AI</t>
  </si>
  <si>
    <t>Memory</t>
  </si>
  <si>
    <t>Total Sis</t>
  </si>
  <si>
    <t>SI</t>
  </si>
  <si>
    <t>Disk Space</t>
  </si>
  <si>
    <t>Total System Ais</t>
  </si>
  <si>
    <t>SAI</t>
  </si>
  <si>
    <t>Swap Disk</t>
  </si>
  <si>
    <t>Memory Per AI</t>
  </si>
  <si>
    <t>vCPU Count</t>
  </si>
  <si>
    <t>vCPU</t>
  </si>
  <si>
    <t>Disk Quota Per AI</t>
  </si>
  <si>
    <t>Diego Cell Statistics</t>
  </si>
  <si>
    <t>Foundation Statistics</t>
  </si>
  <si>
    <t>Actual Memory Available</t>
  </si>
  <si>
    <t>Total Memory Needed for all instances</t>
  </si>
  <si>
    <t>Actual Disk Space Available</t>
  </si>
  <si>
    <t>Total Disk Space Needed for all instances</t>
  </si>
  <si>
    <t>Cells Needed Based on Memory Use</t>
  </si>
  <si>
    <t>Cells</t>
  </si>
  <si>
    <t>Diego Cells Needed</t>
  </si>
  <si>
    <t>Cells Needed Based on Disk Space Use</t>
  </si>
  <si>
    <t>Ctrs</t>
  </si>
  <si>
    <t>Minimum disk space needed on cell</t>
  </si>
  <si>
    <t>shares</t>
  </si>
  <si>
    <t>Max CPU Cycle Time Per Container (Fully Running)</t>
  </si>
  <si>
    <t>Container:vCPU Ratio</t>
  </si>
  <si>
    <t>Avg CPU Share Per Container</t>
  </si>
  <si>
    <t>Max running containers on a full diego cell</t>
  </si>
  <si>
    <t>Mb to Gb, divide by 1024</t>
  </si>
  <si>
    <t>Residual Memory on full cell</t>
  </si>
  <si>
    <t>Residual Disk Space on full cell</t>
  </si>
  <si>
    <t>How much, in %, to over-provision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</si>
</sst>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2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91-70E6-EF48-B41E-366D49341DD5}">
  <dimension ref="A1:H26"/>
  <sheetViews>
    <sheetView tabSelected="1" workbookViewId="0">
      <selection activeCell="B5" sqref="B5"/>
    </sheetView>
  </sheetViews>
  <sheetFormatPr baseColWidth="10" defaultRowHeight="16" x14ac:dyDescent="0.2"/>
  <cols>
    <col min="1" max="1" width="27.6640625" customWidth="1"/>
    <col min="2" max="2" width="11.5" customWidth="1"/>
    <col min="3" max="3" width="5.83203125" customWidth="1"/>
    <col min="4" max="4" width="2.83203125" customWidth="1"/>
    <col min="5" max="5" width="26.5" customWidth="1"/>
    <col min="6" max="6" width="12.6640625" customWidth="1"/>
    <col min="7" max="7" width="5.1640625" customWidth="1"/>
  </cols>
  <sheetData>
    <row r="1" spans="1:8" x14ac:dyDescent="0.2">
      <c r="A1" s="1" t="s">
        <v>0</v>
      </c>
      <c r="B1" s="2"/>
      <c r="C1" s="2"/>
      <c r="D1" s="2"/>
      <c r="E1" s="1" t="s">
        <v>1</v>
      </c>
      <c r="F1" s="2"/>
      <c r="G1" s="2"/>
    </row>
    <row r="2" spans="1:8" x14ac:dyDescent="0.2">
      <c r="A2" s="3" t="s">
        <v>2</v>
      </c>
      <c r="B2" s="2"/>
      <c r="C2" s="2"/>
      <c r="D2" s="2"/>
      <c r="E2" s="3" t="s">
        <v>2</v>
      </c>
      <c r="F2" s="2"/>
      <c r="G2" s="2"/>
    </row>
    <row r="3" spans="1:8" x14ac:dyDescent="0.2">
      <c r="A3" s="2" t="s">
        <v>3</v>
      </c>
      <c r="B3" s="10">
        <v>10</v>
      </c>
      <c r="C3" s="2" t="s">
        <v>4</v>
      </c>
      <c r="D3" s="2"/>
      <c r="E3" s="2" t="s">
        <v>8</v>
      </c>
      <c r="F3" s="2">
        <v>250</v>
      </c>
      <c r="G3" s="2" t="s">
        <v>34</v>
      </c>
    </row>
    <row r="4" spans="1:8" x14ac:dyDescent="0.2">
      <c r="A4" s="2" t="s">
        <v>7</v>
      </c>
      <c r="B4" s="10">
        <v>3</v>
      </c>
      <c r="C4" s="2" t="s">
        <v>4</v>
      </c>
      <c r="D4" s="2"/>
      <c r="E4" s="2"/>
      <c r="F4" s="2"/>
      <c r="G4" s="2"/>
    </row>
    <row r="5" spans="1:8" x14ac:dyDescent="0.2">
      <c r="A5" s="2" t="s">
        <v>19</v>
      </c>
      <c r="B5" s="2">
        <f>MIN(B8,B9/2)*(B10/100)</f>
        <v>32</v>
      </c>
      <c r="C5" s="2" t="s">
        <v>4</v>
      </c>
      <c r="D5" s="2"/>
      <c r="E5" s="2"/>
      <c r="F5" s="2"/>
      <c r="G5" s="2"/>
    </row>
    <row r="6" spans="1:8" x14ac:dyDescent="0.2">
      <c r="A6" s="2"/>
      <c r="B6" s="2"/>
      <c r="C6" s="2"/>
      <c r="D6" s="2"/>
      <c r="E6" s="3" t="s">
        <v>10</v>
      </c>
      <c r="F6" s="2"/>
      <c r="G6" s="2"/>
    </row>
    <row r="7" spans="1:8" x14ac:dyDescent="0.2">
      <c r="A7" s="3" t="s">
        <v>10</v>
      </c>
      <c r="B7" s="2"/>
      <c r="C7" s="2"/>
      <c r="D7" s="2"/>
      <c r="E7" s="2" t="s">
        <v>5</v>
      </c>
      <c r="F7" s="8">
        <v>100</v>
      </c>
      <c r="G7" s="2" t="s">
        <v>6</v>
      </c>
      <c r="H7" t="s">
        <v>44</v>
      </c>
    </row>
    <row r="8" spans="1:8" x14ac:dyDescent="0.2">
      <c r="A8" s="2" t="s">
        <v>13</v>
      </c>
      <c r="B8" s="8">
        <v>32</v>
      </c>
      <c r="C8" s="2" t="s">
        <v>4</v>
      </c>
      <c r="D8" s="2"/>
      <c r="E8" s="2" t="s">
        <v>11</v>
      </c>
      <c r="F8" s="8">
        <v>2000</v>
      </c>
      <c r="G8" s="2" t="s">
        <v>12</v>
      </c>
    </row>
    <row r="9" spans="1:8" x14ac:dyDescent="0.2">
      <c r="A9" s="2" t="s">
        <v>16</v>
      </c>
      <c r="B9" s="8">
        <v>128</v>
      </c>
      <c r="C9" s="2" t="s">
        <v>4</v>
      </c>
      <c r="D9" s="2"/>
      <c r="E9" s="2" t="s">
        <v>14</v>
      </c>
      <c r="F9" s="8">
        <v>300</v>
      </c>
      <c r="G9" s="2" t="s">
        <v>15</v>
      </c>
    </row>
    <row r="10" spans="1:8" x14ac:dyDescent="0.2">
      <c r="A10" s="2" t="s">
        <v>9</v>
      </c>
      <c r="B10" s="8">
        <v>100</v>
      </c>
      <c r="C10" s="2" t="s">
        <v>6</v>
      </c>
      <c r="D10" s="2"/>
      <c r="E10" s="2" t="s">
        <v>17</v>
      </c>
      <c r="F10" s="8">
        <v>50</v>
      </c>
      <c r="G10" s="2" t="s">
        <v>18</v>
      </c>
    </row>
    <row r="11" spans="1:8" x14ac:dyDescent="0.2">
      <c r="A11" s="2" t="s">
        <v>21</v>
      </c>
      <c r="B11" s="8">
        <v>4</v>
      </c>
      <c r="C11" s="2" t="s">
        <v>22</v>
      </c>
      <c r="D11" s="2"/>
      <c r="E11" s="2" t="s">
        <v>20</v>
      </c>
      <c r="F11" s="8">
        <f>990.1960614/1024</f>
        <v>0.96698834121093746</v>
      </c>
      <c r="G11" s="2" t="s">
        <v>4</v>
      </c>
      <c r="H11" s="2" t="s">
        <v>41</v>
      </c>
    </row>
    <row r="12" spans="1:8" x14ac:dyDescent="0.2">
      <c r="A12" s="2"/>
      <c r="B12" s="2"/>
      <c r="C12" s="2"/>
      <c r="D12" s="2"/>
      <c r="E12" s="2" t="s">
        <v>23</v>
      </c>
      <c r="F12" s="8">
        <f>900.016742770167/1024</f>
        <v>0.87892260036149117</v>
      </c>
      <c r="G12" s="2" t="s">
        <v>4</v>
      </c>
      <c r="H12" s="2" t="s">
        <v>41</v>
      </c>
    </row>
    <row r="13" spans="1:8" x14ac:dyDescent="0.2">
      <c r="A13" s="2"/>
      <c r="B13" s="2"/>
      <c r="C13" s="2"/>
      <c r="D13" s="2"/>
      <c r="E13" s="2"/>
      <c r="F13" s="2"/>
      <c r="G13" s="2"/>
    </row>
    <row r="14" spans="1:8" x14ac:dyDescent="0.2">
      <c r="A14" s="1" t="s">
        <v>24</v>
      </c>
      <c r="B14" s="2"/>
      <c r="C14" s="2"/>
      <c r="D14" s="2"/>
      <c r="E14" s="1" t="s">
        <v>25</v>
      </c>
      <c r="F14" s="2"/>
      <c r="G14" s="2"/>
    </row>
    <row r="15" spans="1:8" ht="34" customHeight="1" x14ac:dyDescent="0.2">
      <c r="A15" s="4" t="s">
        <v>26</v>
      </c>
      <c r="B15" s="2">
        <f>B8-B4</f>
        <v>29</v>
      </c>
      <c r="C15" s="2" t="s">
        <v>4</v>
      </c>
      <c r="D15" s="2"/>
      <c r="E15" s="4" t="s">
        <v>27</v>
      </c>
      <c r="F15" s="4">
        <f>(($F$8+$F$10+$F$9)*$F$11)*($F$7/100)</f>
        <v>2272.422601845703</v>
      </c>
      <c r="G15" s="2" t="s">
        <v>4</v>
      </c>
    </row>
    <row r="16" spans="1:8" ht="34" customHeight="1" thickBot="1" x14ac:dyDescent="0.25">
      <c r="A16" s="4" t="s">
        <v>28</v>
      </c>
      <c r="B16" s="2">
        <f>B9-B3-B5</f>
        <v>86</v>
      </c>
      <c r="C16" s="2" t="s">
        <v>4</v>
      </c>
      <c r="D16" s="2"/>
      <c r="E16" s="4" t="s">
        <v>29</v>
      </c>
      <c r="F16" s="4">
        <f>(($F$8+$F$10+$F$9)*$F$12)*($F$7/100)</f>
        <v>2065.4681108495042</v>
      </c>
      <c r="G16" s="2" t="s">
        <v>4</v>
      </c>
    </row>
    <row r="17" spans="1:7" ht="34" customHeight="1" thickBot="1" x14ac:dyDescent="0.25">
      <c r="A17" s="4" t="s">
        <v>30</v>
      </c>
      <c r="B17" s="5">
        <f>CEILING(F15/B15,1)</f>
        <v>79</v>
      </c>
      <c r="C17" s="2" t="s">
        <v>31</v>
      </c>
      <c r="D17" s="2"/>
      <c r="E17" s="2" t="s">
        <v>32</v>
      </c>
      <c r="F17" s="9">
        <f>CEILING(MAX(B17,B18),1)</f>
        <v>79</v>
      </c>
      <c r="G17" s="2" t="s">
        <v>31</v>
      </c>
    </row>
    <row r="18" spans="1:7" ht="34" customHeight="1" x14ac:dyDescent="0.2">
      <c r="A18" s="4" t="s">
        <v>33</v>
      </c>
      <c r="B18" s="5">
        <f>CEILING(F16/B16,1)</f>
        <v>25</v>
      </c>
      <c r="C18" s="2" t="s">
        <v>31</v>
      </c>
      <c r="D18" s="2"/>
      <c r="E18" s="2"/>
      <c r="F18" s="2"/>
      <c r="G18" s="2"/>
    </row>
    <row r="19" spans="1:7" ht="34" customHeight="1" x14ac:dyDescent="0.2">
      <c r="A19" s="4" t="s">
        <v>40</v>
      </c>
      <c r="B19" s="2">
        <f>MIN(FLOOR(((F8+F9+F10)/F17),1), F3)</f>
        <v>29</v>
      </c>
      <c r="C19" s="2" t="s">
        <v>34</v>
      </c>
      <c r="D19" s="2"/>
      <c r="E19" s="2"/>
      <c r="F19" s="2"/>
      <c r="G19" s="2"/>
    </row>
    <row r="20" spans="1:7" ht="17" x14ac:dyDescent="0.2">
      <c r="A20" s="4" t="s">
        <v>42</v>
      </c>
      <c r="B20" s="6">
        <f>B15-(B19*F11)</f>
        <v>0.95733810488281534</v>
      </c>
      <c r="C20" s="2" t="s">
        <v>4</v>
      </c>
      <c r="D20" s="2"/>
      <c r="E20" s="2"/>
      <c r="F20" s="2"/>
      <c r="G20" s="2"/>
    </row>
    <row r="21" spans="1:7" ht="24" customHeight="1" thickBot="1" x14ac:dyDescent="0.25">
      <c r="A21" s="4" t="s">
        <v>43</v>
      </c>
      <c r="B21" s="6">
        <f>B16-(B19*F12)</f>
        <v>60.511244589516757</v>
      </c>
      <c r="C21" s="2" t="s">
        <v>4</v>
      </c>
      <c r="D21" s="2"/>
      <c r="E21" s="2"/>
      <c r="F21" s="2"/>
      <c r="G21" s="2"/>
    </row>
    <row r="22" spans="1:7" ht="33" customHeight="1" thickBot="1" x14ac:dyDescent="0.25">
      <c r="A22" s="4" t="s">
        <v>35</v>
      </c>
      <c r="B22" s="11">
        <f>IF(AND($B$21&gt;=0,$B$8&lt;($B$9-$B$21)/2),((($F$16)/CEILING(($F$15)/($B$8-$B$4),1)) +$B$3+$B$8)/(0.5+0.5),((($F$16)/CEILING(($F$15)/($B$8-$B$4),1)) +$B$3)/(0.5))</f>
        <v>68.145165960120309</v>
      </c>
      <c r="C22" s="2" t="s">
        <v>4</v>
      </c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ht="38" customHeight="1" x14ac:dyDescent="0.2">
      <c r="A24" s="4" t="s">
        <v>39</v>
      </c>
      <c r="B24" s="2">
        <f>MIN(1024*(F11/8),1024)</f>
        <v>123.774507675</v>
      </c>
      <c r="C24" s="2" t="s">
        <v>36</v>
      </c>
      <c r="D24" s="2"/>
      <c r="E24" s="2"/>
      <c r="F24" s="2"/>
      <c r="G24" s="2"/>
    </row>
    <row r="25" spans="1:7" ht="38" customHeight="1" x14ac:dyDescent="0.2">
      <c r="A25" s="4" t="s">
        <v>37</v>
      </c>
      <c r="B25" s="7">
        <f>(B24/(B24*B19))*B11*100</f>
        <v>13.793103448275861</v>
      </c>
      <c r="C25" s="2" t="s">
        <v>6</v>
      </c>
      <c r="D25" s="2"/>
      <c r="E25" s="2"/>
      <c r="F25" s="2"/>
      <c r="G25" s="2"/>
    </row>
    <row r="26" spans="1:7" ht="38" customHeight="1" x14ac:dyDescent="0.2">
      <c r="A26" s="4" t="s">
        <v>38</v>
      </c>
      <c r="B26" s="2">
        <f>B19/B11</f>
        <v>7.25</v>
      </c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2021-08-16T15:49:26Z</dcterms:created>
  <dcterms:modified xsi:type="dcterms:W3CDTF">2021-08-16T16:05:49Z</dcterms:modified>
</cp:coreProperties>
</file>