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vidaxelrod/Documents/Binghamton/Fall 2016/Finance 311/"/>
    </mc:Choice>
  </mc:AlternateContent>
  <bookViews>
    <workbookView xWindow="8120" yWindow="460" windowWidth="26040" windowHeight="23460" tabRatio="500"/>
  </bookViews>
  <sheets>
    <sheet name="Quiz2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8" i="1" l="1"/>
  <c r="D116" i="1"/>
  <c r="D115" i="1"/>
  <c r="F112" i="1"/>
  <c r="D112" i="1"/>
  <c r="D109" i="1"/>
  <c r="E112" i="1"/>
  <c r="I99" i="1"/>
  <c r="H99" i="1"/>
  <c r="G99" i="1"/>
  <c r="J96" i="1"/>
  <c r="I92" i="1"/>
  <c r="I90" i="1"/>
  <c r="J88" i="1"/>
  <c r="I88" i="1"/>
  <c r="I87" i="1"/>
  <c r="I86" i="1"/>
  <c r="J80" i="1"/>
  <c r="K73" i="1"/>
  <c r="J71" i="1"/>
  <c r="I71" i="1"/>
  <c r="I70" i="1"/>
  <c r="I68" i="1"/>
  <c r="F63" i="1"/>
  <c r="G60" i="1"/>
  <c r="G61" i="1"/>
  <c r="F60" i="1"/>
  <c r="D58" i="1"/>
  <c r="D56" i="1"/>
  <c r="D54" i="1"/>
  <c r="D51" i="1"/>
  <c r="D45" i="1"/>
  <c r="D43" i="1"/>
  <c r="I37" i="1"/>
  <c r="H37" i="1"/>
  <c r="G35" i="1"/>
  <c r="G37" i="1"/>
  <c r="H32" i="1"/>
  <c r="I31" i="1"/>
  <c r="H31" i="1"/>
  <c r="G28" i="1"/>
  <c r="E30" i="1"/>
  <c r="D30" i="1"/>
  <c r="E27" i="1"/>
  <c r="B18" i="1"/>
  <c r="B17" i="1"/>
  <c r="R11" i="1"/>
  <c r="Q10" i="1"/>
  <c r="J12" i="1"/>
  <c r="F6" i="1"/>
  <c r="F5" i="1"/>
  <c r="D6" i="1"/>
  <c r="D5" i="1"/>
</calcChain>
</file>

<file path=xl/sharedStrings.xml><?xml version="1.0" encoding="utf-8"?>
<sst xmlns="http://schemas.openxmlformats.org/spreadsheetml/2006/main" count="34" uniqueCount="31">
  <si>
    <t>*</t>
  </si>
  <si>
    <t>(1-(1/1+0.07)^n)) /7%</t>
  </si>
  <si>
    <t>Question 6</t>
  </si>
  <si>
    <t>x^12</t>
  </si>
  <si>
    <t>=</t>
  </si>
  <si>
    <t>(1+x/12)</t>
  </si>
  <si>
    <t>pv = ??</t>
  </si>
  <si>
    <t>x*1.045^3</t>
  </si>
  <si>
    <t>12 years</t>
  </si>
  <si>
    <t>discount = 8%</t>
  </si>
  <si>
    <t>PV</t>
  </si>
  <si>
    <r>
      <t>APV = $10,800 × {1 – [1 / (1 + 0.07)</t>
    </r>
    <r>
      <rPr>
        <vertAlign val="superscript"/>
        <sz val="13"/>
        <color rgb="FF333333"/>
        <rFont val="Arial"/>
      </rPr>
      <t>20</t>
    </r>
    <r>
      <rPr>
        <sz val="13"/>
        <color rgb="FF333333"/>
        <rFont val="Arial"/>
      </rPr>
      <t>]} / 0.07 = $114,415.35</t>
    </r>
  </si>
  <si>
    <t xml:space="preserve">I was off by </t>
  </si>
  <si>
    <t>Literally $100</t>
  </si>
  <si>
    <t>700/quarter for 25 years</t>
  </si>
  <si>
    <t>want to earn a min of 5.5%</t>
  </si>
  <si>
    <t>Most willing to pay</t>
  </si>
  <si>
    <t xml:space="preserve">You are considering an annuity which costs $91,500 today. </t>
  </si>
  <si>
    <t xml:space="preserve">The annuity pays $6,800 a year. </t>
  </si>
  <si>
    <t xml:space="preserve">The rate of return is 7 percent. What is the length of the annuity time period? </t>
  </si>
  <si>
    <t>apv = 91500</t>
  </si>
  <si>
    <t>negative (1/1.07^t)</t>
  </si>
  <si>
    <t>(91500/6800*7%) -1</t>
  </si>
  <si>
    <t>$</t>
  </si>
  <si>
    <t>GAPV = $16,500 * { 1-([1+0.05]/[1+0.075])^20 } / (0.075-0.05) = $247,750</t>
  </si>
  <si>
    <t>Growth</t>
  </si>
  <si>
    <t>discount</t>
  </si>
  <si>
    <t>Diff in rates</t>
  </si>
  <si>
    <t>rate/per</t>
  </si>
  <si>
    <t>per</t>
  </si>
  <si>
    <t>FUCK YES 100 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</si>
</sst>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</font>
    <font>
      <sz val="13"/>
      <color rgb="FF333333"/>
      <name val="Arial"/>
    </font>
    <font>
      <vertAlign val="superscript"/>
      <sz val="13"/>
      <color rgb="FF333333"/>
      <name val="Arial"/>
    </font>
    <font>
      <sz val="13"/>
      <color rgb="FF6B6B6B"/>
      <name val="Arial"/>
    </font>
    <font>
      <sz val="12"/>
      <color rgb="FF848484"/>
      <name val="Arial"/>
    </font>
    <font>
      <sz val="13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139700</xdr:colOff>
      <xdr:row>64</xdr:row>
      <xdr:rowOff>190500</xdr:rowOff>
    </xdr:from>
    <xdr:to>
      <xdr:col>5</xdr:col>
      <xdr:colOff>812800</xdr:colOff>
      <xdr:row>67</xdr:row>
      <xdr:rowOff>76200</xdr:rowOff>
    </xdr:to>
    <xdr:pic>
      <xdr:nvPicPr>
        <xdr:cNvPr id="3" name="Picture 2" descr="ormula46.mm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13246100"/>
          <a:ext cx="32639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482600</xdr:colOff>
      <xdr:row>72</xdr:row>
      <xdr:rowOff>114300</xdr:rowOff>
    </xdr:from>
    <xdr:to>
      <xdr:col>7</xdr:col>
      <xdr:colOff>800100</xdr:colOff>
      <xdr:row>75</xdr:row>
      <xdr:rowOff>0</xdr:rowOff>
    </xdr:to>
    <xdr:pic>
      <xdr:nvPicPr>
        <xdr:cNvPr id="4" name="Picture 3" descr="ormula53.mm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14846300"/>
          <a:ext cx="4635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5</xdr:col>
      <xdr:colOff>673100</xdr:colOff>
      <xdr:row>105</xdr:row>
      <xdr:rowOff>88900</xdr:rowOff>
    </xdr:to>
    <xdr:pic>
      <xdr:nvPicPr>
        <xdr:cNvPr id="5" name="Picture 4" descr="ormula46.mm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056600"/>
          <a:ext cx="32639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118"/>
  <sheetViews>
    <sheetView tabSelected="1" topLeftCell="A78" workbookViewId="0">
      <selection activeCell="G117" sqref="G117"/>
    </sheetView>
  </sheetViews>
  <sheetFormatPr baseColWidth="10" defaultRowHeight="16" x14ac:dyDescent="0.2"/>
  <cols>
    <col min="4" max="4" width="12.33203125" bestFit="1" customWidth="1"/>
    <col min="6" max="7" width="11.33203125" bestFit="1" customWidth="1"/>
    <col min="9" max="9" width="11.83203125" bestFit="1" customWidth="1"/>
    <col min="17" max="17" width="16" bestFit="1" customWidth="1"/>
  </cols>
  <sheetData>
    <row r="5" spans="2:19" x14ac:dyDescent="0.2">
      <c r="B5">
        <v>1500</v>
      </c>
      <c r="C5">
        <v>6</v>
      </c>
      <c r="D5">
        <f>C5*12</f>
        <v>72</v>
      </c>
      <c r="F5" s="1">
        <f>PV(7.5%/12,D5, B5)</f>
        <v>-86754.786462210599</v>
      </c>
    </row>
    <row r="6" spans="2:19" x14ac:dyDescent="0.2">
      <c r="B6">
        <v>1025</v>
      </c>
      <c r="C6">
        <v>10</v>
      </c>
      <c r="D6">
        <f>C6*12</f>
        <v>120</v>
      </c>
      <c r="F6" s="1">
        <f>PV(7.5%/12,D6, B6)</f>
        <v>-86350.86127713001</v>
      </c>
    </row>
    <row r="7" spans="2:19" x14ac:dyDescent="0.2">
      <c r="B7">
        <v>85000</v>
      </c>
    </row>
    <row r="8" spans="2:19" x14ac:dyDescent="0.2">
      <c r="Q8">
        <v>680</v>
      </c>
      <c r="R8">
        <v>740</v>
      </c>
      <c r="S8">
        <v>610</v>
      </c>
    </row>
    <row r="10" spans="2:19" x14ac:dyDescent="0.2">
      <c r="J10">
        <v>122424.43</v>
      </c>
      <c r="Q10" s="1">
        <f>PMT(0.06,7,0, 24700000)</f>
        <v>-2942634.9460575688</v>
      </c>
    </row>
    <row r="11" spans="2:19" x14ac:dyDescent="0.2">
      <c r="J11">
        <v>114415.35</v>
      </c>
      <c r="Q11">
        <v>100</v>
      </c>
      <c r="R11">
        <f>5.5/4</f>
        <v>1.375</v>
      </c>
    </row>
    <row r="12" spans="2:19" x14ac:dyDescent="0.2">
      <c r="C12">
        <v>91500</v>
      </c>
      <c r="D12">
        <v>6800</v>
      </c>
      <c r="J12">
        <f>J10-J11</f>
        <v>8009.0799999999872</v>
      </c>
    </row>
    <row r="13" spans="2:19" x14ac:dyDescent="0.2">
      <c r="E13" s="2">
        <v>7.0000000000000007E-2</v>
      </c>
    </row>
    <row r="15" spans="2:19" x14ac:dyDescent="0.2">
      <c r="B15" t="s">
        <v>2</v>
      </c>
      <c r="C15">
        <v>6800</v>
      </c>
      <c r="D15" t="s">
        <v>0</v>
      </c>
      <c r="E15" t="s">
        <v>1</v>
      </c>
    </row>
    <row r="17" spans="2:9" x14ac:dyDescent="0.2">
      <c r="B17">
        <f>91500/6800</f>
        <v>13.455882352941176</v>
      </c>
    </row>
    <row r="18" spans="2:9" x14ac:dyDescent="0.2">
      <c r="B18">
        <f>B17*0.07</f>
        <v>0.94191176470588234</v>
      </c>
    </row>
    <row r="21" spans="2:9" x14ac:dyDescent="0.2">
      <c r="B21">
        <v>75600</v>
      </c>
    </row>
    <row r="27" spans="2:9" x14ac:dyDescent="0.2">
      <c r="E27">
        <f>75600/6900</f>
        <v>10.956521739130435</v>
      </c>
    </row>
    <row r="28" spans="2:9" x14ac:dyDescent="0.2">
      <c r="G28">
        <f>1.05*12</f>
        <v>12.600000000000001</v>
      </c>
    </row>
    <row r="29" spans="2:9" x14ac:dyDescent="0.2">
      <c r="C29">
        <v>171500</v>
      </c>
    </row>
    <row r="30" spans="2:9" x14ac:dyDescent="0.2">
      <c r="D30">
        <f>1/2%</f>
        <v>50</v>
      </c>
      <c r="E30">
        <f>D30*C29</f>
        <v>8575000</v>
      </c>
    </row>
    <row r="31" spans="2:9" x14ac:dyDescent="0.2">
      <c r="G31" t="s">
        <v>3</v>
      </c>
      <c r="H31">
        <f>14.2^(1/12)</f>
        <v>1.2474525315409439</v>
      </c>
      <c r="I31">
        <f>H31-1</f>
        <v>0.24745253154094393</v>
      </c>
    </row>
    <row r="32" spans="2:9" x14ac:dyDescent="0.2">
      <c r="H32">
        <f>I31*12</f>
        <v>2.9694303784913272</v>
      </c>
    </row>
    <row r="35" spans="3:9" x14ac:dyDescent="0.2">
      <c r="G35">
        <f>114.2%</f>
        <v>1.1420000000000001</v>
      </c>
      <c r="H35" t="s">
        <v>4</v>
      </c>
      <c r="I35" t="s">
        <v>5</v>
      </c>
    </row>
    <row r="37" spans="3:9" x14ac:dyDescent="0.2">
      <c r="G37">
        <f>G35^(1/12)</f>
        <v>1.0111265371607532</v>
      </c>
      <c r="H37">
        <f>G37-1</f>
        <v>1.112653716075318E-2</v>
      </c>
      <c r="I37" s="3">
        <f>H37*12</f>
        <v>0.13351844592903817</v>
      </c>
    </row>
    <row r="39" spans="3:9" x14ac:dyDescent="0.2">
      <c r="C39">
        <v>240</v>
      </c>
    </row>
    <row r="40" spans="3:9" x14ac:dyDescent="0.2">
      <c r="C40" t="s">
        <v>6</v>
      </c>
    </row>
    <row r="41" spans="3:9" x14ac:dyDescent="0.2">
      <c r="C41">
        <v>8.5</v>
      </c>
    </row>
    <row r="43" spans="3:9" x14ac:dyDescent="0.2">
      <c r="D43" s="1">
        <f>PV(C41/12,60,240)</f>
        <v>-338.82352941176094</v>
      </c>
    </row>
    <row r="45" spans="3:9" x14ac:dyDescent="0.2">
      <c r="D45" s="1">
        <f>PV(8.5%/12,60,-240)</f>
        <v>11697.883827153484</v>
      </c>
    </row>
    <row r="49" spans="4:7" x14ac:dyDescent="0.2">
      <c r="G49" s="1"/>
    </row>
    <row r="51" spans="4:7" x14ac:dyDescent="0.2">
      <c r="D51" s="1">
        <f>FV(4.5%/12,36,-2000)^(1/3)</f>
        <v>42.530714070462032</v>
      </c>
      <c r="E51" t="s">
        <v>4</v>
      </c>
      <c r="F51" t="s">
        <v>7</v>
      </c>
    </row>
    <row r="52" spans="4:7" x14ac:dyDescent="0.2">
      <c r="D52" s="1"/>
    </row>
    <row r="54" spans="4:7" x14ac:dyDescent="0.2">
      <c r="D54">
        <f>1.045^3</f>
        <v>1.1411661249999998</v>
      </c>
    </row>
    <row r="55" spans="4:7" x14ac:dyDescent="0.2">
      <c r="D55">
        <v>77341.98</v>
      </c>
    </row>
    <row r="56" spans="4:7" x14ac:dyDescent="0.2">
      <c r="D56">
        <f>D55/D54</f>
        <v>67774.514424882713</v>
      </c>
    </row>
    <row r="58" spans="4:7" x14ac:dyDescent="0.2">
      <c r="D58">
        <f>2600</f>
        <v>2600</v>
      </c>
      <c r="E58" t="s">
        <v>8</v>
      </c>
      <c r="G58" t="s">
        <v>9</v>
      </c>
    </row>
    <row r="60" spans="4:7" x14ac:dyDescent="0.2">
      <c r="F60" s="1">
        <f>PV(8%,12,3600,0,0)</f>
        <v>-27129.880860930392</v>
      </c>
      <c r="G60" s="1">
        <f>PV(8%,12,3600,0,1)</f>
        <v>-29300.271329804829</v>
      </c>
    </row>
    <row r="61" spans="4:7" x14ac:dyDescent="0.2">
      <c r="G61" s="1">
        <f>G60-F60</f>
        <v>-2170.3904688744369</v>
      </c>
    </row>
    <row r="63" spans="4:7" ht="18" x14ac:dyDescent="0.2">
      <c r="F63" s="1">
        <f>PV(7.25%,15,2500,0,1)</f>
        <v>-24039.614408270034</v>
      </c>
      <c r="G63" s="4"/>
    </row>
    <row r="64" spans="4:7" ht="18" x14ac:dyDescent="0.2">
      <c r="D64" s="4"/>
    </row>
    <row r="66" spans="2:11" x14ac:dyDescent="0.2">
      <c r="B66" t="s">
        <v>10</v>
      </c>
    </row>
    <row r="67" spans="2:11" x14ac:dyDescent="0.2">
      <c r="I67">
        <v>280</v>
      </c>
    </row>
    <row r="68" spans="2:11" x14ac:dyDescent="0.2">
      <c r="I68" s="1">
        <f>PV(6%/12,60,280)</f>
        <v>-14483.15701031656</v>
      </c>
    </row>
    <row r="70" spans="2:11" ht="19" x14ac:dyDescent="0.2">
      <c r="C70" s="5" t="s">
        <v>11</v>
      </c>
      <c r="I70" s="1">
        <f>PV(11%,20,11200,0,0)</f>
        <v>-89189.274914509078</v>
      </c>
    </row>
    <row r="71" spans="2:11" ht="17" x14ac:dyDescent="0.2">
      <c r="C71" s="5"/>
      <c r="I71" s="1">
        <f>PV(11%,20,11200,0,1)</f>
        <v>-99000.095155105082</v>
      </c>
      <c r="J71" s="1">
        <f>I71-I70</f>
        <v>-9810.8202405960037</v>
      </c>
    </row>
    <row r="72" spans="2:11" x14ac:dyDescent="0.2">
      <c r="J72" s="8" t="s">
        <v>23</v>
      </c>
    </row>
    <row r="73" spans="2:11" x14ac:dyDescent="0.2">
      <c r="J73" s="9">
        <v>6543</v>
      </c>
      <c r="K73">
        <f>J73/72</f>
        <v>90.875</v>
      </c>
    </row>
    <row r="74" spans="2:11" x14ac:dyDescent="0.2">
      <c r="B74" t="s">
        <v>12</v>
      </c>
    </row>
    <row r="75" spans="2:11" x14ac:dyDescent="0.2">
      <c r="B75" t="s">
        <v>13</v>
      </c>
    </row>
    <row r="77" spans="2:11" x14ac:dyDescent="0.2">
      <c r="C77" t="s">
        <v>14</v>
      </c>
    </row>
    <row r="78" spans="2:11" x14ac:dyDescent="0.2">
      <c r="C78" t="s">
        <v>15</v>
      </c>
    </row>
    <row r="79" spans="2:11" x14ac:dyDescent="0.2">
      <c r="C79" t="s">
        <v>16</v>
      </c>
    </row>
    <row r="80" spans="2:11" x14ac:dyDescent="0.2">
      <c r="I80">
        <v>1.1499999999999999</v>
      </c>
      <c r="J80">
        <f>I80*12</f>
        <v>13.799999999999999</v>
      </c>
    </row>
    <row r="82" spans="2:10" ht="17" x14ac:dyDescent="0.2">
      <c r="B82" s="6" t="s">
        <v>17</v>
      </c>
    </row>
    <row r="83" spans="2:10" x14ac:dyDescent="0.2">
      <c r="B83" t="s">
        <v>18</v>
      </c>
    </row>
    <row r="84" spans="2:10" x14ac:dyDescent="0.2">
      <c r="B84" t="s">
        <v>19</v>
      </c>
    </row>
    <row r="85" spans="2:10" x14ac:dyDescent="0.2">
      <c r="I85">
        <v>14.3</v>
      </c>
    </row>
    <row r="86" spans="2:10" x14ac:dyDescent="0.2">
      <c r="C86" t="s">
        <v>20</v>
      </c>
      <c r="I86">
        <f>1.143</f>
        <v>1.143</v>
      </c>
    </row>
    <row r="87" spans="2:10" x14ac:dyDescent="0.2">
      <c r="I87">
        <f>I86^(1/12)</f>
        <v>1.01120029087907</v>
      </c>
    </row>
    <row r="88" spans="2:10" x14ac:dyDescent="0.2">
      <c r="C88" s="7" t="s">
        <v>21</v>
      </c>
      <c r="E88" t="s">
        <v>4</v>
      </c>
      <c r="F88" t="s">
        <v>22</v>
      </c>
      <c r="I88">
        <f>I87-1</f>
        <v>1.1200290879070041E-2</v>
      </c>
      <c r="J88">
        <f>I88*12</f>
        <v>0.13440349054884049</v>
      </c>
    </row>
    <row r="90" spans="2:10" x14ac:dyDescent="0.2">
      <c r="I90">
        <f>125+250</f>
        <v>375</v>
      </c>
    </row>
    <row r="92" spans="2:10" x14ac:dyDescent="0.2">
      <c r="I92" s="1">
        <f>FV(0.5%,25*12,-375,0,1)</f>
        <v>261172.09959171843</v>
      </c>
    </row>
    <row r="93" spans="2:10" ht="17" x14ac:dyDescent="0.2">
      <c r="E93" s="10" t="s">
        <v>24</v>
      </c>
    </row>
    <row r="95" spans="2:10" x14ac:dyDescent="0.2">
      <c r="E95">
        <v>16500</v>
      </c>
      <c r="F95" t="s">
        <v>0</v>
      </c>
      <c r="G95" t="s">
        <v>25</v>
      </c>
      <c r="H95" t="s">
        <v>26</v>
      </c>
      <c r="J95" t="s">
        <v>27</v>
      </c>
    </row>
    <row r="96" spans="2:10" x14ac:dyDescent="0.2">
      <c r="G96">
        <v>1.05</v>
      </c>
      <c r="H96">
        <v>1.075</v>
      </c>
      <c r="J96">
        <f>H96-G96</f>
        <v>2.4999999999999911E-2</v>
      </c>
    </row>
    <row r="99" spans="3:9" x14ac:dyDescent="0.2">
      <c r="G99">
        <f>1-(G96/H96)^20</f>
        <v>0.37537883448996834</v>
      </c>
      <c r="H99">
        <f>G99/J96</f>
        <v>15.015153379598788</v>
      </c>
      <c r="I99">
        <f>E95*H99</f>
        <v>247750.03076338</v>
      </c>
    </row>
    <row r="108" spans="3:9" x14ac:dyDescent="0.2">
      <c r="D108" t="s">
        <v>28</v>
      </c>
      <c r="E108" t="s">
        <v>29</v>
      </c>
    </row>
    <row r="109" spans="3:9" x14ac:dyDescent="0.2">
      <c r="C109">
        <v>120</v>
      </c>
      <c r="D109">
        <f>7%/12</f>
        <v>5.8333333333333336E-3</v>
      </c>
      <c r="E109">
        <v>60</v>
      </c>
    </row>
    <row r="112" spans="3:9" x14ac:dyDescent="0.2">
      <c r="D112">
        <f>1-(1/(1+D109)^E109)</f>
        <v>0.29459496209012703</v>
      </c>
      <c r="E112">
        <f>D112/D109</f>
        <v>50.501993501164634</v>
      </c>
      <c r="F112">
        <f>E112*C109</f>
        <v>6060.2392201397561</v>
      </c>
    </row>
    <row r="115" spans="4:7" x14ac:dyDescent="0.2">
      <c r="D115">
        <f>5*12</f>
        <v>60</v>
      </c>
    </row>
    <row r="116" spans="4:7" x14ac:dyDescent="0.2">
      <c r="D116">
        <f>6%/12</f>
        <v>5.0000000000000001E-3</v>
      </c>
      <c r="G116" t="s">
        <v>30</v>
      </c>
    </row>
    <row r="118" spans="4:7" x14ac:dyDescent="0.2">
      <c r="D118">
        <f>280*(1-(1+D116)^(-60))/0.005</f>
        <v>14483.15701031656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2016-09-30T03:40:27Z</dcterms:created>
  <dcterms:modified xsi:type="dcterms:W3CDTF">2016-09-30T21:58:28Z</dcterms:modified>
</cp:coreProperties>
</file>