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ena.duque\Downloads\"/>
    </mc:Choice>
  </mc:AlternateContent>
  <xr:revisionPtr revIDLastSave="0" documentId="13_ncr:1_{6D24ACAE-8091-4A61-9077-8B6A3B9F877B}" xr6:coauthVersionLast="47" xr6:coauthVersionMax="47" xr10:uidLastSave="{00000000-0000-0000-0000-000000000000}"/>
  <bookViews>
    <workbookView xWindow="-120" yWindow="-120" windowWidth="20730" windowHeight="11160" tabRatio="813" firstSheet="1" activeTab="2" xr2:uid="{00000000-000D-0000-FFFF-FFFF00000000}"/>
  </bookViews>
  <sheets>
    <sheet name="Hoja1" sheetId="2" state="hidden" r:id="rId1"/>
    <sheet name="Inversión inicial " sheetId="7" r:id="rId2"/>
    <sheet name="FLUJO" sheetId="13" r:id="rId3"/>
    <sheet name="COSTOS F.F" sheetId="15" r:id="rId4"/>
    <sheet name="MO" sheetId="14" state="hidden" r:id="rId5"/>
    <sheet name="Mano de obra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3" l="1"/>
  <c r="B7" i="15"/>
  <c r="D7" i="13"/>
  <c r="D10" i="13" s="1"/>
  <c r="D20" i="13" l="1"/>
  <c r="F4" i="13"/>
  <c r="F7" i="13" s="1"/>
  <c r="E7" i="13"/>
  <c r="E10" i="13" l="1"/>
  <c r="E20" i="13" s="1"/>
  <c r="C25" i="13" s="1"/>
  <c r="F10" i="13"/>
  <c r="F20" i="13" s="1"/>
  <c r="C27" i="13" l="1"/>
  <c r="B12" i="7" l="1"/>
  <c r="C20" i="13" l="1"/>
  <c r="C3" i="15"/>
  <c r="D4" i="16"/>
  <c r="E4" i="16" s="1"/>
  <c r="D3" i="16"/>
  <c r="E3" i="16" s="1"/>
  <c r="D2" i="16"/>
  <c r="E2" i="16" s="1"/>
  <c r="E13" i="15"/>
  <c r="G22" i="14"/>
  <c r="H22" i="14" s="1"/>
  <c r="D17" i="15"/>
  <c r="C17" i="15"/>
  <c r="E11" i="15"/>
  <c r="E12" i="15"/>
  <c r="E14" i="15"/>
  <c r="E15" i="15"/>
  <c r="E16" i="15"/>
  <c r="E10" i="15"/>
  <c r="B17" i="15"/>
  <c r="C6" i="15"/>
  <c r="C4" i="15"/>
  <c r="C5" i="15"/>
  <c r="C2" i="15"/>
  <c r="H23" i="14"/>
  <c r="H19" i="14"/>
  <c r="H21" i="14"/>
  <c r="H18" i="14"/>
  <c r="G21" i="14"/>
  <c r="G20" i="14"/>
  <c r="H20" i="14" s="1"/>
  <c r="G19" i="14"/>
  <c r="G18" i="14"/>
  <c r="J10" i="14"/>
  <c r="J11" i="14"/>
  <c r="J12" i="14"/>
  <c r="J13" i="14"/>
  <c r="H13" i="14"/>
  <c r="H12" i="14"/>
  <c r="H10" i="14"/>
  <c r="H11" i="14"/>
  <c r="H9" i="14"/>
  <c r="J9" i="14" s="1"/>
  <c r="J14" i="14" s="1"/>
  <c r="D8" i="14"/>
  <c r="E5" i="16" l="1"/>
  <c r="E17" i="15"/>
  <c r="H24" i="14"/>
  <c r="C7" i="15"/>
  <c r="G20" i="13" l="1"/>
  <c r="H20" i="13" l="1"/>
  <c r="C11" i="2" l="1"/>
  <c r="G10" i="2" l="1"/>
</calcChain>
</file>

<file path=xl/sharedStrings.xml><?xml version="1.0" encoding="utf-8"?>
<sst xmlns="http://schemas.openxmlformats.org/spreadsheetml/2006/main" count="159" uniqueCount="99">
  <si>
    <t>Azúcar Blanca Granulada Granel</t>
  </si>
  <si>
    <t>Lecitina Soya Líquida SIN322 1000kg</t>
  </si>
  <si>
    <t>Cacao Polvo Alcalinizado 10-12% Fat 25kg</t>
  </si>
  <si>
    <t>Cocoa Fermentada Alcalinizada 10-12% IMP</t>
  </si>
  <si>
    <t xml:space="preserve">Chocolate Premezcla </t>
  </si>
  <si>
    <t>Fabricación   saborizante chocolatado</t>
  </si>
  <si>
    <t xml:space="preserve">Total </t>
  </si>
  <si>
    <t xml:space="preserve">kg </t>
  </si>
  <si>
    <t xml:space="preserve">Componente </t>
  </si>
  <si>
    <t xml:space="preserve">Candidad </t>
  </si>
  <si>
    <t>unid. Medida</t>
  </si>
  <si>
    <t>Maltodextrina de Maíz 11-14 DE 25kg</t>
  </si>
  <si>
    <t>Dextrina de Maiz DE 18-21</t>
  </si>
  <si>
    <t xml:space="preserve"> Frutilla Premezcla</t>
  </si>
  <si>
    <t>Sal NaCl de Mar Molida Fina 12kg</t>
  </si>
  <si>
    <t>Saborizante Vainilla Polvo 25kg</t>
  </si>
  <si>
    <t>Sulfato de Zinc Monohidrato Polvo 25Kg</t>
  </si>
  <si>
    <t>Vitamina Prem BEV 6328 Optistart 25kg</t>
  </si>
  <si>
    <t>Ferrico Pirofosfato 20-22% 20kg</t>
  </si>
  <si>
    <t>Saborizante PotenciadorDulzorIFFNE238606</t>
  </si>
  <si>
    <t>Azúcar Blanca Malla 60-80 25kg</t>
  </si>
  <si>
    <t>Cantidad</t>
  </si>
  <si>
    <t>kg</t>
  </si>
  <si>
    <t>Fabricación premezcla  saborizante chocolatado</t>
  </si>
  <si>
    <t>Acido Cítrico Anhidro Polvo SIN330 25kg</t>
  </si>
  <si>
    <t>Saborizante Frutilla NQ-009-508-9 25Kg</t>
  </si>
  <si>
    <t>Colorante Rojo 27% SIN120 9% SIN160b</t>
  </si>
  <si>
    <t>Fabricación premezcla  saborizante frutilla</t>
  </si>
  <si>
    <t xml:space="preserve">Inversión inicial </t>
  </si>
  <si>
    <t>Descripción</t>
  </si>
  <si>
    <t xml:space="preserve">Costo Bruto </t>
  </si>
  <si>
    <t xml:space="preserve">Totales </t>
  </si>
  <si>
    <t>Costos Variables</t>
  </si>
  <si>
    <t>Costos Fijos</t>
  </si>
  <si>
    <t>Flujo</t>
  </si>
  <si>
    <t>ESTADO DE FLUJO EFECTIVO PROYECTADO ($)</t>
  </si>
  <si>
    <t>Años</t>
  </si>
  <si>
    <t>Muebles</t>
  </si>
  <si>
    <t>Flujo operacional</t>
  </si>
  <si>
    <t>Gastos basicos</t>
  </si>
  <si>
    <t>Gastos de administración y operaciones</t>
  </si>
  <si>
    <t>Flujo Neto</t>
  </si>
  <si>
    <t>TASA DE DESCUENTO</t>
  </si>
  <si>
    <t>VAN</t>
  </si>
  <si>
    <t>TIR</t>
  </si>
  <si>
    <t>gerente</t>
  </si>
  <si>
    <t>jefe de area</t>
  </si>
  <si>
    <t>vendedores</t>
  </si>
  <si>
    <t>Operarios</t>
  </si>
  <si>
    <t>encargados de area</t>
  </si>
  <si>
    <t>externos (aseo, guardia)</t>
  </si>
  <si>
    <t>Líquido</t>
  </si>
  <si>
    <t>Costo empresa</t>
  </si>
  <si>
    <t>Supervisor</t>
  </si>
  <si>
    <t>Administrativo</t>
  </si>
  <si>
    <t>Bodega</t>
  </si>
  <si>
    <t>guardia y aseo (empresa externa)</t>
  </si>
  <si>
    <t>-</t>
  </si>
  <si>
    <t>Costos fijos</t>
  </si>
  <si>
    <t>Sueldos</t>
  </si>
  <si>
    <t>Gastos de administración y ventas</t>
  </si>
  <si>
    <t>Pago de Seguros</t>
  </si>
  <si>
    <t>Costos variables</t>
  </si>
  <si>
    <t>Materia Prima</t>
  </si>
  <si>
    <t>Insumos</t>
  </si>
  <si>
    <t>Existencias</t>
  </si>
  <si>
    <t>Costos de distribución</t>
  </si>
  <si>
    <t>Comisiones por venta</t>
  </si>
  <si>
    <t>Proveedores Externos para la producción</t>
  </si>
  <si>
    <t>Mes</t>
  </si>
  <si>
    <t>anual</t>
  </si>
  <si>
    <t>Total</t>
  </si>
  <si>
    <t>Mes1</t>
  </si>
  <si>
    <t>Mes2</t>
  </si>
  <si>
    <t>Mes3</t>
  </si>
  <si>
    <t>Asistente</t>
  </si>
  <si>
    <t>Horas, extras bonos, etc</t>
  </si>
  <si>
    <t>N°</t>
  </si>
  <si>
    <t>Cargo</t>
  </si>
  <si>
    <t>Fondo concursable</t>
  </si>
  <si>
    <t>Arreglo lugar</t>
  </si>
  <si>
    <t xml:space="preserve">Maquinaria y Herramienta </t>
  </si>
  <si>
    <t>Arriendo de Local</t>
  </si>
  <si>
    <t>Materias primas e insumos</t>
  </si>
  <si>
    <t>Arreglo del local</t>
  </si>
  <si>
    <t>Logística</t>
  </si>
  <si>
    <t>Maquinaria y herramientas</t>
  </si>
  <si>
    <t>Trámites administrativos y legales</t>
  </si>
  <si>
    <t>Arriendo del local</t>
  </si>
  <si>
    <t>Arriendo</t>
  </si>
  <si>
    <t>Panadero</t>
  </si>
  <si>
    <t>vendedor</t>
  </si>
  <si>
    <t>Gastos básicos</t>
  </si>
  <si>
    <t>MARZO</t>
  </si>
  <si>
    <t>ABRIL</t>
  </si>
  <si>
    <t>MAYO</t>
  </si>
  <si>
    <t>Ingreso mensual</t>
  </si>
  <si>
    <t>Ahorros</t>
  </si>
  <si>
    <t>EL VAN ES MAYOR A CERO LO QUE QUIERE DECIR QUE MI PROYECTO ES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</si>
</sst>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0.0"/>
    <numFmt numFmtId="165" formatCode="_-* #,##0.00\ _€_-;\-* #,##0.00\ _€_-;_-* &quot;-&quot;??\ _€_-;_-@_-"/>
    <numFmt numFmtId="166" formatCode="_-* #,##0.00_-;\-* #,##0.00_-;_-* &quot;-&quot;??_-;_-@_-"/>
    <numFmt numFmtId="167" formatCode="&quot;$&quot;\ #,##0.00;[Red]\-&quot;$&quot;\ #,##0.00"/>
    <numFmt numFmtId="168" formatCode="_-&quot;Bs&quot;* #,##0.00_-;\-&quot;Bs&quot;* #,##0.00_-;_-&quot;Bs&quot;* &quot;-&quot;??_-;_-@_-"/>
  </numFmts>
  <fonts count="1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2" fontId="6" fillId="0" borderId="0" applyFont="0" applyFill="0" applyBorder="0" applyAlignment="0" applyProtection="0"/>
    <xf numFmtId="0" fontId="2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3" borderId="1" xfId="0" applyFill="1" applyBorder="1" applyAlignment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10" xfId="0" applyBorder="1" applyAlignment="1"/>
    <xf numFmtId="0" fontId="0" fillId="0" borderId="5" xfId="0" applyBorder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/>
    <xf numFmtId="0" fontId="4" fillId="0" borderId="0" xfId="6" applyFont="1"/>
    <xf numFmtId="167" fontId="4" fillId="0" borderId="0" xfId="6" applyNumberFormat="1" applyFont="1"/>
    <xf numFmtId="9" fontId="4" fillId="0" borderId="0" xfId="6" applyNumberFormat="1" applyFont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9" fillId="5" borderId="1" xfId="0" applyFont="1" applyFill="1" applyBorder="1"/>
    <xf numFmtId="3" fontId="10" fillId="0" borderId="1" xfId="0" applyNumberFormat="1" applyFont="1" applyBorder="1"/>
    <xf numFmtId="0" fontId="10" fillId="0" borderId="1" xfId="0" applyFont="1" applyBorder="1"/>
    <xf numFmtId="42" fontId="10" fillId="0" borderId="1" xfId="1" applyFont="1" applyBorder="1"/>
    <xf numFmtId="1" fontId="4" fillId="0" borderId="0" xfId="6" applyNumberFormat="1" applyFont="1"/>
    <xf numFmtId="0" fontId="4" fillId="0" borderId="1" xfId="6" applyFont="1" applyBorder="1"/>
    <xf numFmtId="9" fontId="4" fillId="0" borderId="1" xfId="6" applyNumberFormat="1" applyFont="1" applyBorder="1"/>
    <xf numFmtId="0" fontId="3" fillId="0" borderId="1" xfId="6" applyFont="1" applyBorder="1"/>
    <xf numFmtId="0" fontId="11" fillId="0" borderId="1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3" fontId="0" fillId="0" borderId="0" xfId="0" applyNumberFormat="1" applyFont="1" applyBorder="1"/>
    <xf numFmtId="0" fontId="0" fillId="0" borderId="0" xfId="0" applyFont="1" applyBorder="1"/>
    <xf numFmtId="0" fontId="11" fillId="0" borderId="1" xfId="0" applyFont="1" applyFill="1" applyBorder="1" applyAlignment="1">
      <alignment horizontal="left" vertical="center" wrapText="1" indent="1"/>
    </xf>
    <xf numFmtId="0" fontId="9" fillId="4" borderId="10" xfId="6" applyFont="1" applyFill="1" applyBorder="1"/>
    <xf numFmtId="0" fontId="9" fillId="4" borderId="11" xfId="6" applyFont="1" applyFill="1" applyBorder="1"/>
    <xf numFmtId="0" fontId="9" fillId="4" borderId="12" xfId="6" applyFont="1" applyFill="1" applyBorder="1"/>
    <xf numFmtId="0" fontId="9" fillId="0" borderId="4" xfId="6" applyFont="1" applyBorder="1"/>
    <xf numFmtId="3" fontId="11" fillId="0" borderId="1" xfId="6" applyNumberFormat="1" applyFont="1" applyBorder="1"/>
    <xf numFmtId="3" fontId="11" fillId="0" borderId="6" xfId="6" applyNumberFormat="1" applyFont="1" applyBorder="1"/>
    <xf numFmtId="3" fontId="9" fillId="0" borderId="1" xfId="6" applyNumberFormat="1" applyFont="1" applyBorder="1"/>
    <xf numFmtId="3" fontId="9" fillId="0" borderId="6" xfId="6" applyNumberFormat="1" applyFont="1" applyBorder="1"/>
    <xf numFmtId="0" fontId="9" fillId="0" borderId="10" xfId="6" applyFont="1" applyBorder="1"/>
    <xf numFmtId="42" fontId="12" fillId="0" borderId="11" xfId="1" applyFont="1" applyBorder="1"/>
    <xf numFmtId="42" fontId="9" fillId="0" borderId="11" xfId="1" applyFont="1" applyBorder="1"/>
    <xf numFmtId="42" fontId="9" fillId="0" borderId="12" xfId="1" applyFont="1" applyBorder="1"/>
    <xf numFmtId="0" fontId="4" fillId="0" borderId="1" xfId="0" applyFont="1" applyBorder="1"/>
    <xf numFmtId="42" fontId="4" fillId="0" borderId="1" xfId="1" applyFont="1" applyBorder="1"/>
    <xf numFmtId="0" fontId="3" fillId="2" borderId="1" xfId="0" applyFont="1" applyFill="1" applyBorder="1"/>
    <xf numFmtId="42" fontId="3" fillId="2" borderId="1" xfId="1" applyFont="1" applyFill="1" applyBorder="1"/>
    <xf numFmtId="0" fontId="3" fillId="0" borderId="1" xfId="0" applyFont="1" applyBorder="1"/>
    <xf numFmtId="42" fontId="3" fillId="0" borderId="1" xfId="1" applyFont="1" applyBorder="1"/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4" borderId="16" xfId="6" applyFont="1" applyFill="1" applyBorder="1" applyAlignment="1">
      <alignment horizontal="center"/>
    </xf>
    <xf numFmtId="0" fontId="9" fillId="4" borderId="17" xfId="6" applyFont="1" applyFill="1" applyBorder="1" applyAlignment="1">
      <alignment horizontal="center"/>
    </xf>
    <xf numFmtId="0" fontId="9" fillId="4" borderId="18" xfId="6" applyFont="1" applyFill="1" applyBorder="1" applyAlignment="1">
      <alignment horizontal="center"/>
    </xf>
    <xf numFmtId="3" fontId="9" fillId="0" borderId="14" xfId="6" applyNumberFormat="1" applyFont="1" applyBorder="1"/>
    <xf numFmtId="0" fontId="9" fillId="0" borderId="19" xfId="6" applyFont="1" applyBorder="1"/>
    <xf numFmtId="3" fontId="11" fillId="0" borderId="20" xfId="6" applyNumberFormat="1" applyFont="1" applyBorder="1"/>
    <xf numFmtId="3" fontId="11" fillId="0" borderId="21" xfId="6" applyNumberFormat="1" applyFont="1" applyBorder="1"/>
    <xf numFmtId="0" fontId="4" fillId="0" borderId="1" xfId="6" applyNumberFormat="1" applyFont="1" applyBorder="1"/>
    <xf numFmtId="0" fontId="4" fillId="0" borderId="22" xfId="6" applyFont="1" applyBorder="1" applyAlignment="1">
      <alignment horizontal="left" vertical="top" wrapText="1"/>
    </xf>
    <xf numFmtId="0" fontId="4" fillId="0" borderId="23" xfId="6" applyFont="1" applyBorder="1" applyAlignment="1">
      <alignment horizontal="left" vertical="top" wrapText="1"/>
    </xf>
    <xf numFmtId="0" fontId="4" fillId="0" borderId="24" xfId="6" applyFont="1" applyBorder="1" applyAlignment="1">
      <alignment horizontal="left" vertical="top" wrapText="1"/>
    </xf>
    <xf numFmtId="0" fontId="4" fillId="0" borderId="25" xfId="6" applyFont="1" applyBorder="1" applyAlignment="1">
      <alignment horizontal="left" vertical="top" wrapText="1"/>
    </xf>
    <xf numFmtId="0" fontId="4" fillId="0" borderId="0" xfId="6" applyFont="1" applyBorder="1" applyAlignment="1">
      <alignment horizontal="left" vertical="top" wrapText="1"/>
    </xf>
    <xf numFmtId="0" fontId="4" fillId="0" borderId="26" xfId="6" applyFont="1" applyBorder="1" applyAlignment="1">
      <alignment horizontal="left" vertical="top" wrapText="1"/>
    </xf>
    <xf numFmtId="0" fontId="4" fillId="0" borderId="27" xfId="6" applyFont="1" applyBorder="1" applyAlignment="1">
      <alignment horizontal="left" vertical="top" wrapText="1"/>
    </xf>
    <xf numFmtId="0" fontId="4" fillId="0" borderId="28" xfId="6" applyFont="1" applyBorder="1" applyAlignment="1">
      <alignment horizontal="left" vertical="top" wrapText="1"/>
    </xf>
    <xf numFmtId="0" fontId="4" fillId="0" borderId="29" xfId="6" applyFont="1" applyBorder="1" applyAlignment="1">
      <alignment horizontal="left" vertical="top" wrapText="1"/>
    </xf>
  </cellXfs>
  <cellStyles count="9">
    <cellStyle name="Millares 2" xfId="3" xr:uid="{00000000-0005-0000-0000-000000000000}"/>
    <cellStyle name="Millares 3" xfId="5" xr:uid="{00000000-0005-0000-0000-000001000000}"/>
    <cellStyle name="Moneda [0]" xfId="1" builtinId="7"/>
    <cellStyle name="Moneda 2" xfId="7" xr:uid="{00000000-0005-0000-0000-000003000000}"/>
    <cellStyle name="Normal" xfId="0" builtinId="0"/>
    <cellStyle name="Normal 2" xfId="2" xr:uid="{00000000-0005-0000-0000-000005000000}"/>
    <cellStyle name="Normal 3" xfId="6" xr:uid="{00000000-0005-0000-0000-000006000000}"/>
    <cellStyle name="Porcentaje 2" xfId="4" xr:uid="{00000000-0005-0000-0000-000007000000}"/>
    <cellStyle name="Porcentaje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5"/>
  <sheetViews>
    <sheetView topLeftCell="A4" workbookViewId="0">
      <selection activeCell="B6" sqref="B6:D11"/>
    </sheetView>
  </sheetViews>
  <sheetFormatPr baseColWidth="10" defaultRowHeight="12.75" x14ac:dyDescent="0.2"/>
  <cols>
    <col min="2" max="2" width="37.85546875" bestFit="1" customWidth="1"/>
    <col min="4" max="4" width="12.140625" bestFit="1" customWidth="1"/>
    <col min="6" max="6" width="35.42578125" bestFit="1" customWidth="1"/>
    <col min="7" max="7" width="10.85546875" customWidth="1"/>
    <col min="8" max="8" width="12.140625" bestFit="1" customWidth="1"/>
  </cols>
  <sheetData>
    <row r="3" spans="2:8" ht="13.5" thickBot="1" x14ac:dyDescent="0.25"/>
    <row r="4" spans="2:8" x14ac:dyDescent="0.2">
      <c r="B4" s="57" t="s">
        <v>5</v>
      </c>
      <c r="C4" s="57"/>
      <c r="D4" s="57"/>
      <c r="F4" s="58" t="s">
        <v>5</v>
      </c>
      <c r="G4" s="59"/>
      <c r="H4" s="60"/>
    </row>
    <row r="5" spans="2:8" ht="13.5" thickBot="1" x14ac:dyDescent="0.25">
      <c r="B5" s="1" t="s">
        <v>8</v>
      </c>
      <c r="C5" s="1" t="s">
        <v>9</v>
      </c>
      <c r="D5" s="2" t="s">
        <v>10</v>
      </c>
      <c r="F5" s="10" t="s">
        <v>8</v>
      </c>
      <c r="G5" s="11" t="s">
        <v>9</v>
      </c>
      <c r="H5" s="12" t="s">
        <v>10</v>
      </c>
    </row>
    <row r="6" spans="2:8" x14ac:dyDescent="0.2">
      <c r="B6" s="3" t="s">
        <v>4</v>
      </c>
      <c r="C6" s="6">
        <v>35</v>
      </c>
      <c r="D6" s="6" t="s">
        <v>7</v>
      </c>
      <c r="F6" s="9" t="s">
        <v>13</v>
      </c>
      <c r="G6" s="13">
        <v>35</v>
      </c>
      <c r="H6" s="14" t="s">
        <v>7</v>
      </c>
    </row>
    <row r="7" spans="2:8" x14ac:dyDescent="0.2">
      <c r="B7" s="3" t="s">
        <v>0</v>
      </c>
      <c r="C7" s="6">
        <v>735.65</v>
      </c>
      <c r="D7" s="6" t="s">
        <v>7</v>
      </c>
      <c r="F7" s="7" t="s">
        <v>0</v>
      </c>
      <c r="G7" s="5">
        <v>611.66099999999994</v>
      </c>
      <c r="H7" s="15" t="s">
        <v>7</v>
      </c>
    </row>
    <row r="8" spans="2:8" x14ac:dyDescent="0.2">
      <c r="B8" s="3" t="s">
        <v>1</v>
      </c>
      <c r="C8" s="6">
        <v>12.78</v>
      </c>
      <c r="D8" s="6" t="s">
        <v>7</v>
      </c>
      <c r="F8" s="7" t="s">
        <v>11</v>
      </c>
      <c r="G8" s="5">
        <v>252</v>
      </c>
      <c r="H8" s="15" t="s">
        <v>7</v>
      </c>
    </row>
    <row r="9" spans="2:8" x14ac:dyDescent="0.2">
      <c r="B9" s="3" t="s">
        <v>2</v>
      </c>
      <c r="C9" s="6">
        <v>108.285</v>
      </c>
      <c r="D9" s="6" t="s">
        <v>7</v>
      </c>
      <c r="F9" s="7" t="s">
        <v>12</v>
      </c>
      <c r="G9" s="5">
        <v>101.339</v>
      </c>
      <c r="H9" s="15" t="s">
        <v>7</v>
      </c>
    </row>
    <row r="10" spans="2:8" ht="13.5" thickBot="1" x14ac:dyDescent="0.25">
      <c r="B10" s="3" t="s">
        <v>3</v>
      </c>
      <c r="C10" s="6">
        <v>108.285</v>
      </c>
      <c r="D10" s="6" t="s">
        <v>7</v>
      </c>
      <c r="F10" s="8" t="s">
        <v>6</v>
      </c>
      <c r="G10" s="16">
        <f>SUM(G5:G9)</f>
        <v>1000</v>
      </c>
      <c r="H10" s="17" t="s">
        <v>7</v>
      </c>
    </row>
    <row r="11" spans="2:8" x14ac:dyDescent="0.2">
      <c r="B11" s="4" t="s">
        <v>6</v>
      </c>
      <c r="C11" s="6">
        <f>SUM(C6:C10)</f>
        <v>999.99999999999989</v>
      </c>
      <c r="D11" s="6" t="s">
        <v>7</v>
      </c>
    </row>
    <row r="14" spans="2:8" x14ac:dyDescent="0.2">
      <c r="B14" s="61" t="s">
        <v>23</v>
      </c>
      <c r="C14" s="62"/>
      <c r="D14" s="63"/>
      <c r="F14" s="57" t="s">
        <v>27</v>
      </c>
      <c r="G14" s="57"/>
      <c r="H14" s="57"/>
    </row>
    <row r="15" spans="2:8" x14ac:dyDescent="0.2">
      <c r="B15" s="1" t="s">
        <v>8</v>
      </c>
      <c r="C15" s="1" t="s">
        <v>21</v>
      </c>
      <c r="D15" s="2" t="s">
        <v>10</v>
      </c>
      <c r="F15" s="1" t="s">
        <v>8</v>
      </c>
      <c r="G15" s="1" t="s">
        <v>21</v>
      </c>
      <c r="H15" s="2" t="s">
        <v>10</v>
      </c>
    </row>
    <row r="16" spans="2:8" x14ac:dyDescent="0.2">
      <c r="B16" s="3" t="s">
        <v>14</v>
      </c>
      <c r="C16" s="19">
        <v>19.500250000000001</v>
      </c>
      <c r="D16" s="3" t="s">
        <v>22</v>
      </c>
      <c r="F16" s="3" t="s">
        <v>14</v>
      </c>
      <c r="G16" s="18">
        <v>1.4999220001559996</v>
      </c>
      <c r="H16" s="6" t="s">
        <v>22</v>
      </c>
    </row>
    <row r="17" spans="2:8" x14ac:dyDescent="0.2">
      <c r="B17" s="3" t="s">
        <v>15</v>
      </c>
      <c r="C17" s="19">
        <v>1.650075</v>
      </c>
      <c r="D17" s="3" t="s">
        <v>22</v>
      </c>
      <c r="F17" s="3" t="s">
        <v>24</v>
      </c>
      <c r="G17" s="18">
        <v>4.9500400999198009</v>
      </c>
      <c r="H17" s="6" t="s">
        <v>22</v>
      </c>
    </row>
    <row r="18" spans="2:8" x14ac:dyDescent="0.2">
      <c r="B18" s="3" t="s">
        <v>16</v>
      </c>
      <c r="C18" s="19">
        <v>1.2549249999999998</v>
      </c>
      <c r="D18" s="3" t="s">
        <v>22</v>
      </c>
      <c r="F18" s="3" t="s">
        <v>25</v>
      </c>
      <c r="G18" s="18">
        <v>22.650029699940603</v>
      </c>
      <c r="H18" s="6" t="s">
        <v>22</v>
      </c>
    </row>
    <row r="19" spans="2:8" x14ac:dyDescent="0.2">
      <c r="B19" s="3" t="s">
        <v>17</v>
      </c>
      <c r="C19" s="19">
        <v>22.500275000000002</v>
      </c>
      <c r="D19" s="3" t="s">
        <v>22</v>
      </c>
      <c r="F19" s="3" t="s">
        <v>17</v>
      </c>
      <c r="G19" s="18">
        <v>22.800004399991199</v>
      </c>
      <c r="H19" s="6" t="s">
        <v>22</v>
      </c>
    </row>
    <row r="20" spans="2:8" x14ac:dyDescent="0.2">
      <c r="B20" s="3" t="s">
        <v>18</v>
      </c>
      <c r="C20" s="19">
        <v>7.0999249999999989</v>
      </c>
      <c r="D20" s="3" t="s">
        <v>22</v>
      </c>
      <c r="F20" s="3" t="s">
        <v>26</v>
      </c>
      <c r="G20" s="18">
        <v>4.4500660998677999</v>
      </c>
      <c r="H20" s="6" t="s">
        <v>22</v>
      </c>
    </row>
    <row r="21" spans="2:8" x14ac:dyDescent="0.2">
      <c r="B21" s="3" t="s">
        <v>19</v>
      </c>
      <c r="C21" s="19">
        <v>1.7300499999999999</v>
      </c>
      <c r="D21" s="3" t="s">
        <v>22</v>
      </c>
      <c r="F21" s="3" t="s">
        <v>20</v>
      </c>
      <c r="G21" s="18">
        <v>106.16983766032469</v>
      </c>
      <c r="H21" s="6" t="s">
        <v>22</v>
      </c>
    </row>
    <row r="22" spans="2:8" x14ac:dyDescent="0.2">
      <c r="B22" s="3" t="s">
        <v>20</v>
      </c>
      <c r="C22" s="19">
        <v>121.26450000000001</v>
      </c>
      <c r="D22" s="3" t="s">
        <v>22</v>
      </c>
      <c r="F22" s="3" t="s">
        <v>18</v>
      </c>
      <c r="G22" s="18">
        <v>5.9949630100739792</v>
      </c>
      <c r="H22" s="6" t="s">
        <v>22</v>
      </c>
    </row>
    <row r="23" spans="2:8" x14ac:dyDescent="0.2">
      <c r="B23" s="3" t="s">
        <v>6</v>
      </c>
      <c r="C23" s="19">
        <v>175</v>
      </c>
      <c r="D23" s="3" t="s">
        <v>22</v>
      </c>
      <c r="F23" s="3" t="s">
        <v>19</v>
      </c>
      <c r="G23" s="18">
        <v>4.1700666598666807</v>
      </c>
      <c r="H23" s="6" t="s">
        <v>22</v>
      </c>
    </row>
    <row r="24" spans="2:8" x14ac:dyDescent="0.2">
      <c r="F24" s="3" t="s">
        <v>16</v>
      </c>
      <c r="G24" s="18">
        <v>2.3150703698592601</v>
      </c>
      <c r="H24" s="6" t="s">
        <v>22</v>
      </c>
    </row>
    <row r="25" spans="2:8" x14ac:dyDescent="0.2">
      <c r="F25" s="3" t="s">
        <v>6</v>
      </c>
      <c r="G25" s="3">
        <v>175</v>
      </c>
      <c r="H25" s="6" t="s">
        <v>22</v>
      </c>
    </row>
  </sheetData>
  <mergeCells count="4">
    <mergeCell ref="B4:D4"/>
    <mergeCell ref="F4:H4"/>
    <mergeCell ref="B14:D14"/>
    <mergeCell ref="F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2"/>
  <sheetViews>
    <sheetView workbookViewId="0">
      <selection activeCell="A11" sqref="A11"/>
    </sheetView>
  </sheetViews>
  <sheetFormatPr baseColWidth="10" defaultRowHeight="12.75" x14ac:dyDescent="0.2"/>
  <cols>
    <col min="1" max="1" width="31.42578125" bestFit="1" customWidth="1"/>
    <col min="2" max="2" width="13.5703125" bestFit="1" customWidth="1"/>
  </cols>
  <sheetData>
    <row r="3" spans="1:2" ht="15.75" x14ac:dyDescent="0.25">
      <c r="A3" s="64" t="s">
        <v>28</v>
      </c>
      <c r="B3" s="65"/>
    </row>
    <row r="4" spans="1:2" ht="15.75" x14ac:dyDescent="0.25">
      <c r="A4" s="53" t="s">
        <v>29</v>
      </c>
      <c r="B4" s="54" t="s">
        <v>30</v>
      </c>
    </row>
    <row r="5" spans="1:2" ht="15.75" x14ac:dyDescent="0.25">
      <c r="A5" s="51" t="s">
        <v>81</v>
      </c>
      <c r="B5" s="52">
        <v>200000</v>
      </c>
    </row>
    <row r="6" spans="1:2" ht="15.75" x14ac:dyDescent="0.25">
      <c r="A6" s="51" t="s">
        <v>82</v>
      </c>
      <c r="B6" s="52">
        <v>100000</v>
      </c>
    </row>
    <row r="7" spans="1:2" ht="15.75" x14ac:dyDescent="0.25">
      <c r="A7" s="51" t="s">
        <v>83</v>
      </c>
      <c r="B7" s="52">
        <v>300000</v>
      </c>
    </row>
    <row r="8" spans="1:2" ht="15.75" x14ac:dyDescent="0.25">
      <c r="A8" s="51" t="s">
        <v>85</v>
      </c>
      <c r="B8" s="52">
        <v>100000</v>
      </c>
    </row>
    <row r="9" spans="1:2" ht="15.75" x14ac:dyDescent="0.25">
      <c r="A9" s="51" t="s">
        <v>84</v>
      </c>
      <c r="B9" s="52">
        <v>100000</v>
      </c>
    </row>
    <row r="10" spans="1:2" ht="15.75" x14ac:dyDescent="0.25">
      <c r="A10" s="51" t="s">
        <v>37</v>
      </c>
      <c r="B10" s="52">
        <v>100000</v>
      </c>
    </row>
    <row r="11" spans="1:2" ht="15.75" x14ac:dyDescent="0.25">
      <c r="A11" s="51" t="s">
        <v>87</v>
      </c>
      <c r="B11" s="52">
        <v>100000</v>
      </c>
    </row>
    <row r="12" spans="1:2" ht="15.75" x14ac:dyDescent="0.25">
      <c r="A12" s="55" t="s">
        <v>31</v>
      </c>
      <c r="B12" s="56">
        <f>SUM(B5:B11)</f>
        <v>1000000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abSelected="1" zoomScale="80" zoomScaleNormal="80" workbookViewId="0">
      <selection activeCell="J24" sqref="J24"/>
    </sheetView>
  </sheetViews>
  <sheetFormatPr baseColWidth="10" defaultColWidth="12.5703125" defaultRowHeight="15.75" x14ac:dyDescent="0.25"/>
  <cols>
    <col min="1" max="1" width="12.5703125" style="21"/>
    <col min="2" max="2" width="46.42578125" style="21" customWidth="1"/>
    <col min="3" max="3" width="26.140625" style="21" customWidth="1"/>
    <col min="4" max="4" width="16.28515625" style="21" customWidth="1"/>
    <col min="5" max="5" width="31.5703125" style="21" bestFit="1" customWidth="1"/>
    <col min="6" max="6" width="19.85546875" style="21" bestFit="1" customWidth="1"/>
    <col min="7" max="7" width="17.28515625" style="21" bestFit="1" customWidth="1"/>
    <col min="8" max="8" width="16.85546875" style="21" bestFit="1" customWidth="1"/>
    <col min="9" max="9" width="20.140625" style="21" bestFit="1" customWidth="1"/>
    <col min="10" max="10" width="18.85546875" style="21" bestFit="1" customWidth="1"/>
    <col min="11" max="257" width="12.5703125" style="21"/>
    <col min="258" max="258" width="36.5703125" style="21" customWidth="1"/>
    <col min="259" max="259" width="16.140625" style="21" customWidth="1"/>
    <col min="260" max="260" width="22" style="21" customWidth="1"/>
    <col min="261" max="261" width="21.140625" style="21" customWidth="1"/>
    <col min="262" max="262" width="18.7109375" style="21" customWidth="1"/>
    <col min="263" max="263" width="21.42578125" style="21" customWidth="1"/>
    <col min="264" max="264" width="15.7109375" style="21" customWidth="1"/>
    <col min="265" max="265" width="20.140625" style="21" bestFit="1" customWidth="1"/>
    <col min="266" max="266" width="18.85546875" style="21" bestFit="1" customWidth="1"/>
    <col min="267" max="513" width="12.5703125" style="21"/>
    <col min="514" max="514" width="36.5703125" style="21" customWidth="1"/>
    <col min="515" max="515" width="16.140625" style="21" customWidth="1"/>
    <col min="516" max="516" width="22" style="21" customWidth="1"/>
    <col min="517" max="517" width="21.140625" style="21" customWidth="1"/>
    <col min="518" max="518" width="18.7109375" style="21" customWidth="1"/>
    <col min="519" max="519" width="21.42578125" style="21" customWidth="1"/>
    <col min="520" max="520" width="15.7109375" style="21" customWidth="1"/>
    <col min="521" max="521" width="20.140625" style="21" bestFit="1" customWidth="1"/>
    <col min="522" max="522" width="18.85546875" style="21" bestFit="1" customWidth="1"/>
    <col min="523" max="769" width="12.5703125" style="21"/>
    <col min="770" max="770" width="36.5703125" style="21" customWidth="1"/>
    <col min="771" max="771" width="16.140625" style="21" customWidth="1"/>
    <col min="772" max="772" width="22" style="21" customWidth="1"/>
    <col min="773" max="773" width="21.140625" style="21" customWidth="1"/>
    <col min="774" max="774" width="18.7109375" style="21" customWidth="1"/>
    <col min="775" max="775" width="21.42578125" style="21" customWidth="1"/>
    <col min="776" max="776" width="15.7109375" style="21" customWidth="1"/>
    <col min="777" max="777" width="20.140625" style="21" bestFit="1" customWidth="1"/>
    <col min="778" max="778" width="18.85546875" style="21" bestFit="1" customWidth="1"/>
    <col min="779" max="1025" width="12.5703125" style="21"/>
    <col min="1026" max="1026" width="36.5703125" style="21" customWidth="1"/>
    <col min="1027" max="1027" width="16.140625" style="21" customWidth="1"/>
    <col min="1028" max="1028" width="22" style="21" customWidth="1"/>
    <col min="1029" max="1029" width="21.140625" style="21" customWidth="1"/>
    <col min="1030" max="1030" width="18.7109375" style="21" customWidth="1"/>
    <col min="1031" max="1031" width="21.42578125" style="21" customWidth="1"/>
    <col min="1032" max="1032" width="15.7109375" style="21" customWidth="1"/>
    <col min="1033" max="1033" width="20.140625" style="21" bestFit="1" customWidth="1"/>
    <col min="1034" max="1034" width="18.85546875" style="21" bestFit="1" customWidth="1"/>
    <col min="1035" max="1281" width="12.5703125" style="21"/>
    <col min="1282" max="1282" width="36.5703125" style="21" customWidth="1"/>
    <col min="1283" max="1283" width="16.140625" style="21" customWidth="1"/>
    <col min="1284" max="1284" width="22" style="21" customWidth="1"/>
    <col min="1285" max="1285" width="21.140625" style="21" customWidth="1"/>
    <col min="1286" max="1286" width="18.7109375" style="21" customWidth="1"/>
    <col min="1287" max="1287" width="21.42578125" style="21" customWidth="1"/>
    <col min="1288" max="1288" width="15.7109375" style="21" customWidth="1"/>
    <col min="1289" max="1289" width="20.140625" style="21" bestFit="1" customWidth="1"/>
    <col min="1290" max="1290" width="18.85546875" style="21" bestFit="1" customWidth="1"/>
    <col min="1291" max="1537" width="12.5703125" style="21"/>
    <col min="1538" max="1538" width="36.5703125" style="21" customWidth="1"/>
    <col min="1539" max="1539" width="16.140625" style="21" customWidth="1"/>
    <col min="1540" max="1540" width="22" style="21" customWidth="1"/>
    <col min="1541" max="1541" width="21.140625" style="21" customWidth="1"/>
    <col min="1542" max="1542" width="18.7109375" style="21" customWidth="1"/>
    <col min="1543" max="1543" width="21.42578125" style="21" customWidth="1"/>
    <col min="1544" max="1544" width="15.7109375" style="21" customWidth="1"/>
    <col min="1545" max="1545" width="20.140625" style="21" bestFit="1" customWidth="1"/>
    <col min="1546" max="1546" width="18.85546875" style="21" bestFit="1" customWidth="1"/>
    <col min="1547" max="1793" width="12.5703125" style="21"/>
    <col min="1794" max="1794" width="36.5703125" style="21" customWidth="1"/>
    <col min="1795" max="1795" width="16.140625" style="21" customWidth="1"/>
    <col min="1796" max="1796" width="22" style="21" customWidth="1"/>
    <col min="1797" max="1797" width="21.140625" style="21" customWidth="1"/>
    <col min="1798" max="1798" width="18.7109375" style="21" customWidth="1"/>
    <col min="1799" max="1799" width="21.42578125" style="21" customWidth="1"/>
    <col min="1800" max="1800" width="15.7109375" style="21" customWidth="1"/>
    <col min="1801" max="1801" width="20.140625" style="21" bestFit="1" customWidth="1"/>
    <col min="1802" max="1802" width="18.85546875" style="21" bestFit="1" customWidth="1"/>
    <col min="1803" max="2049" width="12.5703125" style="21"/>
    <col min="2050" max="2050" width="36.5703125" style="21" customWidth="1"/>
    <col min="2051" max="2051" width="16.140625" style="21" customWidth="1"/>
    <col min="2052" max="2052" width="22" style="21" customWidth="1"/>
    <col min="2053" max="2053" width="21.140625" style="21" customWidth="1"/>
    <col min="2054" max="2054" width="18.7109375" style="21" customWidth="1"/>
    <col min="2055" max="2055" width="21.42578125" style="21" customWidth="1"/>
    <col min="2056" max="2056" width="15.7109375" style="21" customWidth="1"/>
    <col min="2057" max="2057" width="20.140625" style="21" bestFit="1" customWidth="1"/>
    <col min="2058" max="2058" width="18.85546875" style="21" bestFit="1" customWidth="1"/>
    <col min="2059" max="2305" width="12.5703125" style="21"/>
    <col min="2306" max="2306" width="36.5703125" style="21" customWidth="1"/>
    <col min="2307" max="2307" width="16.140625" style="21" customWidth="1"/>
    <col min="2308" max="2308" width="22" style="21" customWidth="1"/>
    <col min="2309" max="2309" width="21.140625" style="21" customWidth="1"/>
    <col min="2310" max="2310" width="18.7109375" style="21" customWidth="1"/>
    <col min="2311" max="2311" width="21.42578125" style="21" customWidth="1"/>
    <col min="2312" max="2312" width="15.7109375" style="21" customWidth="1"/>
    <col min="2313" max="2313" width="20.140625" style="21" bestFit="1" customWidth="1"/>
    <col min="2314" max="2314" width="18.85546875" style="21" bestFit="1" customWidth="1"/>
    <col min="2315" max="2561" width="12.5703125" style="21"/>
    <col min="2562" max="2562" width="36.5703125" style="21" customWidth="1"/>
    <col min="2563" max="2563" width="16.140625" style="21" customWidth="1"/>
    <col min="2564" max="2564" width="22" style="21" customWidth="1"/>
    <col min="2565" max="2565" width="21.140625" style="21" customWidth="1"/>
    <col min="2566" max="2566" width="18.7109375" style="21" customWidth="1"/>
    <col min="2567" max="2567" width="21.42578125" style="21" customWidth="1"/>
    <col min="2568" max="2568" width="15.7109375" style="21" customWidth="1"/>
    <col min="2569" max="2569" width="20.140625" style="21" bestFit="1" customWidth="1"/>
    <col min="2570" max="2570" width="18.85546875" style="21" bestFit="1" customWidth="1"/>
    <col min="2571" max="2817" width="12.5703125" style="21"/>
    <col min="2818" max="2818" width="36.5703125" style="21" customWidth="1"/>
    <col min="2819" max="2819" width="16.140625" style="21" customWidth="1"/>
    <col min="2820" max="2820" width="22" style="21" customWidth="1"/>
    <col min="2821" max="2821" width="21.140625" style="21" customWidth="1"/>
    <col min="2822" max="2822" width="18.7109375" style="21" customWidth="1"/>
    <col min="2823" max="2823" width="21.42578125" style="21" customWidth="1"/>
    <col min="2824" max="2824" width="15.7109375" style="21" customWidth="1"/>
    <col min="2825" max="2825" width="20.140625" style="21" bestFit="1" customWidth="1"/>
    <col min="2826" max="2826" width="18.85546875" style="21" bestFit="1" customWidth="1"/>
    <col min="2827" max="3073" width="12.5703125" style="21"/>
    <col min="3074" max="3074" width="36.5703125" style="21" customWidth="1"/>
    <col min="3075" max="3075" width="16.140625" style="21" customWidth="1"/>
    <col min="3076" max="3076" width="22" style="21" customWidth="1"/>
    <col min="3077" max="3077" width="21.140625" style="21" customWidth="1"/>
    <col min="3078" max="3078" width="18.7109375" style="21" customWidth="1"/>
    <col min="3079" max="3079" width="21.42578125" style="21" customWidth="1"/>
    <col min="3080" max="3080" width="15.7109375" style="21" customWidth="1"/>
    <col min="3081" max="3081" width="20.140625" style="21" bestFit="1" customWidth="1"/>
    <col min="3082" max="3082" width="18.85546875" style="21" bestFit="1" customWidth="1"/>
    <col min="3083" max="3329" width="12.5703125" style="21"/>
    <col min="3330" max="3330" width="36.5703125" style="21" customWidth="1"/>
    <col min="3331" max="3331" width="16.140625" style="21" customWidth="1"/>
    <col min="3332" max="3332" width="22" style="21" customWidth="1"/>
    <col min="3333" max="3333" width="21.140625" style="21" customWidth="1"/>
    <col min="3334" max="3334" width="18.7109375" style="21" customWidth="1"/>
    <col min="3335" max="3335" width="21.42578125" style="21" customWidth="1"/>
    <col min="3336" max="3336" width="15.7109375" style="21" customWidth="1"/>
    <col min="3337" max="3337" width="20.140625" style="21" bestFit="1" customWidth="1"/>
    <col min="3338" max="3338" width="18.85546875" style="21" bestFit="1" customWidth="1"/>
    <col min="3339" max="3585" width="12.5703125" style="21"/>
    <col min="3586" max="3586" width="36.5703125" style="21" customWidth="1"/>
    <col min="3587" max="3587" width="16.140625" style="21" customWidth="1"/>
    <col min="3588" max="3588" width="22" style="21" customWidth="1"/>
    <col min="3589" max="3589" width="21.140625" style="21" customWidth="1"/>
    <col min="3590" max="3590" width="18.7109375" style="21" customWidth="1"/>
    <col min="3591" max="3591" width="21.42578125" style="21" customWidth="1"/>
    <col min="3592" max="3592" width="15.7109375" style="21" customWidth="1"/>
    <col min="3593" max="3593" width="20.140625" style="21" bestFit="1" customWidth="1"/>
    <col min="3594" max="3594" width="18.85546875" style="21" bestFit="1" customWidth="1"/>
    <col min="3595" max="3841" width="12.5703125" style="21"/>
    <col min="3842" max="3842" width="36.5703125" style="21" customWidth="1"/>
    <col min="3843" max="3843" width="16.140625" style="21" customWidth="1"/>
    <col min="3844" max="3844" width="22" style="21" customWidth="1"/>
    <col min="3845" max="3845" width="21.140625" style="21" customWidth="1"/>
    <col min="3846" max="3846" width="18.7109375" style="21" customWidth="1"/>
    <col min="3847" max="3847" width="21.42578125" style="21" customWidth="1"/>
    <col min="3848" max="3848" width="15.7109375" style="21" customWidth="1"/>
    <col min="3849" max="3849" width="20.140625" style="21" bestFit="1" customWidth="1"/>
    <col min="3850" max="3850" width="18.85546875" style="21" bestFit="1" customWidth="1"/>
    <col min="3851" max="4097" width="12.5703125" style="21"/>
    <col min="4098" max="4098" width="36.5703125" style="21" customWidth="1"/>
    <col min="4099" max="4099" width="16.140625" style="21" customWidth="1"/>
    <col min="4100" max="4100" width="22" style="21" customWidth="1"/>
    <col min="4101" max="4101" width="21.140625" style="21" customWidth="1"/>
    <col min="4102" max="4102" width="18.7109375" style="21" customWidth="1"/>
    <col min="4103" max="4103" width="21.42578125" style="21" customWidth="1"/>
    <col min="4104" max="4104" width="15.7109375" style="21" customWidth="1"/>
    <col min="4105" max="4105" width="20.140625" style="21" bestFit="1" customWidth="1"/>
    <col min="4106" max="4106" width="18.85546875" style="21" bestFit="1" customWidth="1"/>
    <col min="4107" max="4353" width="12.5703125" style="21"/>
    <col min="4354" max="4354" width="36.5703125" style="21" customWidth="1"/>
    <col min="4355" max="4355" width="16.140625" style="21" customWidth="1"/>
    <col min="4356" max="4356" width="22" style="21" customWidth="1"/>
    <col min="4357" max="4357" width="21.140625" style="21" customWidth="1"/>
    <col min="4358" max="4358" width="18.7109375" style="21" customWidth="1"/>
    <col min="4359" max="4359" width="21.42578125" style="21" customWidth="1"/>
    <col min="4360" max="4360" width="15.7109375" style="21" customWidth="1"/>
    <col min="4361" max="4361" width="20.140625" style="21" bestFit="1" customWidth="1"/>
    <col min="4362" max="4362" width="18.85546875" style="21" bestFit="1" customWidth="1"/>
    <col min="4363" max="4609" width="12.5703125" style="21"/>
    <col min="4610" max="4610" width="36.5703125" style="21" customWidth="1"/>
    <col min="4611" max="4611" width="16.140625" style="21" customWidth="1"/>
    <col min="4612" max="4612" width="22" style="21" customWidth="1"/>
    <col min="4613" max="4613" width="21.140625" style="21" customWidth="1"/>
    <col min="4614" max="4614" width="18.7109375" style="21" customWidth="1"/>
    <col min="4615" max="4615" width="21.42578125" style="21" customWidth="1"/>
    <col min="4616" max="4616" width="15.7109375" style="21" customWidth="1"/>
    <col min="4617" max="4617" width="20.140625" style="21" bestFit="1" customWidth="1"/>
    <col min="4618" max="4618" width="18.85546875" style="21" bestFit="1" customWidth="1"/>
    <col min="4619" max="4865" width="12.5703125" style="21"/>
    <col min="4866" max="4866" width="36.5703125" style="21" customWidth="1"/>
    <col min="4867" max="4867" width="16.140625" style="21" customWidth="1"/>
    <col min="4868" max="4868" width="22" style="21" customWidth="1"/>
    <col min="4869" max="4869" width="21.140625" style="21" customWidth="1"/>
    <col min="4870" max="4870" width="18.7109375" style="21" customWidth="1"/>
    <col min="4871" max="4871" width="21.42578125" style="21" customWidth="1"/>
    <col min="4872" max="4872" width="15.7109375" style="21" customWidth="1"/>
    <col min="4873" max="4873" width="20.140625" style="21" bestFit="1" customWidth="1"/>
    <col min="4874" max="4874" width="18.85546875" style="21" bestFit="1" customWidth="1"/>
    <col min="4875" max="5121" width="12.5703125" style="21"/>
    <col min="5122" max="5122" width="36.5703125" style="21" customWidth="1"/>
    <col min="5123" max="5123" width="16.140625" style="21" customWidth="1"/>
    <col min="5124" max="5124" width="22" style="21" customWidth="1"/>
    <col min="5125" max="5125" width="21.140625" style="21" customWidth="1"/>
    <col min="5126" max="5126" width="18.7109375" style="21" customWidth="1"/>
    <col min="5127" max="5127" width="21.42578125" style="21" customWidth="1"/>
    <col min="5128" max="5128" width="15.7109375" style="21" customWidth="1"/>
    <col min="5129" max="5129" width="20.140625" style="21" bestFit="1" customWidth="1"/>
    <col min="5130" max="5130" width="18.85546875" style="21" bestFit="1" customWidth="1"/>
    <col min="5131" max="5377" width="12.5703125" style="21"/>
    <col min="5378" max="5378" width="36.5703125" style="21" customWidth="1"/>
    <col min="5379" max="5379" width="16.140625" style="21" customWidth="1"/>
    <col min="5380" max="5380" width="22" style="21" customWidth="1"/>
    <col min="5381" max="5381" width="21.140625" style="21" customWidth="1"/>
    <col min="5382" max="5382" width="18.7109375" style="21" customWidth="1"/>
    <col min="5383" max="5383" width="21.42578125" style="21" customWidth="1"/>
    <col min="5384" max="5384" width="15.7109375" style="21" customWidth="1"/>
    <col min="5385" max="5385" width="20.140625" style="21" bestFit="1" customWidth="1"/>
    <col min="5386" max="5386" width="18.85546875" style="21" bestFit="1" customWidth="1"/>
    <col min="5387" max="5633" width="12.5703125" style="21"/>
    <col min="5634" max="5634" width="36.5703125" style="21" customWidth="1"/>
    <col min="5635" max="5635" width="16.140625" style="21" customWidth="1"/>
    <col min="5636" max="5636" width="22" style="21" customWidth="1"/>
    <col min="5637" max="5637" width="21.140625" style="21" customWidth="1"/>
    <col min="5638" max="5638" width="18.7109375" style="21" customWidth="1"/>
    <col min="5639" max="5639" width="21.42578125" style="21" customWidth="1"/>
    <col min="5640" max="5640" width="15.7109375" style="21" customWidth="1"/>
    <col min="5641" max="5641" width="20.140625" style="21" bestFit="1" customWidth="1"/>
    <col min="5642" max="5642" width="18.85546875" style="21" bestFit="1" customWidth="1"/>
    <col min="5643" max="5889" width="12.5703125" style="21"/>
    <col min="5890" max="5890" width="36.5703125" style="21" customWidth="1"/>
    <col min="5891" max="5891" width="16.140625" style="21" customWidth="1"/>
    <col min="5892" max="5892" width="22" style="21" customWidth="1"/>
    <col min="5893" max="5893" width="21.140625" style="21" customWidth="1"/>
    <col min="5894" max="5894" width="18.7109375" style="21" customWidth="1"/>
    <col min="5895" max="5895" width="21.42578125" style="21" customWidth="1"/>
    <col min="5896" max="5896" width="15.7109375" style="21" customWidth="1"/>
    <col min="5897" max="5897" width="20.140625" style="21" bestFit="1" customWidth="1"/>
    <col min="5898" max="5898" width="18.85546875" style="21" bestFit="1" customWidth="1"/>
    <col min="5899" max="6145" width="12.5703125" style="21"/>
    <col min="6146" max="6146" width="36.5703125" style="21" customWidth="1"/>
    <col min="6147" max="6147" width="16.140625" style="21" customWidth="1"/>
    <col min="6148" max="6148" width="22" style="21" customWidth="1"/>
    <col min="6149" max="6149" width="21.140625" style="21" customWidth="1"/>
    <col min="6150" max="6150" width="18.7109375" style="21" customWidth="1"/>
    <col min="6151" max="6151" width="21.42578125" style="21" customWidth="1"/>
    <col min="6152" max="6152" width="15.7109375" style="21" customWidth="1"/>
    <col min="6153" max="6153" width="20.140625" style="21" bestFit="1" customWidth="1"/>
    <col min="6154" max="6154" width="18.85546875" style="21" bestFit="1" customWidth="1"/>
    <col min="6155" max="6401" width="12.5703125" style="21"/>
    <col min="6402" max="6402" width="36.5703125" style="21" customWidth="1"/>
    <col min="6403" max="6403" width="16.140625" style="21" customWidth="1"/>
    <col min="6404" max="6404" width="22" style="21" customWidth="1"/>
    <col min="6405" max="6405" width="21.140625" style="21" customWidth="1"/>
    <col min="6406" max="6406" width="18.7109375" style="21" customWidth="1"/>
    <col min="6407" max="6407" width="21.42578125" style="21" customWidth="1"/>
    <col min="6408" max="6408" width="15.7109375" style="21" customWidth="1"/>
    <col min="6409" max="6409" width="20.140625" style="21" bestFit="1" customWidth="1"/>
    <col min="6410" max="6410" width="18.85546875" style="21" bestFit="1" customWidth="1"/>
    <col min="6411" max="6657" width="12.5703125" style="21"/>
    <col min="6658" max="6658" width="36.5703125" style="21" customWidth="1"/>
    <col min="6659" max="6659" width="16.140625" style="21" customWidth="1"/>
    <col min="6660" max="6660" width="22" style="21" customWidth="1"/>
    <col min="6661" max="6661" width="21.140625" style="21" customWidth="1"/>
    <col min="6662" max="6662" width="18.7109375" style="21" customWidth="1"/>
    <col min="6663" max="6663" width="21.42578125" style="21" customWidth="1"/>
    <col min="6664" max="6664" width="15.7109375" style="21" customWidth="1"/>
    <col min="6665" max="6665" width="20.140625" style="21" bestFit="1" customWidth="1"/>
    <col min="6666" max="6666" width="18.85546875" style="21" bestFit="1" customWidth="1"/>
    <col min="6667" max="6913" width="12.5703125" style="21"/>
    <col min="6914" max="6914" width="36.5703125" style="21" customWidth="1"/>
    <col min="6915" max="6915" width="16.140625" style="21" customWidth="1"/>
    <col min="6916" max="6916" width="22" style="21" customWidth="1"/>
    <col min="6917" max="6917" width="21.140625" style="21" customWidth="1"/>
    <col min="6918" max="6918" width="18.7109375" style="21" customWidth="1"/>
    <col min="6919" max="6919" width="21.42578125" style="21" customWidth="1"/>
    <col min="6920" max="6920" width="15.7109375" style="21" customWidth="1"/>
    <col min="6921" max="6921" width="20.140625" style="21" bestFit="1" customWidth="1"/>
    <col min="6922" max="6922" width="18.85546875" style="21" bestFit="1" customWidth="1"/>
    <col min="6923" max="7169" width="12.5703125" style="21"/>
    <col min="7170" max="7170" width="36.5703125" style="21" customWidth="1"/>
    <col min="7171" max="7171" width="16.140625" style="21" customWidth="1"/>
    <col min="7172" max="7172" width="22" style="21" customWidth="1"/>
    <col min="7173" max="7173" width="21.140625" style="21" customWidth="1"/>
    <col min="7174" max="7174" width="18.7109375" style="21" customWidth="1"/>
    <col min="7175" max="7175" width="21.42578125" style="21" customWidth="1"/>
    <col min="7176" max="7176" width="15.7109375" style="21" customWidth="1"/>
    <col min="7177" max="7177" width="20.140625" style="21" bestFit="1" customWidth="1"/>
    <col min="7178" max="7178" width="18.85546875" style="21" bestFit="1" customWidth="1"/>
    <col min="7179" max="7425" width="12.5703125" style="21"/>
    <col min="7426" max="7426" width="36.5703125" style="21" customWidth="1"/>
    <col min="7427" max="7427" width="16.140625" style="21" customWidth="1"/>
    <col min="7428" max="7428" width="22" style="21" customWidth="1"/>
    <col min="7429" max="7429" width="21.140625" style="21" customWidth="1"/>
    <col min="7430" max="7430" width="18.7109375" style="21" customWidth="1"/>
    <col min="7431" max="7431" width="21.42578125" style="21" customWidth="1"/>
    <col min="7432" max="7432" width="15.7109375" style="21" customWidth="1"/>
    <col min="7433" max="7433" width="20.140625" style="21" bestFit="1" customWidth="1"/>
    <col min="7434" max="7434" width="18.85546875" style="21" bestFit="1" customWidth="1"/>
    <col min="7435" max="7681" width="12.5703125" style="21"/>
    <col min="7682" max="7682" width="36.5703125" style="21" customWidth="1"/>
    <col min="7683" max="7683" width="16.140625" style="21" customWidth="1"/>
    <col min="7684" max="7684" width="22" style="21" customWidth="1"/>
    <col min="7685" max="7685" width="21.140625" style="21" customWidth="1"/>
    <col min="7686" max="7686" width="18.7109375" style="21" customWidth="1"/>
    <col min="7687" max="7687" width="21.42578125" style="21" customWidth="1"/>
    <col min="7688" max="7688" width="15.7109375" style="21" customWidth="1"/>
    <col min="7689" max="7689" width="20.140625" style="21" bestFit="1" customWidth="1"/>
    <col min="7690" max="7690" width="18.85546875" style="21" bestFit="1" customWidth="1"/>
    <col min="7691" max="7937" width="12.5703125" style="21"/>
    <col min="7938" max="7938" width="36.5703125" style="21" customWidth="1"/>
    <col min="7939" max="7939" width="16.140625" style="21" customWidth="1"/>
    <col min="7940" max="7940" width="22" style="21" customWidth="1"/>
    <col min="7941" max="7941" width="21.140625" style="21" customWidth="1"/>
    <col min="7942" max="7942" width="18.7109375" style="21" customWidth="1"/>
    <col min="7943" max="7943" width="21.42578125" style="21" customWidth="1"/>
    <col min="7944" max="7944" width="15.7109375" style="21" customWidth="1"/>
    <col min="7945" max="7945" width="20.140625" style="21" bestFit="1" customWidth="1"/>
    <col min="7946" max="7946" width="18.85546875" style="21" bestFit="1" customWidth="1"/>
    <col min="7947" max="8193" width="12.5703125" style="21"/>
    <col min="8194" max="8194" width="36.5703125" style="21" customWidth="1"/>
    <col min="8195" max="8195" width="16.140625" style="21" customWidth="1"/>
    <col min="8196" max="8196" width="22" style="21" customWidth="1"/>
    <col min="8197" max="8197" width="21.140625" style="21" customWidth="1"/>
    <col min="8198" max="8198" width="18.7109375" style="21" customWidth="1"/>
    <col min="8199" max="8199" width="21.42578125" style="21" customWidth="1"/>
    <col min="8200" max="8200" width="15.7109375" style="21" customWidth="1"/>
    <col min="8201" max="8201" width="20.140625" style="21" bestFit="1" customWidth="1"/>
    <col min="8202" max="8202" width="18.85546875" style="21" bestFit="1" customWidth="1"/>
    <col min="8203" max="8449" width="12.5703125" style="21"/>
    <col min="8450" max="8450" width="36.5703125" style="21" customWidth="1"/>
    <col min="8451" max="8451" width="16.140625" style="21" customWidth="1"/>
    <col min="8452" max="8452" width="22" style="21" customWidth="1"/>
    <col min="8453" max="8453" width="21.140625" style="21" customWidth="1"/>
    <col min="8454" max="8454" width="18.7109375" style="21" customWidth="1"/>
    <col min="8455" max="8455" width="21.42578125" style="21" customWidth="1"/>
    <col min="8456" max="8456" width="15.7109375" style="21" customWidth="1"/>
    <col min="8457" max="8457" width="20.140625" style="21" bestFit="1" customWidth="1"/>
    <col min="8458" max="8458" width="18.85546875" style="21" bestFit="1" customWidth="1"/>
    <col min="8459" max="8705" width="12.5703125" style="21"/>
    <col min="8706" max="8706" width="36.5703125" style="21" customWidth="1"/>
    <col min="8707" max="8707" width="16.140625" style="21" customWidth="1"/>
    <col min="8708" max="8708" width="22" style="21" customWidth="1"/>
    <col min="8709" max="8709" width="21.140625" style="21" customWidth="1"/>
    <col min="8710" max="8710" width="18.7109375" style="21" customWidth="1"/>
    <col min="8711" max="8711" width="21.42578125" style="21" customWidth="1"/>
    <col min="8712" max="8712" width="15.7109375" style="21" customWidth="1"/>
    <col min="8713" max="8713" width="20.140625" style="21" bestFit="1" customWidth="1"/>
    <col min="8714" max="8714" width="18.85546875" style="21" bestFit="1" customWidth="1"/>
    <col min="8715" max="8961" width="12.5703125" style="21"/>
    <col min="8962" max="8962" width="36.5703125" style="21" customWidth="1"/>
    <col min="8963" max="8963" width="16.140625" style="21" customWidth="1"/>
    <col min="8964" max="8964" width="22" style="21" customWidth="1"/>
    <col min="8965" max="8965" width="21.140625" style="21" customWidth="1"/>
    <col min="8966" max="8966" width="18.7109375" style="21" customWidth="1"/>
    <col min="8967" max="8967" width="21.42578125" style="21" customWidth="1"/>
    <col min="8968" max="8968" width="15.7109375" style="21" customWidth="1"/>
    <col min="8969" max="8969" width="20.140625" style="21" bestFit="1" customWidth="1"/>
    <col min="8970" max="8970" width="18.85546875" style="21" bestFit="1" customWidth="1"/>
    <col min="8971" max="9217" width="12.5703125" style="21"/>
    <col min="9218" max="9218" width="36.5703125" style="21" customWidth="1"/>
    <col min="9219" max="9219" width="16.140625" style="21" customWidth="1"/>
    <col min="9220" max="9220" width="22" style="21" customWidth="1"/>
    <col min="9221" max="9221" width="21.140625" style="21" customWidth="1"/>
    <col min="9222" max="9222" width="18.7109375" style="21" customWidth="1"/>
    <col min="9223" max="9223" width="21.42578125" style="21" customWidth="1"/>
    <col min="9224" max="9224" width="15.7109375" style="21" customWidth="1"/>
    <col min="9225" max="9225" width="20.140625" style="21" bestFit="1" customWidth="1"/>
    <col min="9226" max="9226" width="18.85546875" style="21" bestFit="1" customWidth="1"/>
    <col min="9227" max="9473" width="12.5703125" style="21"/>
    <col min="9474" max="9474" width="36.5703125" style="21" customWidth="1"/>
    <col min="9475" max="9475" width="16.140625" style="21" customWidth="1"/>
    <col min="9476" max="9476" width="22" style="21" customWidth="1"/>
    <col min="9477" max="9477" width="21.140625" style="21" customWidth="1"/>
    <col min="9478" max="9478" width="18.7109375" style="21" customWidth="1"/>
    <col min="9479" max="9479" width="21.42578125" style="21" customWidth="1"/>
    <col min="9480" max="9480" width="15.7109375" style="21" customWidth="1"/>
    <col min="9481" max="9481" width="20.140625" style="21" bestFit="1" customWidth="1"/>
    <col min="9482" max="9482" width="18.85546875" style="21" bestFit="1" customWidth="1"/>
    <col min="9483" max="9729" width="12.5703125" style="21"/>
    <col min="9730" max="9730" width="36.5703125" style="21" customWidth="1"/>
    <col min="9731" max="9731" width="16.140625" style="21" customWidth="1"/>
    <col min="9732" max="9732" width="22" style="21" customWidth="1"/>
    <col min="9733" max="9733" width="21.140625" style="21" customWidth="1"/>
    <col min="9734" max="9734" width="18.7109375" style="21" customWidth="1"/>
    <col min="9735" max="9735" width="21.42578125" style="21" customWidth="1"/>
    <col min="9736" max="9736" width="15.7109375" style="21" customWidth="1"/>
    <col min="9737" max="9737" width="20.140625" style="21" bestFit="1" customWidth="1"/>
    <col min="9738" max="9738" width="18.85546875" style="21" bestFit="1" customWidth="1"/>
    <col min="9739" max="9985" width="12.5703125" style="21"/>
    <col min="9986" max="9986" width="36.5703125" style="21" customWidth="1"/>
    <col min="9987" max="9987" width="16.140625" style="21" customWidth="1"/>
    <col min="9988" max="9988" width="22" style="21" customWidth="1"/>
    <col min="9989" max="9989" width="21.140625" style="21" customWidth="1"/>
    <col min="9990" max="9990" width="18.7109375" style="21" customWidth="1"/>
    <col min="9991" max="9991" width="21.42578125" style="21" customWidth="1"/>
    <col min="9992" max="9992" width="15.7109375" style="21" customWidth="1"/>
    <col min="9993" max="9993" width="20.140625" style="21" bestFit="1" customWidth="1"/>
    <col min="9994" max="9994" width="18.85546875" style="21" bestFit="1" customWidth="1"/>
    <col min="9995" max="10241" width="12.5703125" style="21"/>
    <col min="10242" max="10242" width="36.5703125" style="21" customWidth="1"/>
    <col min="10243" max="10243" width="16.140625" style="21" customWidth="1"/>
    <col min="10244" max="10244" width="22" style="21" customWidth="1"/>
    <col min="10245" max="10245" width="21.140625" style="21" customWidth="1"/>
    <col min="10246" max="10246" width="18.7109375" style="21" customWidth="1"/>
    <col min="10247" max="10247" width="21.42578125" style="21" customWidth="1"/>
    <col min="10248" max="10248" width="15.7109375" style="21" customWidth="1"/>
    <col min="10249" max="10249" width="20.140625" style="21" bestFit="1" customWidth="1"/>
    <col min="10250" max="10250" width="18.85546875" style="21" bestFit="1" customWidth="1"/>
    <col min="10251" max="10497" width="12.5703125" style="21"/>
    <col min="10498" max="10498" width="36.5703125" style="21" customWidth="1"/>
    <col min="10499" max="10499" width="16.140625" style="21" customWidth="1"/>
    <col min="10500" max="10500" width="22" style="21" customWidth="1"/>
    <col min="10501" max="10501" width="21.140625" style="21" customWidth="1"/>
    <col min="10502" max="10502" width="18.7109375" style="21" customWidth="1"/>
    <col min="10503" max="10503" width="21.42578125" style="21" customWidth="1"/>
    <col min="10504" max="10504" width="15.7109375" style="21" customWidth="1"/>
    <col min="10505" max="10505" width="20.140625" style="21" bestFit="1" customWidth="1"/>
    <col min="10506" max="10506" width="18.85546875" style="21" bestFit="1" customWidth="1"/>
    <col min="10507" max="10753" width="12.5703125" style="21"/>
    <col min="10754" max="10754" width="36.5703125" style="21" customWidth="1"/>
    <col min="10755" max="10755" width="16.140625" style="21" customWidth="1"/>
    <col min="10756" max="10756" width="22" style="21" customWidth="1"/>
    <col min="10757" max="10757" width="21.140625" style="21" customWidth="1"/>
    <col min="10758" max="10758" width="18.7109375" style="21" customWidth="1"/>
    <col min="10759" max="10759" width="21.42578125" style="21" customWidth="1"/>
    <col min="10760" max="10760" width="15.7109375" style="21" customWidth="1"/>
    <col min="10761" max="10761" width="20.140625" style="21" bestFit="1" customWidth="1"/>
    <col min="10762" max="10762" width="18.85546875" style="21" bestFit="1" customWidth="1"/>
    <col min="10763" max="11009" width="12.5703125" style="21"/>
    <col min="11010" max="11010" width="36.5703125" style="21" customWidth="1"/>
    <col min="11011" max="11011" width="16.140625" style="21" customWidth="1"/>
    <col min="11012" max="11012" width="22" style="21" customWidth="1"/>
    <col min="11013" max="11013" width="21.140625" style="21" customWidth="1"/>
    <col min="11014" max="11014" width="18.7109375" style="21" customWidth="1"/>
    <col min="11015" max="11015" width="21.42578125" style="21" customWidth="1"/>
    <col min="11016" max="11016" width="15.7109375" style="21" customWidth="1"/>
    <col min="11017" max="11017" width="20.140625" style="21" bestFit="1" customWidth="1"/>
    <col min="11018" max="11018" width="18.85546875" style="21" bestFit="1" customWidth="1"/>
    <col min="11019" max="11265" width="12.5703125" style="21"/>
    <col min="11266" max="11266" width="36.5703125" style="21" customWidth="1"/>
    <col min="11267" max="11267" width="16.140625" style="21" customWidth="1"/>
    <col min="11268" max="11268" width="22" style="21" customWidth="1"/>
    <col min="11269" max="11269" width="21.140625" style="21" customWidth="1"/>
    <col min="11270" max="11270" width="18.7109375" style="21" customWidth="1"/>
    <col min="11271" max="11271" width="21.42578125" style="21" customWidth="1"/>
    <col min="11272" max="11272" width="15.7109375" style="21" customWidth="1"/>
    <col min="11273" max="11273" width="20.140625" style="21" bestFit="1" customWidth="1"/>
    <col min="11274" max="11274" width="18.85546875" style="21" bestFit="1" customWidth="1"/>
    <col min="11275" max="11521" width="12.5703125" style="21"/>
    <col min="11522" max="11522" width="36.5703125" style="21" customWidth="1"/>
    <col min="11523" max="11523" width="16.140625" style="21" customWidth="1"/>
    <col min="11524" max="11524" width="22" style="21" customWidth="1"/>
    <col min="11525" max="11525" width="21.140625" style="21" customWidth="1"/>
    <col min="11526" max="11526" width="18.7109375" style="21" customWidth="1"/>
    <col min="11527" max="11527" width="21.42578125" style="21" customWidth="1"/>
    <col min="11528" max="11528" width="15.7109375" style="21" customWidth="1"/>
    <col min="11529" max="11529" width="20.140625" style="21" bestFit="1" customWidth="1"/>
    <col min="11530" max="11530" width="18.85546875" style="21" bestFit="1" customWidth="1"/>
    <col min="11531" max="11777" width="12.5703125" style="21"/>
    <col min="11778" max="11778" width="36.5703125" style="21" customWidth="1"/>
    <col min="11779" max="11779" width="16.140625" style="21" customWidth="1"/>
    <col min="11780" max="11780" width="22" style="21" customWidth="1"/>
    <col min="11781" max="11781" width="21.140625" style="21" customWidth="1"/>
    <col min="11782" max="11782" width="18.7109375" style="21" customWidth="1"/>
    <col min="11783" max="11783" width="21.42578125" style="21" customWidth="1"/>
    <col min="11784" max="11784" width="15.7109375" style="21" customWidth="1"/>
    <col min="11785" max="11785" width="20.140625" style="21" bestFit="1" customWidth="1"/>
    <col min="11786" max="11786" width="18.85546875" style="21" bestFit="1" customWidth="1"/>
    <col min="11787" max="12033" width="12.5703125" style="21"/>
    <col min="12034" max="12034" width="36.5703125" style="21" customWidth="1"/>
    <col min="12035" max="12035" width="16.140625" style="21" customWidth="1"/>
    <col min="12036" max="12036" width="22" style="21" customWidth="1"/>
    <col min="12037" max="12037" width="21.140625" style="21" customWidth="1"/>
    <col min="12038" max="12038" width="18.7109375" style="21" customWidth="1"/>
    <col min="12039" max="12039" width="21.42578125" style="21" customWidth="1"/>
    <col min="12040" max="12040" width="15.7109375" style="21" customWidth="1"/>
    <col min="12041" max="12041" width="20.140625" style="21" bestFit="1" customWidth="1"/>
    <col min="12042" max="12042" width="18.85546875" style="21" bestFit="1" customWidth="1"/>
    <col min="12043" max="12289" width="12.5703125" style="21"/>
    <col min="12290" max="12290" width="36.5703125" style="21" customWidth="1"/>
    <col min="12291" max="12291" width="16.140625" style="21" customWidth="1"/>
    <col min="12292" max="12292" width="22" style="21" customWidth="1"/>
    <col min="12293" max="12293" width="21.140625" style="21" customWidth="1"/>
    <col min="12294" max="12294" width="18.7109375" style="21" customWidth="1"/>
    <col min="12295" max="12295" width="21.42578125" style="21" customWidth="1"/>
    <col min="12296" max="12296" width="15.7109375" style="21" customWidth="1"/>
    <col min="12297" max="12297" width="20.140625" style="21" bestFit="1" customWidth="1"/>
    <col min="12298" max="12298" width="18.85546875" style="21" bestFit="1" customWidth="1"/>
    <col min="12299" max="12545" width="12.5703125" style="21"/>
    <col min="12546" max="12546" width="36.5703125" style="21" customWidth="1"/>
    <col min="12547" max="12547" width="16.140625" style="21" customWidth="1"/>
    <col min="12548" max="12548" width="22" style="21" customWidth="1"/>
    <col min="12549" max="12549" width="21.140625" style="21" customWidth="1"/>
    <col min="12550" max="12550" width="18.7109375" style="21" customWidth="1"/>
    <col min="12551" max="12551" width="21.42578125" style="21" customWidth="1"/>
    <col min="12552" max="12552" width="15.7109375" style="21" customWidth="1"/>
    <col min="12553" max="12553" width="20.140625" style="21" bestFit="1" customWidth="1"/>
    <col min="12554" max="12554" width="18.85546875" style="21" bestFit="1" customWidth="1"/>
    <col min="12555" max="12801" width="12.5703125" style="21"/>
    <col min="12802" max="12802" width="36.5703125" style="21" customWidth="1"/>
    <col min="12803" max="12803" width="16.140625" style="21" customWidth="1"/>
    <col min="12804" max="12804" width="22" style="21" customWidth="1"/>
    <col min="12805" max="12805" width="21.140625" style="21" customWidth="1"/>
    <col min="12806" max="12806" width="18.7109375" style="21" customWidth="1"/>
    <col min="12807" max="12807" width="21.42578125" style="21" customWidth="1"/>
    <col min="12808" max="12808" width="15.7109375" style="21" customWidth="1"/>
    <col min="12809" max="12809" width="20.140625" style="21" bestFit="1" customWidth="1"/>
    <col min="12810" max="12810" width="18.85546875" style="21" bestFit="1" customWidth="1"/>
    <col min="12811" max="13057" width="12.5703125" style="21"/>
    <col min="13058" max="13058" width="36.5703125" style="21" customWidth="1"/>
    <col min="13059" max="13059" width="16.140625" style="21" customWidth="1"/>
    <col min="13060" max="13060" width="22" style="21" customWidth="1"/>
    <col min="13061" max="13061" width="21.140625" style="21" customWidth="1"/>
    <col min="13062" max="13062" width="18.7109375" style="21" customWidth="1"/>
    <col min="13063" max="13063" width="21.42578125" style="21" customWidth="1"/>
    <col min="13064" max="13064" width="15.7109375" style="21" customWidth="1"/>
    <col min="13065" max="13065" width="20.140625" style="21" bestFit="1" customWidth="1"/>
    <col min="13066" max="13066" width="18.85546875" style="21" bestFit="1" customWidth="1"/>
    <col min="13067" max="13313" width="12.5703125" style="21"/>
    <col min="13314" max="13314" width="36.5703125" style="21" customWidth="1"/>
    <col min="13315" max="13315" width="16.140625" style="21" customWidth="1"/>
    <col min="13316" max="13316" width="22" style="21" customWidth="1"/>
    <col min="13317" max="13317" width="21.140625" style="21" customWidth="1"/>
    <col min="13318" max="13318" width="18.7109375" style="21" customWidth="1"/>
    <col min="13319" max="13319" width="21.42578125" style="21" customWidth="1"/>
    <col min="13320" max="13320" width="15.7109375" style="21" customWidth="1"/>
    <col min="13321" max="13321" width="20.140625" style="21" bestFit="1" customWidth="1"/>
    <col min="13322" max="13322" width="18.85546875" style="21" bestFit="1" customWidth="1"/>
    <col min="13323" max="13569" width="12.5703125" style="21"/>
    <col min="13570" max="13570" width="36.5703125" style="21" customWidth="1"/>
    <col min="13571" max="13571" width="16.140625" style="21" customWidth="1"/>
    <col min="13572" max="13572" width="22" style="21" customWidth="1"/>
    <col min="13573" max="13573" width="21.140625" style="21" customWidth="1"/>
    <col min="13574" max="13574" width="18.7109375" style="21" customWidth="1"/>
    <col min="13575" max="13575" width="21.42578125" style="21" customWidth="1"/>
    <col min="13576" max="13576" width="15.7109375" style="21" customWidth="1"/>
    <col min="13577" max="13577" width="20.140625" style="21" bestFit="1" customWidth="1"/>
    <col min="13578" max="13578" width="18.85546875" style="21" bestFit="1" customWidth="1"/>
    <col min="13579" max="13825" width="12.5703125" style="21"/>
    <col min="13826" max="13826" width="36.5703125" style="21" customWidth="1"/>
    <col min="13827" max="13827" width="16.140625" style="21" customWidth="1"/>
    <col min="13828" max="13828" width="22" style="21" customWidth="1"/>
    <col min="13829" max="13829" width="21.140625" style="21" customWidth="1"/>
    <col min="13830" max="13830" width="18.7109375" style="21" customWidth="1"/>
    <col min="13831" max="13831" width="21.42578125" style="21" customWidth="1"/>
    <col min="13832" max="13832" width="15.7109375" style="21" customWidth="1"/>
    <col min="13833" max="13833" width="20.140625" style="21" bestFit="1" customWidth="1"/>
    <col min="13834" max="13834" width="18.85546875" style="21" bestFit="1" customWidth="1"/>
    <col min="13835" max="14081" width="12.5703125" style="21"/>
    <col min="14082" max="14082" width="36.5703125" style="21" customWidth="1"/>
    <col min="14083" max="14083" width="16.140625" style="21" customWidth="1"/>
    <col min="14084" max="14084" width="22" style="21" customWidth="1"/>
    <col min="14085" max="14085" width="21.140625" style="21" customWidth="1"/>
    <col min="14086" max="14086" width="18.7109375" style="21" customWidth="1"/>
    <col min="14087" max="14087" width="21.42578125" style="21" customWidth="1"/>
    <col min="14088" max="14088" width="15.7109375" style="21" customWidth="1"/>
    <col min="14089" max="14089" width="20.140625" style="21" bestFit="1" customWidth="1"/>
    <col min="14090" max="14090" width="18.85546875" style="21" bestFit="1" customWidth="1"/>
    <col min="14091" max="14337" width="12.5703125" style="21"/>
    <col min="14338" max="14338" width="36.5703125" style="21" customWidth="1"/>
    <col min="14339" max="14339" width="16.140625" style="21" customWidth="1"/>
    <col min="14340" max="14340" width="22" style="21" customWidth="1"/>
    <col min="14341" max="14341" width="21.140625" style="21" customWidth="1"/>
    <col min="14342" max="14342" width="18.7109375" style="21" customWidth="1"/>
    <col min="14343" max="14343" width="21.42578125" style="21" customWidth="1"/>
    <col min="14344" max="14344" width="15.7109375" style="21" customWidth="1"/>
    <col min="14345" max="14345" width="20.140625" style="21" bestFit="1" customWidth="1"/>
    <col min="14346" max="14346" width="18.85546875" style="21" bestFit="1" customWidth="1"/>
    <col min="14347" max="14593" width="12.5703125" style="21"/>
    <col min="14594" max="14594" width="36.5703125" style="21" customWidth="1"/>
    <col min="14595" max="14595" width="16.140625" style="21" customWidth="1"/>
    <col min="14596" max="14596" width="22" style="21" customWidth="1"/>
    <col min="14597" max="14597" width="21.140625" style="21" customWidth="1"/>
    <col min="14598" max="14598" width="18.7109375" style="21" customWidth="1"/>
    <col min="14599" max="14599" width="21.42578125" style="21" customWidth="1"/>
    <col min="14600" max="14600" width="15.7109375" style="21" customWidth="1"/>
    <col min="14601" max="14601" width="20.140625" style="21" bestFit="1" customWidth="1"/>
    <col min="14602" max="14602" width="18.85546875" style="21" bestFit="1" customWidth="1"/>
    <col min="14603" max="14849" width="12.5703125" style="21"/>
    <col min="14850" max="14850" width="36.5703125" style="21" customWidth="1"/>
    <col min="14851" max="14851" width="16.140625" style="21" customWidth="1"/>
    <col min="14852" max="14852" width="22" style="21" customWidth="1"/>
    <col min="14853" max="14853" width="21.140625" style="21" customWidth="1"/>
    <col min="14854" max="14854" width="18.7109375" style="21" customWidth="1"/>
    <col min="14855" max="14855" width="21.42578125" style="21" customWidth="1"/>
    <col min="14856" max="14856" width="15.7109375" style="21" customWidth="1"/>
    <col min="14857" max="14857" width="20.140625" style="21" bestFit="1" customWidth="1"/>
    <col min="14858" max="14858" width="18.85546875" style="21" bestFit="1" customWidth="1"/>
    <col min="14859" max="15105" width="12.5703125" style="21"/>
    <col min="15106" max="15106" width="36.5703125" style="21" customWidth="1"/>
    <col min="15107" max="15107" width="16.140625" style="21" customWidth="1"/>
    <col min="15108" max="15108" width="22" style="21" customWidth="1"/>
    <col min="15109" max="15109" width="21.140625" style="21" customWidth="1"/>
    <col min="15110" max="15110" width="18.7109375" style="21" customWidth="1"/>
    <col min="15111" max="15111" width="21.42578125" style="21" customWidth="1"/>
    <col min="15112" max="15112" width="15.7109375" style="21" customWidth="1"/>
    <col min="15113" max="15113" width="20.140625" style="21" bestFit="1" customWidth="1"/>
    <col min="15114" max="15114" width="18.85546875" style="21" bestFit="1" customWidth="1"/>
    <col min="15115" max="15361" width="12.5703125" style="21"/>
    <col min="15362" max="15362" width="36.5703125" style="21" customWidth="1"/>
    <col min="15363" max="15363" width="16.140625" style="21" customWidth="1"/>
    <col min="15364" max="15364" width="22" style="21" customWidth="1"/>
    <col min="15365" max="15365" width="21.140625" style="21" customWidth="1"/>
    <col min="15366" max="15366" width="18.7109375" style="21" customWidth="1"/>
    <col min="15367" max="15367" width="21.42578125" style="21" customWidth="1"/>
    <col min="15368" max="15368" width="15.7109375" style="21" customWidth="1"/>
    <col min="15369" max="15369" width="20.140625" style="21" bestFit="1" customWidth="1"/>
    <col min="15370" max="15370" width="18.85546875" style="21" bestFit="1" customWidth="1"/>
    <col min="15371" max="15617" width="12.5703125" style="21"/>
    <col min="15618" max="15618" width="36.5703125" style="21" customWidth="1"/>
    <col min="15619" max="15619" width="16.140625" style="21" customWidth="1"/>
    <col min="15620" max="15620" width="22" style="21" customWidth="1"/>
    <col min="15621" max="15621" width="21.140625" style="21" customWidth="1"/>
    <col min="15622" max="15622" width="18.7109375" style="21" customWidth="1"/>
    <col min="15623" max="15623" width="21.42578125" style="21" customWidth="1"/>
    <col min="15624" max="15624" width="15.7109375" style="21" customWidth="1"/>
    <col min="15625" max="15625" width="20.140625" style="21" bestFit="1" customWidth="1"/>
    <col min="15626" max="15626" width="18.85546875" style="21" bestFit="1" customWidth="1"/>
    <col min="15627" max="15873" width="12.5703125" style="21"/>
    <col min="15874" max="15874" width="36.5703125" style="21" customWidth="1"/>
    <col min="15875" max="15875" width="16.140625" style="21" customWidth="1"/>
    <col min="15876" max="15876" width="22" style="21" customWidth="1"/>
    <col min="15877" max="15877" width="21.140625" style="21" customWidth="1"/>
    <col min="15878" max="15878" width="18.7109375" style="21" customWidth="1"/>
    <col min="15879" max="15879" width="21.42578125" style="21" customWidth="1"/>
    <col min="15880" max="15880" width="15.7109375" style="21" customWidth="1"/>
    <col min="15881" max="15881" width="20.140625" style="21" bestFit="1" customWidth="1"/>
    <col min="15882" max="15882" width="18.85546875" style="21" bestFit="1" customWidth="1"/>
    <col min="15883" max="16129" width="12.5703125" style="21"/>
    <col min="16130" max="16130" width="36.5703125" style="21" customWidth="1"/>
    <col min="16131" max="16131" width="16.140625" style="21" customWidth="1"/>
    <col min="16132" max="16132" width="22" style="21" customWidth="1"/>
    <col min="16133" max="16133" width="21.140625" style="21" customWidth="1"/>
    <col min="16134" max="16134" width="18.7109375" style="21" customWidth="1"/>
    <col min="16135" max="16135" width="21.42578125" style="21" customWidth="1"/>
    <col min="16136" max="16136" width="15.7109375" style="21" customWidth="1"/>
    <col min="16137" max="16137" width="20.140625" style="21" bestFit="1" customWidth="1"/>
    <col min="16138" max="16138" width="18.85546875" style="21" bestFit="1" customWidth="1"/>
    <col min="16139" max="16384" width="12.5703125" style="21"/>
  </cols>
  <sheetData>
    <row r="1" spans="2:8" ht="16.5" thickBot="1" x14ac:dyDescent="0.3"/>
    <row r="2" spans="2:8" ht="21.6" customHeight="1" x14ac:dyDescent="0.25">
      <c r="B2" s="66" t="s">
        <v>35</v>
      </c>
      <c r="C2" s="67"/>
      <c r="D2" s="67"/>
      <c r="E2" s="67"/>
      <c r="F2" s="67"/>
      <c r="G2" s="67"/>
      <c r="H2" s="68"/>
    </row>
    <row r="3" spans="2:8" ht="16.5" thickBot="1" x14ac:dyDescent="0.3">
      <c r="B3" s="39" t="s">
        <v>36</v>
      </c>
      <c r="C3" s="40">
        <v>0</v>
      </c>
      <c r="D3" s="40" t="s">
        <v>93</v>
      </c>
      <c r="E3" s="40" t="s">
        <v>94</v>
      </c>
      <c r="F3" s="40" t="s">
        <v>95</v>
      </c>
      <c r="G3" s="40"/>
      <c r="H3" s="41"/>
    </row>
    <row r="4" spans="2:8" x14ac:dyDescent="0.25">
      <c r="B4" s="42" t="s">
        <v>96</v>
      </c>
      <c r="C4" s="43"/>
      <c r="D4" s="43">
        <v>2500000</v>
      </c>
      <c r="E4" s="43">
        <f>D4*1.15</f>
        <v>2875000</v>
      </c>
      <c r="F4" s="43">
        <f>E4*1.2</f>
        <v>3450000</v>
      </c>
      <c r="G4" s="43"/>
      <c r="H4" s="44"/>
    </row>
    <row r="5" spans="2:8" x14ac:dyDescent="0.25">
      <c r="B5" s="42" t="s">
        <v>32</v>
      </c>
      <c r="C5" s="43"/>
      <c r="D5" s="43">
        <v>350000</v>
      </c>
      <c r="E5" s="43">
        <v>300000</v>
      </c>
      <c r="F5" s="43">
        <v>330000</v>
      </c>
      <c r="G5" s="43"/>
      <c r="H5" s="43"/>
    </row>
    <row r="6" spans="2:8" x14ac:dyDescent="0.25">
      <c r="B6" s="42" t="s">
        <v>33</v>
      </c>
      <c r="C6" s="43"/>
      <c r="D6" s="43">
        <v>1590000</v>
      </c>
      <c r="E6" s="43">
        <v>1590000</v>
      </c>
      <c r="F6" s="43">
        <v>1590000</v>
      </c>
      <c r="G6" s="43"/>
      <c r="H6" s="43"/>
    </row>
    <row r="7" spans="2:8" x14ac:dyDescent="0.25">
      <c r="B7" s="42" t="s">
        <v>38</v>
      </c>
      <c r="C7" s="43"/>
      <c r="D7" s="45">
        <f>D4-(D5+D6)</f>
        <v>560000</v>
      </c>
      <c r="E7" s="45">
        <f t="shared" ref="E7:F7" si="0">E4-(E5+E6)</f>
        <v>985000</v>
      </c>
      <c r="F7" s="45">
        <f t="shared" si="0"/>
        <v>1530000</v>
      </c>
      <c r="G7" s="45"/>
      <c r="H7" s="46"/>
    </row>
    <row r="8" spans="2:8" x14ac:dyDescent="0.25">
      <c r="B8" s="42" t="s">
        <v>39</v>
      </c>
      <c r="C8" s="43"/>
      <c r="D8" s="45">
        <v>50000</v>
      </c>
      <c r="E8" s="45">
        <v>50000</v>
      </c>
      <c r="F8" s="45">
        <v>50000</v>
      </c>
      <c r="G8" s="45"/>
      <c r="H8" s="69"/>
    </row>
    <row r="9" spans="2:8" x14ac:dyDescent="0.25">
      <c r="B9" s="42" t="s">
        <v>40</v>
      </c>
      <c r="C9" s="43"/>
      <c r="D9" s="45">
        <v>50000</v>
      </c>
      <c r="E9" s="45">
        <v>50000</v>
      </c>
      <c r="F9" s="45">
        <v>50000</v>
      </c>
      <c r="G9" s="45"/>
      <c r="H9" s="69"/>
    </row>
    <row r="10" spans="2:8" x14ac:dyDescent="0.25">
      <c r="B10" s="42" t="s">
        <v>41</v>
      </c>
      <c r="C10" s="43"/>
      <c r="D10" s="45">
        <f>D7-(D8+D9)</f>
        <v>460000</v>
      </c>
      <c r="E10" s="45">
        <f t="shared" ref="E10:F10" si="1">E7-(E8+E9)</f>
        <v>885000</v>
      </c>
      <c r="F10" s="45">
        <f t="shared" si="1"/>
        <v>1430000</v>
      </c>
      <c r="G10" s="43"/>
      <c r="H10" s="43"/>
    </row>
    <row r="11" spans="2:8" x14ac:dyDescent="0.25">
      <c r="B11" s="42" t="s">
        <v>80</v>
      </c>
      <c r="C11" s="43">
        <v>100000</v>
      </c>
      <c r="D11" s="43"/>
      <c r="E11" s="43"/>
      <c r="F11" s="43"/>
      <c r="G11" s="43"/>
      <c r="H11" s="43"/>
    </row>
    <row r="12" spans="2:8" x14ac:dyDescent="0.25">
      <c r="B12" s="42" t="s">
        <v>37</v>
      </c>
      <c r="C12" s="43">
        <v>100000</v>
      </c>
      <c r="D12" s="43"/>
      <c r="E12" s="43"/>
      <c r="F12" s="43"/>
      <c r="G12" s="43"/>
      <c r="H12" s="43"/>
    </row>
    <row r="13" spans="2:8" x14ac:dyDescent="0.25">
      <c r="B13" s="42" t="s">
        <v>86</v>
      </c>
      <c r="C13" s="43">
        <v>200000</v>
      </c>
      <c r="D13" s="43"/>
      <c r="E13" s="43"/>
      <c r="F13" s="43"/>
      <c r="G13" s="43"/>
      <c r="H13" s="43"/>
    </row>
    <row r="14" spans="2:8" x14ac:dyDescent="0.25">
      <c r="B14" s="42" t="s">
        <v>85</v>
      </c>
      <c r="C14" s="43">
        <v>100000</v>
      </c>
      <c r="D14" s="43"/>
      <c r="E14" s="43"/>
      <c r="F14" s="43"/>
      <c r="G14" s="43"/>
      <c r="H14" s="43"/>
    </row>
    <row r="15" spans="2:8" x14ac:dyDescent="0.25">
      <c r="B15" s="42" t="s">
        <v>83</v>
      </c>
      <c r="C15" s="43">
        <v>300000</v>
      </c>
      <c r="D15" s="43"/>
      <c r="E15" s="43"/>
      <c r="F15" s="43"/>
      <c r="G15" s="43"/>
      <c r="H15" s="43"/>
    </row>
    <row r="16" spans="2:8" x14ac:dyDescent="0.25">
      <c r="B16" s="42" t="s">
        <v>88</v>
      </c>
      <c r="C16" s="43">
        <v>100000</v>
      </c>
      <c r="D16" s="43"/>
      <c r="E16" s="43"/>
      <c r="F16" s="43"/>
      <c r="G16" s="43"/>
      <c r="H16" s="43"/>
    </row>
    <row r="17" spans="2:10" x14ac:dyDescent="0.25">
      <c r="B17" s="42" t="s">
        <v>87</v>
      </c>
      <c r="C17" s="43">
        <v>100000</v>
      </c>
      <c r="D17" s="43"/>
      <c r="E17" s="43"/>
      <c r="F17" s="43"/>
      <c r="G17" s="43"/>
      <c r="H17" s="43"/>
    </row>
    <row r="18" spans="2:10" x14ac:dyDescent="0.25">
      <c r="B18" s="42" t="s">
        <v>79</v>
      </c>
      <c r="C18" s="43"/>
      <c r="D18" s="43">
        <v>3000000</v>
      </c>
      <c r="E18" s="43"/>
      <c r="F18" s="43"/>
      <c r="G18" s="43"/>
      <c r="H18" s="43"/>
    </row>
    <row r="19" spans="2:10" x14ac:dyDescent="0.25">
      <c r="B19" s="70" t="s">
        <v>97</v>
      </c>
      <c r="C19" s="71"/>
      <c r="D19" s="71"/>
      <c r="E19" s="71">
        <v>2000000</v>
      </c>
      <c r="F19" s="71">
        <v>1000000</v>
      </c>
      <c r="G19" s="71"/>
      <c r="H19" s="72"/>
    </row>
    <row r="20" spans="2:10" ht="16.5" thickBot="1" x14ac:dyDescent="0.3">
      <c r="B20" s="47" t="s">
        <v>34</v>
      </c>
      <c r="C20" s="48">
        <f>-SUM(C11:C18)</f>
        <v>-1000000</v>
      </c>
      <c r="D20" s="49">
        <f>SUM(D10:D19)</f>
        <v>3460000</v>
      </c>
      <c r="E20" s="49">
        <f>SUM(E10:E19)</f>
        <v>2885000</v>
      </c>
      <c r="F20" s="49">
        <f>SUM(F10:F19)</f>
        <v>2430000</v>
      </c>
      <c r="G20" s="49">
        <f>SUM(G10:G18)</f>
        <v>0</v>
      </c>
      <c r="H20" s="50">
        <f>SUM(H10:H18)</f>
        <v>0</v>
      </c>
    </row>
    <row r="21" spans="2:10" x14ac:dyDescent="0.25">
      <c r="C21" s="30"/>
      <c r="D21" s="30"/>
      <c r="E21" s="30"/>
      <c r="F21" s="30"/>
      <c r="G21" s="30"/>
      <c r="H21" s="30"/>
    </row>
    <row r="22" spans="2:10" x14ac:dyDescent="0.25">
      <c r="G22" s="22"/>
    </row>
    <row r="23" spans="2:10" ht="16.5" thickBot="1" x14ac:dyDescent="0.3">
      <c r="B23" s="33" t="s">
        <v>42</v>
      </c>
      <c r="C23" s="32">
        <v>0.03</v>
      </c>
      <c r="G23" s="22"/>
      <c r="I23" s="22"/>
      <c r="J23" s="22"/>
    </row>
    <row r="24" spans="2:10" x14ac:dyDescent="0.25">
      <c r="B24" s="33"/>
      <c r="C24" s="31"/>
      <c r="E24" s="74" t="s">
        <v>98</v>
      </c>
      <c r="F24" s="75"/>
      <c r="G24" s="76"/>
    </row>
    <row r="25" spans="2:10" x14ac:dyDescent="0.25">
      <c r="B25" s="33" t="s">
        <v>43</v>
      </c>
      <c r="C25" s="73">
        <f>NPV(3,C20,D20,E20,F20)</f>
        <v>20820.3125</v>
      </c>
      <c r="E25" s="77"/>
      <c r="F25" s="78"/>
      <c r="G25" s="79"/>
    </row>
    <row r="26" spans="2:10" ht="16.5" thickBot="1" x14ac:dyDescent="0.3">
      <c r="B26" s="33"/>
      <c r="C26" s="31"/>
      <c r="E26" s="80"/>
      <c r="F26" s="81"/>
      <c r="G26" s="82"/>
    </row>
    <row r="27" spans="2:10" x14ac:dyDescent="0.25">
      <c r="B27" s="33" t="s">
        <v>44</v>
      </c>
      <c r="C27" s="32">
        <f>IRR(C20:F20)</f>
        <v>3.2691149311439771</v>
      </c>
      <c r="D27" s="23"/>
    </row>
  </sheetData>
  <mergeCells count="2">
    <mergeCell ref="B2:H2"/>
    <mergeCell ref="E24:G26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7E17-AABE-48D5-A6DF-1B41300DEE10}">
  <dimension ref="A1:E17"/>
  <sheetViews>
    <sheetView workbookViewId="0">
      <selection activeCell="C7" sqref="C7"/>
    </sheetView>
  </sheetViews>
  <sheetFormatPr baseColWidth="10" defaultRowHeight="12.75" x14ac:dyDescent="0.2"/>
  <cols>
    <col min="1" max="1" width="28.42578125" customWidth="1"/>
    <col min="3" max="3" width="12.28515625" bestFit="1" customWidth="1"/>
  </cols>
  <sheetData>
    <row r="1" spans="1:5" ht="15.75" x14ac:dyDescent="0.25">
      <c r="A1" s="26" t="s">
        <v>58</v>
      </c>
      <c r="B1" s="26" t="s">
        <v>69</v>
      </c>
      <c r="C1" s="26" t="s">
        <v>70</v>
      </c>
    </row>
    <row r="2" spans="1:5" ht="15" x14ac:dyDescent="0.2">
      <c r="A2" s="34" t="s">
        <v>89</v>
      </c>
      <c r="B2" s="27">
        <v>100000</v>
      </c>
      <c r="C2" s="28">
        <f>B2*12</f>
        <v>1200000</v>
      </c>
    </row>
    <row r="3" spans="1:5" ht="15" x14ac:dyDescent="0.2">
      <c r="A3" s="34" t="s">
        <v>59</v>
      </c>
      <c r="B3" s="27">
        <v>1440000</v>
      </c>
      <c r="C3" s="28">
        <f>B3*12</f>
        <v>17280000</v>
      </c>
    </row>
    <row r="4" spans="1:5" ht="15" x14ac:dyDescent="0.2">
      <c r="A4" s="34" t="s">
        <v>92</v>
      </c>
      <c r="B4" s="27">
        <v>50000</v>
      </c>
      <c r="C4" s="28">
        <f t="shared" ref="C4:C5" si="0">B4*12</f>
        <v>600000</v>
      </c>
    </row>
    <row r="5" spans="1:5" ht="30" x14ac:dyDescent="0.2">
      <c r="A5" s="34" t="s">
        <v>60</v>
      </c>
      <c r="B5" s="27">
        <v>50000</v>
      </c>
      <c r="C5" s="28">
        <f t="shared" si="0"/>
        <v>600000</v>
      </c>
    </row>
    <row r="6" spans="1:5" ht="15" x14ac:dyDescent="0.2">
      <c r="A6" s="34" t="s">
        <v>61</v>
      </c>
      <c r="B6" s="27">
        <v>50000</v>
      </c>
      <c r="C6" s="28">
        <f>B6*12</f>
        <v>600000</v>
      </c>
    </row>
    <row r="7" spans="1:5" ht="15" x14ac:dyDescent="0.2">
      <c r="A7" s="34" t="s">
        <v>71</v>
      </c>
      <c r="B7" s="27">
        <f>SUM(B2,B3,B6)</f>
        <v>1590000</v>
      </c>
      <c r="C7" s="29">
        <f>SUM(C2:C6)</f>
        <v>20280000</v>
      </c>
    </row>
    <row r="8" spans="1:5" ht="14.25" customHeight="1" x14ac:dyDescent="0.2">
      <c r="A8" s="35"/>
      <c r="B8" s="36"/>
      <c r="C8" s="37"/>
    </row>
    <row r="9" spans="1:5" ht="15.75" x14ac:dyDescent="0.25">
      <c r="A9" s="26" t="s">
        <v>62</v>
      </c>
      <c r="B9" s="26" t="s">
        <v>72</v>
      </c>
      <c r="C9" s="26" t="s">
        <v>73</v>
      </c>
      <c r="D9" s="26" t="s">
        <v>74</v>
      </c>
      <c r="E9" s="26" t="s">
        <v>71</v>
      </c>
    </row>
    <row r="10" spans="1:5" ht="15" x14ac:dyDescent="0.2">
      <c r="A10" s="34" t="s">
        <v>63</v>
      </c>
      <c r="B10" s="27">
        <v>100000</v>
      </c>
      <c r="C10" s="28">
        <v>0</v>
      </c>
      <c r="D10" s="28">
        <v>0</v>
      </c>
      <c r="E10" s="27">
        <f>SUM(B10:D10)</f>
        <v>100000</v>
      </c>
    </row>
    <row r="11" spans="1:5" ht="15" x14ac:dyDescent="0.2">
      <c r="A11" s="34" t="s">
        <v>64</v>
      </c>
      <c r="B11" s="27">
        <v>50000</v>
      </c>
      <c r="C11" s="28">
        <v>0</v>
      </c>
      <c r="D11" s="28">
        <v>0</v>
      </c>
      <c r="E11" s="27">
        <f>SUM(B11:D11)</f>
        <v>50000</v>
      </c>
    </row>
    <row r="12" spans="1:5" ht="15" x14ac:dyDescent="0.2">
      <c r="A12" s="34" t="s">
        <v>65</v>
      </c>
      <c r="B12" s="27">
        <v>50000</v>
      </c>
      <c r="C12" s="28">
        <v>0</v>
      </c>
      <c r="D12" s="28">
        <v>0</v>
      </c>
      <c r="E12" s="27">
        <f>SUM(B12:D12)</f>
        <v>50000</v>
      </c>
    </row>
    <row r="13" spans="1:5" ht="15" x14ac:dyDescent="0.2">
      <c r="A13" s="34" t="s">
        <v>76</v>
      </c>
      <c r="B13" s="27">
        <v>50000</v>
      </c>
      <c r="C13" s="27">
        <v>50000</v>
      </c>
      <c r="D13" s="27">
        <v>50000</v>
      </c>
      <c r="E13" s="27">
        <f>SUM(B13:D13)</f>
        <v>150000</v>
      </c>
    </row>
    <row r="14" spans="1:5" ht="15" x14ac:dyDescent="0.2">
      <c r="A14" s="34" t="s">
        <v>66</v>
      </c>
      <c r="B14" s="27">
        <v>0</v>
      </c>
      <c r="C14" s="27">
        <v>200000</v>
      </c>
      <c r="D14" s="27">
        <v>180000</v>
      </c>
      <c r="E14" s="27">
        <f>SUM(B14:D14)</f>
        <v>380000</v>
      </c>
    </row>
    <row r="15" spans="1:5" ht="15" x14ac:dyDescent="0.2">
      <c r="A15" s="34" t="s">
        <v>67</v>
      </c>
      <c r="B15" s="27">
        <v>0</v>
      </c>
      <c r="C15" s="27">
        <v>50000</v>
      </c>
      <c r="D15" s="27">
        <v>100000</v>
      </c>
      <c r="E15" s="27">
        <f>SUM(B15:D15)</f>
        <v>150000</v>
      </c>
    </row>
    <row r="16" spans="1:5" ht="30" x14ac:dyDescent="0.2">
      <c r="A16" s="34" t="s">
        <v>68</v>
      </c>
      <c r="B16" s="27">
        <v>100000</v>
      </c>
      <c r="C16" s="28">
        <v>0</v>
      </c>
      <c r="D16" s="28">
        <v>0</v>
      </c>
      <c r="E16" s="27">
        <f>SUM(B16:D16)</f>
        <v>100000</v>
      </c>
    </row>
    <row r="17" spans="1:5" ht="15" x14ac:dyDescent="0.2">
      <c r="A17" s="38" t="s">
        <v>71</v>
      </c>
      <c r="B17" s="28">
        <f>SUM(B10:B16)</f>
        <v>350000</v>
      </c>
      <c r="C17" s="28">
        <f>SUM(C10:C16)</f>
        <v>300000</v>
      </c>
      <c r="D17" s="28">
        <f t="shared" ref="D17:E17" si="1">SUM(D10:D16)</f>
        <v>330000</v>
      </c>
      <c r="E17" s="29">
        <f t="shared" si="1"/>
        <v>980000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C44F-D235-47BF-AB5A-F742C32DE96F}">
  <dimension ref="C8:J24"/>
  <sheetViews>
    <sheetView topLeftCell="A2" workbookViewId="0">
      <selection activeCell="D17" sqref="D17:H24"/>
    </sheetView>
  </sheetViews>
  <sheetFormatPr baseColWidth="10" defaultRowHeight="12.75" x14ac:dyDescent="0.2"/>
  <sheetData>
    <row r="8" spans="3:10" x14ac:dyDescent="0.2">
      <c r="C8">
        <v>320500</v>
      </c>
      <c r="D8">
        <f>C8*1.2</f>
        <v>384600</v>
      </c>
      <c r="F8">
        <v>1540000</v>
      </c>
      <c r="G8" t="s">
        <v>48</v>
      </c>
    </row>
    <row r="9" spans="3:10" x14ac:dyDescent="0.2">
      <c r="F9">
        <v>1200000</v>
      </c>
      <c r="G9" t="s">
        <v>45</v>
      </c>
      <c r="H9">
        <f>F9*1.2</f>
        <v>1440000</v>
      </c>
      <c r="I9">
        <v>1</v>
      </c>
      <c r="J9">
        <f>I9*H9</f>
        <v>1440000</v>
      </c>
    </row>
    <row r="10" spans="3:10" x14ac:dyDescent="0.2">
      <c r="F10">
        <v>1000000</v>
      </c>
      <c r="G10" t="s">
        <v>46</v>
      </c>
      <c r="H10">
        <f t="shared" ref="H10:H12" si="0">F10*1.2</f>
        <v>1200000</v>
      </c>
      <c r="J10">
        <f t="shared" ref="J10:J13" si="1">I10*H10</f>
        <v>0</v>
      </c>
    </row>
    <row r="11" spans="3:10" x14ac:dyDescent="0.2">
      <c r="F11">
        <v>800000</v>
      </c>
      <c r="G11" t="s">
        <v>49</v>
      </c>
      <c r="H11">
        <f t="shared" si="0"/>
        <v>960000</v>
      </c>
      <c r="I11">
        <v>3</v>
      </c>
      <c r="J11">
        <f t="shared" si="1"/>
        <v>2880000</v>
      </c>
    </row>
    <row r="12" spans="3:10" x14ac:dyDescent="0.2">
      <c r="F12">
        <v>320500</v>
      </c>
      <c r="G12" t="s">
        <v>47</v>
      </c>
      <c r="H12">
        <f t="shared" si="0"/>
        <v>384600</v>
      </c>
      <c r="I12">
        <v>2</v>
      </c>
      <c r="J12">
        <f t="shared" si="1"/>
        <v>769200</v>
      </c>
    </row>
    <row r="13" spans="3:10" x14ac:dyDescent="0.2">
      <c r="F13">
        <v>1000000</v>
      </c>
      <c r="G13" t="s">
        <v>50</v>
      </c>
      <c r="H13">
        <f>F13</f>
        <v>1000000</v>
      </c>
      <c r="I13">
        <v>1</v>
      </c>
      <c r="J13">
        <f t="shared" si="1"/>
        <v>1000000</v>
      </c>
    </row>
    <row r="14" spans="3:10" x14ac:dyDescent="0.2">
      <c r="J14">
        <f>SUM(J9:J13,F8)</f>
        <v>7629200</v>
      </c>
    </row>
    <row r="17" spans="4:8" x14ac:dyDescent="0.2">
      <c r="D17" s="3" t="s">
        <v>77</v>
      </c>
      <c r="E17" s="3" t="s">
        <v>78</v>
      </c>
      <c r="F17" s="20" t="s">
        <v>51</v>
      </c>
      <c r="G17" s="20" t="s">
        <v>52</v>
      </c>
      <c r="H17" s="20" t="s">
        <v>71</v>
      </c>
    </row>
    <row r="18" spans="4:8" x14ac:dyDescent="0.2">
      <c r="D18" s="3">
        <v>4</v>
      </c>
      <c r="E18" s="3" t="s">
        <v>48</v>
      </c>
      <c r="F18" s="24">
        <v>350000</v>
      </c>
      <c r="G18" s="3">
        <f>F18*1.2</f>
        <v>420000</v>
      </c>
      <c r="H18" s="3">
        <f>G18*D18</f>
        <v>1680000</v>
      </c>
    </row>
    <row r="19" spans="4:8" x14ac:dyDescent="0.2">
      <c r="D19" s="3">
        <v>1</v>
      </c>
      <c r="E19" s="3" t="s">
        <v>53</v>
      </c>
      <c r="F19" s="24">
        <v>650000</v>
      </c>
      <c r="G19" s="3">
        <f>F19*1.2</f>
        <v>780000</v>
      </c>
      <c r="H19" s="3">
        <f t="shared" ref="H19:H23" si="2">G19*D19</f>
        <v>780000</v>
      </c>
    </row>
    <row r="20" spans="4:8" x14ac:dyDescent="0.2">
      <c r="D20" s="3">
        <v>1</v>
      </c>
      <c r="E20" s="3" t="s">
        <v>54</v>
      </c>
      <c r="F20" s="24">
        <v>600000</v>
      </c>
      <c r="G20" s="3">
        <f>F20*1.2</f>
        <v>720000</v>
      </c>
      <c r="H20" s="3">
        <f t="shared" si="2"/>
        <v>720000</v>
      </c>
    </row>
    <row r="21" spans="4:8" x14ac:dyDescent="0.2">
      <c r="D21" s="3">
        <v>1</v>
      </c>
      <c r="E21" s="3" t="s">
        <v>55</v>
      </c>
      <c r="F21" s="24">
        <v>650000</v>
      </c>
      <c r="G21" s="24">
        <f>F21*1.2</f>
        <v>780000</v>
      </c>
      <c r="H21" s="3">
        <f t="shared" si="2"/>
        <v>780000</v>
      </c>
    </row>
    <row r="22" spans="4:8" x14ac:dyDescent="0.2">
      <c r="D22" s="3">
        <v>2</v>
      </c>
      <c r="E22" s="3" t="s">
        <v>75</v>
      </c>
      <c r="F22" s="24">
        <v>450000</v>
      </c>
      <c r="G22" s="24">
        <f>F22*1.2</f>
        <v>540000</v>
      </c>
      <c r="H22" s="3">
        <f t="shared" si="2"/>
        <v>1080000</v>
      </c>
    </row>
    <row r="23" spans="4:8" x14ac:dyDescent="0.2">
      <c r="D23" s="3">
        <v>1</v>
      </c>
      <c r="E23" s="3" t="s">
        <v>56</v>
      </c>
      <c r="F23" s="25" t="s">
        <v>57</v>
      </c>
      <c r="G23" s="24">
        <v>700000</v>
      </c>
      <c r="H23" s="3">
        <f t="shared" si="2"/>
        <v>700000</v>
      </c>
    </row>
    <row r="24" spans="4:8" x14ac:dyDescent="0.2">
      <c r="D24" s="3"/>
      <c r="E24" s="3"/>
      <c r="F24" s="3"/>
      <c r="G24" s="3"/>
      <c r="H24" s="3">
        <f>SUM(H18:H21)</f>
        <v>3960000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0D2F-D628-41CF-AD69-9BB1C730E6C5}">
  <dimension ref="A1:E5"/>
  <sheetViews>
    <sheetView workbookViewId="0">
      <selection activeCell="C4" sqref="C4"/>
    </sheetView>
  </sheetViews>
  <sheetFormatPr baseColWidth="10" defaultRowHeight="12.75" x14ac:dyDescent="0.2"/>
  <cols>
    <col min="4" max="4" width="18.28515625" customWidth="1"/>
  </cols>
  <sheetData>
    <row r="1" spans="1:5" ht="15.75" x14ac:dyDescent="0.25">
      <c r="A1" s="26" t="s">
        <v>21</v>
      </c>
      <c r="B1" s="26" t="s">
        <v>78</v>
      </c>
      <c r="C1" s="26" t="s">
        <v>51</v>
      </c>
      <c r="D1" s="26" t="s">
        <v>52</v>
      </c>
      <c r="E1" s="26" t="s">
        <v>71</v>
      </c>
    </row>
    <row r="2" spans="1:5" x14ac:dyDescent="0.2">
      <c r="A2" s="28">
        <v>1</v>
      </c>
      <c r="B2" s="28" t="s">
        <v>90</v>
      </c>
      <c r="C2" s="27">
        <v>500000</v>
      </c>
      <c r="D2" s="28">
        <f>C2*1.2</f>
        <v>600000</v>
      </c>
      <c r="E2" s="28">
        <f>D2*A2</f>
        <v>600000</v>
      </c>
    </row>
    <row r="3" spans="1:5" x14ac:dyDescent="0.2">
      <c r="A3" s="28">
        <v>1</v>
      </c>
      <c r="B3" s="28" t="s">
        <v>91</v>
      </c>
      <c r="C3" s="27">
        <v>350000</v>
      </c>
      <c r="D3" s="28">
        <f>C3*1.2</f>
        <v>420000</v>
      </c>
      <c r="E3" s="28">
        <f t="shared" ref="E3:E4" si="0">D3*A3</f>
        <v>420000</v>
      </c>
    </row>
    <row r="4" spans="1:5" x14ac:dyDescent="0.2">
      <c r="A4" s="28">
        <v>1</v>
      </c>
      <c r="B4" s="28" t="s">
        <v>54</v>
      </c>
      <c r="C4" s="27">
        <v>350000</v>
      </c>
      <c r="D4" s="28">
        <f>C4*1.2</f>
        <v>420000</v>
      </c>
      <c r="E4" s="28">
        <f t="shared" si="0"/>
        <v>420000</v>
      </c>
    </row>
    <row r="5" spans="1:5" x14ac:dyDescent="0.2">
      <c r="A5" s="28"/>
      <c r="B5" s="28"/>
      <c r="C5" s="28"/>
      <c r="D5" s="28"/>
      <c r="E5" s="29">
        <f>SUM(E2:E4)</f>
        <v>1440000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Inversión inicial </vt:lpstr>
      <vt:lpstr>FLUJO</vt:lpstr>
      <vt:lpstr>COSTOS F.F</vt:lpstr>
      <vt:lpstr>MO</vt:lpstr>
      <vt:lpstr>Mano de obra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Rosales,David,GRANEROS,Fabricación Aglomerados/E</dc:creator>
  <cp:lastModifiedBy>Macarena Duque</cp:lastModifiedBy>
  <cp:lastPrinted>2020-07-08T09:19:34Z</cp:lastPrinted>
  <dcterms:created xsi:type="dcterms:W3CDTF">2020-04-01T23:16:26Z</dcterms:created>
  <dcterms:modified xsi:type="dcterms:W3CDTF">2021-07-01T02:52:46Z</dcterms:modified>
</cp:coreProperties>
</file>