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acobsengineering-my.sharepoint.com/personal/kensey_daly_jacobs_com/Documents/Projects/CA_DWR/Water Supply Economic Model/Repository/California-Urban-Water-Management-Economic-Tool/CaUWMET/tests/"/>
    </mc:Choice>
  </mc:AlternateContent>
  <xr:revisionPtr revIDLastSave="144" documentId="8_{E973DA5C-48AF-4039-8BCF-ACEA1D406E98}" xr6:coauthVersionLast="47" xr6:coauthVersionMax="47" xr10:uidLastSave="{E14AA300-B9E5-4B68-BABF-3B46B8BF2464}"/>
  <bookViews>
    <workbookView xWindow="-120" yWindow="-120" windowWidth="29040" windowHeight="15840" activeTab="3" xr2:uid="{C1D8612B-66D0-412C-B825-17E0CA421532}"/>
  </bookViews>
  <sheets>
    <sheet name="test_storageOperations.py" sheetId="1" r:id="rId1"/>
    <sheet name="test_modelLogic.py" sheetId="2" r:id="rId2"/>
    <sheet name="TestInputData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6" i="3"/>
  <c r="B2" i="2"/>
  <c r="E21" i="1"/>
  <c r="B21" i="1"/>
  <c r="C17" i="1"/>
  <c r="B17" i="1"/>
  <c r="D16" i="1"/>
  <c r="D19" i="1" s="1"/>
  <c r="C16" i="1"/>
  <c r="C19" i="1" s="1"/>
  <c r="D15" i="1"/>
  <c r="C15" i="1"/>
  <c r="B3" i="2" l="1"/>
  <c r="B4" i="2" s="1"/>
  <c r="B5" i="2" s="1"/>
  <c r="B6" i="2" s="1"/>
  <c r="D21" i="1"/>
  <c r="D22" i="1" s="1"/>
  <c r="D23" i="1" s="1"/>
  <c r="C21" i="1"/>
  <c r="B18" i="1"/>
  <c r="B20" i="1" s="1"/>
  <c r="B22" i="1" s="1"/>
  <c r="B23" i="1" s="1"/>
  <c r="E22" i="1"/>
  <c r="E23" i="1" s="1"/>
  <c r="C18" i="1" l="1"/>
  <c r="C20" i="1" s="1"/>
  <c r="C22" i="1" s="1"/>
  <c r="C23" i="1" s="1"/>
</calcChain>
</file>

<file path=xl/sharedStrings.xml><?xml version="1.0" encoding="utf-8"?>
<sst xmlns="http://schemas.openxmlformats.org/spreadsheetml/2006/main" count="81" uniqueCount="79">
  <si>
    <t xml:space="preserve">self.demandsToBeMetByStorage_Contractor </t>
  </si>
  <si>
    <t xml:space="preserve">self.volumeSurfaceCarryover_Contractor </t>
  </si>
  <si>
    <t xml:space="preserve">self.surfaceMaximumCapacity_Contractor </t>
  </si>
  <si>
    <t xml:space="preserve">self.surfaceMaximumTakeCapacity_Contractor </t>
  </si>
  <si>
    <t xml:space="preserve">self.volumeGroundwaterBank_Contractor </t>
  </si>
  <si>
    <t xml:space="preserve">self.groundwaterMaximumCapacity_Contractor </t>
  </si>
  <si>
    <t xml:space="preserve">self.groundwaterMaximumTakeCapacity_Contractor </t>
  </si>
  <si>
    <t xml:space="preserve">self.hedgingPoint_Contractor </t>
  </si>
  <si>
    <t xml:space="preserve">self.hedgeCallStorageFactor_Contractor </t>
  </si>
  <si>
    <t xml:space="preserve">self.hedgingStorageCapacityFactor_Contractor </t>
  </si>
  <si>
    <t>#self.storageHedgingStrategySwitch_Contractor:</t>
  </si>
  <si>
    <t>Groundwater Only</t>
  </si>
  <si>
    <t>Both Carryover and GW</t>
  </si>
  <si>
    <t>Carryover Only</t>
  </si>
  <si>
    <t>Off</t>
  </si>
  <si>
    <t>pctCapacitySurfaceCarryover_Contractor</t>
  </si>
  <si>
    <t>pctStorageCalledSurfaceCarryover_Contractor</t>
  </si>
  <si>
    <t>pctCapacityGroundwaterBank_Contractor</t>
  </si>
  <si>
    <t>pctStorageCalledGroundwaterBank_Contractor</t>
  </si>
  <si>
    <t>% of storage made available (surface)</t>
  </si>
  <si>
    <t>% of storage made available (gw)</t>
  </si>
  <si>
    <t>takeSurface</t>
  </si>
  <si>
    <t>takeGroundwater</t>
  </si>
  <si>
    <t>remainingDemand</t>
  </si>
  <si>
    <t>Variable</t>
  </si>
  <si>
    <t>Value used in Test</t>
  </si>
  <si>
    <t>Test #1</t>
  </si>
  <si>
    <t>Test #2</t>
  </si>
  <si>
    <t>Test #3</t>
  </si>
  <si>
    <t>Test #4</t>
  </si>
  <si>
    <t>demandsToBeMetBySWPCVP</t>
  </si>
  <si>
    <t>appliedDemand</t>
  </si>
  <si>
    <t>Normal or Better Demands (acre-feet/year)</t>
  </si>
  <si>
    <t>i</t>
  </si>
  <si>
    <t>W</t>
  </si>
  <si>
    <t>SWP/CVP Supply</t>
  </si>
  <si>
    <t>Base Local Supply (Total, acre-feet/year)</t>
  </si>
  <si>
    <t>Base Long-term Conservation (acre-feet/year)</t>
  </si>
  <si>
    <t>demandsToBeMetByStorage</t>
  </si>
  <si>
    <t>Value Used In Test</t>
  </si>
  <si>
    <t>demandsToBeMetByContingentOptions</t>
  </si>
  <si>
    <t>Surface initial storage (acre-feet)</t>
  </si>
  <si>
    <t>Groundwater initial storage (acre-feet)</t>
  </si>
  <si>
    <t>Surface max take capacity (acre-feet)</t>
  </si>
  <si>
    <t>Groundwater max take capacity (acre-feet)</t>
  </si>
  <si>
    <t>Use Reduction with Contingency Conservation Campaign (% of Total Applied Use)</t>
  </si>
  <si>
    <t>Contingency Conservation Publicity Campaign Cost ($/capita)</t>
  </si>
  <si>
    <t>Urban Population (thousands)</t>
  </si>
  <si>
    <t>Storage Volume Trigger for Contingency Conservation (AF)</t>
  </si>
  <si>
    <t>Value in test input data</t>
  </si>
  <si>
    <t>Hydrologic Year Type at i = 0</t>
  </si>
  <si>
    <t>contingentWMOsInput_conservation.csv</t>
  </si>
  <si>
    <t>demandsToBeMetByWaterMarketTransfers</t>
  </si>
  <si>
    <t>Shortage Threshold before Water Market Transfer Supplies are Delivered (% of Total Applied Use)</t>
  </si>
  <si>
    <t>Water Market Transfer Loss Factor (%)</t>
  </si>
  <si>
    <t>Transfer Limit for Normal or Better Years (AFY)</t>
  </si>
  <si>
    <t>Transfer Limit for Dry Years (AFY)</t>
  </si>
  <si>
    <t>Transfer Limit for 2 or More Consecutive Years (% of Dry-Year limit defined above)</t>
  </si>
  <si>
    <t>Wet Year Water Market Transfers and Exchanges Supply Unit Cost ($/AF)</t>
  </si>
  <si>
    <t>Above Normal Year Water Market Transfers and Exchanges Supply Unit Cost ($/AF)</t>
  </si>
  <si>
    <t>Below Normal Year Water Market Transfers and Exchanges Supply Unit Cost ($/AF)</t>
  </si>
  <si>
    <t>Dry Year Water Market Transfers and Exchanges Supply Unit Cost ($/AF)</t>
  </si>
  <si>
    <t>Critically Dry Year Water Market Transfers and Exchanges Supply Unit Cost ($/AF)</t>
  </si>
  <si>
    <t>contingentWMOsInput_WaterMarketTransfers.csv</t>
  </si>
  <si>
    <t>totalShortage_Contractor</t>
  </si>
  <si>
    <t>Storage Volume Trigger for Rationing Programs (AF)</t>
  </si>
  <si>
    <t>Cost for Rationing Program ($/capita)</t>
  </si>
  <si>
    <t>Consecutive Year Loss Adjustment (%)</t>
  </si>
  <si>
    <t>Demand Hardening Factor (%)</t>
  </si>
  <si>
    <t>Retail Price ($/AF)</t>
  </si>
  <si>
    <t>contingentWMOsInput_rationingProgram.csv</t>
  </si>
  <si>
    <t>contingentWMOsInput_elasticityofDemand.csv</t>
  </si>
  <si>
    <t>Elasticity of Demand Single Family Residential</t>
  </si>
  <si>
    <t>Elasticity of Demand Industrial</t>
  </si>
  <si>
    <t>Elasticity of Demand Commercial and Governmental</t>
  </si>
  <si>
    <t>Elasticity of Demand Landscape</t>
  </si>
  <si>
    <t>Lower Loss Boundary</t>
  </si>
  <si>
    <t>Upper Loss Boundary</t>
  </si>
  <si>
    <t>Elasticity of Demand Multi-Family Residential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</si>
</sst>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onsolas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vertical="center"/>
    </xf>
    <xf numFmtId="164" fontId="0" fillId="0" borderId="0" xfId="0" applyNumberFormat="1"/>
    <xf numFmtId="164" fontId="0" fillId="0" borderId="0" xfId="1" applyNumberFormat="1" applyFont="1"/>
    <xf numFmtId="2" fontId="0" fillId="0" borderId="0" xfId="0" applyNumberFormat="1"/>
    <xf numFmtId="43" fontId="0" fillId="0" borderId="0" xfId="0" applyNumberFormat="1"/>
    <xf numFmtId="0" fontId="3" fillId="0" borderId="0" xfId="0" applyFont="1"/>
    <xf numFmtId="43" fontId="0" fillId="0" borderId="0" xfId="1" applyNumberFormat="1" applyFont="1"/>
    <xf numFmtId="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0A02-92B2-45FA-989E-1582EB4636F5}">
  <dimension ref="A1:E23"/>
  <sheetViews>
    <sheetView workbookViewId="0">
      <selection activeCell="C15" sqref="C15"/>
    </sheetView>
  </sheetViews>
  <sheetFormatPr defaultRowHeight="15" x14ac:dyDescent="0.25"/>
  <cols>
    <col min="1" max="1" width="62.140625" bestFit="1" customWidth="1"/>
    <col min="2" max="2" width="17.5703125" bestFit="1" customWidth="1"/>
    <col min="3" max="4" width="21.85546875" bestFit="1" customWidth="1"/>
  </cols>
  <sheetData>
    <row r="1" spans="1:5" x14ac:dyDescent="0.25">
      <c r="A1" t="s">
        <v>24</v>
      </c>
      <c r="B1" t="s">
        <v>25</v>
      </c>
    </row>
    <row r="2" spans="1:5" x14ac:dyDescent="0.25">
      <c r="A2" s="1" t="s">
        <v>0</v>
      </c>
      <c r="B2" s="2">
        <v>1000000</v>
      </c>
    </row>
    <row r="3" spans="1:5" x14ac:dyDescent="0.25">
      <c r="A3" s="1" t="s">
        <v>1</v>
      </c>
      <c r="B3" s="2">
        <v>500000</v>
      </c>
    </row>
    <row r="4" spans="1:5" x14ac:dyDescent="0.25">
      <c r="A4" s="1" t="s">
        <v>2</v>
      </c>
      <c r="B4" s="3">
        <v>1000000</v>
      </c>
    </row>
    <row r="5" spans="1:5" x14ac:dyDescent="0.25">
      <c r="A5" s="1" t="s">
        <v>3</v>
      </c>
      <c r="B5" s="3">
        <v>600000</v>
      </c>
    </row>
    <row r="6" spans="1:5" x14ac:dyDescent="0.25">
      <c r="A6" s="1" t="s">
        <v>4</v>
      </c>
      <c r="B6" s="2">
        <v>500000</v>
      </c>
    </row>
    <row r="7" spans="1:5" x14ac:dyDescent="0.25">
      <c r="A7" s="1" t="s">
        <v>5</v>
      </c>
      <c r="B7" s="3">
        <v>1000000</v>
      </c>
    </row>
    <row r="8" spans="1:5" x14ac:dyDescent="0.25">
      <c r="A8" s="1" t="s">
        <v>6</v>
      </c>
      <c r="B8" s="3">
        <v>600000</v>
      </c>
    </row>
    <row r="9" spans="1:5" x14ac:dyDescent="0.25">
      <c r="A9" s="1" t="s">
        <v>7</v>
      </c>
      <c r="B9">
        <v>60</v>
      </c>
    </row>
    <row r="10" spans="1:5" x14ac:dyDescent="0.25">
      <c r="A10" s="1" t="s">
        <v>8</v>
      </c>
      <c r="B10">
        <v>0.25</v>
      </c>
    </row>
    <row r="11" spans="1:5" x14ac:dyDescent="0.25">
      <c r="A11" s="1" t="s">
        <v>9</v>
      </c>
      <c r="B11">
        <v>0.25</v>
      </c>
    </row>
    <row r="13" spans="1:5" x14ac:dyDescent="0.25">
      <c r="B13" t="s">
        <v>26</v>
      </c>
      <c r="C13" t="s">
        <v>27</v>
      </c>
      <c r="D13" t="s">
        <v>28</v>
      </c>
      <c r="E13" t="s">
        <v>29</v>
      </c>
    </row>
    <row r="14" spans="1:5" x14ac:dyDescent="0.25">
      <c r="A14" s="1" t="s">
        <v>10</v>
      </c>
      <c r="B14" t="s">
        <v>11</v>
      </c>
      <c r="C14" t="s">
        <v>12</v>
      </c>
      <c r="D14" t="s">
        <v>13</v>
      </c>
      <c r="E14" t="s">
        <v>14</v>
      </c>
    </row>
    <row r="15" spans="1:5" x14ac:dyDescent="0.25">
      <c r="A15" s="1" t="s">
        <v>15</v>
      </c>
      <c r="C15">
        <f>B3/B4</f>
        <v>0.5</v>
      </c>
      <c r="D15">
        <f>B3/B4</f>
        <v>0.5</v>
      </c>
    </row>
    <row r="16" spans="1:5" x14ac:dyDescent="0.25">
      <c r="A16" s="1" t="s">
        <v>16</v>
      </c>
      <c r="C16" s="4">
        <f>B2/B4</f>
        <v>1</v>
      </c>
      <c r="D16" s="5">
        <f>B2/B4</f>
        <v>1</v>
      </c>
    </row>
    <row r="17" spans="1:5" x14ac:dyDescent="0.25">
      <c r="A17" s="1" t="s">
        <v>17</v>
      </c>
      <c r="B17">
        <f>B6/B7</f>
        <v>0.5</v>
      </c>
      <c r="C17">
        <f>B6/B7</f>
        <v>0.5</v>
      </c>
    </row>
    <row r="18" spans="1:5" x14ac:dyDescent="0.25">
      <c r="A18" s="1" t="s">
        <v>18</v>
      </c>
      <c r="B18" s="4">
        <f>($B$2 - B21)/$B$7</f>
        <v>0.5</v>
      </c>
      <c r="C18" s="4">
        <f>($B$2 - C21)/$B$7</f>
        <v>0.6486508893753401</v>
      </c>
    </row>
    <row r="19" spans="1:5" x14ac:dyDescent="0.25">
      <c r="A19" s="1" t="s">
        <v>19</v>
      </c>
      <c r="C19" s="4">
        <f>1-$B$10*C16*C15^-$B$11</f>
        <v>0.7026982212493198</v>
      </c>
      <c r="D19" s="4">
        <f>1-$B$10*D16*D15^-$B$11</f>
        <v>0.7026982212493198</v>
      </c>
    </row>
    <row r="20" spans="1:5" x14ac:dyDescent="0.25">
      <c r="A20" s="1" t="s">
        <v>20</v>
      </c>
      <c r="B20" s="4">
        <f>1-B10*B18*B17^-B11</f>
        <v>0.8513491106246599</v>
      </c>
      <c r="C20" s="4">
        <f>1-B10*C18*C17^-B11</f>
        <v>0.80715493680050066</v>
      </c>
    </row>
    <row r="21" spans="1:5" x14ac:dyDescent="0.25">
      <c r="A21" s="1" t="s">
        <v>21</v>
      </c>
      <c r="B21" s="2">
        <f>MIN(B3,B2,B4)</f>
        <v>500000</v>
      </c>
      <c r="C21" s="3">
        <f>IF(C15&lt;=(B9/100),MIN(C19*B3,B3,B5))</f>
        <v>351349.11062465992</v>
      </c>
      <c r="D21" s="3">
        <f>IF(D15&lt;=(B9/100),MIN(D19*B3,B3,B5))</f>
        <v>351349.11062465992</v>
      </c>
      <c r="E21" s="2">
        <f>MIN(B2,B3,B5)</f>
        <v>500000</v>
      </c>
    </row>
    <row r="22" spans="1:5" x14ac:dyDescent="0.25">
      <c r="A22" s="1" t="s">
        <v>22</v>
      </c>
      <c r="B22" s="3">
        <f>MIN(IF(B17&lt;=($B$9/100),MIN(B20*$B$6,$B$6,$B$8)), B6,B8)</f>
        <v>425674.55531232996</v>
      </c>
      <c r="C22" s="3">
        <f>IF(C17&lt;=($B$9/100),MIN(C20*$B$6,$B$6,$B$8))</f>
        <v>403577.46840025031</v>
      </c>
      <c r="D22" s="2">
        <f>MIN(B2-D21, B6,B8)</f>
        <v>500000</v>
      </c>
      <c r="E22" s="2">
        <f>MIN(B2 -E21,B8,B6)</f>
        <v>500000</v>
      </c>
    </row>
    <row r="23" spans="1:5" x14ac:dyDescent="0.25">
      <c r="A23" s="1" t="s">
        <v>23</v>
      </c>
      <c r="B23" s="2">
        <f>B2-B21-B22</f>
        <v>74325.444687670039</v>
      </c>
      <c r="C23" s="2">
        <f>B2-C21-C22</f>
        <v>245073.42097508977</v>
      </c>
      <c r="D23" s="2">
        <f>B2-D21-D22</f>
        <v>148650.88937534008</v>
      </c>
      <c r="E23" s="2">
        <f>B2-E21-E22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1B53E-1762-456C-ABB4-94C4987BBC76}">
  <dimension ref="A1:B7"/>
  <sheetViews>
    <sheetView workbookViewId="0">
      <selection activeCell="A9" sqref="A9"/>
    </sheetView>
  </sheetViews>
  <sheetFormatPr defaultRowHeight="15" x14ac:dyDescent="0.25"/>
  <cols>
    <col min="1" max="1" width="62.85546875" bestFit="1" customWidth="1"/>
    <col min="2" max="2" width="11.5703125" bestFit="1" customWidth="1"/>
  </cols>
  <sheetData>
    <row r="1" spans="1:2" x14ac:dyDescent="0.25">
      <c r="A1" t="s">
        <v>24</v>
      </c>
      <c r="B1" t="s">
        <v>39</v>
      </c>
    </row>
    <row r="2" spans="1:2" x14ac:dyDescent="0.25">
      <c r="A2" t="s">
        <v>31</v>
      </c>
      <c r="B2" s="7">
        <f>TestInputData!B4-TestInputData!B5</f>
        <v>999995</v>
      </c>
    </row>
    <row r="3" spans="1:2" x14ac:dyDescent="0.25">
      <c r="A3" t="s">
        <v>30</v>
      </c>
      <c r="B3" s="7">
        <f>B2-TestInputData!B6</f>
        <v>964995</v>
      </c>
    </row>
    <row r="4" spans="1:2" x14ac:dyDescent="0.25">
      <c r="A4" t="s">
        <v>38</v>
      </c>
      <c r="B4" s="7">
        <f>B3-TestInputData!B7</f>
        <v>959995</v>
      </c>
    </row>
    <row r="5" spans="1:2" x14ac:dyDescent="0.25">
      <c r="A5" t="s">
        <v>40</v>
      </c>
      <c r="B5" s="7">
        <f>MAX(0, B4-MIN(TestInputData!B9,TestInputData!B11) - MIN(TestInputData!B10,TestInputData!B12))</f>
        <v>348495</v>
      </c>
    </row>
    <row r="6" spans="1:2" x14ac:dyDescent="0.25">
      <c r="A6" t="s">
        <v>52</v>
      </c>
      <c r="B6" s="7">
        <f>B5-(TestInputData!B15/100 *test_modelLogic.py!B2)</f>
        <v>298495.25</v>
      </c>
    </row>
    <row r="7" spans="1:2" x14ac:dyDescent="0.25">
      <c r="A7" t="s">
        <v>64</v>
      </c>
      <c r="B7" s="5">
        <f>B6 - MIN(B6, TestInputData!B23)</f>
        <v>297495.25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2B3F1-5FE2-487D-9208-8AA8C471CD7A}">
  <dimension ref="A1:B46"/>
  <sheetViews>
    <sheetView topLeftCell="A31" workbookViewId="0">
      <selection activeCell="A42" sqref="A42"/>
    </sheetView>
  </sheetViews>
  <sheetFormatPr defaultRowHeight="15" x14ac:dyDescent="0.25"/>
  <cols>
    <col min="1" max="1" width="89.7109375" bestFit="1" customWidth="1"/>
    <col min="2" max="2" width="22" bestFit="1" customWidth="1"/>
  </cols>
  <sheetData>
    <row r="1" spans="1:2" x14ac:dyDescent="0.25">
      <c r="A1" s="6" t="s">
        <v>24</v>
      </c>
      <c r="B1" s="6" t="s">
        <v>49</v>
      </c>
    </row>
    <row r="2" spans="1:2" x14ac:dyDescent="0.25">
      <c r="A2" t="s">
        <v>33</v>
      </c>
      <c r="B2">
        <v>0</v>
      </c>
    </row>
    <row r="3" spans="1:2" x14ac:dyDescent="0.25">
      <c r="A3" t="s">
        <v>50</v>
      </c>
      <c r="B3" t="s">
        <v>34</v>
      </c>
    </row>
    <row r="4" spans="1:2" x14ac:dyDescent="0.25">
      <c r="A4" t="s">
        <v>32</v>
      </c>
      <c r="B4">
        <v>1000000</v>
      </c>
    </row>
    <row r="5" spans="1:2" x14ac:dyDescent="0.25">
      <c r="A5" t="s">
        <v>37</v>
      </c>
      <c r="B5">
        <v>5</v>
      </c>
    </row>
    <row r="6" spans="1:2" x14ac:dyDescent="0.25">
      <c r="A6" t="s">
        <v>36</v>
      </c>
      <c r="B6">
        <f>7*5000</f>
        <v>35000</v>
      </c>
    </row>
    <row r="7" spans="1:2" x14ac:dyDescent="0.25">
      <c r="A7" t="s">
        <v>35</v>
      </c>
      <c r="B7">
        <v>5000</v>
      </c>
    </row>
    <row r="9" spans="1:2" x14ac:dyDescent="0.25">
      <c r="A9" t="s">
        <v>41</v>
      </c>
      <c r="B9">
        <v>516500</v>
      </c>
    </row>
    <row r="10" spans="1:2" x14ac:dyDescent="0.25">
      <c r="A10" t="s">
        <v>42</v>
      </c>
      <c r="B10">
        <v>95000</v>
      </c>
    </row>
    <row r="11" spans="1:2" x14ac:dyDescent="0.25">
      <c r="A11" t="s">
        <v>43</v>
      </c>
      <c r="B11">
        <v>815000</v>
      </c>
    </row>
    <row r="12" spans="1:2" x14ac:dyDescent="0.25">
      <c r="A12" t="s">
        <v>44</v>
      </c>
      <c r="B12">
        <v>194300</v>
      </c>
    </row>
    <row r="14" spans="1:2" x14ac:dyDescent="0.25">
      <c r="A14" s="6" t="s">
        <v>51</v>
      </c>
    </row>
    <row r="15" spans="1:2" x14ac:dyDescent="0.25">
      <c r="A15" t="s">
        <v>45</v>
      </c>
      <c r="B15">
        <v>5</v>
      </c>
    </row>
    <row r="16" spans="1:2" x14ac:dyDescent="0.25">
      <c r="A16" t="s">
        <v>46</v>
      </c>
      <c r="B16">
        <v>0.25</v>
      </c>
    </row>
    <row r="17" spans="1:2" x14ac:dyDescent="0.25">
      <c r="A17" t="s">
        <v>47</v>
      </c>
      <c r="B17">
        <v>87602</v>
      </c>
    </row>
    <row r="18" spans="1:2" x14ac:dyDescent="0.25">
      <c r="A18" t="s">
        <v>48</v>
      </c>
      <c r="B18">
        <v>1000000</v>
      </c>
    </row>
    <row r="20" spans="1:2" x14ac:dyDescent="0.25">
      <c r="A20" s="6" t="s">
        <v>63</v>
      </c>
    </row>
    <row r="21" spans="1:2" x14ac:dyDescent="0.25">
      <c r="A21" t="s">
        <v>53</v>
      </c>
      <c r="B21">
        <v>5</v>
      </c>
    </row>
    <row r="22" spans="1:2" x14ac:dyDescent="0.25">
      <c r="A22" t="s">
        <v>54</v>
      </c>
      <c r="B22">
        <v>18</v>
      </c>
    </row>
    <row r="23" spans="1:2" x14ac:dyDescent="0.25">
      <c r="A23" t="s">
        <v>55</v>
      </c>
      <c r="B23">
        <v>1000</v>
      </c>
    </row>
    <row r="24" spans="1:2" x14ac:dyDescent="0.25">
      <c r="A24" t="s">
        <v>56</v>
      </c>
      <c r="B24">
        <v>1000</v>
      </c>
    </row>
    <row r="25" spans="1:2" x14ac:dyDescent="0.25">
      <c r="A25" t="s">
        <v>57</v>
      </c>
      <c r="B25">
        <v>100</v>
      </c>
    </row>
    <row r="26" spans="1:2" x14ac:dyDescent="0.25">
      <c r="A26" t="s">
        <v>58</v>
      </c>
      <c r="B26">
        <v>468.09353240000002</v>
      </c>
    </row>
    <row r="27" spans="1:2" x14ac:dyDescent="0.25">
      <c r="A27" t="s">
        <v>59</v>
      </c>
      <c r="B27">
        <v>223.87081979999999</v>
      </c>
    </row>
    <row r="28" spans="1:2" x14ac:dyDescent="0.25">
      <c r="A28" t="s">
        <v>60</v>
      </c>
      <c r="B28">
        <v>715.70822710000004</v>
      </c>
    </row>
    <row r="29" spans="1:2" x14ac:dyDescent="0.25">
      <c r="A29" t="s">
        <v>61</v>
      </c>
      <c r="B29">
        <v>319.9769799</v>
      </c>
    </row>
    <row r="30" spans="1:2" x14ac:dyDescent="0.25">
      <c r="A30" t="s">
        <v>62</v>
      </c>
      <c r="B30">
        <v>1193.9777059999999</v>
      </c>
    </row>
    <row r="32" spans="1:2" x14ac:dyDescent="0.25">
      <c r="A32" s="6" t="s">
        <v>70</v>
      </c>
    </row>
    <row r="33" spans="1:2" x14ac:dyDescent="0.25">
      <c r="A33" t="s">
        <v>65</v>
      </c>
      <c r="B33" s="8">
        <v>1000000</v>
      </c>
    </row>
    <row r="34" spans="1:2" x14ac:dyDescent="0.25">
      <c r="A34" t="s">
        <v>66</v>
      </c>
      <c r="B34">
        <v>2</v>
      </c>
    </row>
    <row r="35" spans="1:2" x14ac:dyDescent="0.25">
      <c r="A35" t="s">
        <v>67</v>
      </c>
      <c r="B35">
        <v>0</v>
      </c>
    </row>
    <row r="36" spans="1:2" x14ac:dyDescent="0.25">
      <c r="A36" t="s">
        <v>68</v>
      </c>
      <c r="B36">
        <v>50</v>
      </c>
    </row>
    <row r="37" spans="1:2" x14ac:dyDescent="0.25">
      <c r="A37" t="s">
        <v>69</v>
      </c>
      <c r="B37">
        <v>650</v>
      </c>
    </row>
    <row r="39" spans="1:2" x14ac:dyDescent="0.25">
      <c r="A39" s="6" t="s">
        <v>71</v>
      </c>
    </row>
    <row r="40" spans="1:2" x14ac:dyDescent="0.25">
      <c r="A40" t="s">
        <v>72</v>
      </c>
      <c r="B40">
        <v>-0.2</v>
      </c>
    </row>
    <row r="41" spans="1:2" x14ac:dyDescent="0.25">
      <c r="A41" t="s">
        <v>78</v>
      </c>
      <c r="B41">
        <v>-0.12</v>
      </c>
    </row>
    <row r="42" spans="1:2" x14ac:dyDescent="0.25">
      <c r="A42" t="s">
        <v>73</v>
      </c>
      <c r="B42">
        <v>-0.1</v>
      </c>
    </row>
    <row r="43" spans="1:2" x14ac:dyDescent="0.25">
      <c r="A43" t="s">
        <v>74</v>
      </c>
      <c r="B43">
        <v>-0.11</v>
      </c>
    </row>
    <row r="44" spans="1:2" x14ac:dyDescent="0.25">
      <c r="A44" t="s">
        <v>75</v>
      </c>
      <c r="B44">
        <v>-0.4</v>
      </c>
    </row>
    <row r="45" spans="1:2" x14ac:dyDescent="0.25">
      <c r="A45" t="s">
        <v>76</v>
      </c>
      <c r="B45">
        <v>0</v>
      </c>
    </row>
    <row r="46" spans="1:2" x14ac:dyDescent="0.25">
      <c r="A46" t="s">
        <v>77</v>
      </c>
      <c r="B46">
        <v>0.7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94450-BD26-460E-A24D-95E81C068E8E}">
  <dimension ref="A1"/>
  <sheetViews>
    <sheetView tabSelected="1" workbookViewId="0"/>
  </sheetViews>
  <sheetFormatPr defaultRowHeight="15" x14ac:dyDescent="0.25"/>
  <cols>
    <col min="1" max="1" width="12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test_storageOperations.py</vt:lpstr>
      <vt:lpstr>test_modelLogic.py</vt:lpstr>
      <vt:lpstr>TestInputData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Daly, Kensey/SEA</dc:creator>
  <cp:lastModifiedBy>Daly, Kensey</cp:lastModifiedBy>
  <dcterms:created xsi:type="dcterms:W3CDTF">2022-10-12T20:03:27Z</dcterms:created>
  <dcterms:modified xsi:type="dcterms:W3CDTF">2023-01-10T02:24:59Z</dcterms:modified>
</cp:coreProperties>
</file>