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cobsengineering-my.sharepoint.com/personal/kensey_daly_jacobs_com/Documents/Projects/CA_DWR/Water Supply Economic Model/Repository/California-Urban-Water-Management-Economic-Tool/CaUWMET/tests/"/>
    </mc:Choice>
  </mc:AlternateContent>
  <xr:revisionPtr revIDLastSave="87" documentId="8_{E973DA5C-48AF-4039-8BCF-ACEA1D406E98}" xr6:coauthVersionLast="47" xr6:coauthVersionMax="47" xr10:uidLastSave="{4EA77FF7-60EE-4BC2-93AA-CBCBE9077E60}"/>
  <bookViews>
    <workbookView xWindow="7980" yWindow="1365" windowWidth="21600" windowHeight="11385" xr2:uid="{C1D8612B-66D0-412C-B825-17E0CA421532}"/>
  </bookViews>
  <sheets>
    <sheet name="test_storageOperations.py" sheetId="1" r:id="rId1"/>
    <sheet name="test_modelLogic.py" sheetId="2" r:id="rId2"/>
    <sheet name="TestInput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2"/>
  <c r="B15" i="2" s="1"/>
  <c r="E21" i="1"/>
  <c r="B21" i="1"/>
  <c r="C17" i="1"/>
  <c r="B17" i="1"/>
  <c r="D16" i="1"/>
  <c r="D19" i="1" s="1"/>
  <c r="C16" i="1"/>
  <c r="C19" i="1" s="1"/>
  <c r="D15" i="1"/>
  <c r="C15" i="1"/>
  <c r="B3" i="2" l="1"/>
  <c r="B4" i="2" s="1"/>
  <c r="B5" i="2" s="1"/>
  <c r="D21" i="1"/>
  <c r="D22" i="1" s="1"/>
  <c r="D23" i="1" s="1"/>
  <c r="C21" i="1"/>
  <c r="B18" i="1"/>
  <c r="B20" i="1" s="1"/>
  <c r="B22" i="1" s="1"/>
  <c r="B23" i="1" s="1"/>
  <c r="E22" i="1"/>
  <c r="E23" i="1" s="1"/>
  <c r="C18" i="1" l="1"/>
  <c r="C20" i="1" s="1"/>
  <c r="C22" i="1" s="1"/>
  <c r="C23" i="1" s="1"/>
</calcChain>
</file>

<file path=xl/sharedStrings.xml><?xml version="1.0" encoding="utf-8"?>
<sst xmlns="http://schemas.openxmlformats.org/spreadsheetml/2006/main" count="50" uniqueCount="49">
  <si>
    <t xml:space="preserve">self.demandsToBeMetByStorage_Contractor </t>
  </si>
  <si>
    <t xml:space="preserve">self.volumeSurfaceCarryover_Contractor </t>
  </si>
  <si>
    <t xml:space="preserve">self.surfaceMaximumCapacity_Contractor </t>
  </si>
  <si>
    <t xml:space="preserve">self.surfaceMaximumTakeCapacity_Contractor </t>
  </si>
  <si>
    <t xml:space="preserve">self.volumeGroundwaterBank_Contractor </t>
  </si>
  <si>
    <t xml:space="preserve">self.groundwaterMaximumCapacity_Contractor </t>
  </si>
  <si>
    <t xml:space="preserve">self.groundwaterMaximumTakeCapacity_Contractor </t>
  </si>
  <si>
    <t xml:space="preserve">self.hedgingPoint_Contractor </t>
  </si>
  <si>
    <t xml:space="preserve">self.hedgeCallStorageFactor_Contractor </t>
  </si>
  <si>
    <t xml:space="preserve">self.hedgingStorageCapacityFactor_Contractor </t>
  </si>
  <si>
    <t>#self.storageHedgingStrategySwitch_Contractor:</t>
  </si>
  <si>
    <t>Groundwater Only</t>
  </si>
  <si>
    <t>Both Carryover and GW</t>
  </si>
  <si>
    <t>Carryover Only</t>
  </si>
  <si>
    <t>Off</t>
  </si>
  <si>
    <t>pctCapacitySurfaceCarryover_Contractor</t>
  </si>
  <si>
    <t>pctStorageCalledSurfaceCarryover_Contractor</t>
  </si>
  <si>
    <t>pctCapacityGroundwaterBank_Contractor</t>
  </si>
  <si>
    <t>pctStorageCalledGroundwaterBank_Contractor</t>
  </si>
  <si>
    <t>% of storage made available (surface)</t>
  </si>
  <si>
    <t>% of storage made available (gw)</t>
  </si>
  <si>
    <t>takeSurface</t>
  </si>
  <si>
    <t>takeGroundwater</t>
  </si>
  <si>
    <t>remainingDemand</t>
  </si>
  <si>
    <t>Variable</t>
  </si>
  <si>
    <t>Value used in Test</t>
  </si>
  <si>
    <t>Test #1</t>
  </si>
  <si>
    <t>Test #2</t>
  </si>
  <si>
    <t>Test #3</t>
  </si>
  <si>
    <t>Test #4</t>
  </si>
  <si>
    <t>self.modelLogic.contingentConservationUseReduction_Contractor</t>
  </si>
  <si>
    <t>self.modelLogic.demandsToBeMetByContingentOptions_Contractor</t>
  </si>
  <si>
    <t>self.contingentConservationUseReductionVolume_Contractor</t>
  </si>
  <si>
    <t>demandsToBeMetBySWPCVP</t>
  </si>
  <si>
    <t>appliedDemand</t>
  </si>
  <si>
    <t>Normal or Better Demands (acre-feet/year)</t>
  </si>
  <si>
    <t>i</t>
  </si>
  <si>
    <t>Hydrologic Year Type at i</t>
  </si>
  <si>
    <t>W</t>
  </si>
  <si>
    <t>SWP/CVP Supply</t>
  </si>
  <si>
    <t>Base Local Supply (Total, acre-feet/year)</t>
  </si>
  <si>
    <t>Base Long-term Conservation (acre-feet/year)</t>
  </si>
  <si>
    <t>demandsToBeMetByStorage</t>
  </si>
  <si>
    <t>Value Used In Test</t>
  </si>
  <si>
    <t>demandsToBeMetByContingentOptions</t>
  </si>
  <si>
    <t>Surface initial storage (acre-feet)</t>
  </si>
  <si>
    <t>Groundwater initial storage (acre-feet)</t>
  </si>
  <si>
    <t>Surface max take capacity (acre-feet)</t>
  </si>
  <si>
    <t>Groundwater max take capacity (acre-feet)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</si>
</sst>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02-92B2-45FA-989E-1582EB4636F5}">
  <dimension ref="A1:E23"/>
  <sheetViews>
    <sheetView tabSelected="1" workbookViewId="0">
      <selection activeCell="C15" sqref="C15"/>
    </sheetView>
  </sheetViews>
  <sheetFormatPr defaultRowHeight="15" x14ac:dyDescent="0.25"/>
  <cols>
    <col min="1" max="1" width="62.140625" bestFit="1" customWidth="1"/>
    <col min="2" max="2" width="17.5703125" bestFit="1" customWidth="1"/>
    <col min="3" max="4" width="21.85546875" bestFit="1" customWidth="1"/>
  </cols>
  <sheetData>
    <row r="1" spans="1:5" x14ac:dyDescent="0.25">
      <c r="A1" t="s">
        <v>24</v>
      </c>
      <c r="B1" t="s">
        <v>25</v>
      </c>
    </row>
    <row r="2" spans="1:5" x14ac:dyDescent="0.25">
      <c r="A2" s="1" t="s">
        <v>0</v>
      </c>
      <c r="B2" s="2">
        <v>1000000</v>
      </c>
    </row>
    <row r="3" spans="1:5" x14ac:dyDescent="0.25">
      <c r="A3" s="1" t="s">
        <v>1</v>
      </c>
      <c r="B3" s="2">
        <v>500000</v>
      </c>
    </row>
    <row r="4" spans="1:5" x14ac:dyDescent="0.25">
      <c r="A4" s="1" t="s">
        <v>2</v>
      </c>
      <c r="B4" s="3">
        <v>1000000</v>
      </c>
    </row>
    <row r="5" spans="1:5" x14ac:dyDescent="0.25">
      <c r="A5" s="1" t="s">
        <v>3</v>
      </c>
      <c r="B5" s="3">
        <v>600000</v>
      </c>
    </row>
    <row r="6" spans="1:5" x14ac:dyDescent="0.25">
      <c r="A6" s="1" t="s">
        <v>4</v>
      </c>
      <c r="B6" s="2">
        <v>500000</v>
      </c>
    </row>
    <row r="7" spans="1:5" x14ac:dyDescent="0.25">
      <c r="A7" s="1" t="s">
        <v>5</v>
      </c>
      <c r="B7" s="3">
        <v>1000000</v>
      </c>
    </row>
    <row r="8" spans="1:5" x14ac:dyDescent="0.25">
      <c r="A8" s="1" t="s">
        <v>6</v>
      </c>
      <c r="B8" s="3">
        <v>600000</v>
      </c>
    </row>
    <row r="9" spans="1:5" x14ac:dyDescent="0.25">
      <c r="A9" s="1" t="s">
        <v>7</v>
      </c>
      <c r="B9">
        <v>60</v>
      </c>
    </row>
    <row r="10" spans="1:5" x14ac:dyDescent="0.25">
      <c r="A10" s="1" t="s">
        <v>8</v>
      </c>
      <c r="B10">
        <v>0.25</v>
      </c>
    </row>
    <row r="11" spans="1:5" x14ac:dyDescent="0.25">
      <c r="A11" s="1" t="s">
        <v>9</v>
      </c>
      <c r="B11">
        <v>0.25</v>
      </c>
    </row>
    <row r="13" spans="1:5" x14ac:dyDescent="0.25">
      <c r="B13" t="s">
        <v>26</v>
      </c>
      <c r="C13" t="s">
        <v>27</v>
      </c>
      <c r="D13" t="s">
        <v>28</v>
      </c>
      <c r="E13" t="s">
        <v>29</v>
      </c>
    </row>
    <row r="14" spans="1:5" x14ac:dyDescent="0.25">
      <c r="A14" s="1" t="s">
        <v>10</v>
      </c>
      <c r="B14" t="s">
        <v>11</v>
      </c>
      <c r="C14" t="s">
        <v>12</v>
      </c>
      <c r="D14" t="s">
        <v>13</v>
      </c>
      <c r="E14" t="s">
        <v>14</v>
      </c>
    </row>
    <row r="15" spans="1:5" x14ac:dyDescent="0.25">
      <c r="A15" s="1" t="s">
        <v>15</v>
      </c>
      <c r="C15">
        <f>B3/B4</f>
        <v>0.5</v>
      </c>
      <c r="D15">
        <f>B3/B4</f>
        <v>0.5</v>
      </c>
    </row>
    <row r="16" spans="1:5" x14ac:dyDescent="0.25">
      <c r="A16" s="1" t="s">
        <v>16</v>
      </c>
      <c r="C16" s="4">
        <f>B2/B4</f>
        <v>1</v>
      </c>
      <c r="D16" s="5">
        <f>B2/B4</f>
        <v>1</v>
      </c>
    </row>
    <row r="17" spans="1:5" x14ac:dyDescent="0.25">
      <c r="A17" s="1" t="s">
        <v>17</v>
      </c>
      <c r="B17">
        <f>B6/B7</f>
        <v>0.5</v>
      </c>
      <c r="C17">
        <f>B6/B7</f>
        <v>0.5</v>
      </c>
    </row>
    <row r="18" spans="1:5" x14ac:dyDescent="0.25">
      <c r="A18" s="1" t="s">
        <v>18</v>
      </c>
      <c r="B18" s="4">
        <f>($B$2 - B21)/$B$7</f>
        <v>0.5</v>
      </c>
      <c r="C18" s="4">
        <f>($B$2 - C21)/$B$7</f>
        <v>0.6486508893753401</v>
      </c>
    </row>
    <row r="19" spans="1:5" x14ac:dyDescent="0.25">
      <c r="A19" s="1" t="s">
        <v>19</v>
      </c>
      <c r="C19" s="4">
        <f>1-$B$10*C16*C15^-$B$11</f>
        <v>0.7026982212493198</v>
      </c>
      <c r="D19" s="4">
        <f>1-$B$10*D16*D15^-$B$11</f>
        <v>0.7026982212493198</v>
      </c>
    </row>
    <row r="20" spans="1:5" x14ac:dyDescent="0.25">
      <c r="A20" s="1" t="s">
        <v>20</v>
      </c>
      <c r="B20" s="4">
        <f>1-B10*B18*B17^-B11</f>
        <v>0.8513491106246599</v>
      </c>
      <c r="C20" s="4">
        <f>1-B10*C18*C17^-B11</f>
        <v>0.80715493680050066</v>
      </c>
    </row>
    <row r="21" spans="1:5" x14ac:dyDescent="0.25">
      <c r="A21" s="1" t="s">
        <v>21</v>
      </c>
      <c r="B21" s="2">
        <f>MIN(B3,B2,B4)</f>
        <v>500000</v>
      </c>
      <c r="C21" s="3">
        <f>IF(C15&lt;=(B9/100),MIN(C19*B3,B3,B5))</f>
        <v>351349.11062465992</v>
      </c>
      <c r="D21" s="3">
        <f>IF(D15&lt;=(B9/100),MIN(D19*B3,B3,B5))</f>
        <v>351349.11062465992</v>
      </c>
      <c r="E21" s="2">
        <f>MIN(B2,B3,B5)</f>
        <v>500000</v>
      </c>
    </row>
    <row r="22" spans="1:5" x14ac:dyDescent="0.25">
      <c r="A22" s="1" t="s">
        <v>22</v>
      </c>
      <c r="B22" s="3">
        <f>MIN(IF(B17&lt;=($B$9/100),MIN(B20*$B$6,$B$6,$B$8)), B6,B8)</f>
        <v>425674.55531232996</v>
      </c>
      <c r="C22" s="3">
        <f>IF(C17&lt;=($B$9/100),MIN(C20*$B$6,$B$6,$B$8))</f>
        <v>403577.46840025031</v>
      </c>
      <c r="D22" s="2">
        <f>MIN(B2-D21, B6,B8)</f>
        <v>500000</v>
      </c>
      <c r="E22" s="2">
        <f>MIN(B2 -E21,B8,B6)</f>
        <v>500000</v>
      </c>
    </row>
    <row r="23" spans="1:5" x14ac:dyDescent="0.25">
      <c r="A23" s="1" t="s">
        <v>23</v>
      </c>
      <c r="B23" s="2">
        <f>B2-B21-B22</f>
        <v>74325.444687670039</v>
      </c>
      <c r="C23" s="2">
        <f>B2-C21-C22</f>
        <v>245073.42097508977</v>
      </c>
      <c r="D23" s="2">
        <f>B2-D21-D22</f>
        <v>148650.88937534008</v>
      </c>
      <c r="E23" s="2">
        <f>B2-E21-E22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B53E-1762-456C-ABB4-94C4987BBC76}">
  <dimension ref="A1:B15"/>
  <sheetViews>
    <sheetView workbookViewId="0">
      <selection activeCell="A10" sqref="A10"/>
    </sheetView>
  </sheetViews>
  <sheetFormatPr defaultRowHeight="15" x14ac:dyDescent="0.25"/>
  <cols>
    <col min="1" max="1" width="62.85546875" bestFit="1" customWidth="1"/>
  </cols>
  <sheetData>
    <row r="1" spans="1:2" x14ac:dyDescent="0.25">
      <c r="A1" t="s">
        <v>24</v>
      </c>
      <c r="B1" t="s">
        <v>43</v>
      </c>
    </row>
    <row r="2" spans="1:2" x14ac:dyDescent="0.25">
      <c r="A2" t="s">
        <v>34</v>
      </c>
      <c r="B2">
        <f>TestInputData!B3-TestInputData!B4</f>
        <v>999995</v>
      </c>
    </row>
    <row r="3" spans="1:2" x14ac:dyDescent="0.25">
      <c r="A3" t="s">
        <v>33</v>
      </c>
      <c r="B3">
        <f>B2-TestInputData!B5</f>
        <v>964995</v>
      </c>
    </row>
    <row r="4" spans="1:2" x14ac:dyDescent="0.25">
      <c r="A4" t="s">
        <v>42</v>
      </c>
      <c r="B4">
        <f>B3-TestInputData!B6</f>
        <v>959995</v>
      </c>
    </row>
    <row r="5" spans="1:2" x14ac:dyDescent="0.25">
      <c r="A5" t="s">
        <v>44</v>
      </c>
      <c r="B5">
        <f>MAX(0, B4-MIN(TestInputData!B8,TestInputData!B10) - MIN(TestInputData!B9,TestInputData!B11))</f>
        <v>348495</v>
      </c>
    </row>
    <row r="12" spans="1:2" x14ac:dyDescent="0.25">
      <c r="A12" t="s">
        <v>30</v>
      </c>
      <c r="B12">
        <v>0.1</v>
      </c>
    </row>
    <row r="13" spans="1:2" x14ac:dyDescent="0.25">
      <c r="A13" t="s">
        <v>31</v>
      </c>
      <c r="B13">
        <v>50</v>
      </c>
    </row>
    <row r="15" spans="1:2" x14ac:dyDescent="0.25">
      <c r="A15" t="s">
        <v>32</v>
      </c>
      <c r="B15">
        <f>B2*B12</f>
        <v>99999.5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B3F1-5FE2-487D-9208-8AA8C471CD7A}">
  <dimension ref="A1:B11"/>
  <sheetViews>
    <sheetView topLeftCell="A6" workbookViewId="0">
      <selection activeCell="A13" sqref="A13"/>
    </sheetView>
  </sheetViews>
  <sheetFormatPr defaultRowHeight="15" x14ac:dyDescent="0.25"/>
  <cols>
    <col min="1" max="1" width="42.7109375" bestFit="1" customWidth="1"/>
  </cols>
  <sheetData>
    <row r="1" spans="1:2" x14ac:dyDescent="0.25">
      <c r="A1" t="s">
        <v>36</v>
      </c>
      <c r="B1">
        <v>0</v>
      </c>
    </row>
    <row r="2" spans="1:2" x14ac:dyDescent="0.25">
      <c r="A2" t="s">
        <v>37</v>
      </c>
      <c r="B2" t="s">
        <v>38</v>
      </c>
    </row>
    <row r="3" spans="1:2" x14ac:dyDescent="0.25">
      <c r="A3" t="s">
        <v>35</v>
      </c>
      <c r="B3">
        <v>1000000</v>
      </c>
    </row>
    <row r="4" spans="1:2" x14ac:dyDescent="0.25">
      <c r="A4" t="s">
        <v>41</v>
      </c>
      <c r="B4">
        <v>5</v>
      </c>
    </row>
    <row r="5" spans="1:2" x14ac:dyDescent="0.25">
      <c r="A5" t="s">
        <v>40</v>
      </c>
      <c r="B5">
        <f>7*5000</f>
        <v>35000</v>
      </c>
    </row>
    <row r="6" spans="1:2" x14ac:dyDescent="0.25">
      <c r="A6" t="s">
        <v>39</v>
      </c>
      <c r="B6">
        <v>5000</v>
      </c>
    </row>
    <row r="8" spans="1:2" x14ac:dyDescent="0.25">
      <c r="A8" t="s">
        <v>45</v>
      </c>
      <c r="B8">
        <v>516500</v>
      </c>
    </row>
    <row r="9" spans="1:2" x14ac:dyDescent="0.25">
      <c r="A9" t="s">
        <v>46</v>
      </c>
      <c r="B9">
        <v>95000</v>
      </c>
    </row>
    <row r="10" spans="1:2" x14ac:dyDescent="0.25">
      <c r="A10" t="s">
        <v>47</v>
      </c>
      <c r="B10">
        <v>815000</v>
      </c>
    </row>
    <row r="11" spans="1:2" x14ac:dyDescent="0.25">
      <c r="A11" t="s">
        <v>48</v>
      </c>
      <c r="B11">
        <v>194300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test_storageOperations.py</vt:lpstr>
      <vt:lpstr>test_modelLogic.py</vt:lpstr>
      <vt:lpstr>TestInputData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Daly, Kensey/SEA</dc:creator>
  <cp:lastModifiedBy>Daly, Kensey</cp:lastModifiedBy>
  <dcterms:created xsi:type="dcterms:W3CDTF">2022-10-12T20:03:27Z</dcterms:created>
  <dcterms:modified xsi:type="dcterms:W3CDTF">2022-12-29T02:56:22Z</dcterms:modified>
</cp:coreProperties>
</file>