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b22e73574a7bb476/Imágenes/Escritorio/GuitExplain-cesar/image/"/>
    </mc:Choice>
  </mc:AlternateContent>
  <xr:revisionPtr revIDLastSave="68" documentId="8_{B06661F2-B00D-4BD5-8D1D-C4A626BDC8A9}" xr6:coauthVersionLast="47" xr6:coauthVersionMax="47" xr10:uidLastSave="{9EA2CAB4-C980-4628-A22D-58A10D89CDEA}"/>
  <bookViews>
    <workbookView xWindow="-120" yWindow="-120" windowWidth="20730" windowHeight="11160" firstSheet="3" activeTab="4" xr2:uid="{00000000-000D-0000-FFFF-FFFF00000000}"/>
  </bookViews>
  <sheets>
    <sheet name="INSTRUCCIONES" sheetId="1" r:id="rId1"/>
    <sheet name="DATOS BASICOS " sheetId="2" r:id="rId2"/>
    <sheet name="MATERIAS PRIMAS" sheetId="3" r:id="rId3"/>
    <sheet name="COSTOS" sheetId="4" r:id="rId4"/>
    <sheet name="NOMINA" sheetId="5" r:id="rId5"/>
    <sheet name="PROPIEDAD PLANTA Y EQUIPO" sheetId="6" r:id="rId6"/>
    <sheet name="CONSOLIDADO"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Uv6WS1/vcd7Ngwg+bwMPEmDnqTtLCAN6ojy7zoildHI="/>
    </ext>
  </extLst>
</workbook>
</file>

<file path=xl/calcChain.xml><?xml version="1.0" encoding="utf-8"?>
<calcChain xmlns="http://schemas.openxmlformats.org/spreadsheetml/2006/main">
  <c r="H65" i="5" l="1"/>
  <c r="H64" i="5"/>
  <c r="H63" i="5"/>
  <c r="H62" i="5"/>
  <c r="E28" i="6" l="1"/>
  <c r="E27" i="6"/>
  <c r="E26" i="6"/>
  <c r="E25" i="6"/>
  <c r="E24" i="6"/>
  <c r="E23" i="6"/>
  <c r="E22" i="6"/>
  <c r="E21" i="6"/>
  <c r="E20" i="6"/>
  <c r="E19" i="6"/>
  <c r="E18" i="6"/>
  <c r="E17" i="6"/>
  <c r="E16" i="6"/>
  <c r="E15" i="6"/>
  <c r="E14" i="6"/>
  <c r="E13" i="6"/>
  <c r="E12" i="6"/>
  <c r="E11" i="6"/>
  <c r="E10" i="6"/>
  <c r="E9" i="6"/>
  <c r="E8" i="6"/>
  <c r="E7" i="6"/>
  <c r="E6" i="6"/>
  <c r="E5" i="6"/>
  <c r="E4" i="6"/>
  <c r="B70" i="5"/>
  <c r="V69" i="5"/>
  <c r="U69" i="5"/>
  <c r="R69" i="5"/>
  <c r="Q69" i="5"/>
  <c r="P69" i="5"/>
  <c r="G69" i="5"/>
  <c r="Z69" i="5" s="1"/>
  <c r="F69" i="5"/>
  <c r="E69" i="5"/>
  <c r="D69" i="5"/>
  <c r="C69" i="5"/>
  <c r="B69" i="5"/>
  <c r="V68" i="5"/>
  <c r="R68" i="5"/>
  <c r="G68" i="5"/>
  <c r="U68" i="5" s="1"/>
  <c r="F68" i="5"/>
  <c r="E68" i="5"/>
  <c r="D68" i="5"/>
  <c r="C68" i="5"/>
  <c r="B68" i="5"/>
  <c r="R67" i="5"/>
  <c r="G67" i="5"/>
  <c r="H67" i="5" s="1"/>
  <c r="F67" i="5"/>
  <c r="E67" i="5"/>
  <c r="D67" i="5"/>
  <c r="C67" i="5"/>
  <c r="B67" i="5"/>
  <c r="R66" i="5"/>
  <c r="G66" i="5"/>
  <c r="V66" i="5" s="1"/>
  <c r="F66" i="5"/>
  <c r="E66" i="5"/>
  <c r="D66" i="5"/>
  <c r="C66" i="5"/>
  <c r="B66" i="5"/>
  <c r="R65" i="5"/>
  <c r="G65" i="5"/>
  <c r="Z65" i="5" s="1"/>
  <c r="F65" i="5"/>
  <c r="D65" i="5"/>
  <c r="C65" i="5"/>
  <c r="B65" i="5"/>
  <c r="R64" i="5"/>
  <c r="G64" i="5"/>
  <c r="I64" i="5" s="1"/>
  <c r="J64" i="5" s="1"/>
  <c r="F64" i="5"/>
  <c r="D64" i="5"/>
  <c r="C64" i="5"/>
  <c r="B64" i="5"/>
  <c r="R63" i="5"/>
  <c r="G63" i="5"/>
  <c r="F63" i="5"/>
  <c r="E63" i="5"/>
  <c r="D63" i="5"/>
  <c r="C63" i="5"/>
  <c r="B63" i="5"/>
  <c r="R62" i="5"/>
  <c r="G62" i="5"/>
  <c r="Q62" i="5" s="1"/>
  <c r="F62" i="5"/>
  <c r="E62" i="5"/>
  <c r="D62" i="5"/>
  <c r="C62" i="5"/>
  <c r="B62" i="5"/>
  <c r="R61" i="5"/>
  <c r="G61" i="5"/>
  <c r="P61" i="5" s="1"/>
  <c r="F61" i="5"/>
  <c r="E61" i="5"/>
  <c r="D61" i="5"/>
  <c r="C61" i="5"/>
  <c r="B61" i="5"/>
  <c r="R60" i="5"/>
  <c r="G60" i="5"/>
  <c r="Z60" i="5" s="1"/>
  <c r="F60" i="5"/>
  <c r="E60" i="5"/>
  <c r="D60" i="5"/>
  <c r="C60" i="5"/>
  <c r="B60" i="5"/>
  <c r="R59" i="5"/>
  <c r="G59" i="5"/>
  <c r="P59" i="5" s="1"/>
  <c r="F59" i="5"/>
  <c r="E59" i="5"/>
  <c r="D59" i="5"/>
  <c r="C59" i="5"/>
  <c r="B59" i="5"/>
  <c r="R58" i="5"/>
  <c r="G58" i="5"/>
  <c r="F58" i="5"/>
  <c r="E58" i="5"/>
  <c r="D58" i="5"/>
  <c r="C58" i="5"/>
  <c r="B58" i="5"/>
  <c r="A38" i="5"/>
  <c r="A56" i="5" s="1"/>
  <c r="B34" i="5"/>
  <c r="Z33" i="5"/>
  <c r="R33" i="5"/>
  <c r="S33" i="5" s="1"/>
  <c r="F33" i="5"/>
  <c r="E33" i="5"/>
  <c r="D33" i="5"/>
  <c r="C33" i="5"/>
  <c r="B33" i="5"/>
  <c r="V32" i="5"/>
  <c r="R32" i="5"/>
  <c r="S32" i="5" s="1"/>
  <c r="Q32" i="5"/>
  <c r="H32" i="5"/>
  <c r="I32" i="5" s="1"/>
  <c r="J32" i="5" s="1"/>
  <c r="F32" i="5"/>
  <c r="E32" i="5"/>
  <c r="D32" i="5"/>
  <c r="C32" i="5"/>
  <c r="B32" i="5"/>
  <c r="AA31" i="5"/>
  <c r="AB31" i="5" s="1"/>
  <c r="Z31" i="5"/>
  <c r="W31" i="5"/>
  <c r="V31" i="5"/>
  <c r="U31" i="5"/>
  <c r="R31" i="5"/>
  <c r="S31" i="5" s="1"/>
  <c r="Q31" i="5"/>
  <c r="H31" i="5"/>
  <c r="I31" i="5" s="1"/>
  <c r="P31" i="5"/>
  <c r="F31" i="5"/>
  <c r="E31" i="5"/>
  <c r="D31" i="5"/>
  <c r="C31" i="5"/>
  <c r="B31" i="5"/>
  <c r="AA30" i="5"/>
  <c r="AB30" i="5" s="1"/>
  <c r="Z30" i="5"/>
  <c r="W30" i="5"/>
  <c r="V30" i="5"/>
  <c r="U30" i="5"/>
  <c r="S30" i="5"/>
  <c r="R30" i="5"/>
  <c r="Q30" i="5"/>
  <c r="H30" i="5"/>
  <c r="I30" i="5" s="1"/>
  <c r="P30" i="5"/>
  <c r="F30" i="5"/>
  <c r="E30" i="5"/>
  <c r="D30" i="5"/>
  <c r="C30" i="5"/>
  <c r="B30" i="5"/>
  <c r="AA29" i="5"/>
  <c r="AB29" i="5" s="1"/>
  <c r="Z29" i="5"/>
  <c r="W29" i="5"/>
  <c r="V29" i="5"/>
  <c r="U29" i="5"/>
  <c r="R29" i="5"/>
  <c r="S29" i="5" s="1"/>
  <c r="Q29" i="5"/>
  <c r="H29" i="5"/>
  <c r="I29" i="5" s="1"/>
  <c r="P29" i="5"/>
  <c r="F29" i="5"/>
  <c r="E29" i="5"/>
  <c r="D29" i="5"/>
  <c r="C29" i="5"/>
  <c r="B29" i="5"/>
  <c r="AA28" i="5"/>
  <c r="AB28" i="5" s="1"/>
  <c r="Z28" i="5"/>
  <c r="W28" i="5"/>
  <c r="V28" i="5"/>
  <c r="U28" i="5"/>
  <c r="R28" i="5"/>
  <c r="S28" i="5" s="1"/>
  <c r="Q28" i="5"/>
  <c r="H28" i="5"/>
  <c r="I28" i="5" s="1"/>
  <c r="J28" i="5" s="1"/>
  <c r="P28" i="5"/>
  <c r="F28" i="5"/>
  <c r="E28" i="5"/>
  <c r="D28" i="5"/>
  <c r="C28" i="5"/>
  <c r="B28" i="5"/>
  <c r="AA27" i="5"/>
  <c r="AB27" i="5" s="1"/>
  <c r="Z27" i="5"/>
  <c r="W27" i="5"/>
  <c r="V27" i="5"/>
  <c r="U27" i="5"/>
  <c r="X27" i="5" s="1"/>
  <c r="R27" i="5"/>
  <c r="S27" i="5" s="1"/>
  <c r="Q27" i="5"/>
  <c r="H27" i="5"/>
  <c r="I27" i="5" s="1"/>
  <c r="J27" i="5" s="1"/>
  <c r="P27" i="5"/>
  <c r="F27" i="5"/>
  <c r="E27" i="5"/>
  <c r="D27" i="5"/>
  <c r="C27" i="5"/>
  <c r="B27" i="5"/>
  <c r="AA26" i="5"/>
  <c r="AB26" i="5" s="1"/>
  <c r="Z26" i="5"/>
  <c r="W26" i="5"/>
  <c r="V26" i="5"/>
  <c r="U26" i="5"/>
  <c r="R26" i="5"/>
  <c r="S26" i="5" s="1"/>
  <c r="Q26" i="5"/>
  <c r="H26" i="5"/>
  <c r="I26" i="5" s="1"/>
  <c r="P26" i="5"/>
  <c r="E26" i="5"/>
  <c r="D26" i="5"/>
  <c r="C26" i="5"/>
  <c r="AA25" i="5"/>
  <c r="AB25" i="5" s="1"/>
  <c r="Z25" i="5"/>
  <c r="W25" i="5"/>
  <c r="V25" i="5"/>
  <c r="U25" i="5"/>
  <c r="R25" i="5"/>
  <c r="S25" i="5" s="1"/>
  <c r="Q25" i="5"/>
  <c r="H25" i="5"/>
  <c r="I25" i="5" s="1"/>
  <c r="P25" i="5"/>
  <c r="E25" i="5"/>
  <c r="D25" i="5"/>
  <c r="C25" i="5"/>
  <c r="AA24" i="5"/>
  <c r="AB24" i="5" s="1"/>
  <c r="Z24" i="5"/>
  <c r="W24" i="5"/>
  <c r="V24" i="5"/>
  <c r="U24" i="5"/>
  <c r="R24" i="5"/>
  <c r="S24" i="5" s="1"/>
  <c r="Q24" i="5"/>
  <c r="H24" i="5"/>
  <c r="I24" i="5" s="1"/>
  <c r="P24" i="5"/>
  <c r="E24" i="5"/>
  <c r="D24" i="5"/>
  <c r="C24" i="5"/>
  <c r="AA23" i="5"/>
  <c r="AB23" i="5" s="1"/>
  <c r="Z23" i="5"/>
  <c r="W23" i="5"/>
  <c r="V23" i="5"/>
  <c r="U23" i="5"/>
  <c r="X23" i="5" s="1"/>
  <c r="R23" i="5"/>
  <c r="S23" i="5" s="1"/>
  <c r="Q23" i="5"/>
  <c r="H23" i="5"/>
  <c r="I23" i="5" s="1"/>
  <c r="J23" i="5" s="1"/>
  <c r="P23" i="5"/>
  <c r="E23" i="5"/>
  <c r="D23" i="5"/>
  <c r="C23" i="5"/>
  <c r="AA22" i="5"/>
  <c r="AB22" i="5" s="1"/>
  <c r="Z22" i="5"/>
  <c r="W22" i="5"/>
  <c r="V22" i="5"/>
  <c r="U22" i="5"/>
  <c r="S22" i="5"/>
  <c r="R22" i="5"/>
  <c r="Q22" i="5"/>
  <c r="H22" i="5"/>
  <c r="I22" i="5" s="1"/>
  <c r="E22" i="5"/>
  <c r="D22" i="5"/>
  <c r="C22" i="5"/>
  <c r="A20" i="5"/>
  <c r="B19" i="4"/>
  <c r="B14" i="4"/>
  <c r="E11" i="4"/>
  <c r="E12" i="4" s="1"/>
  <c r="B9" i="4"/>
  <c r="B3" i="4"/>
  <c r="B8" i="7" s="1"/>
  <c r="G34" i="3"/>
  <c r="K33" i="3"/>
  <c r="J33" i="3"/>
  <c r="K32" i="3"/>
  <c r="J32" i="3"/>
  <c r="K31" i="3"/>
  <c r="J31" i="3"/>
  <c r="K30" i="3"/>
  <c r="J30" i="3"/>
  <c r="K29" i="3"/>
  <c r="J29" i="3"/>
  <c r="K28" i="3"/>
  <c r="J28" i="3"/>
  <c r="K27" i="3"/>
  <c r="J27" i="3"/>
  <c r="K26" i="3"/>
  <c r="J26" i="3"/>
  <c r="K25" i="3"/>
  <c r="J25" i="3"/>
  <c r="K24" i="3"/>
  <c r="J24" i="3"/>
  <c r="K23" i="3"/>
  <c r="J23" i="3"/>
  <c r="K22" i="3"/>
  <c r="J22" i="3"/>
  <c r="K21" i="3"/>
  <c r="J21" i="3"/>
  <c r="K20" i="3"/>
  <c r="J20" i="3"/>
  <c r="K19" i="3"/>
  <c r="J19" i="3"/>
  <c r="K18" i="3"/>
  <c r="J18" i="3"/>
  <c r="K17" i="3"/>
  <c r="J17" i="3"/>
  <c r="K16" i="3"/>
  <c r="J16" i="3"/>
  <c r="K15" i="3"/>
  <c r="J15" i="3"/>
  <c r="K14" i="3"/>
  <c r="J14" i="3"/>
  <c r="K13" i="3"/>
  <c r="J13" i="3"/>
  <c r="K12" i="3"/>
  <c r="J12" i="3"/>
  <c r="K11" i="3"/>
  <c r="J11" i="3"/>
  <c r="K10" i="3"/>
  <c r="J10" i="3"/>
  <c r="K9" i="3"/>
  <c r="J9" i="3"/>
  <c r="B5" i="3"/>
  <c r="B4" i="3"/>
  <c r="B3" i="3"/>
  <c r="B2" i="3"/>
  <c r="S59" i="5" l="1"/>
  <c r="Z68" i="5"/>
  <c r="J31" i="5"/>
  <c r="K64" i="5"/>
  <c r="L64" i="5"/>
  <c r="J30" i="5"/>
  <c r="P64" i="5"/>
  <c r="Q66" i="5"/>
  <c r="H68" i="5"/>
  <c r="I68" i="5" s="1"/>
  <c r="J68" i="5" s="1"/>
  <c r="J26" i="5"/>
  <c r="P68" i="5"/>
  <c r="X22" i="5"/>
  <c r="J29" i="5"/>
  <c r="U64" i="5"/>
  <c r="Q68" i="5"/>
  <c r="J24" i="5"/>
  <c r="K24" i="5" s="1"/>
  <c r="J25" i="5"/>
  <c r="Y25" i="5" s="1"/>
  <c r="AC25" i="5" s="1"/>
  <c r="X26" i="5"/>
  <c r="V64" i="5"/>
  <c r="E29" i="6"/>
  <c r="G27" i="7" s="1"/>
  <c r="B8" i="4"/>
  <c r="K34" i="3"/>
  <c r="P65" i="5"/>
  <c r="V65" i="5"/>
  <c r="U65" i="5"/>
  <c r="Q65" i="5"/>
  <c r="Q64" i="5"/>
  <c r="Z64" i="5"/>
  <c r="X31" i="5"/>
  <c r="X30" i="5"/>
  <c r="H60" i="5"/>
  <c r="I60" i="5" s="1"/>
  <c r="V60" i="5"/>
  <c r="U60" i="5"/>
  <c r="P60" i="5"/>
  <c r="U61" i="5"/>
  <c r="V61" i="5"/>
  <c r="Z59" i="5"/>
  <c r="H59" i="5"/>
  <c r="I59" i="5" s="1"/>
  <c r="J59" i="5" s="1"/>
  <c r="Y59" i="5" s="1"/>
  <c r="Q60" i="5"/>
  <c r="E2" i="4"/>
  <c r="K27" i="5"/>
  <c r="Y27" i="5"/>
  <c r="AC27" i="5" s="1"/>
  <c r="L27" i="5"/>
  <c r="K29" i="5"/>
  <c r="N29" i="5" s="1"/>
  <c r="O29" i="5" s="1"/>
  <c r="Y29" i="5"/>
  <c r="AC29" i="5" s="1"/>
  <c r="L29" i="5"/>
  <c r="K32" i="5"/>
  <c r="Y32" i="5"/>
  <c r="L32" i="5"/>
  <c r="J22" i="5"/>
  <c r="K23" i="5"/>
  <c r="Y23" i="5"/>
  <c r="AC23" i="5" s="1"/>
  <c r="L23" i="5"/>
  <c r="K25" i="5"/>
  <c r="K28" i="5"/>
  <c r="Y28" i="5"/>
  <c r="AC28" i="5" s="1"/>
  <c r="L28" i="5"/>
  <c r="K30" i="5"/>
  <c r="N30" i="5" s="1"/>
  <c r="O30" i="5" s="1"/>
  <c r="L30" i="5"/>
  <c r="Y30" i="5"/>
  <c r="AC30" i="5" s="1"/>
  <c r="K31" i="5"/>
  <c r="Y31" i="5"/>
  <c r="AC31" i="5" s="1"/>
  <c r="L31" i="5"/>
  <c r="K26" i="5"/>
  <c r="L26" i="5"/>
  <c r="Y26" i="5"/>
  <c r="AC26" i="5" s="1"/>
  <c r="L68" i="5"/>
  <c r="K68" i="5"/>
  <c r="Y68" i="5"/>
  <c r="T25" i="5"/>
  <c r="T29" i="5"/>
  <c r="AA58" i="5"/>
  <c r="AB58" i="5" s="1"/>
  <c r="W58" i="5"/>
  <c r="Z58" i="5"/>
  <c r="U58" i="5"/>
  <c r="P58" i="5"/>
  <c r="V58" i="5"/>
  <c r="J60" i="5"/>
  <c r="Y64" i="5"/>
  <c r="B18" i="7"/>
  <c r="T28" i="5"/>
  <c r="Q58" i="5"/>
  <c r="S62" i="5"/>
  <c r="S67" i="5"/>
  <c r="T23" i="5"/>
  <c r="X25" i="5"/>
  <c r="X29" i="5"/>
  <c r="S58" i="5"/>
  <c r="AA61" i="5"/>
  <c r="AB61" i="5" s="1"/>
  <c r="W61" i="5"/>
  <c r="H61" i="5"/>
  <c r="I61" i="5" s="1"/>
  <c r="J61" i="5" s="1"/>
  <c r="T24" i="5"/>
  <c r="H58" i="5"/>
  <c r="I58" i="5" s="1"/>
  <c r="AA62" i="5"/>
  <c r="AB62" i="5" s="1"/>
  <c r="W62" i="5"/>
  <c r="Z62" i="5"/>
  <c r="U62" i="5"/>
  <c r="P62" i="5"/>
  <c r="I62" i="5"/>
  <c r="J62" i="5" s="1"/>
  <c r="AA67" i="5"/>
  <c r="AB67" i="5" s="1"/>
  <c r="W67" i="5"/>
  <c r="V67" i="5"/>
  <c r="Q67" i="5"/>
  <c r="Z67" i="5"/>
  <c r="U67" i="5"/>
  <c r="P67" i="5"/>
  <c r="I67" i="5"/>
  <c r="J67" i="5" s="1"/>
  <c r="G70" i="5"/>
  <c r="T27" i="5"/>
  <c r="T31" i="5"/>
  <c r="AA33" i="5"/>
  <c r="AB33" i="5" s="1"/>
  <c r="W33" i="5"/>
  <c r="V33" i="5"/>
  <c r="Q33" i="5"/>
  <c r="U33" i="5"/>
  <c r="Q61" i="5"/>
  <c r="Z61" i="5"/>
  <c r="V62" i="5"/>
  <c r="G34" i="5"/>
  <c r="X24" i="5"/>
  <c r="T26" i="5"/>
  <c r="X28" i="5"/>
  <c r="T30" i="5"/>
  <c r="H33" i="5"/>
  <c r="I33" i="5" s="1"/>
  <c r="J33" i="5" s="1"/>
  <c r="P33" i="5"/>
  <c r="AA59" i="5"/>
  <c r="AB59" i="5" s="1"/>
  <c r="W59" i="5"/>
  <c r="V59" i="5"/>
  <c r="Q59" i="5"/>
  <c r="T59" i="5" s="1"/>
  <c r="U59" i="5"/>
  <c r="AA63" i="5"/>
  <c r="AB63" i="5" s="1"/>
  <c r="W63" i="5"/>
  <c r="V63" i="5"/>
  <c r="Q63" i="5"/>
  <c r="Z63" i="5"/>
  <c r="U63" i="5"/>
  <c r="P63" i="5"/>
  <c r="I63" i="5"/>
  <c r="J63" i="5" s="1"/>
  <c r="S63" i="5"/>
  <c r="AA66" i="5"/>
  <c r="AB66" i="5" s="1"/>
  <c r="W66" i="5"/>
  <c r="Z66" i="5"/>
  <c r="U66" i="5"/>
  <c r="P66" i="5"/>
  <c r="H66" i="5"/>
  <c r="I66" i="5" s="1"/>
  <c r="J66" i="5" s="1"/>
  <c r="S66" i="5"/>
  <c r="S61" i="5"/>
  <c r="AA65" i="5"/>
  <c r="AB65" i="5" s="1"/>
  <c r="W65" i="5"/>
  <c r="S65" i="5"/>
  <c r="AA69" i="5"/>
  <c r="AB69" i="5" s="1"/>
  <c r="W69" i="5"/>
  <c r="X69" i="5" s="1"/>
  <c r="S69" i="5"/>
  <c r="T69" i="5" s="1"/>
  <c r="P22" i="5"/>
  <c r="T22" i="5" s="1"/>
  <c r="AA32" i="5"/>
  <c r="AB32" i="5" s="1"/>
  <c r="W32" i="5"/>
  <c r="P32" i="5"/>
  <c r="T32" i="5" s="1"/>
  <c r="U32" i="5"/>
  <c r="Z32" i="5"/>
  <c r="AA60" i="5"/>
  <c r="AB60" i="5" s="1"/>
  <c r="W60" i="5"/>
  <c r="S60" i="5"/>
  <c r="AA64" i="5"/>
  <c r="AB64" i="5" s="1"/>
  <c r="W64" i="5"/>
  <c r="X64" i="5" s="1"/>
  <c r="S64" i="5"/>
  <c r="T64" i="5" s="1"/>
  <c r="I65" i="5"/>
  <c r="J65" i="5" s="1"/>
  <c r="AA68" i="5"/>
  <c r="AB68" i="5" s="1"/>
  <c r="W68" i="5"/>
  <c r="X68" i="5" s="1"/>
  <c r="S68" i="5"/>
  <c r="T68" i="5" s="1"/>
  <c r="H69" i="5"/>
  <c r="I69" i="5" s="1"/>
  <c r="J69" i="5" s="1"/>
  <c r="T66" i="5" l="1"/>
  <c r="K65" i="5"/>
  <c r="L65" i="5"/>
  <c r="N27" i="5"/>
  <c r="O27" i="5" s="1"/>
  <c r="L25" i="5"/>
  <c r="L24" i="5"/>
  <c r="N24" i="5" s="1"/>
  <c r="O24" i="5" s="1"/>
  <c r="AD24" i="5" s="1"/>
  <c r="T33" i="5"/>
  <c r="T34" i="5" s="1"/>
  <c r="Y24" i="5"/>
  <c r="AC24" i="5" s="1"/>
  <c r="T60" i="5"/>
  <c r="X65" i="5"/>
  <c r="T65" i="5"/>
  <c r="AC64" i="5"/>
  <c r="N64" i="5"/>
  <c r="O64" i="5" s="1"/>
  <c r="AD64" i="5" s="1"/>
  <c r="N32" i="5"/>
  <c r="O32" i="5" s="1"/>
  <c r="AD30" i="5"/>
  <c r="T61" i="5"/>
  <c r="X58" i="5"/>
  <c r="X60" i="5"/>
  <c r="K59" i="5"/>
  <c r="X61" i="5"/>
  <c r="L59" i="5"/>
  <c r="J58" i="5"/>
  <c r="I70" i="5"/>
  <c r="Y62" i="5"/>
  <c r="AC62" i="5" s="1"/>
  <c r="L62" i="5"/>
  <c r="K62" i="5"/>
  <c r="K63" i="5"/>
  <c r="Y63" i="5"/>
  <c r="AC63" i="5" s="1"/>
  <c r="L63" i="5"/>
  <c r="Y61" i="5"/>
  <c r="AC61" i="5" s="1"/>
  <c r="L61" i="5"/>
  <c r="K61" i="5"/>
  <c r="K67" i="5"/>
  <c r="L67" i="5"/>
  <c r="Y67" i="5"/>
  <c r="AC67" i="5" s="1"/>
  <c r="L60" i="5"/>
  <c r="Y60" i="5"/>
  <c r="AC60" i="5" s="1"/>
  <c r="K60" i="5"/>
  <c r="K22" i="5"/>
  <c r="L22" i="5"/>
  <c r="J34" i="5"/>
  <c r="Y22" i="5"/>
  <c r="AC22" i="5" s="1"/>
  <c r="AD27" i="5"/>
  <c r="T63" i="5"/>
  <c r="I34" i="5"/>
  <c r="Y69" i="5"/>
  <c r="AC69" i="5" s="1"/>
  <c r="L69" i="5"/>
  <c r="K69" i="5"/>
  <c r="Y65" i="5"/>
  <c r="AC65" i="5" s="1"/>
  <c r="X32" i="5"/>
  <c r="X66" i="5"/>
  <c r="X63" i="5"/>
  <c r="X59" i="5"/>
  <c r="X33" i="5"/>
  <c r="X67" i="5"/>
  <c r="T62" i="5"/>
  <c r="AC68" i="5"/>
  <c r="AD68" i="5" s="1"/>
  <c r="N26" i="5"/>
  <c r="O26" i="5" s="1"/>
  <c r="AD26" i="5" s="1"/>
  <c r="B3" i="7"/>
  <c r="Y66" i="5"/>
  <c r="AC66" i="5" s="1"/>
  <c r="L66" i="5"/>
  <c r="K66" i="5"/>
  <c r="N66" i="5" s="1"/>
  <c r="O66" i="5" s="1"/>
  <c r="K33" i="5"/>
  <c r="Y33" i="5"/>
  <c r="AC33" i="5" s="1"/>
  <c r="L33" i="5"/>
  <c r="T67" i="5"/>
  <c r="X62" i="5"/>
  <c r="T58" i="5"/>
  <c r="N68" i="5"/>
  <c r="O68" i="5" s="1"/>
  <c r="AC59" i="5"/>
  <c r="N31" i="5"/>
  <c r="O31" i="5" s="1"/>
  <c r="AD31" i="5" s="1"/>
  <c r="N28" i="5"/>
  <c r="O28" i="5" s="1"/>
  <c r="AD28" i="5" s="1"/>
  <c r="N25" i="5"/>
  <c r="O25" i="5" s="1"/>
  <c r="AD25" i="5" s="1"/>
  <c r="N23" i="5"/>
  <c r="O23" i="5" s="1"/>
  <c r="AD23" i="5" s="1"/>
  <c r="AC32" i="5"/>
  <c r="AD29" i="5"/>
  <c r="N62" i="5" l="1"/>
  <c r="O62" i="5" s="1"/>
  <c r="AD62" i="5" s="1"/>
  <c r="X34" i="5"/>
  <c r="AD32" i="5"/>
  <c r="N22" i="5"/>
  <c r="O22" i="5" s="1"/>
  <c r="O34" i="5" s="1"/>
  <c r="N59" i="5"/>
  <c r="O59" i="5" s="1"/>
  <c r="X70" i="5"/>
  <c r="AD59" i="5"/>
  <c r="N61" i="5"/>
  <c r="O61" i="5" s="1"/>
  <c r="AD61" i="5" s="1"/>
  <c r="N60" i="5"/>
  <c r="O60" i="5" s="1"/>
  <c r="AD60" i="5" s="1"/>
  <c r="AD33" i="5"/>
  <c r="N33" i="5"/>
  <c r="O33" i="5" s="1"/>
  <c r="AD66" i="5"/>
  <c r="N65" i="5"/>
  <c r="O65" i="5" s="1"/>
  <c r="AD65" i="5" s="1"/>
  <c r="N69" i="5"/>
  <c r="O69" i="5" s="1"/>
  <c r="AD69" i="5" s="1"/>
  <c r="T70" i="5"/>
  <c r="AC34" i="5"/>
  <c r="AD22" i="5"/>
  <c r="N34" i="5"/>
  <c r="N67" i="5"/>
  <c r="O67" i="5" s="1"/>
  <c r="AD67" i="5" s="1"/>
  <c r="N63" i="5"/>
  <c r="O63" i="5" s="1"/>
  <c r="AD63" i="5" s="1"/>
  <c r="J70" i="5"/>
  <c r="L58" i="5"/>
  <c r="Y58" i="5"/>
  <c r="AC58" i="5" s="1"/>
  <c r="K58" i="5"/>
  <c r="N58" i="5" l="1"/>
  <c r="N70" i="5" s="1"/>
  <c r="AC70" i="5"/>
  <c r="AD34" i="5"/>
  <c r="B4" i="7" s="1"/>
  <c r="O58" i="5"/>
  <c r="O70" i="5" s="1"/>
  <c r="AD58" i="5" l="1"/>
  <c r="AD70" i="5" s="1"/>
  <c r="B23" i="4" l="1"/>
  <c r="B24" i="4" s="1"/>
  <c r="B14" i="7"/>
  <c r="D16" i="7" l="1"/>
  <c r="G25" i="7"/>
  <c r="E9" i="7" l="1"/>
  <c r="G16" i="7"/>
  <c r="F2" i="7"/>
  <c r="E10" i="7" l="1"/>
  <c r="E5" i="7"/>
  <c r="B7" i="7"/>
  <c r="B9" i="7" s="1"/>
  <c r="G24" i="7"/>
  <c r="G26" i="7" s="1"/>
  <c r="G28" i="7" s="1"/>
  <c r="B19" i="7"/>
  <c r="B23" i="7"/>
  <c r="B10" i="7"/>
  <c r="B2" i="7"/>
  <c r="B5" i="7"/>
  <c r="B6" i="7" s="1"/>
  <c r="B15" i="7"/>
  <c r="F5" i="7"/>
  <c r="G10" i="7" s="1"/>
  <c r="G11" i="7" s="1"/>
  <c r="G12" i="7" s="1"/>
  <c r="G13" i="7" s="1"/>
  <c r="F9" i="7"/>
  <c r="G9" i="7"/>
  <c r="H9" i="7" l="1"/>
  <c r="F10" i="7"/>
  <c r="G5" i="7"/>
  <c r="B11" i="7"/>
  <c r="B22" i="7" s="1"/>
  <c r="B24" i="7" s="1"/>
  <c r="B25" i="7" s="1"/>
  <c r="E13" i="7"/>
  <c r="E11" i="7"/>
  <c r="E12" i="7"/>
  <c r="H10" i="7" l="1"/>
  <c r="F11" i="7"/>
  <c r="F12" i="7" l="1"/>
  <c r="H11" i="7"/>
  <c r="F13" i="7" l="1"/>
  <c r="H13" i="7" s="1"/>
  <c r="H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3000000}">
      <text>
        <r>
          <rPr>
            <sz val="11"/>
            <color theme="1"/>
            <rFont val="Calibri"/>
            <scheme val="minor"/>
          </rPr>
          <t>======
ID#AAABNbcD8RY
Usuario de Windows    (2024-05-10 18:08:43)
Imagen 
Inserte la imagen del producto que hace parte de las materias primas necesarias par la elaboracion de su producto o servicio</t>
        </r>
      </text>
    </comment>
    <comment ref="C8" authorId="0" shapeId="0" xr:uid="{00000000-0006-0000-0200-000007000000}">
      <text>
        <r>
          <rPr>
            <sz val="11"/>
            <color theme="1"/>
            <rFont val="Calibri"/>
            <scheme val="minor"/>
          </rPr>
          <t>======
ID#AAABNbcD8Qk
Nombre del Producto    (2024-05-10 18:08:43)
Escriba el nombre del producto que hace parte de las materias primas necesarias par la elaboracion de su producto bien o  servicio,</t>
        </r>
      </text>
    </comment>
    <comment ref="D8" authorId="0" shapeId="0" xr:uid="{00000000-0006-0000-0200-000002000000}">
      <text>
        <r>
          <rPr>
            <sz val="11"/>
            <color theme="1"/>
            <rFont val="Calibri"/>
            <scheme val="minor"/>
          </rPr>
          <t>======
ID#AAABNbcD8Rs
Usuario de Windows    (2024-05-10 18:08:43)
Proveedor 
Esriba el nombre del lugar o proveedor en donde comprara el producto que hace parte de las materias primas necesarias par la elaboracion de su producto o servicio</t>
        </r>
      </text>
    </comment>
    <comment ref="E8" authorId="0" shapeId="0" xr:uid="{00000000-0006-0000-0200-000008000000}">
      <text>
        <r>
          <rPr>
            <sz val="11"/>
            <color theme="1"/>
            <rFont val="Calibri"/>
            <scheme val="minor"/>
          </rPr>
          <t>======
ID#AAABNbcD8Qc
Presentación del producto    (2024-05-10 18:08:43)
Escriba la  cantidad  en la cual biene presentada  la  materia  prima o insumos requeridos para la fabricacion  de su producto.</t>
        </r>
      </text>
    </comment>
    <comment ref="F8" authorId="0" shapeId="0" xr:uid="{00000000-0006-0000-0200-000006000000}">
      <text>
        <r>
          <rPr>
            <sz val="11"/>
            <color theme="1"/>
            <rFont val="Calibri"/>
            <scheme val="minor"/>
          </rPr>
          <t>======
ID#AAABNbcD8Qs
Presentación    (2024-05-10 18:08:43)
Escriba la presentacion en la que se encuentra cada una de las merias primas, debe tener en cuenta la cantidad y la unidad de medida</t>
        </r>
      </text>
    </comment>
    <comment ref="G8" authorId="0" shapeId="0" xr:uid="{00000000-0006-0000-0200-000005000000}">
      <text>
        <r>
          <rPr>
            <sz val="11"/>
            <color theme="1"/>
            <rFont val="Calibri"/>
            <scheme val="minor"/>
          </rPr>
          <t>======
ID#AAABNbcD8Q0
Usuario de Windows    (2024-05-10 18:08:43)
escriba el valor gastado en la compra de cada una de las meterias primas</t>
        </r>
      </text>
    </comment>
    <comment ref="I8" authorId="0" shapeId="0" xr:uid="{00000000-0006-0000-0200-000004000000}">
      <text>
        <r>
          <rPr>
            <sz val="11"/>
            <color theme="1"/>
            <rFont val="Calibri"/>
            <scheme val="minor"/>
          </rPr>
          <t>======
ID#AAABNbcD8RI
Usuario de Windows    (2024-05-10 18:08:43)
Escriba la cantidad que utilizara de la materia prima comprada para la elaboracion de una unidad de su producto</t>
        </r>
      </text>
    </comment>
    <comment ref="J8" authorId="0" shapeId="0" xr:uid="{00000000-0006-0000-0200-000001000000}">
      <text>
        <r>
          <rPr>
            <sz val="11"/>
            <color theme="1"/>
            <rFont val="Calibri"/>
            <scheme val="minor"/>
          </rPr>
          <t>======
ID#AAABNbcD8R8
Usuario de Windows    (2024-05-10 18:08:43)
Escriba la unidad de medida teniendo en cuenta  la presentacion de cada una de las meterias primas</t>
        </r>
      </text>
    </comment>
  </commentList>
  <extLst>
    <ext xmlns:r="http://schemas.openxmlformats.org/officeDocument/2006/relationships" uri="GoogleSheetsCustomDataVersion2">
      <go:sheetsCustomData xmlns:go="http://customooxmlschemas.google.com/" r:id="rId1" roundtripDataSignature="AMtx7mhODChKPy+7ZiS06sIIN7f+C1eQj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12000000}">
      <text>
        <r>
          <rPr>
            <sz val="11"/>
            <color theme="1"/>
            <rFont val="Calibri"/>
            <scheme val="minor"/>
          </rPr>
          <t>======
ID#AAABNbcD8Qg
Usuario de Windows    (2024-05-10 18:08:43)
Usuario de Windows: escriba en esta celda el nombre de su empresa</t>
        </r>
      </text>
    </comment>
    <comment ref="B4" authorId="0" shapeId="0" xr:uid="{00000000-0006-0000-0400-00000F000000}">
      <text>
        <r>
          <rPr>
            <sz val="11"/>
            <color theme="1"/>
            <rFont val="Calibri"/>
            <scheme val="minor"/>
          </rPr>
          <t>======
ID#AAABNbcD8Q4
Usuario de Windows    (2024-05-10 18:08:43)
nombres y apellidos de los trabajadores correspondientes a la nomina de costos directos (mano de obra)</t>
        </r>
      </text>
    </comment>
    <comment ref="D4" authorId="0" shapeId="0" xr:uid="{00000000-0006-0000-0400-000003000000}">
      <text>
        <r>
          <rPr>
            <sz val="11"/>
            <color theme="1"/>
            <rFont val="Calibri"/>
            <scheme val="minor"/>
          </rPr>
          <t>======
ID#AAABNbcD8R0
Usuario de Windows    (2024-05-10 18:08:43)
escriba el numero de documento de identidad de cada uno de los trabajadores de la nomina de costos directos (mano de obra)</t>
        </r>
      </text>
    </comment>
    <comment ref="F4" authorId="0" shapeId="0" xr:uid="{00000000-0006-0000-0400-00000D000000}">
      <text>
        <r>
          <rPr>
            <sz val="11"/>
            <color theme="1"/>
            <rFont val="Calibri"/>
            <scheme val="minor"/>
          </rPr>
          <t>======
ID#AAABNbcD8RE
Usuario de Windows    (2024-05-10 18:08:43)
escriba el cargo de cada uno de los trabajadores de la nomina de costos directos (mano de obra)</t>
        </r>
      </text>
    </comment>
    <comment ref="G4" authorId="0" shapeId="0" xr:uid="{00000000-0006-0000-0400-000013000000}">
      <text>
        <r>
          <rPr>
            <sz val="11"/>
            <color theme="1"/>
            <rFont val="Calibri"/>
            <scheme val="minor"/>
          </rPr>
          <t>======
ID#AAABNbcD8QY
Usuario de Windows    (2024-05-10 18:08:43)
escriba el salario base de cada uno de los trabajadores de la nomina de costos directos (mano de obra)</t>
        </r>
      </text>
    </comment>
    <comment ref="H4" authorId="0" shapeId="0" xr:uid="{00000000-0006-0000-0400-00000E000000}">
      <text>
        <r>
          <rPr>
            <sz val="11"/>
            <color theme="1"/>
            <rFont val="Calibri"/>
            <scheme val="minor"/>
          </rPr>
          <t>======
ID#AAABNbcD8Q8
Usuario de Windows    (2024-05-10 18:08:43)
Seleccione el tipo de riesgo de acuerdo a las funciones desarrolladas por el trabajador (administrativo - operativo), tener en cuenta la normatividad vigente.</t>
        </r>
      </text>
    </comment>
    <comment ref="A20" authorId="0" shapeId="0" xr:uid="{00000000-0006-0000-0400-000008000000}">
      <text>
        <r>
          <rPr>
            <sz val="11"/>
            <color theme="1"/>
            <rFont val="Calibri"/>
            <scheme val="minor"/>
          </rPr>
          <t>======
ID#AAABNbcD8Rc
Usuario de Windows    (2024-05-10 18:08:43)
Usuario de Windows: escriba en esta celda el nombre de su empresa</t>
        </r>
      </text>
    </comment>
    <comment ref="B21" authorId="0" shapeId="0" xr:uid="{00000000-0006-0000-0400-000015000000}">
      <text>
        <r>
          <rPr>
            <sz val="11"/>
            <color theme="1"/>
            <rFont val="Calibri"/>
            <scheme val="minor"/>
          </rPr>
          <t>======
ID#AAABNbcD8QQ
Usuario de Windows    (2024-05-10 18:08:43)
nombres y apellidos de los trabajadores correspondientes a la nomina de costos directos (mano de obra)</t>
        </r>
      </text>
    </comment>
    <comment ref="D21" authorId="0" shapeId="0" xr:uid="{00000000-0006-0000-0400-000014000000}">
      <text>
        <r>
          <rPr>
            <sz val="11"/>
            <color theme="1"/>
            <rFont val="Calibri"/>
            <scheme val="minor"/>
          </rPr>
          <t>======
ID#AAABNbcD8QU
Usuario de Windows    (2024-05-10 18:08:43)
escriba el numero de documento de identidad de cada uno de los trabajadores de la nomina de costos directos (mano de obra)</t>
        </r>
      </text>
    </comment>
    <comment ref="F21" authorId="0" shapeId="0" xr:uid="{00000000-0006-0000-0400-000001000000}">
      <text>
        <r>
          <rPr>
            <sz val="11"/>
            <color theme="1"/>
            <rFont val="Calibri"/>
            <scheme val="minor"/>
          </rPr>
          <t>======
ID#AAABNbcD8SA
Usuario de Windows    (2024-05-10 18:08:43)
escriba el cargo de cada uno de los trabajadores de la nomina de costos directos (mano de obra)</t>
        </r>
      </text>
    </comment>
    <comment ref="G21" authorId="0" shapeId="0" xr:uid="{00000000-0006-0000-0400-000010000000}">
      <text>
        <r>
          <rPr>
            <sz val="11"/>
            <color theme="1"/>
            <rFont val="Calibri"/>
            <scheme val="minor"/>
          </rPr>
          <t>======
ID#AAABNbcD8Qw
Usuario de Windows    (2024-05-10 18:08:43)
escriba el salario base de cada uno de los trabajadores de la nomina de costos directos (mano de obra)</t>
        </r>
      </text>
    </comment>
    <comment ref="A38" authorId="0" shapeId="0" xr:uid="{00000000-0006-0000-0400-000002000000}">
      <text>
        <r>
          <rPr>
            <sz val="11"/>
            <color theme="1"/>
            <rFont val="Calibri"/>
            <scheme val="minor"/>
          </rPr>
          <t>======
ID#AAABNbcD8R4
Usuario de Windows    (2024-05-10 18:08:43)
Usuario de Windows: escriba en esta celda el nombre de su empresa</t>
        </r>
      </text>
    </comment>
    <comment ref="B40" authorId="0" shapeId="0" xr:uid="{00000000-0006-0000-0400-000016000000}">
      <text>
        <r>
          <rPr>
            <sz val="11"/>
            <color theme="1"/>
            <rFont val="Calibri"/>
            <scheme val="minor"/>
          </rPr>
          <t>======
ID#AAABNbcD8QM
Usuario de Windows    (2024-05-10 18:08:43)
nombres y apellidos de los trabajadores correspondientes a la nomina de costos directos (mano de obra)</t>
        </r>
      </text>
    </comment>
    <comment ref="D40" authorId="0" shapeId="0" xr:uid="{00000000-0006-0000-0400-00000C000000}">
      <text>
        <r>
          <rPr>
            <sz val="11"/>
            <color theme="1"/>
            <rFont val="Calibri"/>
            <scheme val="minor"/>
          </rPr>
          <t>======
ID#AAABNbcD8RA
Usuario de Windows    (2024-05-10 18:08:43)
escriba el numero de documento de identidad de cada uno de los trabajadores de la nomina de costos directos (mano de obra)</t>
        </r>
      </text>
    </comment>
    <comment ref="F40" authorId="0" shapeId="0" xr:uid="{00000000-0006-0000-0400-00000A000000}">
      <text>
        <r>
          <rPr>
            <sz val="11"/>
            <color theme="1"/>
            <rFont val="Calibri"/>
            <scheme val="minor"/>
          </rPr>
          <t>======
ID#AAABNbcD8RM
Usuario de Windows    (2024-05-10 18:08:43)
escriba el cargo de cada uno de los trabajadores de la nomina de costos directos (mano de obra)</t>
        </r>
      </text>
    </comment>
    <comment ref="G40" authorId="0" shapeId="0" xr:uid="{00000000-0006-0000-0400-000004000000}">
      <text>
        <r>
          <rPr>
            <sz val="11"/>
            <color theme="1"/>
            <rFont val="Calibri"/>
            <scheme val="minor"/>
          </rPr>
          <t>======
ID#AAABNbcD8Rw
Usuario de Windows    (2024-05-10 18:08:43)
escriba el salario base de cada uno de los trabajadores de la nomina de costos directos (mano de obra)</t>
        </r>
      </text>
    </comment>
    <comment ref="H40" authorId="0" shapeId="0" xr:uid="{00000000-0006-0000-0400-000005000000}">
      <text>
        <r>
          <rPr>
            <sz val="11"/>
            <color theme="1"/>
            <rFont val="Calibri"/>
            <scheme val="minor"/>
          </rPr>
          <t>======
ID#AAABNbcD8Ro
Usuario de Windows    (2024-05-10 18:08:43)
Seleccione el tipo de riesgo de acuerdo a las funciones desarrolladas por el trabajador (administrativo - operativo), tener en cuenta la normatividad vigente.</t>
        </r>
      </text>
    </comment>
    <comment ref="A56" authorId="0" shapeId="0" xr:uid="{00000000-0006-0000-0400-000007000000}">
      <text>
        <r>
          <rPr>
            <sz val="11"/>
            <color theme="1"/>
            <rFont val="Calibri"/>
            <scheme val="minor"/>
          </rPr>
          <t>======
ID#AAABNbcD8Rg
Usuario de Windows    (2024-05-10 18:08:43)
Usuario de Windows: escriba en esta celda el nombre de su empresa</t>
        </r>
      </text>
    </comment>
    <comment ref="B57" authorId="0" shapeId="0" xr:uid="{00000000-0006-0000-0400-00000B000000}">
      <text>
        <r>
          <rPr>
            <sz val="11"/>
            <color theme="1"/>
            <rFont val="Calibri"/>
            <scheme val="minor"/>
          </rPr>
          <t>======
ID#AAABNbcD8RQ
Usuario de Windows    (2024-05-10 18:08:43)
nombres y apellidos de los trabajadores correspondientes a la nomina de costos directos (mano de obra)</t>
        </r>
      </text>
    </comment>
    <comment ref="D57" authorId="0" shapeId="0" xr:uid="{00000000-0006-0000-0400-000011000000}">
      <text>
        <r>
          <rPr>
            <sz val="11"/>
            <color theme="1"/>
            <rFont val="Calibri"/>
            <scheme val="minor"/>
          </rPr>
          <t>======
ID#AAABNbcD8Qo
Usuario de Windows    (2024-05-10 18:08:43)
escriba el numero de documento de identidad de cada uno de los trabajadores de la nomina de costos directos (mano de obra)</t>
        </r>
      </text>
    </comment>
    <comment ref="F57" authorId="0" shapeId="0" xr:uid="{00000000-0006-0000-0400-000009000000}">
      <text>
        <r>
          <rPr>
            <sz val="11"/>
            <color theme="1"/>
            <rFont val="Calibri"/>
            <scheme val="minor"/>
          </rPr>
          <t>======
ID#AAABNbcD8RU
Usuario de Windows    (2024-05-10 18:08:43)
escriba el cargo de cada uno de los trabajadores de la nomina de costos directos (mano de obra)</t>
        </r>
      </text>
    </comment>
    <comment ref="G57" authorId="0" shapeId="0" xr:uid="{00000000-0006-0000-0400-000006000000}">
      <text>
        <r>
          <rPr>
            <sz val="11"/>
            <color theme="1"/>
            <rFont val="Calibri"/>
            <scheme val="minor"/>
          </rPr>
          <t>======
ID#AAABNbcD8Rk
Usuario de Windows    (2024-05-10 18:08:43)
escriba el salario base de cada uno de los trabajadores de la nomina de costos directos (mano de obra)</t>
        </r>
      </text>
    </comment>
  </commentList>
  <extLst>
    <ext xmlns:r="http://schemas.openxmlformats.org/officeDocument/2006/relationships" uri="GoogleSheetsCustomDataVersion2">
      <go:sheetsCustomData xmlns:go="http://customooxmlschemas.google.com/" r:id="rId1" roundtripDataSignature="AMtx7mg5sYpZ0xDYM5C2qLpBd7h3DHbEsw=="/>
    </ext>
  </extLst>
</comments>
</file>

<file path=xl/sharedStrings.xml><?xml version="1.0" encoding="utf-8"?>
<sst xmlns="http://schemas.openxmlformats.org/spreadsheetml/2006/main" count="339" uniqueCount="246">
  <si>
    <t>INSTRUCCIONES</t>
  </si>
  <si>
    <t xml:space="preserve">Queridos  aprendices reciban un cordial saludo; el presente formato  tiene  como finalidad guiarlo durante el desarrollo de su proyecto  productivo, recuerde que el desarrollo del mismos  es  su responsabilidad y para el cual cada integrante deberá  invertir alrededor de mínimo 400 horas en el desarrollo del mismo. </t>
  </si>
  <si>
    <t>DEBE TENER EN CUENTA QUE EL FORMATO  SOLO LE PERMITIRA AGREGAR INFORMACION EN LAS CELDAS DE COLOR ROSADO</t>
  </si>
  <si>
    <t>A continuacion encontrara instrucciones detalladas referentes al desarrollo de cada una de las hojas de este excel MODELO CONTABLE 2024 - 2025.</t>
  </si>
  <si>
    <t>TENGA EN CUENTA LAS INDICACIONES QUE SE ENCUENTRAN EN ESTE ESPACIO Y LA INFORMACION QUE DEBE AGREGAR EN CADA CELDA</t>
  </si>
  <si>
    <t>COSTOS</t>
  </si>
  <si>
    <t>1. Agregue en la celda B2 el valor de arriendo correspondiente al lugar en donde ubicara su proyecto productivo</t>
  </si>
  <si>
    <t>Los costos  y los  gastos de una empresa son de  vital importancia para la misma;  ya que nos permiten determinar la  viabilidad   contable y  financiera  de la misma. Para el desarrollo de  esta  actividad  cuenta con el presente formato que lo guiará el desarrollo de este tema tan importante.</t>
  </si>
  <si>
    <t>2. En las celdas B4, B5, B6 y B7 agregue el valor correspondiente a los diferentes servicios publicos que accedera como empresa</t>
  </si>
  <si>
    <t>3. En las celdas B10, B11, B12 y B13 agregue la informacion correspondiente a los costos de la publicidad digital de su empresa</t>
  </si>
  <si>
    <t>4. En las celdas B15, B16, B17 y B18 agregue la informacion correspondiente a los costos de la publicidad fisica de su empresa</t>
  </si>
  <si>
    <t>5. En las celdas B20, B21 y B22 agregue la informacion correspondiente a los impuestos que debe pagar como empresa a traves de la ejecucion de su actividad economica</t>
  </si>
  <si>
    <t>6. En la celda E5 escriba el valor por el que espera vender cada unidad de su producto</t>
  </si>
  <si>
    <t>7. En la celda E8 escriba el porcentaje que espera obtener como utilidad al momento de vender cada unidad de su producto</t>
  </si>
  <si>
    <t>https://concepto.de/costo/</t>
  </si>
  <si>
    <t>NOMINA</t>
  </si>
  <si>
    <t xml:space="preserve">CONCEPTOS </t>
  </si>
  <si>
    <t>NOMINA DE COSTOS DIRECTOS</t>
  </si>
  <si>
    <t>La nómina de un trabajador o planta de personal se debe liquidar al finalizar el periodo de pago pactado en el contrato de trabajo, que suele ser mensual o quincenal, y aquí explicamos qué conceptos se deben liquidar y cómo se debe hacer la liquidación de cada concepto</t>
  </si>
  <si>
    <t>NOMINA RELACIONADA DIRECTAMENTE CON LA PRODUCCION, ELABORACION Y COMERCIALIZACION</t>
  </si>
  <si>
    <t>1. En la celda A2 escriba el nombre o razon social de su empresa o proyecto</t>
  </si>
  <si>
    <t>2. En la columna B en las celdas B5 a B16 escriba el NOMBRE COMPLETO de cada uno de los trabajadores que tienen relacion directa con la produccion y comercializacion de su producto</t>
  </si>
  <si>
    <t>3. En la columna C en las celdas C5 a C16 escriba el TIPO DE DOCUMENTO de cada uno de los trabajadores que tienen relacion directa con la produccion y comercializacion de su producto</t>
  </si>
  <si>
    <t>4. En la columna D en las celdas D5 a D16 escriba el NUMERO DE DOCUMENTO de cada uno de los trabajadores que tienen relacion directa con la produccion y comercializacion de su producto</t>
  </si>
  <si>
    <t>5. En la columna E en las celdas E5 a E16 escriba el NUMERO DE DIAS que labora AL MES cada uno de los trabajadores que tienen relacion directa con la produccion y comercializacion de su producto</t>
  </si>
  <si>
    <t>6. En la columna F en las celdas F5 a F16 escriba el SALARIO de cada uno de los trabajadores que tienen relacion directa con la produccion y comercializacion de su producto</t>
  </si>
  <si>
    <t>7. En la columna G en las celdas G5 a G16 seleccione el RIESGO ACORDE CON LAS FUNCIONES de cada uno de los trabajadores que tienen relacion directa con la produccion y comercializacion de su producto</t>
  </si>
  <si>
    <t>https://payfit.com/es/contenido-practico/nominas/</t>
  </si>
  <si>
    <t>NOMINA DE COSTOS INDIRECTOS O GASTOS</t>
  </si>
  <si>
    <t xml:space="preserve">NOMINA RELACIONADA DIRECTAMENTE CON EL AREA ADMINISTRATIVA, RRHH, CONTABILIDAD, FINANZAS, SEGURIDAD, GERENCIA GENERA, ETC </t>
  </si>
  <si>
    <t>Para el  adecuado desarrollo del  objeto social de  su  empresa, esta debe contar talento  humano calificado, para lo cual debe realizar  la  liquidación de la nómina de personal  tanto administrativa  como operativa , para el desarrollo de este proceso  usted cuenta con un formato  previamente  estructurado y formulado para su facilidad. Recuerde  que la nómina de personal debe contar con  los  trabajadores   registrados en  el  organigrama.</t>
  </si>
  <si>
    <t>1. En la columna B en las celdas B41 a B52 escriba el NOMBRE COMPLETO de cada uno de los trabajadores que NO tienen relacion directa con la produccion y comercializacion de su producto</t>
  </si>
  <si>
    <t>2. En la columna C en las celdas C41 a C52 escriba el TIPO DE DOCUMENTO de cada uno de los trabajadores que NO tienen relacion directa con la produccion y comercializacion de su producto</t>
  </si>
  <si>
    <t>3. En la columna D en las celdas D41 a D52 escriba el NUMERO DE DOCUMENTO de cada uno de los trabajadores que NO tienen relacion directa con la produccion y comercializacion de su producto</t>
  </si>
  <si>
    <t>4. En la columna E en las celdas E41 a E52 escriba el NUMERO DE DIAS que labora AL MES cada uno de los trabajadores que NO tienen relacion directa con la produccion y comercializacion de su producto</t>
  </si>
  <si>
    <t>5. En la columna F en las celdas F41 a F52 escriba el SALARIO de cada uno de los trabajadores que NO tienen relacion directa con la produccion y comercializacion de su producto</t>
  </si>
  <si>
    <t>6. En la columna G en las celdas G41 a G52 seleccione el RIESGO ACORDE CON LAS FUNCIONES de cada uno de los trabajadores que NO tienen relacion directa con la produccion y comercializacion de su producto</t>
  </si>
  <si>
    <t>https://factorialhr.es/blog/como-hacer-nomina-irpf-cotizacion/</t>
  </si>
  <si>
    <t>MATERIAS PRIMAS</t>
  </si>
  <si>
    <t>AL MOMENTO DE DILIGENCIAR ESTE FORMATO DEBE TENER EN CUENTA QUE LA UNIDAD DE MEDIDA EN LA COMPRA DEBE SER LA MISMA EN LA PRODUCCION POR LO QUE ES IMPORTANTE QUE RELACIONE LA INFORMACION EN LA UNIDAD DE MEDIDA MAS PEQUEÑA POSIBLE</t>
  </si>
  <si>
    <t xml:space="preserve">Las materias  y los insumos  se constituyen  como un elemento  fundamental en la producción de  productos, bienes  o servicios; ya que nos permiten determinar el costo de  producción, para  lo  cual  usted  con su GAES   posterior a la estructura del diagrama de fabricación deberán  diligenciar la hoja de cálculo correspondiente. </t>
  </si>
  <si>
    <t>EJEMPLO: NO COMPRO 1 PAQUETE DE VASOS, COMPRO 50 UNIDADES DE VASOS. NO COMPRO UNA LIBRA DE AZUCAR, COMPRO 500 GRAMOS DE AZUCAR</t>
  </si>
  <si>
    <t>1. IMAGEN: en la columna B en las celdas B4 a B28 agregue UNA IMAGEN de cada una de las materias primas que requiere para la elaboracion de su producto</t>
  </si>
  <si>
    <t>2. NOMBRE DEL PRODUCTO: en la columna C en las celdas C4 a C28 agregue el NOMBRE de cada una de las materias primas que requiere para la elaboracion de su producto</t>
  </si>
  <si>
    <t>3. PROVEEDOR: en la columna D en las celdas D4 a D28 agregue el NOMBRE DEL PROVEEDOR O DEL LUGAR en donde comprara de cada una de las materias primas que requiere para la elaboracion de su producto</t>
  </si>
  <si>
    <t>4. CANTIDAD COMPRA: en la columna E en las celdas E4 a E28 agregue LA CANTIDAD QUE COMPRARA de cada una de las materias primas que requiere para la elaboracion de su producto</t>
  </si>
  <si>
    <t>5. PRESENTACION: en la columna F en las celdas F4 a F28 seleccione LA PRESENTACION O UNIDAD DE MEDIDA de cada una de las materias primas que requiere para la elaboracion de su producto</t>
  </si>
  <si>
    <t>6. COSTO DE COMPRA: en la columna G en las celdas G4 a G28 agregue EL COSTO DE COMPRA de cada una de las materias primas que requiere para la elaboracion de su producto</t>
  </si>
  <si>
    <t>7. CANTIDAD NECESARIA PARA FABRICAR UNA UNIDAD: en la columna I en las celdas I4 a I28 agregue LA CANTIDAD NECESARIA DE CADA MATERIA PRIMA PARA LA ELABORACION DE UNA UNIDAD de su producto</t>
  </si>
  <si>
    <t>EJEMPLO: SI COMPRO 500 GRAMOS DE AZUCAR, GASTO X GRAMOS DE AZUCAR NO COMPRO UNA LIBRA DE AZUCAR Y GASTO X GRAMOS DE AZUCAR</t>
  </si>
  <si>
    <t>https://concepto.de/insumo/</t>
  </si>
  <si>
    <t>LA UNIDAD DE MEDIDA EN LA CANTIDAD COMPRA Y EN LA CANTIDAD NECESARIA DEBE SER LA MISMA</t>
  </si>
  <si>
    <t>PROPIEDAD PLANTA Y EQUIPO</t>
  </si>
  <si>
    <t>Tener en cuenta que esta hoja se deben relacionar todos los elementos necesarios para la correcta puesta en marcha de su proyecto productivo.</t>
  </si>
  <si>
    <t>La propiedad de planta  y equipo  es  necesaria  para  los  procesos   operativos de producción  y para los procesos  administrativos, para lo  cual el  formato le  solicita  determinar   todo  lo  requerido en las áreas  de  producción ,administrativa y  comercial.</t>
  </si>
  <si>
    <t>Como maquinaria y equipos necesarios para la elaboracion de su producto (tijeras, mesa de corte, mezcladora, rotuladora, etiquetadora, etc y elementos como estantes, repizas, archivadores, escritorios, computadores, impresora, sillas, mesas, etc</t>
  </si>
  <si>
    <t>1. DETALLE: columna B, celdas B4 a B28 en esta columna escriba el nombre de cada uno de los productos que comprara para la correcta puesta en marcha de su proyecto</t>
  </si>
  <si>
    <t>2. CANTIDAD: columna C, celdas C4 a C28 en esta columna escriba la cantidad de unidades de cada producto que comprara para la correcta puesta en marcha de su proyecto</t>
  </si>
  <si>
    <t>3. VALOR UNITARIO: columna D, celdas D4 a D28 en esta columna escriba el valor unitario (por unidad) de cada elemento que comprara para la correcta puesta en marcha de su proyecto</t>
  </si>
  <si>
    <t>https://actualicese.com/propiedades-planta-y-equipo/</t>
  </si>
  <si>
    <t>CONSOLIDADO</t>
  </si>
  <si>
    <t>ESTE FORMATO SE ENCUENTRA BLOQUEADO Y NO PERMITE EL CAMBIO EN NINGUNA CELDA.</t>
  </si>
  <si>
    <t>Posterior  al  adecuado desarrollo   de la estructura  contable   de  su  proyecto productivo,  tome las capturas de los resultados obtenidos y agréguelas en el formato de lineamientos de acuerdo a las indicaciones contenidas en este.</t>
  </si>
  <si>
    <t>EN ESTE SE ENCUENTRA EL CONSOLIDADO Y LOS RESULTADOS DEL PROCESO DESARROLLADO EN CADA UNO DE LAS HOJAS ANTERIORES</t>
  </si>
  <si>
    <t xml:space="preserve">Cambie  la informacion de  acuerdo a la informacion de su empresa </t>
  </si>
  <si>
    <t xml:space="preserve">Razon  social de  su proyecto  productivo </t>
  </si>
  <si>
    <t>COCUMAT   SAS</t>
  </si>
  <si>
    <t xml:space="preserve">NIT  de su empresa </t>
  </si>
  <si>
    <t>830.471.589-2</t>
  </si>
  <si>
    <t>Direccion de empresa</t>
  </si>
  <si>
    <t>Calle 14 N° 20-30</t>
  </si>
  <si>
    <t>Telefono</t>
  </si>
  <si>
    <t xml:space="preserve">correo electronico de su empresa </t>
  </si>
  <si>
    <t>cocumat@gmail.com</t>
  </si>
  <si>
    <t xml:space="preserve">Objeto social </t>
  </si>
  <si>
    <t xml:space="preserve">Diseño Fabricaion y comercializacion de  cocadas </t>
  </si>
  <si>
    <t>Cogigo CIIU</t>
  </si>
  <si>
    <t xml:space="preserve">Representante Legal </t>
  </si>
  <si>
    <t xml:space="preserve">Antonio  Camilo Ramirez </t>
  </si>
  <si>
    <t xml:space="preserve">Capital Social </t>
  </si>
  <si>
    <t>N°</t>
  </si>
  <si>
    <t>IMAGEN PRODUCTO</t>
  </si>
  <si>
    <t>NOMBRE DEL PRODUCTO</t>
  </si>
  <si>
    <t>PROVEEDOR</t>
  </si>
  <si>
    <t>CANTIDAD COMPRA</t>
  </si>
  <si>
    <t>PRESENTACION</t>
  </si>
  <si>
    <t>COSTO DE COMPRA</t>
  </si>
  <si>
    <t>CANTIDAD NECESARIA PARA FABRICAR UNA UNIDAD</t>
  </si>
  <si>
    <t>UNIDAD DE MEDIDA</t>
  </si>
  <si>
    <t>COSTO POR UNIDAD REQUERIDA</t>
  </si>
  <si>
    <t>METROS</t>
  </si>
  <si>
    <t>COSTO TOTAL POR UNIDAD</t>
  </si>
  <si>
    <t>GRAMOS</t>
  </si>
  <si>
    <t>KILOGRAMOS</t>
  </si>
  <si>
    <t>CENTIMETROS</t>
  </si>
  <si>
    <t>UNIDADES</t>
  </si>
  <si>
    <t>LITROS</t>
  </si>
  <si>
    <t>MILILITROS</t>
  </si>
  <si>
    <t>ONZAS</t>
  </si>
  <si>
    <t>COSTOS FIJOS</t>
  </si>
  <si>
    <t>COSTOS VARIABLES</t>
  </si>
  <si>
    <t>ARRIENDO</t>
  </si>
  <si>
    <t>SERVICIOS PUBLICOS</t>
  </si>
  <si>
    <t>AGUA</t>
  </si>
  <si>
    <t>INDIQUE EL PRECIO DE VENTA ESPERADO POR UNIDAD</t>
  </si>
  <si>
    <t>LUZ</t>
  </si>
  <si>
    <t>PRECIO DE VENTA SIN UTILIDAD</t>
  </si>
  <si>
    <t>GAS</t>
  </si>
  <si>
    <t>TV - TELEFONO - INTERNET</t>
  </si>
  <si>
    <t>INDIQUE LA UTILIDAD ESPERADA EN PORCENTAJE POR UNIDAD A VENDER</t>
  </si>
  <si>
    <t>TOTAL COSTO MERCADEO Y PUBLICIDAD</t>
  </si>
  <si>
    <t>UTILIDAD ESPERADA POR UNIDAD</t>
  </si>
  <si>
    <t>DIGITAL</t>
  </si>
  <si>
    <t>FACEBOOK</t>
  </si>
  <si>
    <t>INSTAGRAM</t>
  </si>
  <si>
    <t>TIKTOK</t>
  </si>
  <si>
    <t>PRECIO DE VENTA TOTAL</t>
  </si>
  <si>
    <t>PAGINA WEB</t>
  </si>
  <si>
    <t>FISICA</t>
  </si>
  <si>
    <t>BOLANTES</t>
  </si>
  <si>
    <t>TARJETAS</t>
  </si>
  <si>
    <t>BROCHURES</t>
  </si>
  <si>
    <t>PENDONES</t>
  </si>
  <si>
    <t>IMPUESTOS</t>
  </si>
  <si>
    <t>IVA</t>
  </si>
  <si>
    <t>ICA</t>
  </si>
  <si>
    <t>RETEFUENTE</t>
  </si>
  <si>
    <t>TOTAL COSTOS FIJOS</t>
  </si>
  <si>
    <t>NOMINA COSTOS DIRECTOS</t>
  </si>
  <si>
    <t>NOMBRES Y APELLIDOS</t>
  </si>
  <si>
    <t>TIPO DE DOCUMETO</t>
  </si>
  <si>
    <t>N DOCUMENTO</t>
  </si>
  <si>
    <t>T DIAS TRABAJADOS</t>
  </si>
  <si>
    <t>CARGO</t>
  </si>
  <si>
    <t>SALARIO</t>
  </si>
  <si>
    <t>ARL RIESGO</t>
  </si>
  <si>
    <t>CC</t>
  </si>
  <si>
    <t>NOMINA DE COSTOS DIRECTOS (MANO DE OBRA)</t>
  </si>
  <si>
    <t>DEVENGADO</t>
  </si>
  <si>
    <t>DEDUCIDO</t>
  </si>
  <si>
    <t>TOTAL A PAGAR</t>
  </si>
  <si>
    <t>APROPIACIONES</t>
  </si>
  <si>
    <t>PARAFISCALES</t>
  </si>
  <si>
    <t>PROVICIONES</t>
  </si>
  <si>
    <t>T COSTO TRABAJADORES</t>
  </si>
  <si>
    <t>SUB TRANSPORTE</t>
  </si>
  <si>
    <t>TOTAL</t>
  </si>
  <si>
    <t>EPS</t>
  </si>
  <si>
    <t>FP</t>
  </si>
  <si>
    <t>OTROS</t>
  </si>
  <si>
    <t>TARIFA</t>
  </si>
  <si>
    <t>ARL</t>
  </si>
  <si>
    <t>CCF</t>
  </si>
  <si>
    <t>ICBF</t>
  </si>
  <si>
    <t>SENA</t>
  </si>
  <si>
    <t>PRIMA</t>
  </si>
  <si>
    <t>VACACIONES</t>
  </si>
  <si>
    <t>CESANTIAS</t>
  </si>
  <si>
    <t>INTERESES C</t>
  </si>
  <si>
    <t>NOMINA COSTOS INDIRECTOS</t>
  </si>
  <si>
    <t>INVERSIONES Y ACTIVOS</t>
  </si>
  <si>
    <t>DETALLE</t>
  </si>
  <si>
    <t>CANTIDAD</t>
  </si>
  <si>
    <t>VALOR UNITARIO</t>
  </si>
  <si>
    <t>VALOR TOTAL</t>
  </si>
  <si>
    <t>ESCRITORIO</t>
  </si>
  <si>
    <t>COMPUTADOR</t>
  </si>
  <si>
    <t>IMPRESORA MULTIFUNCIONAL</t>
  </si>
  <si>
    <t>SILLA ESCRITORIO</t>
  </si>
  <si>
    <t>ARCHIVADOR</t>
  </si>
  <si>
    <t>TELEVISOR</t>
  </si>
  <si>
    <t>TOTAL PROPIEDAD PLANTA Y EQUIPO</t>
  </si>
  <si>
    <t>ESTRUCTURA DE COSTOS</t>
  </si>
  <si>
    <t>SIMULADOR</t>
  </si>
  <si>
    <t>COSTO MATERIAS PRIMAS POR PERIODO</t>
  </si>
  <si>
    <t>UNIDADES A PRODUCIR</t>
  </si>
  <si>
    <t>PUNTO DE EQUILIBRIO EN UNIDADES + (X%)</t>
  </si>
  <si>
    <t>COSTO MATERIAS PRIMAS POR UNIDAD</t>
  </si>
  <si>
    <t>COSTO MANO DE OBRA DIRECTA</t>
  </si>
  <si>
    <t>VENTAS TOTALES</t>
  </si>
  <si>
    <t>COSTOS TOTALES</t>
  </si>
  <si>
    <t>UTILIDAD TOTAL</t>
  </si>
  <si>
    <t>COSTO MANO DE OBRA DIRECTA POR UNIDAD</t>
  </si>
  <si>
    <t>COSTO DE FABRICACION</t>
  </si>
  <si>
    <t>UNIDADES A PRODUCIR EN EL PERIODO</t>
  </si>
  <si>
    <t>PROYECCION VENTAS</t>
  </si>
  <si>
    <t>PERIODO</t>
  </si>
  <si>
    <t>VENTAS</t>
  </si>
  <si>
    <t>UTILIDAD</t>
  </si>
  <si>
    <t>COSTOS FIJOS POR UNIDAD</t>
  </si>
  <si>
    <t>VENTAS MINIMAS</t>
  </si>
  <si>
    <t>COSTOS MERCADEO Y PUBLICIDAD</t>
  </si>
  <si>
    <t>MES</t>
  </si>
  <si>
    <t>TOTAL COSTOS DE PRODUCCION Y FABRICACION POR UNIDAD</t>
  </si>
  <si>
    <t>TRIMESTRE</t>
  </si>
  <si>
    <t>SEMESTRE</t>
  </si>
  <si>
    <t>MANO DE OBRA INDIRECTA Y ADMINISTRATIVA</t>
  </si>
  <si>
    <t>AÑO</t>
  </si>
  <si>
    <t>MANO DE OBRA INDIRECTA</t>
  </si>
  <si>
    <t>MANO DE OBRA INDIRECTA POR UNIDAD PRODUCIDA</t>
  </si>
  <si>
    <t>PUNTO DE EQUILIBRIO EN UNIDADES</t>
  </si>
  <si>
    <t>PUNTO DE EQUILIBRIO EN PESOS</t>
  </si>
  <si>
    <t>INGRESOS</t>
  </si>
  <si>
    <t>INGRESOS POR UNIDAD VENDIDA</t>
  </si>
  <si>
    <t>INGRESOS TOTALES POR PERIODO</t>
  </si>
  <si>
    <t>CANTIDAD DE UNIDADES A VENDER COMO MINIMO PARA EQUIPARAR LOS COSTOS EN EL PERIODO</t>
  </si>
  <si>
    <t>VALOR EN PESOS A VENDER PARA EQUIPARAR COSTOS EN EL PERIODO</t>
  </si>
  <si>
    <t>UTILIDADES</t>
  </si>
  <si>
    <t>UTILIDAD ANTES DE IMPUESTOS POR UNIDAD</t>
  </si>
  <si>
    <t>IMPUESTOS POR UNIDAD</t>
  </si>
  <si>
    <t>APORTES SOCIALES</t>
  </si>
  <si>
    <t>UTILIDAD NETA POR UNIDAD</t>
  </si>
  <si>
    <t>MATERIAS PRIMAS 1.5 PERIODOS</t>
  </si>
  <si>
    <t>UTILIDAD NETA POR PERIODO</t>
  </si>
  <si>
    <t>COSTOS FIJO 1.5 PERIODOS</t>
  </si>
  <si>
    <t>PROVISION OTROS</t>
  </si>
  <si>
    <t>TOTAL APORTES SOCIALES</t>
  </si>
  <si>
    <t>ESTE VALOR CORRESPONDE AL TOTAL DE DINERO QUE REQUIERE PARA LA CORRECTA PUESTA EN MARCHA DE SU PROYECTO PRODUCTIVO</t>
  </si>
  <si>
    <t>Programador APP Senior</t>
  </si>
  <si>
    <t>Psicologo Senior</t>
  </si>
  <si>
    <t>Psicologo Junior</t>
  </si>
  <si>
    <t>Comunity Manager</t>
  </si>
  <si>
    <t>licencias de Sofware</t>
  </si>
  <si>
    <t>Google</t>
  </si>
  <si>
    <t>PUESTOS DE TRABAJO</t>
  </si>
  <si>
    <t>SALA DE ESTAR</t>
  </si>
  <si>
    <t>Gerente General</t>
  </si>
  <si>
    <t>Gerente Area Activa</t>
  </si>
  <si>
    <t xml:space="preserve">Gerente Operativo </t>
  </si>
  <si>
    <t>Gerente Area Tecnologica</t>
  </si>
  <si>
    <t>Auxiliar Contable</t>
  </si>
  <si>
    <t xml:space="preserve">Analista De Marketing </t>
  </si>
  <si>
    <t xml:space="preserve">Publicista </t>
  </si>
  <si>
    <t>Sandra Perez</t>
  </si>
  <si>
    <t>Laura Carillo</t>
  </si>
  <si>
    <t>Carlos Reyes</t>
  </si>
  <si>
    <t>Kimberly Sanchez</t>
  </si>
  <si>
    <t>Agustin Sandona</t>
  </si>
  <si>
    <t>Matias Castro</t>
  </si>
  <si>
    <t>Bruno Acevedo</t>
  </si>
  <si>
    <t>Nelson Ruiz</t>
  </si>
  <si>
    <t>Fernando Mosquera</t>
  </si>
  <si>
    <t>Felipe Gusman</t>
  </si>
  <si>
    <t>Mauricio Matinez</t>
  </si>
  <si>
    <t>Mauro Pitton</t>
  </si>
  <si>
    <t>Lucas Gamba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</si>
</sst>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164" formatCode="_-&quot;$&quot;\ * #,##0_-;\-&quot;$&quot;\ * #,##0_-;_-&quot;$&quot;\ * &quot;-&quot;_-;_-@"/>
    <numFmt numFmtId="165" formatCode="&quot;$&quot;\ #,##0.00"/>
  </numFmts>
  <fonts count="26" x14ac:knownFonts="1">
    <font>
      <sz val="11"/>
      <color theme="1"/>
      <name val="Calibri"/>
      <scheme val="minor"/>
    </font>
    <font>
      <sz val="9"/>
      <color theme="1"/>
      <name val="Calibri"/>
      <scheme val="minor"/>
    </font>
    <font>
      <sz val="11"/>
      <color theme="1"/>
      <name val="Calibri"/>
    </font>
    <font>
      <b/>
      <sz val="14"/>
      <color theme="1"/>
      <name val="Calibri"/>
    </font>
    <font>
      <sz val="11"/>
      <name val="Calibri"/>
    </font>
    <font>
      <b/>
      <sz val="11"/>
      <color theme="1"/>
      <name val="Calibri"/>
    </font>
    <font>
      <b/>
      <sz val="10"/>
      <color theme="1"/>
      <name val="Calibri"/>
    </font>
    <font>
      <b/>
      <sz val="16"/>
      <color theme="1"/>
      <name val="Calibri"/>
    </font>
    <font>
      <u/>
      <sz val="11"/>
      <color theme="10"/>
      <name val="Calibri"/>
    </font>
    <font>
      <b/>
      <sz val="18"/>
      <color theme="1"/>
      <name val="Calibri"/>
    </font>
    <font>
      <u/>
      <sz val="11"/>
      <color theme="10"/>
      <name val="Calibri"/>
    </font>
    <font>
      <u/>
      <sz val="11"/>
      <color theme="10"/>
      <name val="Calibri"/>
    </font>
    <font>
      <sz val="10"/>
      <color theme="1"/>
      <name val="Calibri"/>
    </font>
    <font>
      <sz val="14"/>
      <color theme="1"/>
      <name val="Calibri"/>
    </font>
    <font>
      <u/>
      <sz val="11"/>
      <color theme="10"/>
      <name val="Calibri"/>
    </font>
    <font>
      <b/>
      <sz val="20"/>
      <color theme="1"/>
      <name val="Calibri"/>
    </font>
    <font>
      <sz val="11"/>
      <color theme="1"/>
      <name val="Calibri"/>
      <scheme val="minor"/>
    </font>
    <font>
      <u/>
      <sz val="11"/>
      <color theme="10"/>
      <name val="Calibri"/>
    </font>
    <font>
      <b/>
      <sz val="12"/>
      <color theme="1"/>
      <name val="Arial"/>
    </font>
    <font>
      <b/>
      <u/>
      <sz val="12"/>
      <color theme="1"/>
      <name val="Arial"/>
    </font>
    <font>
      <b/>
      <sz val="10"/>
      <color theme="1"/>
      <name val="Arial"/>
    </font>
    <font>
      <sz val="10"/>
      <color theme="1"/>
      <name val="Arial"/>
    </font>
    <font>
      <sz val="10"/>
      <color rgb="FF000000"/>
      <name val="Arial"/>
    </font>
    <font>
      <b/>
      <sz val="11"/>
      <color theme="0"/>
      <name val="Calibri"/>
    </font>
    <font>
      <i/>
      <sz val="11"/>
      <color theme="1"/>
      <name val="Calibri"/>
    </font>
    <font>
      <sz val="10"/>
      <color rgb="FF444444"/>
      <name val="Arial"/>
    </font>
  </fonts>
  <fills count="8">
    <fill>
      <patternFill patternType="none"/>
    </fill>
    <fill>
      <patternFill patternType="gray125"/>
    </fill>
    <fill>
      <patternFill patternType="solid">
        <fgColor rgb="FFC5E0B3"/>
        <bgColor rgb="FFC5E0B3"/>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F0000"/>
        <bgColor rgb="FFFF0000"/>
      </patternFill>
    </fill>
  </fills>
  <borders count="106">
    <border>
      <left/>
      <right/>
      <top/>
      <bottom/>
      <diagonal/>
    </border>
    <border>
      <left style="thin">
        <color rgb="FF385623"/>
      </left>
      <right/>
      <top style="thin">
        <color rgb="FF385623"/>
      </top>
      <bottom/>
      <diagonal/>
    </border>
    <border>
      <left style="medium">
        <color rgb="FF385623"/>
      </left>
      <right/>
      <top style="medium">
        <color rgb="FF385623"/>
      </top>
      <bottom style="medium">
        <color rgb="FF385623"/>
      </bottom>
      <diagonal/>
    </border>
    <border>
      <left/>
      <right style="medium">
        <color rgb="FF385623"/>
      </right>
      <top style="medium">
        <color rgb="FF385623"/>
      </top>
      <bottom style="medium">
        <color rgb="FF385623"/>
      </bottom>
      <diagonal/>
    </border>
    <border>
      <left style="thin">
        <color rgb="FF385623"/>
      </left>
      <right/>
      <top/>
      <bottom/>
      <diagonal/>
    </border>
    <border>
      <left style="medium">
        <color rgb="FF385623"/>
      </left>
      <right style="medium">
        <color rgb="FF385623"/>
      </right>
      <top/>
      <bottom/>
      <diagonal/>
    </border>
    <border>
      <left style="thin">
        <color rgb="FF385623"/>
      </left>
      <right/>
      <top/>
      <bottom style="thin">
        <color rgb="FF385623"/>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385623"/>
      </left>
      <right/>
      <top/>
      <bottom/>
      <diagonal/>
    </border>
    <border>
      <left style="medium">
        <color rgb="FF385623"/>
      </left>
      <right style="medium">
        <color rgb="FF385623"/>
      </right>
      <top style="medium">
        <color rgb="FF000000"/>
      </top>
      <bottom/>
      <diagonal/>
    </border>
    <border>
      <left style="medium">
        <color rgb="FF385623"/>
      </left>
      <right/>
      <top/>
      <bottom style="medium">
        <color rgb="FF385623"/>
      </bottom>
      <diagonal/>
    </border>
    <border>
      <left style="thin">
        <color rgb="FF000000"/>
      </left>
      <right style="thin">
        <color rgb="FF000000"/>
      </right>
      <top style="thin">
        <color rgb="FF000000"/>
      </top>
      <bottom style="thin">
        <color rgb="FF000000"/>
      </bottom>
      <diagonal/>
    </border>
    <border>
      <left style="medium">
        <color rgb="FF385623"/>
      </left>
      <right style="medium">
        <color rgb="FF385623"/>
      </right>
      <top style="medium">
        <color rgb="FF385623"/>
      </top>
      <bottom/>
      <diagonal/>
    </border>
    <border>
      <left style="medium">
        <color rgb="FF385623"/>
      </left>
      <right style="medium">
        <color rgb="FF385623"/>
      </right>
      <top style="medium">
        <color rgb="FF385623"/>
      </top>
      <bottom style="medium">
        <color rgb="FF548135"/>
      </bottom>
      <diagonal/>
    </border>
    <border>
      <left style="medium">
        <color rgb="FF385623"/>
      </left>
      <right style="medium">
        <color rgb="FF385623"/>
      </right>
      <top style="medium">
        <color rgb="FF385623"/>
      </top>
      <bottom/>
      <diagonal/>
    </border>
    <border>
      <left style="medium">
        <color rgb="FF385623"/>
      </left>
      <right style="medium">
        <color rgb="FF385623"/>
      </right>
      <top/>
      <bottom style="medium">
        <color rgb="FF385623"/>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385623"/>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ck">
        <color rgb="FF00B050"/>
      </left>
      <right/>
      <top style="thick">
        <color rgb="FF00B050"/>
      </top>
      <bottom/>
      <diagonal/>
    </border>
    <border>
      <left/>
      <right style="thick">
        <color rgb="FF00B050"/>
      </right>
      <top style="thick">
        <color rgb="FF00B050"/>
      </top>
      <bottom/>
      <diagonal/>
    </border>
    <border>
      <left style="thick">
        <color rgb="FF00B050"/>
      </left>
      <right style="thick">
        <color rgb="FF00B050"/>
      </right>
      <top/>
      <bottom style="thick">
        <color rgb="FF00B050"/>
      </bottom>
      <diagonal/>
    </border>
    <border>
      <left style="thick">
        <color rgb="FF00B050"/>
      </left>
      <right/>
      <top/>
      <bottom/>
      <diagonal/>
    </border>
    <border>
      <left/>
      <right style="thick">
        <color rgb="FF00B050"/>
      </right>
      <top/>
      <bottom/>
      <diagonal/>
    </border>
    <border>
      <left style="thick">
        <color rgb="FF00B050"/>
      </left>
      <right style="thin">
        <color rgb="FF000000"/>
      </right>
      <top style="thick">
        <color rgb="FF00B050"/>
      </top>
      <bottom/>
      <diagonal/>
    </border>
    <border>
      <left style="thin">
        <color rgb="FF000000"/>
      </left>
      <right style="thick">
        <color rgb="FF00B050"/>
      </right>
      <top style="thick">
        <color rgb="FF00B050"/>
      </top>
      <bottom/>
      <diagonal/>
    </border>
    <border>
      <left style="thick">
        <color rgb="FF00B050"/>
      </left>
      <right style="thin">
        <color rgb="FF000000"/>
      </right>
      <top style="thick">
        <color rgb="FF00B050"/>
      </top>
      <bottom style="thick">
        <color rgb="FF00B050"/>
      </bottom>
      <diagonal/>
    </border>
    <border>
      <left style="thin">
        <color rgb="FF000000"/>
      </left>
      <right style="thick">
        <color rgb="FF00B050"/>
      </right>
      <top style="thick">
        <color rgb="FF00B050"/>
      </top>
      <bottom style="thick">
        <color rgb="FF00B050"/>
      </bottom>
      <diagonal/>
    </border>
    <border>
      <left style="thick">
        <color rgb="FF00B050"/>
      </left>
      <right style="thin">
        <color rgb="FF000000"/>
      </right>
      <top/>
      <bottom/>
      <diagonal/>
    </border>
    <border>
      <left style="thin">
        <color rgb="FF000000"/>
      </left>
      <right style="thick">
        <color rgb="FF00B050"/>
      </right>
      <top/>
      <bottom style="thick">
        <color rgb="FF00B050"/>
      </bottom>
      <diagonal/>
    </border>
    <border>
      <left style="thick">
        <color rgb="FF00B050"/>
      </left>
      <right/>
      <top/>
      <bottom style="thick">
        <color rgb="FF00B050"/>
      </bottom>
      <diagonal/>
    </border>
    <border>
      <left/>
      <right style="thick">
        <color rgb="FF00B050"/>
      </right>
      <top/>
      <bottom style="thick">
        <color rgb="FF00B050"/>
      </bottom>
      <diagonal/>
    </border>
    <border>
      <left/>
      <right style="thin">
        <color rgb="FF000000"/>
      </right>
      <top/>
      <bottom style="thick">
        <color rgb="FF00B050"/>
      </bottom>
      <diagonal/>
    </border>
    <border>
      <left/>
      <right/>
      <top/>
      <bottom/>
      <diagonal/>
    </border>
    <border>
      <left style="thick">
        <color rgb="FF00B050"/>
      </left>
      <right style="thick">
        <color rgb="FF00B050"/>
      </right>
      <top style="thick">
        <color rgb="FF00B050"/>
      </top>
      <bottom style="thick">
        <color rgb="FF00B050"/>
      </bottom>
      <diagonal/>
    </border>
    <border>
      <left style="thick">
        <color rgb="FF00B050"/>
      </left>
      <right/>
      <top style="thick">
        <color rgb="FF00B050"/>
      </top>
      <bottom style="thick">
        <color rgb="FF00B050"/>
      </bottom>
      <diagonal/>
    </border>
    <border>
      <left/>
      <right/>
      <top style="thick">
        <color rgb="FF00B050"/>
      </top>
      <bottom style="thick">
        <color rgb="FF00B050"/>
      </bottom>
      <diagonal/>
    </border>
    <border>
      <left/>
      <right style="thick">
        <color rgb="FF00B050"/>
      </right>
      <top style="thick">
        <color rgb="FF00B050"/>
      </top>
      <bottom style="thick">
        <color rgb="FF00B05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ck">
        <color rgb="FF00B05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diagonal/>
    </border>
    <border>
      <left style="medium">
        <color rgb="FF000000"/>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right/>
      <top style="thin">
        <color rgb="FF000000"/>
      </top>
      <bottom style="medium">
        <color rgb="FF000000"/>
      </bottom>
      <diagonal/>
    </border>
    <border>
      <left/>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medium">
        <color rgb="FF000000"/>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0">
    <xf numFmtId="0" fontId="0" fillId="0" borderId="0" xfId="0"/>
    <xf numFmtId="0" fontId="1" fillId="0" borderId="0" xfId="0" applyFont="1"/>
    <xf numFmtId="0" fontId="5" fillId="0" borderId="5" xfId="0" applyFont="1" applyBorder="1"/>
    <xf numFmtId="0" fontId="5" fillId="0" borderId="5" xfId="0" applyFont="1" applyBorder="1" applyAlignment="1">
      <alignment horizontal="center" wrapText="1"/>
    </xf>
    <xf numFmtId="0" fontId="2" fillId="0" borderId="5" xfId="0" applyFont="1" applyBorder="1"/>
    <xf numFmtId="0" fontId="2" fillId="0" borderId="9" xfId="0" applyFont="1" applyBorder="1" applyAlignment="1">
      <alignment wrapText="1"/>
    </xf>
    <xf numFmtId="0" fontId="2" fillId="0" borderId="11" xfId="0" applyFont="1" applyBorder="1" applyAlignment="1">
      <alignment wrapText="1"/>
    </xf>
    <xf numFmtId="0" fontId="8" fillId="0" borderId="12" xfId="0" applyFont="1" applyBorder="1" applyAlignment="1">
      <alignment horizontal="center" vertical="center" wrapText="1"/>
    </xf>
    <xf numFmtId="0" fontId="9" fillId="2" borderId="14" xfId="0" applyFont="1" applyFill="1" applyBorder="1" applyAlignment="1">
      <alignment horizontal="center"/>
    </xf>
    <xf numFmtId="0" fontId="9" fillId="2" borderId="15" xfId="0" applyFont="1" applyFill="1" applyBorder="1" applyAlignment="1">
      <alignment horizontal="center"/>
    </xf>
    <xf numFmtId="0" fontId="2" fillId="0" borderId="5" xfId="0" applyFont="1" applyBorder="1" applyAlignment="1">
      <alignment wrapText="1"/>
    </xf>
    <xf numFmtId="0" fontId="10" fillId="0" borderId="13" xfId="0" applyFont="1" applyBorder="1" applyAlignment="1">
      <alignment horizontal="center" vertical="center"/>
    </xf>
    <xf numFmtId="0" fontId="11" fillId="0" borderId="12" xfId="0" applyFont="1" applyBorder="1" applyAlignment="1">
      <alignment horizontal="center" vertical="center"/>
    </xf>
    <xf numFmtId="0" fontId="12" fillId="0" borderId="9" xfId="0" applyFont="1" applyBorder="1" applyAlignment="1">
      <alignment wrapText="1"/>
    </xf>
    <xf numFmtId="0" fontId="5" fillId="0" borderId="0" xfId="0" applyFont="1"/>
    <xf numFmtId="0" fontId="16" fillId="0" borderId="0" xfId="0" applyFont="1"/>
    <xf numFmtId="0" fontId="2" fillId="0" borderId="32" xfId="0" applyFont="1" applyBorder="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2" fillId="0" borderId="39" xfId="0" applyFont="1" applyBorder="1"/>
    <xf numFmtId="0" fontId="2" fillId="0" borderId="38" xfId="0" applyFont="1" applyBorder="1" applyAlignment="1">
      <alignment horizontal="left"/>
    </xf>
    <xf numFmtId="0" fontId="17" fillId="0" borderId="38" xfId="0" applyFont="1" applyBorder="1"/>
    <xf numFmtId="0" fontId="2" fillId="0" borderId="40" xfId="0" applyFont="1" applyBorder="1"/>
    <xf numFmtId="0" fontId="2" fillId="0" borderId="40" xfId="0" applyFont="1" applyBorder="1" applyAlignment="1">
      <alignment horizontal="left"/>
    </xf>
    <xf numFmtId="0" fontId="2" fillId="0" borderId="43" xfId="0" applyFont="1" applyBorder="1"/>
    <xf numFmtId="1" fontId="2" fillId="0" borderId="40" xfId="0" applyNumberFormat="1" applyFont="1" applyBorder="1" applyAlignment="1">
      <alignment horizontal="left"/>
    </xf>
    <xf numFmtId="0" fontId="2" fillId="3" borderId="44" xfId="0" applyFont="1" applyFill="1" applyBorder="1"/>
    <xf numFmtId="0" fontId="2" fillId="3" borderId="45" xfId="0" applyFont="1" applyFill="1" applyBorder="1"/>
    <xf numFmtId="0" fontId="20" fillId="3" borderId="49" xfId="0" applyFont="1" applyFill="1" applyBorder="1" applyAlignment="1">
      <alignment horizontal="center" vertical="center"/>
    </xf>
    <xf numFmtId="0" fontId="20" fillId="3" borderId="44" xfId="0" applyFont="1" applyFill="1" applyBorder="1" applyAlignment="1">
      <alignment horizontal="center" vertical="center"/>
    </xf>
    <xf numFmtId="0" fontId="20" fillId="3" borderId="50" xfId="0" applyFont="1" applyFill="1" applyBorder="1" applyAlignment="1">
      <alignment horizontal="center" vertical="center"/>
    </xf>
    <xf numFmtId="0" fontId="20" fillId="3" borderId="51" xfId="0" applyFont="1" applyFill="1" applyBorder="1" applyAlignment="1">
      <alignment horizontal="center" vertical="center" wrapText="1"/>
    </xf>
    <xf numFmtId="0" fontId="20" fillId="3" borderId="44" xfId="0" applyFont="1" applyFill="1" applyBorder="1" applyAlignment="1">
      <alignment horizontal="center" vertical="center" wrapText="1"/>
    </xf>
    <xf numFmtId="0" fontId="21" fillId="3" borderId="52" xfId="0" applyFont="1" applyFill="1" applyBorder="1" applyAlignment="1">
      <alignment horizontal="center" vertical="center"/>
    </xf>
    <xf numFmtId="0" fontId="22" fillId="3" borderId="53" xfId="0" applyFont="1" applyFill="1" applyBorder="1" applyAlignment="1">
      <alignment horizontal="center" vertical="center"/>
    </xf>
    <xf numFmtId="0" fontId="21" fillId="3" borderId="53" xfId="0" applyFont="1" applyFill="1" applyBorder="1" applyAlignment="1">
      <alignment horizontal="center" vertical="center"/>
    </xf>
    <xf numFmtId="4" fontId="21" fillId="3" borderId="53" xfId="0" applyNumberFormat="1" applyFont="1" applyFill="1" applyBorder="1" applyAlignment="1">
      <alignment horizontal="center" vertical="center"/>
    </xf>
    <xf numFmtId="4" fontId="21" fillId="3" borderId="54" xfId="0" applyNumberFormat="1" applyFont="1" applyFill="1" applyBorder="1" applyAlignment="1">
      <alignment horizontal="center" vertical="center"/>
    </xf>
    <xf numFmtId="4" fontId="21" fillId="3" borderId="44" xfId="0" applyNumberFormat="1" applyFont="1" applyFill="1" applyBorder="1" applyAlignment="1">
      <alignment horizontal="center" vertical="center"/>
    </xf>
    <xf numFmtId="4" fontId="21" fillId="3" borderId="55" xfId="0" applyNumberFormat="1" applyFont="1" applyFill="1" applyBorder="1" applyAlignment="1">
      <alignment horizontal="center" vertical="center"/>
    </xf>
    <xf numFmtId="0" fontId="21" fillId="3" borderId="56" xfId="0" applyFont="1" applyFill="1" applyBorder="1" applyAlignment="1">
      <alignment horizontal="center" vertical="center"/>
    </xf>
    <xf numFmtId="0" fontId="21" fillId="3" borderId="56" xfId="0" applyFont="1" applyFill="1" applyBorder="1" applyAlignment="1">
      <alignment horizontal="center"/>
    </xf>
    <xf numFmtId="0" fontId="22" fillId="3" borderId="56" xfId="0" applyFont="1" applyFill="1" applyBorder="1" applyAlignment="1">
      <alignment horizontal="center" vertical="center"/>
    </xf>
    <xf numFmtId="4" fontId="21" fillId="3" borderId="56" xfId="0" applyNumberFormat="1" applyFont="1" applyFill="1" applyBorder="1" applyAlignment="1">
      <alignment horizontal="center" vertical="center"/>
    </xf>
    <xf numFmtId="4" fontId="21" fillId="3" borderId="57" xfId="0" applyNumberFormat="1" applyFont="1" applyFill="1" applyBorder="1" applyAlignment="1">
      <alignment horizontal="center" vertical="center"/>
    </xf>
    <xf numFmtId="6" fontId="21" fillId="3" borderId="57" xfId="0" applyNumberFormat="1" applyFont="1" applyFill="1" applyBorder="1" applyAlignment="1">
      <alignment horizontal="center" vertical="center"/>
    </xf>
    <xf numFmtId="0" fontId="21" fillId="3" borderId="44" xfId="0" applyFont="1" applyFill="1" applyBorder="1" applyAlignment="1">
      <alignment horizontal="center" vertical="center"/>
    </xf>
    <xf numFmtId="0" fontId="21" fillId="3" borderId="57" xfId="0" applyFont="1" applyFill="1" applyBorder="1" applyAlignment="1">
      <alignment horizontal="center" vertical="center"/>
    </xf>
    <xf numFmtId="0" fontId="21" fillId="3" borderId="58" xfId="0" applyFont="1" applyFill="1" applyBorder="1" applyAlignment="1">
      <alignment horizontal="center" vertical="center"/>
    </xf>
    <xf numFmtId="0" fontId="21" fillId="3" borderId="58" xfId="0" applyFont="1" applyFill="1" applyBorder="1" applyAlignment="1">
      <alignment horizontal="center"/>
    </xf>
    <xf numFmtId="4" fontId="21" fillId="3" borderId="58" xfId="0" applyNumberFormat="1" applyFont="1" applyFill="1" applyBorder="1" applyAlignment="1">
      <alignment horizontal="center" vertical="center"/>
    </xf>
    <xf numFmtId="6" fontId="21" fillId="3" borderId="59" xfId="0" applyNumberFormat="1" applyFont="1" applyFill="1" applyBorder="1" applyAlignment="1">
      <alignment horizontal="center" vertical="center"/>
    </xf>
    <xf numFmtId="0" fontId="21" fillId="3" borderId="59" xfId="0" applyFont="1" applyFill="1" applyBorder="1" applyAlignment="1">
      <alignment horizontal="center" vertical="center"/>
    </xf>
    <xf numFmtId="4" fontId="21" fillId="3" borderId="60" xfId="0" applyNumberFormat="1" applyFont="1" applyFill="1" applyBorder="1" applyAlignment="1">
      <alignment horizontal="center" vertical="center"/>
    </xf>
    <xf numFmtId="0" fontId="21" fillId="3" borderId="44" xfId="0" applyFont="1" applyFill="1" applyBorder="1" applyAlignment="1">
      <alignment horizontal="center"/>
    </xf>
    <xf numFmtId="4" fontId="20" fillId="3" borderId="61" xfId="0" applyNumberFormat="1" applyFont="1" applyFill="1" applyBorder="1" applyAlignment="1">
      <alignment horizontal="center" vertical="center"/>
    </xf>
    <xf numFmtId="4" fontId="20" fillId="3" borderId="51" xfId="0" applyNumberFormat="1" applyFont="1" applyFill="1" applyBorder="1" applyAlignment="1">
      <alignment horizontal="center" vertical="center"/>
    </xf>
    <xf numFmtId="0" fontId="2" fillId="0" borderId="0" xfId="0" applyFont="1" applyAlignment="1">
      <alignment horizontal="center"/>
    </xf>
    <xf numFmtId="0" fontId="5" fillId="4" borderId="66" xfId="0" applyFont="1" applyFill="1" applyBorder="1" applyAlignment="1">
      <alignment horizontal="center"/>
    </xf>
    <xf numFmtId="4" fontId="5" fillId="6" borderId="12" xfId="0" applyNumberFormat="1" applyFont="1" applyFill="1" applyBorder="1" applyAlignment="1">
      <alignment horizontal="center"/>
    </xf>
    <xf numFmtId="0" fontId="5" fillId="5" borderId="12" xfId="0" applyFont="1" applyFill="1" applyBorder="1" applyAlignment="1">
      <alignment horizontal="center"/>
    </xf>
    <xf numFmtId="4" fontId="5" fillId="5" borderId="12" xfId="0" applyNumberFormat="1" applyFont="1" applyFill="1" applyBorder="1" applyAlignment="1">
      <alignment horizontal="center"/>
    </xf>
    <xf numFmtId="4" fontId="2" fillId="0" borderId="0" xfId="0" applyNumberFormat="1" applyFont="1" applyAlignment="1">
      <alignment horizontal="center"/>
    </xf>
    <xf numFmtId="0" fontId="5" fillId="4" borderId="12" xfId="0" applyFont="1" applyFill="1" applyBorder="1" applyAlignment="1">
      <alignment horizontal="center"/>
    </xf>
    <xf numFmtId="4" fontId="5" fillId="4" borderId="12" xfId="0" applyNumberFormat="1" applyFont="1" applyFill="1" applyBorder="1" applyAlignment="1">
      <alignment horizontal="center"/>
    </xf>
    <xf numFmtId="0" fontId="2" fillId="0" borderId="12" xfId="0" applyFont="1" applyBorder="1" applyAlignment="1">
      <alignment horizontal="center"/>
    </xf>
    <xf numFmtId="4" fontId="2" fillId="6" borderId="12" xfId="0" applyNumberFormat="1" applyFont="1" applyFill="1" applyBorder="1" applyAlignment="1">
      <alignment horizontal="center"/>
    </xf>
    <xf numFmtId="9" fontId="2" fillId="6" borderId="12" xfId="0" applyNumberFormat="1" applyFont="1" applyFill="1" applyBorder="1" applyAlignment="1">
      <alignment horizontal="center"/>
    </xf>
    <xf numFmtId="0" fontId="2" fillId="0" borderId="0" xfId="0" applyFont="1" applyAlignment="1">
      <alignment horizontal="center" vertical="center"/>
    </xf>
    <xf numFmtId="0" fontId="24" fillId="0" borderId="0" xfId="0" applyFont="1" applyAlignment="1">
      <alignment vertical="top"/>
    </xf>
    <xf numFmtId="4" fontId="5" fillId="4" borderId="12" xfId="0" applyNumberFormat="1" applyFont="1" applyFill="1" applyBorder="1"/>
    <xf numFmtId="0" fontId="20" fillId="3" borderId="51" xfId="0" applyFont="1" applyFill="1" applyBorder="1" applyAlignment="1">
      <alignment horizontal="center" vertical="center"/>
    </xf>
    <xf numFmtId="0" fontId="20" fillId="3" borderId="76" xfId="0" applyFont="1" applyFill="1" applyBorder="1" applyAlignment="1">
      <alignment horizontal="center" vertical="center"/>
    </xf>
    <xf numFmtId="164" fontId="20" fillId="3" borderId="51" xfId="0" applyNumberFormat="1" applyFont="1" applyFill="1" applyBorder="1" applyAlignment="1">
      <alignment horizontal="center" vertical="center"/>
    </xf>
    <xf numFmtId="0" fontId="20" fillId="3" borderId="77" xfId="0" applyFont="1" applyFill="1" applyBorder="1" applyAlignment="1">
      <alignment horizontal="center" vertical="center"/>
    </xf>
    <xf numFmtId="0" fontId="21" fillId="3" borderId="79" xfId="0" applyFont="1" applyFill="1" applyBorder="1" applyAlignment="1">
      <alignment horizontal="center" vertical="center"/>
    </xf>
    <xf numFmtId="3" fontId="21" fillId="3" borderId="77" xfId="0" applyNumberFormat="1" applyFont="1" applyFill="1" applyBorder="1" applyAlignment="1">
      <alignment horizontal="center" vertical="center"/>
    </xf>
    <xf numFmtId="6" fontId="21" fillId="3" borderId="77" xfId="0" applyNumberFormat="1" applyFont="1" applyFill="1" applyBorder="1" applyAlignment="1">
      <alignment horizontal="center" vertical="center"/>
    </xf>
    <xf numFmtId="1" fontId="21" fillId="3" borderId="78" xfId="0" applyNumberFormat="1" applyFont="1" applyFill="1" applyBorder="1" applyAlignment="1">
      <alignment horizontal="center" vertical="center"/>
    </xf>
    <xf numFmtId="3" fontId="21" fillId="3" borderId="56" xfId="0" applyNumberFormat="1" applyFont="1" applyFill="1" applyBorder="1" applyAlignment="1">
      <alignment horizontal="center" vertical="center"/>
    </xf>
    <xf numFmtId="6" fontId="21" fillId="3" borderId="56" xfId="0" applyNumberFormat="1" applyFont="1" applyFill="1" applyBorder="1" applyAlignment="1">
      <alignment horizontal="center" vertical="center"/>
    </xf>
    <xf numFmtId="1" fontId="21" fillId="3" borderId="57" xfId="0" applyNumberFormat="1" applyFont="1" applyFill="1" applyBorder="1" applyAlignment="1">
      <alignment horizontal="center" vertical="center"/>
    </xf>
    <xf numFmtId="0" fontId="21" fillId="3" borderId="80" xfId="0" applyFont="1" applyFill="1" applyBorder="1" applyAlignment="1">
      <alignment horizontal="center" vertical="center"/>
    </xf>
    <xf numFmtId="0" fontId="25" fillId="3" borderId="57" xfId="0" applyFont="1" applyFill="1" applyBorder="1" applyAlignment="1">
      <alignment horizontal="center" vertical="center"/>
    </xf>
    <xf numFmtId="0" fontId="25" fillId="3" borderId="80" xfId="0" applyFont="1" applyFill="1" applyBorder="1" applyAlignment="1">
      <alignment horizontal="center" vertical="center"/>
    </xf>
    <xf numFmtId="0" fontId="21" fillId="3" borderId="81" xfId="0" applyFont="1" applyFill="1" applyBorder="1" applyAlignment="1">
      <alignment horizontal="center" vertical="center"/>
    </xf>
    <xf numFmtId="0" fontId="21" fillId="3" borderId="82" xfId="0" applyFont="1" applyFill="1" applyBorder="1" applyAlignment="1">
      <alignment horizontal="center" vertical="center"/>
    </xf>
    <xf numFmtId="0" fontId="21" fillId="3" borderId="83" xfId="0" applyFont="1" applyFill="1" applyBorder="1" applyAlignment="1">
      <alignment horizontal="center" vertical="center"/>
    </xf>
    <xf numFmtId="3" fontId="21" fillId="3" borderId="81" xfId="0" applyNumberFormat="1" applyFont="1" applyFill="1" applyBorder="1" applyAlignment="1">
      <alignment horizontal="center" vertical="center"/>
    </xf>
    <xf numFmtId="4" fontId="21" fillId="3" borderId="81" xfId="0" applyNumberFormat="1" applyFont="1" applyFill="1" applyBorder="1" applyAlignment="1">
      <alignment horizontal="center" vertical="center"/>
    </xf>
    <xf numFmtId="0" fontId="21" fillId="3" borderId="84" xfId="0" applyFont="1" applyFill="1" applyBorder="1" applyAlignment="1">
      <alignment horizontal="center" vertical="center"/>
    </xf>
    <xf numFmtId="3" fontId="21" fillId="3" borderId="58" xfId="0" applyNumberFormat="1" applyFont="1" applyFill="1" applyBorder="1" applyAlignment="1">
      <alignment horizontal="center" vertical="center"/>
    </xf>
    <xf numFmtId="6" fontId="21" fillId="3" borderId="58" xfId="0" applyNumberFormat="1" applyFont="1" applyFill="1" applyBorder="1" applyAlignment="1">
      <alignment horizontal="center" vertical="center"/>
    </xf>
    <xf numFmtId="1" fontId="21" fillId="3" borderId="59" xfId="0" applyNumberFormat="1" applyFont="1" applyFill="1" applyBorder="1" applyAlignment="1">
      <alignment horizontal="center" vertical="center"/>
    </xf>
    <xf numFmtId="4" fontId="20" fillId="3" borderId="44" xfId="0" applyNumberFormat="1" applyFont="1" applyFill="1" applyBorder="1" applyAlignment="1">
      <alignment horizontal="center" vertical="center"/>
    </xf>
    <xf numFmtId="6" fontId="20" fillId="3" borderId="44" xfId="0" applyNumberFormat="1" applyFont="1" applyFill="1" applyBorder="1" applyAlignment="1">
      <alignment horizontal="center" vertical="center"/>
    </xf>
    <xf numFmtId="0" fontId="20" fillId="3" borderId="91" xfId="0" applyFont="1" applyFill="1" applyBorder="1" applyAlignment="1">
      <alignment horizontal="center" vertical="center"/>
    </xf>
    <xf numFmtId="164" fontId="20" fillId="3" borderId="92" xfId="0" applyNumberFormat="1" applyFont="1" applyFill="1" applyBorder="1" applyAlignment="1">
      <alignment horizontal="center" vertical="center"/>
    </xf>
    <xf numFmtId="164" fontId="20" fillId="3" borderId="93" xfId="0" applyNumberFormat="1" applyFont="1" applyFill="1" applyBorder="1" applyAlignment="1">
      <alignment horizontal="center" vertical="center"/>
    </xf>
    <xf numFmtId="0" fontId="20" fillId="3" borderId="94" xfId="0" applyFont="1" applyFill="1" applyBorder="1" applyAlignment="1">
      <alignment horizontal="center" vertical="center"/>
    </xf>
    <xf numFmtId="0" fontId="20" fillId="3" borderId="93" xfId="0" applyFont="1" applyFill="1" applyBorder="1" applyAlignment="1">
      <alignment horizontal="center" vertical="center"/>
    </xf>
    <xf numFmtId="0" fontId="20" fillId="3" borderId="96" xfId="0" applyFont="1" applyFill="1" applyBorder="1" applyAlignment="1">
      <alignment horizontal="center" vertical="center"/>
    </xf>
    <xf numFmtId="0" fontId="20" fillId="3" borderId="97" xfId="0" applyFont="1" applyFill="1" applyBorder="1" applyAlignment="1">
      <alignment horizontal="center" vertical="center"/>
    </xf>
    <xf numFmtId="0" fontId="20" fillId="3" borderId="53" xfId="0" applyFont="1" applyFill="1" applyBorder="1" applyAlignment="1">
      <alignment horizontal="center" vertical="center"/>
    </xf>
    <xf numFmtId="0" fontId="21" fillId="3" borderId="54" xfId="0" applyFont="1" applyFill="1" applyBorder="1" applyAlignment="1">
      <alignment horizontal="center" vertical="center"/>
    </xf>
    <xf numFmtId="3" fontId="21" fillId="3" borderId="54" xfId="0" applyNumberFormat="1" applyFont="1" applyFill="1" applyBorder="1" applyAlignment="1">
      <alignment horizontal="center" vertical="center"/>
    </xf>
    <xf numFmtId="164" fontId="21" fillId="3" borderId="98" xfId="0" applyNumberFormat="1" applyFont="1" applyFill="1" applyBorder="1" applyAlignment="1">
      <alignment vertical="center"/>
    </xf>
    <xf numFmtId="6" fontId="21" fillId="3" borderId="99" xfId="0" applyNumberFormat="1" applyFont="1" applyFill="1" applyBorder="1" applyAlignment="1">
      <alignment horizontal="center" vertical="center"/>
    </xf>
    <xf numFmtId="6" fontId="21" fillId="3" borderId="53" xfId="0" applyNumberFormat="1" applyFont="1" applyFill="1" applyBorder="1" applyAlignment="1">
      <alignment horizontal="center" vertical="center"/>
    </xf>
    <xf numFmtId="6" fontId="21" fillId="3" borderId="54" xfId="0" applyNumberFormat="1" applyFont="1" applyFill="1" applyBorder="1" applyAlignment="1">
      <alignment horizontal="center" vertical="center"/>
    </xf>
    <xf numFmtId="6" fontId="21" fillId="3" borderId="66" xfId="0" applyNumberFormat="1" applyFont="1" applyFill="1" applyBorder="1" applyAlignment="1">
      <alignment horizontal="center" vertical="center"/>
    </xf>
    <xf numFmtId="1" fontId="21" fillId="3" borderId="54" xfId="0" applyNumberFormat="1" applyFont="1" applyFill="1" applyBorder="1" applyAlignment="1">
      <alignment horizontal="center" vertical="center"/>
    </xf>
    <xf numFmtId="6" fontId="21" fillId="3" borderId="98" xfId="0" applyNumberFormat="1" applyFont="1" applyFill="1" applyBorder="1" applyAlignment="1">
      <alignment horizontal="center" vertical="center"/>
    </xf>
    <xf numFmtId="6" fontId="21" fillId="3" borderId="78" xfId="0" applyNumberFormat="1" applyFont="1" applyFill="1" applyBorder="1" applyAlignment="1">
      <alignment horizontal="center" vertical="center"/>
    </xf>
    <xf numFmtId="3" fontId="21" fillId="3" borderId="57" xfId="0" applyNumberFormat="1" applyFont="1" applyFill="1" applyBorder="1" applyAlignment="1">
      <alignment horizontal="center" vertical="center"/>
    </xf>
    <xf numFmtId="164" fontId="21" fillId="3" borderId="55" xfId="0" applyNumberFormat="1" applyFont="1" applyFill="1" applyBorder="1" applyAlignment="1">
      <alignment vertical="center"/>
    </xf>
    <xf numFmtId="6" fontId="21" fillId="3" borderId="80" xfId="0" applyNumberFormat="1" applyFont="1" applyFill="1" applyBorder="1" applyAlignment="1">
      <alignment horizontal="center" vertical="center"/>
    </xf>
    <xf numFmtId="6" fontId="21" fillId="3" borderId="55" xfId="0" applyNumberFormat="1" applyFont="1" applyFill="1" applyBorder="1" applyAlignment="1">
      <alignment horizontal="center" vertical="center"/>
    </xf>
    <xf numFmtId="3" fontId="21" fillId="3" borderId="59" xfId="0" applyNumberFormat="1" applyFont="1" applyFill="1" applyBorder="1" applyAlignment="1">
      <alignment horizontal="center" vertical="center"/>
    </xf>
    <xf numFmtId="4" fontId="21" fillId="3" borderId="59" xfId="0" applyNumberFormat="1" applyFont="1" applyFill="1" applyBorder="1" applyAlignment="1">
      <alignment horizontal="center" vertical="center"/>
    </xf>
    <xf numFmtId="164" fontId="21" fillId="3" borderId="100" xfId="0" applyNumberFormat="1" applyFont="1" applyFill="1" applyBorder="1" applyAlignment="1">
      <alignment vertical="center"/>
    </xf>
    <xf numFmtId="6" fontId="21" fillId="3" borderId="84" xfId="0" applyNumberFormat="1" applyFont="1" applyFill="1" applyBorder="1" applyAlignment="1">
      <alignment horizontal="center" vertical="center"/>
    </xf>
    <xf numFmtId="6" fontId="21" fillId="3" borderId="61" xfId="0" applyNumberFormat="1" applyFont="1" applyFill="1" applyBorder="1" applyAlignment="1">
      <alignment horizontal="center" vertical="center"/>
    </xf>
    <xf numFmtId="6" fontId="21" fillId="3" borderId="100" xfId="0" applyNumberFormat="1" applyFont="1" applyFill="1" applyBorder="1" applyAlignment="1">
      <alignment horizontal="center" vertical="center"/>
    </xf>
    <xf numFmtId="6" fontId="21" fillId="3" borderId="81" xfId="0" applyNumberFormat="1" applyFont="1" applyFill="1" applyBorder="1" applyAlignment="1">
      <alignment horizontal="center" vertical="center"/>
    </xf>
    <xf numFmtId="4" fontId="20" fillId="3" borderId="97" xfId="0" applyNumberFormat="1" applyFont="1" applyFill="1" applyBorder="1" applyAlignment="1">
      <alignment horizontal="center" vertical="center"/>
    </xf>
    <xf numFmtId="6" fontId="20" fillId="3" borderId="97" xfId="0" applyNumberFormat="1" applyFont="1" applyFill="1" applyBorder="1" applyAlignment="1">
      <alignment horizontal="center" vertical="center"/>
    </xf>
    <xf numFmtId="6" fontId="20" fillId="3" borderId="51" xfId="0" applyNumberFormat="1" applyFont="1" applyFill="1" applyBorder="1" applyAlignment="1">
      <alignment horizontal="center" vertical="center"/>
    </xf>
    <xf numFmtId="164" fontId="21" fillId="3" borderId="54" xfId="0" applyNumberFormat="1" applyFont="1" applyFill="1" applyBorder="1" applyAlignment="1">
      <alignment vertical="center"/>
    </xf>
    <xf numFmtId="164" fontId="21" fillId="3" borderId="57" xfId="0" applyNumberFormat="1" applyFont="1" applyFill="1" applyBorder="1" applyAlignment="1">
      <alignment vertical="center"/>
    </xf>
    <xf numFmtId="164" fontId="21" fillId="3" borderId="59" xfId="0" applyNumberFormat="1" applyFont="1" applyFill="1" applyBorder="1" applyAlignment="1">
      <alignment vertical="center"/>
    </xf>
    <xf numFmtId="0" fontId="5" fillId="4" borderId="51" xfId="0" applyFont="1" applyFill="1" applyBorder="1" applyAlignment="1">
      <alignment horizontal="center"/>
    </xf>
    <xf numFmtId="0" fontId="5" fillId="4" borderId="93" xfId="0" applyFont="1" applyFill="1" applyBorder="1" applyAlignment="1">
      <alignment horizontal="center"/>
    </xf>
    <xf numFmtId="0" fontId="2" fillId="0" borderId="54" xfId="0" applyFont="1" applyBorder="1" applyAlignment="1">
      <alignment horizontal="center"/>
    </xf>
    <xf numFmtId="0" fontId="2" fillId="6" borderId="54" xfId="0" applyFont="1" applyFill="1" applyBorder="1" applyAlignment="1">
      <alignment horizontal="center"/>
    </xf>
    <xf numFmtId="4" fontId="2" fillId="6" borderId="53" xfId="0" applyNumberFormat="1" applyFont="1" applyFill="1" applyBorder="1" applyAlignment="1">
      <alignment horizontal="center"/>
    </xf>
    <xf numFmtId="4" fontId="2" fillId="0" borderId="54" xfId="0" applyNumberFormat="1" applyFont="1" applyBorder="1" applyAlignment="1">
      <alignment horizontal="center"/>
    </xf>
    <xf numFmtId="0" fontId="2" fillId="0" borderId="57" xfId="0" applyFont="1" applyBorder="1" applyAlignment="1">
      <alignment horizontal="center"/>
    </xf>
    <xf numFmtId="0" fontId="2" fillId="6" borderId="57" xfId="0" applyFont="1" applyFill="1" applyBorder="1" applyAlignment="1">
      <alignment horizontal="center"/>
    </xf>
    <xf numFmtId="4" fontId="2" fillId="6" borderId="56" xfId="0" applyNumberFormat="1" applyFont="1" applyFill="1" applyBorder="1" applyAlignment="1">
      <alignment horizontal="center"/>
    </xf>
    <xf numFmtId="4" fontId="2" fillId="0" borderId="57" xfId="0" applyNumberFormat="1" applyFont="1" applyBorder="1" applyAlignment="1">
      <alignment horizontal="center"/>
    </xf>
    <xf numFmtId="0" fontId="2" fillId="6" borderId="59" xfId="0" applyFont="1" applyFill="1" applyBorder="1" applyAlignment="1">
      <alignment horizontal="center"/>
    </xf>
    <xf numFmtId="4" fontId="2" fillId="6" borderId="58" xfId="0" applyNumberFormat="1" applyFont="1" applyFill="1" applyBorder="1" applyAlignment="1">
      <alignment horizontal="center"/>
    </xf>
    <xf numFmtId="4" fontId="2" fillId="0" borderId="59" xfId="0" applyNumberFormat="1" applyFont="1" applyBorder="1" applyAlignment="1">
      <alignment horizontal="center"/>
    </xf>
    <xf numFmtId="4" fontId="5" fillId="4" borderId="51" xfId="0" applyNumberFormat="1" applyFont="1" applyFill="1" applyBorder="1" applyAlignment="1">
      <alignment horizontal="center"/>
    </xf>
    <xf numFmtId="4" fontId="2" fillId="0" borderId="12" xfId="0" applyNumberFormat="1" applyFont="1" applyBorder="1" applyAlignment="1">
      <alignment horizontal="center"/>
    </xf>
    <xf numFmtId="4" fontId="5" fillId="0" borderId="12" xfId="0" applyNumberFormat="1" applyFont="1" applyBorder="1" applyAlignment="1">
      <alignment horizontal="center" vertical="center"/>
    </xf>
    <xf numFmtId="0" fontId="5" fillId="0" borderId="0" xfId="0" applyFont="1" applyAlignment="1">
      <alignment horizontal="center" vertical="center"/>
    </xf>
    <xf numFmtId="4" fontId="5" fillId="0" borderId="0" xfId="0" applyNumberFormat="1" applyFont="1" applyAlignment="1">
      <alignment horizontal="center" vertical="center"/>
    </xf>
    <xf numFmtId="0" fontId="23" fillId="0" borderId="0" xfId="0" applyFont="1" applyAlignment="1">
      <alignment horizontal="center"/>
    </xf>
    <xf numFmtId="0" fontId="5" fillId="4" borderId="12" xfId="0" applyFont="1" applyFill="1" applyBorder="1" applyAlignment="1">
      <alignment horizontal="center" vertical="center" wrapText="1"/>
    </xf>
    <xf numFmtId="4" fontId="2" fillId="0" borderId="12" xfId="0" applyNumberFormat="1" applyFont="1" applyBorder="1" applyAlignment="1">
      <alignment horizontal="center" vertical="center"/>
    </xf>
    <xf numFmtId="0" fontId="5" fillId="4" borderId="102" xfId="0" applyFont="1" applyFill="1" applyBorder="1" applyAlignment="1">
      <alignment horizontal="center" vertical="center"/>
    </xf>
    <xf numFmtId="0" fontId="23" fillId="7" borderId="12" xfId="0" applyFont="1" applyFill="1" applyBorder="1" applyAlignment="1">
      <alignment horizontal="center"/>
    </xf>
    <xf numFmtId="4" fontId="23" fillId="7" borderId="12" xfId="0" applyNumberFormat="1" applyFont="1" applyFill="1" applyBorder="1" applyAlignment="1">
      <alignment horizontal="center"/>
    </xf>
    <xf numFmtId="165" fontId="23" fillId="7" borderId="12" xfId="0" applyNumberFormat="1" applyFont="1" applyFill="1" applyBorder="1" applyAlignment="1">
      <alignment horizontal="center"/>
    </xf>
    <xf numFmtId="165" fontId="23" fillId="7" borderId="12" xfId="0" applyNumberFormat="1" applyFont="1" applyFill="1" applyBorder="1" applyAlignment="1">
      <alignment horizontal="center" vertical="center"/>
    </xf>
    <xf numFmtId="165" fontId="2" fillId="0" borderId="0" xfId="0" applyNumberFormat="1" applyFont="1"/>
    <xf numFmtId="165" fontId="2" fillId="0" borderId="12" xfId="0" applyNumberFormat="1" applyFont="1" applyBorder="1" applyAlignment="1">
      <alignment horizontal="center" vertical="center"/>
    </xf>
    <xf numFmtId="4" fontId="2" fillId="0" borderId="0" xfId="0" applyNumberFormat="1" applyFont="1"/>
    <xf numFmtId="0" fontId="0" fillId="0" borderId="105" xfId="0" applyBorder="1"/>
    <xf numFmtId="0" fontId="2" fillId="0" borderId="1" xfId="0" applyFont="1" applyBorder="1" applyAlignment="1">
      <alignment horizontal="center"/>
    </xf>
    <xf numFmtId="0" fontId="4" fillId="0" borderId="4" xfId="0" applyFont="1" applyBorder="1"/>
    <xf numFmtId="0" fontId="4" fillId="0" borderId="6" xfId="0" applyFont="1" applyBorder="1"/>
    <xf numFmtId="0" fontId="3" fillId="2" borderId="2" xfId="0" applyFont="1" applyFill="1" applyBorder="1" applyAlignment="1">
      <alignment horizontal="center" vertical="center"/>
    </xf>
    <xf numFmtId="0" fontId="4" fillId="0" borderId="3" xfId="0" applyFont="1" applyBorder="1"/>
    <xf numFmtId="0" fontId="6" fillId="0" borderId="5" xfId="0" applyFont="1" applyBorder="1" applyAlignment="1">
      <alignment horizontal="left" vertical="center" wrapText="1"/>
    </xf>
    <xf numFmtId="0" fontId="4" fillId="0" borderId="5" xfId="0" applyFont="1" applyBorder="1"/>
    <xf numFmtId="0" fontId="7" fillId="2" borderId="7" xfId="0" applyFont="1" applyFill="1" applyBorder="1" applyAlignment="1">
      <alignment horizontal="center" vertical="center"/>
    </xf>
    <xf numFmtId="0" fontId="4" fillId="0" borderId="8" xfId="0" applyFont="1" applyBorder="1"/>
    <xf numFmtId="0" fontId="2" fillId="0" borderId="10" xfId="0" applyFont="1" applyBorder="1" applyAlignment="1">
      <alignment horizontal="left" vertical="center" wrapText="1"/>
    </xf>
    <xf numFmtId="0" fontId="2" fillId="0" borderId="13" xfId="0" applyFont="1" applyBorder="1" applyAlignment="1">
      <alignment horizontal="center"/>
    </xf>
    <xf numFmtId="0" fontId="4" fillId="0" borderId="16" xfId="0" applyFont="1" applyBorder="1"/>
    <xf numFmtId="0" fontId="2" fillId="0" borderId="13" xfId="0" applyFont="1" applyBorder="1" applyAlignment="1">
      <alignment horizontal="left" vertical="center" wrapText="1"/>
    </xf>
    <xf numFmtId="0" fontId="13" fillId="0" borderId="13" xfId="0" applyFont="1" applyBorder="1" applyAlignment="1">
      <alignment horizontal="left" vertical="center" wrapText="1"/>
    </xf>
    <xf numFmtId="0" fontId="14" fillId="0" borderId="21" xfId="0" applyFont="1" applyBorder="1" applyAlignment="1">
      <alignment horizontal="center" vertical="center"/>
    </xf>
    <xf numFmtId="0" fontId="4" fillId="0" borderId="22" xfId="0" applyFont="1" applyBorder="1"/>
    <xf numFmtId="0" fontId="9" fillId="2" borderId="19" xfId="0" applyFont="1" applyFill="1" applyBorder="1" applyAlignment="1">
      <alignment horizontal="center"/>
    </xf>
    <xf numFmtId="0" fontId="4" fillId="0" borderId="20" xfId="0" applyFont="1" applyBorder="1"/>
    <xf numFmtId="0" fontId="15" fillId="2" borderId="23" xfId="0" applyFont="1" applyFill="1" applyBorder="1" applyAlignment="1">
      <alignment horizontal="center"/>
    </xf>
    <xf numFmtId="0" fontId="4" fillId="0" borderId="24" xfId="0" applyFont="1" applyBorder="1"/>
    <xf numFmtId="0" fontId="2" fillId="0" borderId="25" xfId="0" applyFont="1" applyBorder="1" applyAlignment="1">
      <alignment horizontal="left" vertical="center" wrapText="1"/>
    </xf>
    <xf numFmtId="0" fontId="4" fillId="0" borderId="26" xfId="0" applyFont="1" applyBorder="1"/>
    <xf numFmtId="0" fontId="4" fillId="0" borderId="27" xfId="0" applyFont="1" applyBorder="1"/>
    <xf numFmtId="0" fontId="7" fillId="2" borderId="17" xfId="0" applyFont="1" applyFill="1" applyBorder="1" applyAlignment="1">
      <alignment horizontal="center"/>
    </xf>
    <xf numFmtId="0" fontId="4" fillId="0" borderId="18" xfId="0" applyFont="1" applyBorder="1"/>
    <xf numFmtId="0" fontId="2" fillId="0" borderId="28" xfId="0" applyFont="1" applyBorder="1" applyAlignment="1">
      <alignment horizontal="center"/>
    </xf>
    <xf numFmtId="0" fontId="4" fillId="0" borderId="29" xfId="0" applyFont="1" applyBorder="1"/>
    <xf numFmtId="0" fontId="2" fillId="0" borderId="30" xfId="0" applyFont="1" applyBorder="1" applyAlignment="1">
      <alignment horizontal="center"/>
    </xf>
    <xf numFmtId="0" fontId="4" fillId="0" borderId="31" xfId="0" applyFont="1" applyBorder="1"/>
    <xf numFmtId="0" fontId="4" fillId="0" borderId="33" xfId="0" applyFont="1" applyBorder="1"/>
    <xf numFmtId="0" fontId="4" fillId="0" borderId="34" xfId="0" applyFont="1" applyBorder="1"/>
    <xf numFmtId="0" fontId="4" fillId="0" borderId="41" xfId="0" applyFont="1" applyBorder="1"/>
    <xf numFmtId="0" fontId="4" fillId="0" borderId="42" xfId="0" applyFont="1" applyBorder="1"/>
    <xf numFmtId="4" fontId="20" fillId="3" borderId="62" xfId="0" applyNumberFormat="1" applyFont="1" applyFill="1" applyBorder="1" applyAlignment="1">
      <alignment horizontal="center" vertical="center"/>
    </xf>
    <xf numFmtId="0" fontId="4" fillId="0" borderId="63" xfId="0" applyFont="1" applyBorder="1"/>
    <xf numFmtId="0" fontId="18" fillId="3" borderId="46" xfId="0" applyFont="1" applyFill="1" applyBorder="1" applyAlignment="1">
      <alignment horizontal="center"/>
    </xf>
    <xf numFmtId="0" fontId="4" fillId="0" borderId="47" xfId="0" applyFont="1" applyBorder="1"/>
    <xf numFmtId="0" fontId="4" fillId="0" borderId="48" xfId="0" applyFont="1" applyBorder="1"/>
    <xf numFmtId="0" fontId="19" fillId="3" borderId="46" xfId="0" applyFont="1" applyFill="1" applyBorder="1" applyAlignment="1">
      <alignment horizontal="center"/>
    </xf>
    <xf numFmtId="0" fontId="20" fillId="3" borderId="46" xfId="0" applyFont="1" applyFill="1" applyBorder="1" applyAlignment="1">
      <alignment horizontal="center" vertical="center"/>
    </xf>
    <xf numFmtId="0" fontId="5" fillId="4" borderId="64" xfId="0" applyFont="1" applyFill="1" applyBorder="1" applyAlignment="1">
      <alignment horizontal="center"/>
    </xf>
    <xf numFmtId="0" fontId="4" fillId="0" borderId="65" xfId="0" applyFont="1" applyBorder="1"/>
    <xf numFmtId="0" fontId="5" fillId="5" borderId="64" xfId="0" applyFont="1" applyFill="1" applyBorder="1" applyAlignment="1">
      <alignment horizontal="center"/>
    </xf>
    <xf numFmtId="0" fontId="23" fillId="7" borderId="67" xfId="0" applyFont="1" applyFill="1" applyBorder="1" applyAlignment="1">
      <alignment horizontal="center" vertical="center" wrapText="1"/>
    </xf>
    <xf numFmtId="0" fontId="4" fillId="0" borderId="68" xfId="0" applyFont="1" applyBorder="1"/>
    <xf numFmtId="0" fontId="4" fillId="0" borderId="69" xfId="0" applyFont="1" applyBorder="1"/>
    <xf numFmtId="0" fontId="4" fillId="0" borderId="70" xfId="0" applyFont="1" applyBorder="1"/>
    <xf numFmtId="0" fontId="4" fillId="0" borderId="71" xfId="0" applyFont="1" applyBorder="1"/>
    <xf numFmtId="0" fontId="4" fillId="0" borderId="72" xfId="0" applyFont="1" applyBorder="1"/>
    <xf numFmtId="0" fontId="20" fillId="3" borderId="7" xfId="0" applyFont="1" applyFill="1" applyBorder="1" applyAlignment="1">
      <alignment horizontal="center" vertical="center"/>
    </xf>
    <xf numFmtId="0" fontId="4" fillId="0" borderId="73" xfId="0" applyFont="1" applyBorder="1"/>
    <xf numFmtId="0" fontId="20" fillId="3" borderId="74" xfId="0" applyFont="1" applyFill="1" applyBorder="1" applyAlignment="1">
      <alignment horizontal="center" vertical="center"/>
    </xf>
    <xf numFmtId="0" fontId="4" fillId="0" borderId="75" xfId="0" applyFont="1" applyBorder="1"/>
    <xf numFmtId="0" fontId="20" fillId="3" borderId="62" xfId="0" applyFont="1" applyFill="1" applyBorder="1" applyAlignment="1">
      <alignment horizontal="center" vertical="center"/>
    </xf>
    <xf numFmtId="0" fontId="4" fillId="0" borderId="85" xfId="0" applyFont="1" applyBorder="1"/>
    <xf numFmtId="0" fontId="20" fillId="3" borderId="86" xfId="0" applyFont="1" applyFill="1" applyBorder="1" applyAlignment="1">
      <alignment horizontal="center" vertical="center"/>
    </xf>
    <xf numFmtId="0" fontId="4" fillId="0" borderId="87" xfId="0" applyFont="1" applyBorder="1"/>
    <xf numFmtId="0" fontId="4" fillId="0" borderId="88" xfId="0" applyFont="1" applyBorder="1"/>
    <xf numFmtId="0" fontId="20" fillId="3" borderId="90" xfId="0" applyFont="1" applyFill="1" applyBorder="1" applyAlignment="1">
      <alignment horizontal="center" vertical="center"/>
    </xf>
    <xf numFmtId="0" fontId="20" fillId="3" borderId="89" xfId="0" applyFont="1" applyFill="1" applyBorder="1" applyAlignment="1">
      <alignment horizontal="center" vertical="center"/>
    </xf>
    <xf numFmtId="0" fontId="4" fillId="0" borderId="95" xfId="0" applyFont="1" applyBorder="1"/>
    <xf numFmtId="0" fontId="5" fillId="4" borderId="17" xfId="0" applyFont="1" applyFill="1" applyBorder="1" applyAlignment="1">
      <alignment horizontal="center"/>
    </xf>
    <xf numFmtId="0" fontId="5" fillId="4" borderId="7" xfId="0" applyFont="1" applyFill="1" applyBorder="1" applyAlignment="1">
      <alignment horizontal="center"/>
    </xf>
    <xf numFmtId="0" fontId="5" fillId="4" borderId="67" xfId="0" applyFont="1" applyFill="1" applyBorder="1" applyAlignment="1">
      <alignment horizontal="center" vertical="center" wrapText="1"/>
    </xf>
    <xf numFmtId="0" fontId="4" fillId="0" borderId="103" xfId="0" applyFont="1" applyBorder="1"/>
    <xf numFmtId="0" fontId="4" fillId="0" borderId="104" xfId="0" applyFont="1" applyBorder="1"/>
    <xf numFmtId="0" fontId="4" fillId="0" borderId="101" xfId="0" applyFont="1" applyBorder="1"/>
    <xf numFmtId="0" fontId="2" fillId="0" borderId="64" xfId="0" applyFont="1" applyBorder="1" applyAlignment="1">
      <alignment horizontal="center"/>
    </xf>
    <xf numFmtId="4" fontId="2" fillId="0" borderId="64" xfId="0" applyNumberFormat="1" applyFont="1" applyBorder="1" applyAlignment="1">
      <alignment horizontal="center"/>
    </xf>
    <xf numFmtId="4" fontId="5" fillId="4" borderId="64" xfId="0" applyNumberFormat="1" applyFont="1" applyFill="1" applyBorder="1" applyAlignment="1">
      <alignment horizontal="center"/>
    </xf>
    <xf numFmtId="0" fontId="2" fillId="0" borderId="67" xfId="0" applyFont="1" applyBorder="1" applyAlignment="1">
      <alignment horizontal="center"/>
    </xf>
    <xf numFmtId="0" fontId="0" fillId="0" borderId="0" xfId="0"/>
    <xf numFmtId="0" fontId="2" fillId="0" borderId="67" xfId="0" applyFont="1" applyBorder="1" applyAlignment="1">
      <alignment horizontal="center" wrapText="1"/>
    </xf>
    <xf numFmtId="0" fontId="5" fillId="4" borderId="64" xfId="0" applyFont="1" applyFill="1" applyBorder="1" applyAlignment="1">
      <alignment horizontal="center" vertical="center"/>
    </xf>
    <xf numFmtId="0" fontId="5" fillId="0" borderId="64" xfId="0" applyFont="1" applyBorder="1" applyAlignment="1">
      <alignment horizontal="center" vertical="center"/>
    </xf>
    <xf numFmtId="0" fontId="23" fillId="7" borderId="64" xfId="0" applyFont="1" applyFill="1" applyBorder="1" applyAlignment="1">
      <alignment horizontal="center"/>
    </xf>
    <xf numFmtId="0" fontId="5" fillId="4" borderId="64"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180975</xdr:colOff>
      <xdr:row>1</xdr:row>
      <xdr:rowOff>104775</xdr:rowOff>
    </xdr:from>
    <xdr:ext cx="1809750" cy="10001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114300</xdr:colOff>
      <xdr:row>8</xdr:row>
      <xdr:rowOff>180975</xdr:rowOff>
    </xdr:from>
    <xdr:ext cx="1809750" cy="1228725"/>
    <xdr:pic>
      <xdr:nvPicPr>
        <xdr:cNvPr id="3" name="image3.jp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219075</xdr:colOff>
      <xdr:row>17</xdr:row>
      <xdr:rowOff>152400</xdr:rowOff>
    </xdr:from>
    <xdr:ext cx="1581150" cy="2714625"/>
    <xdr:pic>
      <xdr:nvPicPr>
        <xdr:cNvPr id="4" name="image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161925</xdr:colOff>
      <xdr:row>36</xdr:row>
      <xdr:rowOff>219075</xdr:rowOff>
    </xdr:from>
    <xdr:ext cx="1819275" cy="2886075"/>
    <xdr:pic>
      <xdr:nvPicPr>
        <xdr:cNvPr id="5" name="image4.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66675</xdr:colOff>
      <xdr:row>50</xdr:row>
      <xdr:rowOff>266700</xdr:rowOff>
    </xdr:from>
    <xdr:ext cx="1885950" cy="971550"/>
    <xdr:pic>
      <xdr:nvPicPr>
        <xdr:cNvPr id="6" name="image2.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133350</xdr:colOff>
      <xdr:row>58</xdr:row>
      <xdr:rowOff>57150</xdr:rowOff>
    </xdr:from>
    <xdr:ext cx="1790700" cy="828675"/>
    <xdr:pic>
      <xdr:nvPicPr>
        <xdr:cNvPr id="7" name="image8.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28575</xdr:colOff>
      <xdr:row>2</xdr:row>
      <xdr:rowOff>123825</xdr:rowOff>
    </xdr:from>
    <xdr:ext cx="1457325" cy="1619250"/>
    <xdr:pic>
      <xdr:nvPicPr>
        <xdr:cNvPr id="2" name="image7.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152400</xdr:colOff>
      <xdr:row>3</xdr:row>
      <xdr:rowOff>95250</xdr:rowOff>
    </xdr:from>
    <xdr:ext cx="428625" cy="371475"/>
    <xdr:sp macro="" textlink="">
      <xdr:nvSpPr>
        <xdr:cNvPr id="3" name="Shape 3">
          <a:extLst>
            <a:ext uri="{FF2B5EF4-FFF2-40B4-BE49-F238E27FC236}">
              <a16:creationId xmlns:a16="http://schemas.microsoft.com/office/drawing/2014/main" id="{00000000-0008-0000-0300-000003000000}"/>
            </a:ext>
          </a:extLst>
        </xdr:cNvPr>
        <xdr:cNvSpPr/>
      </xdr:nvSpPr>
      <xdr:spPr>
        <a:xfrm rot="10800000">
          <a:off x="5141213" y="3599025"/>
          <a:ext cx="409575" cy="36195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161925</xdr:colOff>
      <xdr:row>6</xdr:row>
      <xdr:rowOff>95250</xdr:rowOff>
    </xdr:from>
    <xdr:ext cx="428625" cy="371475"/>
    <xdr:sp macro="" textlink="">
      <xdr:nvSpPr>
        <xdr:cNvPr id="2" name="Shape 3">
          <a:extLst>
            <a:ext uri="{FF2B5EF4-FFF2-40B4-BE49-F238E27FC236}">
              <a16:creationId xmlns:a16="http://schemas.microsoft.com/office/drawing/2014/main" id="{00000000-0008-0000-0300-000002000000}"/>
            </a:ext>
          </a:extLst>
        </xdr:cNvPr>
        <xdr:cNvSpPr/>
      </xdr:nvSpPr>
      <xdr:spPr>
        <a:xfrm rot="10800000">
          <a:off x="5141213" y="3599025"/>
          <a:ext cx="409575" cy="36195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390525</xdr:colOff>
      <xdr:row>16</xdr:row>
      <xdr:rowOff>57150</xdr:rowOff>
    </xdr:from>
    <xdr:ext cx="352425" cy="438150"/>
    <xdr:sp macro="" textlink="">
      <xdr:nvSpPr>
        <xdr:cNvPr id="4" name="Shape 4">
          <a:extLst>
            <a:ext uri="{FF2B5EF4-FFF2-40B4-BE49-F238E27FC236}">
              <a16:creationId xmlns:a16="http://schemas.microsoft.com/office/drawing/2014/main" id="{00000000-0008-0000-0600-000004000000}"/>
            </a:ext>
          </a:extLst>
        </xdr:cNvPr>
        <xdr:cNvSpPr/>
      </xdr:nvSpPr>
      <xdr:spPr>
        <a:xfrm rot="-5400000">
          <a:off x="5136450" y="3608550"/>
          <a:ext cx="419100" cy="34290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1181100</xdr:colOff>
      <xdr:row>16</xdr:row>
      <xdr:rowOff>57150</xdr:rowOff>
    </xdr:from>
    <xdr:ext cx="504825" cy="438150"/>
    <xdr:sp macro="" textlink="">
      <xdr:nvSpPr>
        <xdr:cNvPr id="5" name="Shape 5">
          <a:extLst>
            <a:ext uri="{FF2B5EF4-FFF2-40B4-BE49-F238E27FC236}">
              <a16:creationId xmlns:a16="http://schemas.microsoft.com/office/drawing/2014/main" id="{00000000-0008-0000-0600-000005000000}"/>
            </a:ext>
          </a:extLst>
        </xdr:cNvPr>
        <xdr:cNvSpPr/>
      </xdr:nvSpPr>
      <xdr:spPr>
        <a:xfrm rot="-5400000">
          <a:off x="5136450" y="3532350"/>
          <a:ext cx="419100" cy="49530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1133475</xdr:colOff>
      <xdr:row>28</xdr:row>
      <xdr:rowOff>76200</xdr:rowOff>
    </xdr:from>
    <xdr:ext cx="504825" cy="447675"/>
    <xdr:sp macro="" textlink="">
      <xdr:nvSpPr>
        <xdr:cNvPr id="6" name="Shape 6">
          <a:extLst>
            <a:ext uri="{FF2B5EF4-FFF2-40B4-BE49-F238E27FC236}">
              <a16:creationId xmlns:a16="http://schemas.microsoft.com/office/drawing/2014/main" id="{00000000-0008-0000-0600-000006000000}"/>
            </a:ext>
          </a:extLst>
        </xdr:cNvPr>
        <xdr:cNvSpPr/>
      </xdr:nvSpPr>
      <xdr:spPr>
        <a:xfrm rot="-5400000">
          <a:off x="5131688" y="3532350"/>
          <a:ext cx="428625" cy="49530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381000</xdr:colOff>
      <xdr:row>28</xdr:row>
      <xdr:rowOff>57150</xdr:rowOff>
    </xdr:from>
    <xdr:ext cx="352425" cy="447675"/>
    <xdr:sp macro="" textlink="">
      <xdr:nvSpPr>
        <xdr:cNvPr id="7" name="Shape 7">
          <a:extLst>
            <a:ext uri="{FF2B5EF4-FFF2-40B4-BE49-F238E27FC236}">
              <a16:creationId xmlns:a16="http://schemas.microsoft.com/office/drawing/2014/main" id="{00000000-0008-0000-0600-000007000000}"/>
            </a:ext>
          </a:extLst>
        </xdr:cNvPr>
        <xdr:cNvSpPr/>
      </xdr:nvSpPr>
      <xdr:spPr>
        <a:xfrm rot="-5400000">
          <a:off x="5131688" y="3608550"/>
          <a:ext cx="428625" cy="342900"/>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actorialhr.es/blog/como-hacer-nomina-irpf-cotizacion/" TargetMode="External"/><Relationship Id="rId2" Type="http://schemas.openxmlformats.org/officeDocument/2006/relationships/hyperlink" Target="https://payfit.com/es/contenido-practico/nominas/" TargetMode="External"/><Relationship Id="rId1" Type="http://schemas.openxmlformats.org/officeDocument/2006/relationships/hyperlink" Target="https://concepto.de/costo/" TargetMode="External"/><Relationship Id="rId6" Type="http://schemas.openxmlformats.org/officeDocument/2006/relationships/drawing" Target="../drawings/drawing1.xml"/><Relationship Id="rId5" Type="http://schemas.openxmlformats.org/officeDocument/2006/relationships/hyperlink" Target="https://actualicese.com/propiedades-planta-y-equipo/" TargetMode="External"/><Relationship Id="rId4" Type="http://schemas.openxmlformats.org/officeDocument/2006/relationships/hyperlink" Target="https://concepto.de/insum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cocumat@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heetViews>
  <sheetFormatPr baseColWidth="10" defaultColWidth="14.42578125" defaultRowHeight="15" customHeight="1" x14ac:dyDescent="0.25"/>
  <cols>
    <col min="1" max="1" width="11.42578125" customWidth="1"/>
    <col min="2" max="2" width="30.7109375" customWidth="1"/>
    <col min="3" max="3" width="120.5703125" customWidth="1"/>
    <col min="4" max="4" width="60.140625" customWidth="1"/>
    <col min="5" max="26" width="11.42578125" customWidth="1"/>
  </cols>
  <sheetData>
    <row r="1" spans="1:4" x14ac:dyDescent="0.25">
      <c r="A1" s="1"/>
    </row>
    <row r="2" spans="1:4" ht="18.75" x14ac:dyDescent="0.25">
      <c r="B2" s="163"/>
      <c r="C2" s="166" t="s">
        <v>0</v>
      </c>
      <c r="D2" s="167"/>
    </row>
    <row r="3" spans="1:4" x14ac:dyDescent="0.25">
      <c r="B3" s="164"/>
      <c r="C3" s="2"/>
      <c r="D3" s="168" t="s">
        <v>1</v>
      </c>
    </row>
    <row r="4" spans="1:4" x14ac:dyDescent="0.25">
      <c r="B4" s="164"/>
      <c r="C4" s="2" t="s">
        <v>2</v>
      </c>
      <c r="D4" s="169"/>
    </row>
    <row r="5" spans="1:4" x14ac:dyDescent="0.25">
      <c r="B5" s="164"/>
      <c r="C5" s="2"/>
      <c r="D5" s="169"/>
    </row>
    <row r="6" spans="1:4" ht="30" x14ac:dyDescent="0.25">
      <c r="B6" s="164"/>
      <c r="C6" s="3" t="s">
        <v>3</v>
      </c>
      <c r="D6" s="169"/>
    </row>
    <row r="7" spans="1:4" x14ac:dyDescent="0.25">
      <c r="B7" s="164"/>
      <c r="C7" s="2" t="s">
        <v>4</v>
      </c>
      <c r="D7" s="169"/>
    </row>
    <row r="8" spans="1:4" x14ac:dyDescent="0.25">
      <c r="B8" s="165"/>
      <c r="C8" s="4"/>
      <c r="D8" s="169"/>
    </row>
    <row r="9" spans="1:4" ht="21" x14ac:dyDescent="0.25">
      <c r="B9" s="163"/>
      <c r="C9" s="170" t="s">
        <v>5</v>
      </c>
      <c r="D9" s="171"/>
    </row>
    <row r="10" spans="1:4" ht="15" customHeight="1" x14ac:dyDescent="0.25">
      <c r="B10" s="164"/>
      <c r="C10" s="5" t="s">
        <v>6</v>
      </c>
      <c r="D10" s="172" t="s">
        <v>7</v>
      </c>
    </row>
    <row r="11" spans="1:4" x14ac:dyDescent="0.25">
      <c r="B11" s="164"/>
      <c r="C11" s="5" t="s">
        <v>8</v>
      </c>
      <c r="D11" s="169"/>
    </row>
    <row r="12" spans="1:4" x14ac:dyDescent="0.25">
      <c r="B12" s="164"/>
      <c r="C12" s="5" t="s">
        <v>9</v>
      </c>
      <c r="D12" s="169"/>
    </row>
    <row r="13" spans="1:4" x14ac:dyDescent="0.25">
      <c r="B13" s="164"/>
      <c r="C13" s="5" t="s">
        <v>10</v>
      </c>
      <c r="D13" s="169"/>
    </row>
    <row r="14" spans="1:4" ht="30" x14ac:dyDescent="0.25">
      <c r="B14" s="164"/>
      <c r="C14" s="5" t="s">
        <v>11</v>
      </c>
      <c r="D14" s="169"/>
    </row>
    <row r="15" spans="1:4" x14ac:dyDescent="0.25">
      <c r="B15" s="164"/>
      <c r="C15" s="5" t="s">
        <v>12</v>
      </c>
      <c r="D15" s="169"/>
    </row>
    <row r="16" spans="1:4" x14ac:dyDescent="0.25">
      <c r="B16" s="165"/>
      <c r="C16" s="6" t="s">
        <v>13</v>
      </c>
      <c r="D16" s="7" t="s">
        <v>14</v>
      </c>
    </row>
    <row r="18" spans="2:4" ht="23.25" x14ac:dyDescent="0.35">
      <c r="B18" s="173"/>
      <c r="C18" s="8" t="s">
        <v>15</v>
      </c>
      <c r="D18" s="9" t="s">
        <v>16</v>
      </c>
    </row>
    <row r="19" spans="2:4" ht="15" customHeight="1" x14ac:dyDescent="0.25">
      <c r="B19" s="169"/>
      <c r="C19" s="2" t="s">
        <v>17</v>
      </c>
      <c r="D19" s="175" t="s">
        <v>18</v>
      </c>
    </row>
    <row r="20" spans="2:4" ht="15" customHeight="1" x14ac:dyDescent="0.25">
      <c r="B20" s="169"/>
      <c r="C20" s="2" t="s">
        <v>19</v>
      </c>
      <c r="D20" s="169"/>
    </row>
    <row r="21" spans="2:4" ht="15" customHeight="1" x14ac:dyDescent="0.25">
      <c r="B21" s="169"/>
      <c r="C21" s="4" t="s">
        <v>20</v>
      </c>
      <c r="D21" s="169"/>
    </row>
    <row r="22" spans="2:4" ht="32.25" customHeight="1" x14ac:dyDescent="0.25">
      <c r="B22" s="169"/>
      <c r="C22" s="10" t="s">
        <v>21</v>
      </c>
      <c r="D22" s="169"/>
    </row>
    <row r="23" spans="2:4" ht="15" customHeight="1" x14ac:dyDescent="0.25">
      <c r="B23" s="169"/>
      <c r="C23" s="10" t="s">
        <v>22</v>
      </c>
      <c r="D23" s="169"/>
    </row>
    <row r="24" spans="2:4" ht="15" customHeight="1" x14ac:dyDescent="0.25">
      <c r="B24" s="169"/>
      <c r="C24" s="10" t="s">
        <v>23</v>
      </c>
      <c r="D24" s="169"/>
    </row>
    <row r="25" spans="2:4" ht="15" customHeight="1" x14ac:dyDescent="0.25">
      <c r="B25" s="169"/>
      <c r="C25" s="10" t="s">
        <v>24</v>
      </c>
      <c r="D25" s="169"/>
    </row>
    <row r="26" spans="2:4" ht="15" customHeight="1" x14ac:dyDescent="0.25">
      <c r="B26" s="169"/>
      <c r="C26" s="10" t="s">
        <v>25</v>
      </c>
      <c r="D26" s="174"/>
    </row>
    <row r="27" spans="2:4" ht="15.75" customHeight="1" x14ac:dyDescent="0.25">
      <c r="B27" s="169"/>
      <c r="C27" s="10" t="s">
        <v>26</v>
      </c>
      <c r="D27" s="11" t="s">
        <v>27</v>
      </c>
    </row>
    <row r="28" spans="2:4" ht="15.75" customHeight="1" x14ac:dyDescent="0.35">
      <c r="B28" s="169"/>
      <c r="C28" s="186" t="s">
        <v>28</v>
      </c>
      <c r="D28" s="187"/>
    </row>
    <row r="29" spans="2:4" ht="15.75" customHeight="1" x14ac:dyDescent="0.25">
      <c r="B29" s="169"/>
      <c r="C29" s="5" t="s">
        <v>29</v>
      </c>
      <c r="D29" s="175" t="s">
        <v>30</v>
      </c>
    </row>
    <row r="30" spans="2:4" ht="15.75" customHeight="1" x14ac:dyDescent="0.25">
      <c r="B30" s="169"/>
      <c r="C30" s="5" t="s">
        <v>31</v>
      </c>
      <c r="D30" s="169"/>
    </row>
    <row r="31" spans="2:4" ht="15.75" customHeight="1" x14ac:dyDescent="0.25">
      <c r="B31" s="169"/>
      <c r="C31" s="5" t="s">
        <v>32</v>
      </c>
      <c r="D31" s="169"/>
    </row>
    <row r="32" spans="2:4" ht="15.75" customHeight="1" x14ac:dyDescent="0.25">
      <c r="B32" s="169"/>
      <c r="C32" s="5" t="s">
        <v>33</v>
      </c>
      <c r="D32" s="169"/>
    </row>
    <row r="33" spans="2:4" ht="15.75" customHeight="1" x14ac:dyDescent="0.25">
      <c r="B33" s="169"/>
      <c r="C33" s="5" t="s">
        <v>34</v>
      </c>
      <c r="D33" s="169"/>
    </row>
    <row r="34" spans="2:4" ht="15.75" customHeight="1" x14ac:dyDescent="0.25">
      <c r="B34" s="169"/>
      <c r="C34" s="5" t="s">
        <v>35</v>
      </c>
      <c r="D34" s="169"/>
    </row>
    <row r="35" spans="2:4" ht="15.75" customHeight="1" x14ac:dyDescent="0.25">
      <c r="B35" s="174"/>
      <c r="C35" s="6" t="s">
        <v>36</v>
      </c>
      <c r="D35" s="12" t="s">
        <v>37</v>
      </c>
    </row>
    <row r="36" spans="2:4" ht="15.75" customHeight="1" x14ac:dyDescent="0.25"/>
    <row r="37" spans="2:4" ht="15.75" customHeight="1" x14ac:dyDescent="0.35">
      <c r="B37" s="173"/>
      <c r="C37" s="179" t="s">
        <v>38</v>
      </c>
      <c r="D37" s="180"/>
    </row>
    <row r="38" spans="2:4" ht="15" customHeight="1" x14ac:dyDescent="0.25">
      <c r="B38" s="169"/>
      <c r="C38" s="13" t="s">
        <v>39</v>
      </c>
      <c r="D38" s="176" t="s">
        <v>40</v>
      </c>
    </row>
    <row r="39" spans="2:4" ht="15.75" customHeight="1" x14ac:dyDescent="0.25">
      <c r="B39" s="169"/>
      <c r="C39" s="13"/>
      <c r="D39" s="169"/>
    </row>
    <row r="40" spans="2:4" ht="15.75" customHeight="1" x14ac:dyDescent="0.25">
      <c r="B40" s="169"/>
      <c r="C40" s="13" t="s">
        <v>41</v>
      </c>
      <c r="D40" s="169"/>
    </row>
    <row r="41" spans="2:4" ht="15.75" customHeight="1" x14ac:dyDescent="0.25">
      <c r="B41" s="169"/>
      <c r="C41" s="13" t="s">
        <v>42</v>
      </c>
      <c r="D41" s="169"/>
    </row>
    <row r="42" spans="2:4" ht="15.75" customHeight="1" x14ac:dyDescent="0.25">
      <c r="B42" s="169"/>
      <c r="C42" s="13" t="s">
        <v>43</v>
      </c>
      <c r="D42" s="169"/>
    </row>
    <row r="43" spans="2:4" ht="15.75" customHeight="1" x14ac:dyDescent="0.25">
      <c r="B43" s="169"/>
      <c r="C43" s="13" t="s">
        <v>44</v>
      </c>
      <c r="D43" s="169"/>
    </row>
    <row r="44" spans="2:4" ht="15.75" customHeight="1" x14ac:dyDescent="0.25">
      <c r="B44" s="169"/>
      <c r="C44" s="13" t="s">
        <v>45</v>
      </c>
      <c r="D44" s="169"/>
    </row>
    <row r="45" spans="2:4" ht="15.75" customHeight="1" x14ac:dyDescent="0.25">
      <c r="B45" s="169"/>
      <c r="C45" s="13" t="s">
        <v>46</v>
      </c>
      <c r="D45" s="169"/>
    </row>
    <row r="46" spans="2:4" ht="15.75" customHeight="1" x14ac:dyDescent="0.25">
      <c r="B46" s="169"/>
      <c r="C46" s="13" t="s">
        <v>47</v>
      </c>
      <c r="D46" s="169"/>
    </row>
    <row r="47" spans="2:4" ht="15.75" customHeight="1" x14ac:dyDescent="0.25">
      <c r="B47" s="169"/>
      <c r="C47" s="13" t="s">
        <v>48</v>
      </c>
      <c r="D47" s="169"/>
    </row>
    <row r="48" spans="2:4" ht="15.75" customHeight="1" x14ac:dyDescent="0.25">
      <c r="B48" s="169"/>
      <c r="C48" s="5" t="s">
        <v>49</v>
      </c>
      <c r="D48" s="177" t="s">
        <v>50</v>
      </c>
    </row>
    <row r="49" spans="2:4" ht="15.75" customHeight="1" x14ac:dyDescent="0.25">
      <c r="B49" s="174"/>
      <c r="C49" s="6" t="s">
        <v>51</v>
      </c>
      <c r="D49" s="178"/>
    </row>
    <row r="50" spans="2:4" ht="15.75" customHeight="1" x14ac:dyDescent="0.25">
      <c r="C50" s="14"/>
    </row>
    <row r="51" spans="2:4" ht="15.75" customHeight="1" x14ac:dyDescent="0.35">
      <c r="B51" s="173"/>
      <c r="C51" s="179" t="s">
        <v>52</v>
      </c>
      <c r="D51" s="180"/>
    </row>
    <row r="52" spans="2:4" ht="15.75" customHeight="1" x14ac:dyDescent="0.25">
      <c r="B52" s="169"/>
      <c r="C52" s="5" t="s">
        <v>53</v>
      </c>
      <c r="D52" s="175" t="s">
        <v>54</v>
      </c>
    </row>
    <row r="53" spans="2:4" ht="15.75" customHeight="1" x14ac:dyDescent="0.25">
      <c r="B53" s="169"/>
      <c r="C53" s="5" t="s">
        <v>55</v>
      </c>
      <c r="D53" s="169"/>
    </row>
    <row r="54" spans="2:4" ht="15.75" customHeight="1" x14ac:dyDescent="0.25">
      <c r="B54" s="169"/>
      <c r="C54" s="5"/>
      <c r="D54" s="169"/>
    </row>
    <row r="55" spans="2:4" ht="15.75" customHeight="1" x14ac:dyDescent="0.25">
      <c r="B55" s="169"/>
      <c r="C55" s="5" t="s">
        <v>56</v>
      </c>
      <c r="D55" s="169"/>
    </row>
    <row r="56" spans="2:4" ht="15.75" customHeight="1" x14ac:dyDescent="0.25">
      <c r="B56" s="169"/>
      <c r="C56" s="5" t="s">
        <v>57</v>
      </c>
      <c r="D56" s="169"/>
    </row>
    <row r="57" spans="2:4" ht="15.75" customHeight="1" x14ac:dyDescent="0.25">
      <c r="B57" s="174"/>
      <c r="C57" s="6" t="s">
        <v>58</v>
      </c>
      <c r="D57" s="12" t="s">
        <v>59</v>
      </c>
    </row>
    <row r="58" spans="2:4" ht="15.75" customHeight="1" x14ac:dyDescent="0.25"/>
    <row r="59" spans="2:4" ht="15.75" customHeight="1" x14ac:dyDescent="0.4">
      <c r="B59" s="173"/>
      <c r="C59" s="181" t="s">
        <v>60</v>
      </c>
      <c r="D59" s="182"/>
    </row>
    <row r="60" spans="2:4" ht="15.75" customHeight="1" x14ac:dyDescent="0.25">
      <c r="B60" s="169"/>
      <c r="C60" s="5" t="s">
        <v>61</v>
      </c>
      <c r="D60" s="183" t="s">
        <v>62</v>
      </c>
    </row>
    <row r="61" spans="2:4" ht="15.75" customHeight="1" x14ac:dyDescent="0.25">
      <c r="B61" s="169"/>
      <c r="C61" s="5" t="s">
        <v>63</v>
      </c>
      <c r="D61" s="184"/>
    </row>
    <row r="62" spans="2:4" ht="15.75" customHeight="1" x14ac:dyDescent="0.25">
      <c r="B62" s="169"/>
      <c r="C62" s="5"/>
      <c r="D62" s="184"/>
    </row>
    <row r="63" spans="2:4" ht="15.75" customHeight="1" x14ac:dyDescent="0.25">
      <c r="B63" s="174"/>
      <c r="C63" s="6"/>
      <c r="D63" s="185"/>
    </row>
    <row r="64" spans="2: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D19:D26"/>
    <mergeCell ref="C28:D28"/>
    <mergeCell ref="B18:B35"/>
    <mergeCell ref="B37:B49"/>
    <mergeCell ref="B51:B57"/>
    <mergeCell ref="B59:B63"/>
    <mergeCell ref="D29:D34"/>
    <mergeCell ref="D38:D47"/>
    <mergeCell ref="D48:D49"/>
    <mergeCell ref="C51:D51"/>
    <mergeCell ref="D52:D56"/>
    <mergeCell ref="C59:D59"/>
    <mergeCell ref="D60:D63"/>
    <mergeCell ref="C37:D37"/>
    <mergeCell ref="B2:B8"/>
    <mergeCell ref="C2:D2"/>
    <mergeCell ref="D3:D8"/>
    <mergeCell ref="B9:B16"/>
    <mergeCell ref="C9:D9"/>
    <mergeCell ref="D10:D15"/>
  </mergeCells>
  <hyperlinks>
    <hyperlink ref="D16" r:id="rId1" xr:uid="{00000000-0004-0000-0000-000000000000}"/>
    <hyperlink ref="D27" r:id="rId2" xr:uid="{00000000-0004-0000-0000-000001000000}"/>
    <hyperlink ref="D35" r:id="rId3" xr:uid="{00000000-0004-0000-0000-000002000000}"/>
    <hyperlink ref="D48" r:id="rId4" xr:uid="{00000000-0004-0000-0000-000003000000}"/>
    <hyperlink ref="D57" r:id="rId5" xr:uid="{00000000-0004-0000-0000-000004000000}"/>
  </hyperlinks>
  <pageMargins left="0.7" right="0.7" top="0.75" bottom="0.75" header="0" footer="0"/>
  <pageSetup paperSize="9"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000"/>
  <sheetViews>
    <sheetView workbookViewId="0"/>
  </sheetViews>
  <sheetFormatPr baseColWidth="10" defaultColWidth="14.42578125" defaultRowHeight="15" customHeight="1" x14ac:dyDescent="0.25"/>
  <cols>
    <col min="1" max="2" width="11.42578125" customWidth="1"/>
    <col min="3" max="3" width="37.5703125" customWidth="1"/>
    <col min="4" max="4" width="43.5703125" customWidth="1"/>
    <col min="5" max="26" width="11.42578125" customWidth="1"/>
  </cols>
  <sheetData>
    <row r="2" spans="1:4" x14ac:dyDescent="0.25">
      <c r="C2" s="188" t="s">
        <v>64</v>
      </c>
      <c r="D2" s="189"/>
    </row>
    <row r="3" spans="1:4" x14ac:dyDescent="0.25">
      <c r="A3" s="190"/>
      <c r="B3" s="191"/>
      <c r="C3" s="15" t="s">
        <v>65</v>
      </c>
      <c r="D3" s="16" t="s">
        <v>66</v>
      </c>
    </row>
    <row r="4" spans="1:4" x14ac:dyDescent="0.25">
      <c r="A4" s="192"/>
      <c r="B4" s="193"/>
      <c r="C4" s="17" t="s">
        <v>67</v>
      </c>
      <c r="D4" s="18" t="s">
        <v>68</v>
      </c>
    </row>
    <row r="5" spans="1:4" x14ac:dyDescent="0.25">
      <c r="A5" s="192"/>
      <c r="B5" s="193"/>
      <c r="C5" s="19" t="s">
        <v>69</v>
      </c>
      <c r="D5" s="20" t="s">
        <v>70</v>
      </c>
    </row>
    <row r="6" spans="1:4" x14ac:dyDescent="0.25">
      <c r="A6" s="192"/>
      <c r="B6" s="193"/>
      <c r="C6" s="21" t="s">
        <v>71</v>
      </c>
      <c r="D6" s="22">
        <v>6015895846</v>
      </c>
    </row>
    <row r="7" spans="1:4" x14ac:dyDescent="0.25">
      <c r="A7" s="192"/>
      <c r="B7" s="193"/>
      <c r="C7" s="19" t="s">
        <v>72</v>
      </c>
      <c r="D7" s="23" t="s">
        <v>73</v>
      </c>
    </row>
    <row r="8" spans="1:4" x14ac:dyDescent="0.25">
      <c r="A8" s="192"/>
      <c r="B8" s="193"/>
      <c r="C8" s="19" t="s">
        <v>74</v>
      </c>
      <c r="D8" s="24" t="s">
        <v>75</v>
      </c>
    </row>
    <row r="9" spans="1:4" x14ac:dyDescent="0.25">
      <c r="A9" s="192"/>
      <c r="B9" s="193"/>
      <c r="C9" s="19" t="s">
        <v>76</v>
      </c>
      <c r="D9" s="25">
        <v>5619</v>
      </c>
    </row>
    <row r="10" spans="1:4" x14ac:dyDescent="0.25">
      <c r="A10" s="192"/>
      <c r="B10" s="193"/>
      <c r="C10" s="19" t="s">
        <v>77</v>
      </c>
      <c r="D10" s="24" t="s">
        <v>78</v>
      </c>
    </row>
    <row r="11" spans="1:4" x14ac:dyDescent="0.25">
      <c r="A11" s="194"/>
      <c r="B11" s="195"/>
      <c r="C11" s="26" t="s">
        <v>79</v>
      </c>
      <c r="D11" s="27">
        <v>150000000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C2:D2"/>
    <mergeCell ref="A3:B11"/>
  </mergeCells>
  <hyperlinks>
    <hyperlink ref="D7"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C14" sqref="C14"/>
    </sheetView>
  </sheetViews>
  <sheetFormatPr baseColWidth="10" defaultColWidth="14.42578125" defaultRowHeight="15" customHeight="1" x14ac:dyDescent="0.25"/>
  <cols>
    <col min="1" max="1" width="3" customWidth="1"/>
    <col min="2" max="2" width="36.42578125" customWidth="1"/>
    <col min="3" max="3" width="29" customWidth="1"/>
    <col min="4" max="4" width="24.5703125" customWidth="1"/>
    <col min="5" max="5" width="13.7109375" customWidth="1"/>
    <col min="6" max="6" width="18.140625" customWidth="1"/>
    <col min="7" max="7" width="11.140625" customWidth="1"/>
    <col min="8" max="8" width="4.140625" customWidth="1"/>
    <col min="9" max="9" width="20.5703125" customWidth="1"/>
    <col min="10" max="10" width="14.140625" customWidth="1"/>
    <col min="11" max="11" width="17.28515625" customWidth="1"/>
    <col min="12" max="26" width="11.42578125" customWidth="1"/>
  </cols>
  <sheetData>
    <row r="1" spans="1:26" x14ac:dyDescent="0.25">
      <c r="A1" s="28"/>
      <c r="B1" s="28"/>
      <c r="C1" s="28"/>
      <c r="D1" s="28"/>
      <c r="E1" s="28"/>
      <c r="F1" s="28"/>
      <c r="G1" s="28"/>
      <c r="H1" s="28"/>
      <c r="I1" s="28"/>
      <c r="J1" s="28"/>
      <c r="K1" s="28"/>
      <c r="L1" s="28"/>
      <c r="M1" s="28"/>
      <c r="N1" s="28"/>
      <c r="O1" s="28"/>
      <c r="P1" s="28"/>
      <c r="Q1" s="28"/>
      <c r="R1" s="28"/>
      <c r="S1" s="28"/>
      <c r="T1" s="28"/>
      <c r="U1" s="28"/>
      <c r="V1" s="28"/>
      <c r="W1" s="28"/>
      <c r="X1" s="28"/>
      <c r="Y1" s="28"/>
      <c r="Z1" s="28"/>
    </row>
    <row r="2" spans="1:26" ht="15.75" x14ac:dyDescent="0.25">
      <c r="A2" s="29"/>
      <c r="B2" s="198" t="str">
        <f>+'DATOS BASICOS '!D3</f>
        <v>COCUMAT   SAS</v>
      </c>
      <c r="C2" s="199"/>
      <c r="D2" s="199"/>
      <c r="E2" s="199"/>
      <c r="F2" s="199"/>
      <c r="G2" s="199"/>
      <c r="H2" s="199"/>
      <c r="I2" s="199"/>
      <c r="J2" s="199"/>
      <c r="K2" s="200"/>
      <c r="L2" s="28"/>
      <c r="M2" s="28"/>
      <c r="N2" s="28"/>
      <c r="O2" s="28"/>
      <c r="P2" s="28"/>
      <c r="Q2" s="28"/>
      <c r="R2" s="28"/>
      <c r="S2" s="28"/>
      <c r="T2" s="28"/>
      <c r="U2" s="28"/>
      <c r="V2" s="28"/>
      <c r="W2" s="28"/>
      <c r="X2" s="28"/>
      <c r="Y2" s="28"/>
      <c r="Z2" s="28"/>
    </row>
    <row r="3" spans="1:26" ht="15.75" x14ac:dyDescent="0.25">
      <c r="A3" s="29"/>
      <c r="B3" s="198" t="str">
        <f>+'DATOS BASICOS '!D4</f>
        <v>830.471.589-2</v>
      </c>
      <c r="C3" s="199"/>
      <c r="D3" s="199"/>
      <c r="E3" s="199"/>
      <c r="F3" s="199"/>
      <c r="G3" s="199"/>
      <c r="H3" s="199"/>
      <c r="I3" s="199"/>
      <c r="J3" s="199"/>
      <c r="K3" s="200"/>
      <c r="L3" s="28"/>
      <c r="M3" s="28"/>
      <c r="N3" s="28"/>
      <c r="O3" s="28"/>
      <c r="P3" s="28"/>
      <c r="Q3" s="28"/>
      <c r="R3" s="28"/>
      <c r="S3" s="28"/>
      <c r="T3" s="28"/>
      <c r="U3" s="28"/>
      <c r="V3" s="28"/>
      <c r="W3" s="28"/>
      <c r="X3" s="28"/>
      <c r="Y3" s="28"/>
      <c r="Z3" s="28"/>
    </row>
    <row r="4" spans="1:26" ht="15.75" x14ac:dyDescent="0.25">
      <c r="A4" s="29"/>
      <c r="B4" s="198" t="str">
        <f>+'DATOS BASICOS '!D5</f>
        <v>Calle 14 N° 20-30</v>
      </c>
      <c r="C4" s="199"/>
      <c r="D4" s="199"/>
      <c r="E4" s="199"/>
      <c r="F4" s="199"/>
      <c r="G4" s="199"/>
      <c r="H4" s="199"/>
      <c r="I4" s="199"/>
      <c r="J4" s="199"/>
      <c r="K4" s="200"/>
      <c r="L4" s="28"/>
      <c r="M4" s="28"/>
      <c r="N4" s="28"/>
      <c r="O4" s="28"/>
      <c r="P4" s="28"/>
      <c r="Q4" s="28"/>
      <c r="R4" s="28"/>
      <c r="S4" s="28"/>
      <c r="T4" s="28"/>
      <c r="U4" s="28"/>
      <c r="V4" s="28"/>
      <c r="W4" s="28"/>
      <c r="X4" s="28"/>
      <c r="Y4" s="28"/>
      <c r="Z4" s="28"/>
    </row>
    <row r="5" spans="1:26" ht="15.75" x14ac:dyDescent="0.25">
      <c r="A5" s="29"/>
      <c r="B5" s="201" t="str">
        <f>+'DATOS BASICOS '!D7</f>
        <v>cocumat@gmail.com</v>
      </c>
      <c r="C5" s="199"/>
      <c r="D5" s="199"/>
      <c r="E5" s="199"/>
      <c r="F5" s="199"/>
      <c r="G5" s="199"/>
      <c r="H5" s="199"/>
      <c r="I5" s="199"/>
      <c r="J5" s="199"/>
      <c r="K5" s="200"/>
      <c r="L5" s="28"/>
      <c r="M5" s="28"/>
      <c r="N5" s="28"/>
      <c r="O5" s="28"/>
      <c r="P5" s="28"/>
      <c r="Q5" s="28"/>
      <c r="R5" s="28"/>
      <c r="S5" s="28"/>
      <c r="T5" s="28"/>
      <c r="U5" s="28"/>
      <c r="V5" s="28"/>
      <c r="W5" s="28"/>
      <c r="X5" s="28"/>
      <c r="Y5" s="28"/>
      <c r="Z5" s="28"/>
    </row>
    <row r="6" spans="1:26" x14ac:dyDescent="0.25">
      <c r="A6" s="202" t="s">
        <v>38</v>
      </c>
      <c r="B6" s="199"/>
      <c r="C6" s="199"/>
      <c r="D6" s="199"/>
      <c r="E6" s="199"/>
      <c r="F6" s="199"/>
      <c r="G6" s="199"/>
      <c r="H6" s="199"/>
      <c r="I6" s="199"/>
      <c r="J6" s="199"/>
      <c r="K6" s="200"/>
      <c r="L6" s="28"/>
      <c r="M6" s="28"/>
      <c r="N6" s="28"/>
      <c r="O6" s="28"/>
      <c r="P6" s="28"/>
      <c r="Q6" s="28"/>
      <c r="R6" s="28"/>
      <c r="S6" s="28"/>
      <c r="T6" s="28"/>
      <c r="U6" s="28"/>
      <c r="V6" s="28"/>
      <c r="W6" s="28"/>
      <c r="X6" s="28"/>
      <c r="Y6" s="28"/>
      <c r="Z6" s="28"/>
    </row>
    <row r="7" spans="1:26" x14ac:dyDescent="0.25">
      <c r="A7" s="30"/>
      <c r="B7" s="31"/>
      <c r="C7" s="31"/>
      <c r="D7" s="31"/>
      <c r="E7" s="31"/>
      <c r="F7" s="31"/>
      <c r="G7" s="31"/>
      <c r="H7" s="31"/>
      <c r="I7" s="31"/>
      <c r="J7" s="31"/>
      <c r="K7" s="32"/>
      <c r="L7" s="28"/>
      <c r="M7" s="28"/>
      <c r="N7" s="28"/>
      <c r="O7" s="28"/>
      <c r="P7" s="28"/>
      <c r="Q7" s="28"/>
      <c r="R7" s="28"/>
      <c r="S7" s="28"/>
      <c r="T7" s="28"/>
      <c r="U7" s="28"/>
      <c r="V7" s="28"/>
      <c r="W7" s="28"/>
      <c r="X7" s="28"/>
      <c r="Y7" s="28"/>
      <c r="Z7" s="28"/>
    </row>
    <row r="8" spans="1:26" ht="51" x14ac:dyDescent="0.25">
      <c r="A8" s="33" t="s">
        <v>80</v>
      </c>
      <c r="B8" s="33" t="s">
        <v>81</v>
      </c>
      <c r="C8" s="33" t="s">
        <v>82</v>
      </c>
      <c r="D8" s="33" t="s">
        <v>83</v>
      </c>
      <c r="E8" s="33" t="s">
        <v>84</v>
      </c>
      <c r="F8" s="33" t="s">
        <v>85</v>
      </c>
      <c r="G8" s="33" t="s">
        <v>86</v>
      </c>
      <c r="H8" s="34"/>
      <c r="I8" s="33" t="s">
        <v>87</v>
      </c>
      <c r="J8" s="33" t="s">
        <v>88</v>
      </c>
      <c r="K8" s="33" t="s">
        <v>89</v>
      </c>
      <c r="L8" s="28"/>
      <c r="M8" s="28"/>
      <c r="N8" s="28"/>
      <c r="O8" s="28"/>
      <c r="P8" s="28"/>
      <c r="Q8" s="28"/>
      <c r="R8" s="28"/>
      <c r="S8" s="28"/>
      <c r="T8" s="28"/>
      <c r="U8" s="28"/>
      <c r="V8" s="28"/>
      <c r="W8" s="28"/>
      <c r="X8" s="28"/>
      <c r="Y8" s="28"/>
      <c r="Z8" s="28"/>
    </row>
    <row r="9" spans="1:26" ht="86.25" customHeight="1" x14ac:dyDescent="0.25">
      <c r="A9" s="35">
        <v>1</v>
      </c>
      <c r="C9" s="36" t="s">
        <v>222</v>
      </c>
      <c r="D9" s="37" t="s">
        <v>223</v>
      </c>
      <c r="E9" s="38">
        <v>1</v>
      </c>
      <c r="F9" s="38"/>
      <c r="G9" s="39">
        <v>100000</v>
      </c>
      <c r="H9" s="40"/>
      <c r="I9" s="39">
        <v>1</v>
      </c>
      <c r="J9" s="41">
        <f t="shared" ref="J9:J33" si="0">+F9</f>
        <v>0</v>
      </c>
      <c r="K9" s="41">
        <f t="shared" ref="K9:K33" si="1">IFERROR(G9/E9*I9,0)</f>
        <v>100000</v>
      </c>
      <c r="L9" s="28"/>
      <c r="M9" s="28"/>
      <c r="N9" s="28"/>
      <c r="O9" s="28"/>
      <c r="P9" s="28"/>
      <c r="Q9" s="28"/>
      <c r="R9" s="28"/>
      <c r="S9" s="28"/>
      <c r="T9" s="28"/>
      <c r="U9" s="28"/>
      <c r="V9" s="28"/>
      <c r="W9" s="28"/>
      <c r="X9" s="28"/>
      <c r="Y9" s="28"/>
      <c r="Z9" s="28"/>
    </row>
    <row r="10" spans="1:26" x14ac:dyDescent="0.25">
      <c r="A10" s="42">
        <v>2</v>
      </c>
      <c r="B10" s="43"/>
      <c r="C10" s="44"/>
      <c r="D10" s="42"/>
      <c r="E10" s="45"/>
      <c r="F10" s="45"/>
      <c r="G10" s="46"/>
      <c r="H10" s="40"/>
      <c r="I10" s="46"/>
      <c r="J10" s="41">
        <f t="shared" si="0"/>
        <v>0</v>
      </c>
      <c r="K10" s="41">
        <f t="shared" si="1"/>
        <v>0</v>
      </c>
      <c r="L10" s="28"/>
      <c r="M10" s="28"/>
      <c r="N10" s="28"/>
      <c r="O10" s="28"/>
      <c r="P10" s="28"/>
      <c r="Q10" s="28"/>
      <c r="R10" s="28"/>
      <c r="S10" s="28"/>
      <c r="T10" s="28"/>
      <c r="U10" s="28"/>
      <c r="V10" s="28"/>
      <c r="W10" s="28"/>
      <c r="X10" s="28"/>
      <c r="Y10" s="28"/>
      <c r="Z10" s="28"/>
    </row>
    <row r="11" spans="1:26" x14ac:dyDescent="0.25">
      <c r="A11" s="42">
        <v>3</v>
      </c>
      <c r="B11" s="43"/>
      <c r="C11" s="44"/>
      <c r="D11" s="42"/>
      <c r="E11" s="45"/>
      <c r="F11" s="45"/>
      <c r="G11" s="46"/>
      <c r="H11" s="40"/>
      <c r="I11" s="46"/>
      <c r="J11" s="41">
        <f t="shared" si="0"/>
        <v>0</v>
      </c>
      <c r="K11" s="41">
        <f t="shared" si="1"/>
        <v>0</v>
      </c>
      <c r="L11" s="28"/>
      <c r="M11" s="28"/>
      <c r="N11" s="28"/>
      <c r="O11" s="28"/>
      <c r="P11" s="28"/>
      <c r="Q11" s="28"/>
      <c r="R11" s="28"/>
      <c r="S11" s="28"/>
      <c r="T11" s="28"/>
      <c r="U11" s="28"/>
      <c r="V11" s="28"/>
      <c r="W11" s="28"/>
      <c r="X11" s="28"/>
      <c r="Y11" s="28"/>
      <c r="Z11" s="28"/>
    </row>
    <row r="12" spans="1:26" x14ac:dyDescent="0.25">
      <c r="A12" s="42">
        <v>4</v>
      </c>
      <c r="B12" s="43"/>
      <c r="C12" s="44"/>
      <c r="D12" s="42"/>
      <c r="E12" s="45"/>
      <c r="F12" s="45"/>
      <c r="G12" s="46"/>
      <c r="H12" s="40"/>
      <c r="I12" s="46"/>
      <c r="J12" s="41">
        <f t="shared" si="0"/>
        <v>0</v>
      </c>
      <c r="K12" s="41">
        <f t="shared" si="1"/>
        <v>0</v>
      </c>
      <c r="L12" s="28"/>
      <c r="M12" s="28"/>
      <c r="N12" s="28"/>
      <c r="O12" s="28"/>
      <c r="P12" s="28"/>
      <c r="Q12" s="28"/>
      <c r="R12" s="28"/>
      <c r="S12" s="28"/>
      <c r="T12" s="28"/>
      <c r="U12" s="28"/>
      <c r="V12" s="28"/>
      <c r="W12" s="28"/>
      <c r="X12" s="28"/>
      <c r="Y12" s="28"/>
      <c r="Z12" s="28"/>
    </row>
    <row r="13" spans="1:26" x14ac:dyDescent="0.25">
      <c r="A13" s="42">
        <v>5</v>
      </c>
      <c r="B13" s="43"/>
      <c r="C13" s="44"/>
      <c r="D13" s="42"/>
      <c r="E13" s="45"/>
      <c r="F13" s="45"/>
      <c r="G13" s="46"/>
      <c r="H13" s="40"/>
      <c r="I13" s="46"/>
      <c r="J13" s="41">
        <f t="shared" si="0"/>
        <v>0</v>
      </c>
      <c r="K13" s="41">
        <f t="shared" si="1"/>
        <v>0</v>
      </c>
      <c r="L13" s="28"/>
      <c r="M13" s="28"/>
      <c r="N13" s="28"/>
      <c r="O13" s="28"/>
      <c r="P13" s="28"/>
      <c r="Q13" s="28"/>
      <c r="R13" s="28"/>
      <c r="S13" s="28"/>
      <c r="T13" s="28"/>
      <c r="U13" s="28"/>
      <c r="V13" s="28"/>
      <c r="W13" s="28"/>
      <c r="X13" s="28"/>
      <c r="Y13" s="28"/>
      <c r="Z13" s="28"/>
    </row>
    <row r="14" spans="1:26" x14ac:dyDescent="0.25">
      <c r="A14" s="42">
        <v>6</v>
      </c>
      <c r="B14" s="43"/>
      <c r="C14" s="44"/>
      <c r="D14" s="42"/>
      <c r="E14" s="42"/>
      <c r="F14" s="45"/>
      <c r="G14" s="47"/>
      <c r="H14" s="48"/>
      <c r="I14" s="49"/>
      <c r="J14" s="41">
        <f t="shared" si="0"/>
        <v>0</v>
      </c>
      <c r="K14" s="41">
        <f t="shared" si="1"/>
        <v>0</v>
      </c>
      <c r="L14" s="28"/>
      <c r="M14" s="28"/>
      <c r="N14" s="28"/>
      <c r="O14" s="28"/>
      <c r="P14" s="28"/>
      <c r="Q14" s="28"/>
      <c r="R14" s="28"/>
      <c r="S14" s="28"/>
      <c r="T14" s="28"/>
      <c r="U14" s="28"/>
      <c r="V14" s="28"/>
      <c r="W14" s="28"/>
      <c r="X14" s="28"/>
      <c r="Y14" s="28"/>
      <c r="Z14" s="28"/>
    </row>
    <row r="15" spans="1:26" x14ac:dyDescent="0.25">
      <c r="A15" s="42">
        <v>7</v>
      </c>
      <c r="B15" s="43"/>
      <c r="C15" s="44"/>
      <c r="D15" s="42"/>
      <c r="E15" s="42"/>
      <c r="F15" s="45"/>
      <c r="G15" s="47"/>
      <c r="H15" s="48"/>
      <c r="I15" s="49"/>
      <c r="J15" s="41">
        <f t="shared" si="0"/>
        <v>0</v>
      </c>
      <c r="K15" s="41">
        <f t="shared" si="1"/>
        <v>0</v>
      </c>
      <c r="L15" s="28"/>
      <c r="M15" s="28"/>
      <c r="N15" s="28"/>
      <c r="O15" s="28"/>
      <c r="P15" s="28"/>
      <c r="Q15" s="28"/>
      <c r="R15" s="28"/>
      <c r="S15" s="28"/>
      <c r="T15" s="28"/>
      <c r="U15" s="28"/>
      <c r="V15" s="28"/>
      <c r="W15" s="28"/>
      <c r="X15" s="28"/>
      <c r="Y15" s="28"/>
      <c r="Z15" s="28"/>
    </row>
    <row r="16" spans="1:26" x14ac:dyDescent="0.25">
      <c r="A16" s="42">
        <v>8</v>
      </c>
      <c r="B16" s="43"/>
      <c r="C16" s="42"/>
      <c r="D16" s="42"/>
      <c r="E16" s="42"/>
      <c r="F16" s="45"/>
      <c r="G16" s="47"/>
      <c r="H16" s="48"/>
      <c r="I16" s="49"/>
      <c r="J16" s="41">
        <f t="shared" si="0"/>
        <v>0</v>
      </c>
      <c r="K16" s="41">
        <f t="shared" si="1"/>
        <v>0</v>
      </c>
      <c r="L16" s="28"/>
      <c r="M16" s="28"/>
      <c r="N16" s="28"/>
      <c r="O16" s="28"/>
      <c r="P16" s="28"/>
      <c r="Q16" s="28"/>
      <c r="R16" s="28"/>
      <c r="S16" s="28"/>
      <c r="T16" s="28"/>
      <c r="U16" s="28"/>
      <c r="V16" s="28"/>
      <c r="W16" s="28"/>
      <c r="X16" s="28"/>
      <c r="Y16" s="28"/>
      <c r="Z16" s="28"/>
    </row>
    <row r="17" spans="1:26" x14ac:dyDescent="0.25">
      <c r="A17" s="42">
        <v>9</v>
      </c>
      <c r="B17" s="43"/>
      <c r="C17" s="42"/>
      <c r="D17" s="42"/>
      <c r="E17" s="42"/>
      <c r="F17" s="45"/>
      <c r="G17" s="47"/>
      <c r="H17" s="48"/>
      <c r="I17" s="49"/>
      <c r="J17" s="41">
        <f t="shared" si="0"/>
        <v>0</v>
      </c>
      <c r="K17" s="41">
        <f t="shared" si="1"/>
        <v>0</v>
      </c>
      <c r="L17" s="28"/>
      <c r="M17" s="28"/>
      <c r="N17" s="28"/>
      <c r="O17" s="28"/>
      <c r="P17" s="28"/>
      <c r="Q17" s="28"/>
      <c r="R17" s="28"/>
      <c r="S17" s="28"/>
      <c r="T17" s="28"/>
      <c r="U17" s="28"/>
      <c r="V17" s="28"/>
      <c r="W17" s="28"/>
      <c r="X17" s="28"/>
      <c r="Y17" s="28"/>
      <c r="Z17" s="28"/>
    </row>
    <row r="18" spans="1:26" x14ac:dyDescent="0.25">
      <c r="A18" s="42">
        <v>10</v>
      </c>
      <c r="B18" s="43"/>
      <c r="C18" s="42"/>
      <c r="D18" s="42"/>
      <c r="E18" s="42"/>
      <c r="F18" s="45"/>
      <c r="G18" s="47"/>
      <c r="H18" s="48"/>
      <c r="I18" s="49"/>
      <c r="J18" s="41">
        <f t="shared" si="0"/>
        <v>0</v>
      </c>
      <c r="K18" s="41">
        <f t="shared" si="1"/>
        <v>0</v>
      </c>
      <c r="L18" s="28"/>
      <c r="M18" s="28"/>
      <c r="N18" s="28"/>
      <c r="O18" s="28"/>
      <c r="P18" s="28"/>
      <c r="Q18" s="28"/>
      <c r="R18" s="28"/>
      <c r="S18" s="28"/>
      <c r="T18" s="28"/>
      <c r="U18" s="28"/>
      <c r="V18" s="28"/>
      <c r="W18" s="28"/>
      <c r="X18" s="28"/>
      <c r="Y18" s="28"/>
      <c r="Z18" s="28"/>
    </row>
    <row r="19" spans="1:26" x14ac:dyDescent="0.25">
      <c r="A19" s="42">
        <v>11</v>
      </c>
      <c r="B19" s="43"/>
      <c r="C19" s="42"/>
      <c r="D19" s="42"/>
      <c r="E19" s="42"/>
      <c r="F19" s="45"/>
      <c r="G19" s="47"/>
      <c r="H19" s="48"/>
      <c r="I19" s="49"/>
      <c r="J19" s="41">
        <f t="shared" si="0"/>
        <v>0</v>
      </c>
      <c r="K19" s="41">
        <f t="shared" si="1"/>
        <v>0</v>
      </c>
      <c r="L19" s="28"/>
      <c r="M19" s="28"/>
      <c r="N19" s="28"/>
      <c r="O19" s="28"/>
      <c r="P19" s="28"/>
      <c r="Q19" s="28"/>
      <c r="R19" s="28"/>
      <c r="S19" s="28"/>
      <c r="T19" s="28"/>
      <c r="U19" s="28"/>
      <c r="V19" s="28"/>
      <c r="W19" s="28"/>
      <c r="X19" s="28"/>
      <c r="Y19" s="28"/>
      <c r="Z19" s="28"/>
    </row>
    <row r="20" spans="1:26" x14ac:dyDescent="0.25">
      <c r="A20" s="42">
        <v>12</v>
      </c>
      <c r="B20" s="43"/>
      <c r="C20" s="42"/>
      <c r="D20" s="42"/>
      <c r="E20" s="42"/>
      <c r="F20" s="45"/>
      <c r="G20" s="47"/>
      <c r="H20" s="48"/>
      <c r="I20" s="49"/>
      <c r="J20" s="41">
        <f t="shared" si="0"/>
        <v>0</v>
      </c>
      <c r="K20" s="41">
        <f t="shared" si="1"/>
        <v>0</v>
      </c>
      <c r="L20" s="28"/>
      <c r="M20" s="28"/>
      <c r="N20" s="28"/>
      <c r="O20" s="28"/>
      <c r="P20" s="28"/>
      <c r="Q20" s="28"/>
      <c r="R20" s="28"/>
      <c r="S20" s="28"/>
      <c r="T20" s="28"/>
      <c r="U20" s="28"/>
      <c r="V20" s="28"/>
      <c r="W20" s="28"/>
      <c r="X20" s="28"/>
      <c r="Y20" s="28"/>
      <c r="Z20" s="28"/>
    </row>
    <row r="21" spans="1:26" ht="15.75" customHeight="1" x14ac:dyDescent="0.25">
      <c r="A21" s="42">
        <v>13</v>
      </c>
      <c r="B21" s="43"/>
      <c r="C21" s="42"/>
      <c r="D21" s="42"/>
      <c r="E21" s="42"/>
      <c r="F21" s="45"/>
      <c r="G21" s="47"/>
      <c r="H21" s="48"/>
      <c r="I21" s="49"/>
      <c r="J21" s="41">
        <f t="shared" si="0"/>
        <v>0</v>
      </c>
      <c r="K21" s="41">
        <f t="shared" si="1"/>
        <v>0</v>
      </c>
      <c r="L21" s="28"/>
      <c r="M21" s="28"/>
      <c r="N21" s="28"/>
      <c r="O21" s="28"/>
      <c r="P21" s="28"/>
      <c r="Q21" s="28"/>
      <c r="R21" s="28"/>
      <c r="S21" s="28"/>
      <c r="T21" s="28"/>
      <c r="U21" s="28"/>
      <c r="V21" s="28"/>
      <c r="W21" s="28"/>
      <c r="X21" s="28"/>
      <c r="Y21" s="28"/>
      <c r="Z21" s="28"/>
    </row>
    <row r="22" spans="1:26" ht="15.75" customHeight="1" x14ac:dyDescent="0.25">
      <c r="A22" s="42">
        <v>14</v>
      </c>
      <c r="B22" s="43"/>
      <c r="C22" s="42"/>
      <c r="D22" s="42"/>
      <c r="E22" s="42"/>
      <c r="F22" s="45"/>
      <c r="G22" s="47"/>
      <c r="H22" s="48"/>
      <c r="I22" s="49"/>
      <c r="J22" s="41">
        <f t="shared" si="0"/>
        <v>0</v>
      </c>
      <c r="K22" s="41">
        <f t="shared" si="1"/>
        <v>0</v>
      </c>
      <c r="L22" s="28"/>
      <c r="M22" s="28"/>
      <c r="N22" s="28"/>
      <c r="O22" s="28"/>
      <c r="P22" s="28"/>
      <c r="Q22" s="28"/>
      <c r="R22" s="28"/>
      <c r="S22" s="28"/>
      <c r="T22" s="28"/>
      <c r="U22" s="28"/>
      <c r="V22" s="28"/>
      <c r="W22" s="28"/>
      <c r="X22" s="28"/>
      <c r="Y22" s="28"/>
      <c r="Z22" s="28"/>
    </row>
    <row r="23" spans="1:26" ht="15.75" customHeight="1" x14ac:dyDescent="0.25">
      <c r="A23" s="42">
        <v>15</v>
      </c>
      <c r="B23" s="43"/>
      <c r="C23" s="42"/>
      <c r="D23" s="42"/>
      <c r="E23" s="42"/>
      <c r="F23" s="45"/>
      <c r="G23" s="47"/>
      <c r="H23" s="48"/>
      <c r="I23" s="49"/>
      <c r="J23" s="41">
        <f t="shared" si="0"/>
        <v>0</v>
      </c>
      <c r="K23" s="41">
        <f t="shared" si="1"/>
        <v>0</v>
      </c>
      <c r="L23" s="28"/>
      <c r="M23" s="28"/>
      <c r="N23" s="28"/>
      <c r="O23" s="28"/>
      <c r="P23" s="28"/>
      <c r="Q23" s="28"/>
      <c r="R23" s="28"/>
      <c r="S23" s="28"/>
      <c r="T23" s="28"/>
      <c r="U23" s="28"/>
      <c r="V23" s="28"/>
      <c r="W23" s="28"/>
      <c r="X23" s="28"/>
      <c r="Y23" s="28"/>
      <c r="Z23" s="28"/>
    </row>
    <row r="24" spans="1:26" ht="15.75" customHeight="1" x14ac:dyDescent="0.25">
      <c r="A24" s="42">
        <v>16</v>
      </c>
      <c r="B24" s="43"/>
      <c r="C24" s="42"/>
      <c r="D24" s="42"/>
      <c r="E24" s="42"/>
      <c r="F24" s="45"/>
      <c r="G24" s="47"/>
      <c r="H24" s="48"/>
      <c r="I24" s="49"/>
      <c r="J24" s="41">
        <f t="shared" si="0"/>
        <v>0</v>
      </c>
      <c r="K24" s="41">
        <f t="shared" si="1"/>
        <v>0</v>
      </c>
      <c r="L24" s="28"/>
      <c r="M24" s="28"/>
      <c r="N24" s="28"/>
      <c r="O24" s="28"/>
      <c r="P24" s="28"/>
      <c r="Q24" s="28"/>
      <c r="R24" s="28"/>
      <c r="S24" s="28"/>
      <c r="T24" s="28"/>
      <c r="U24" s="28"/>
      <c r="V24" s="28"/>
      <c r="W24" s="28"/>
      <c r="X24" s="28"/>
      <c r="Y24" s="28"/>
      <c r="Z24" s="28"/>
    </row>
    <row r="25" spans="1:26" ht="15.75" customHeight="1" x14ac:dyDescent="0.25">
      <c r="A25" s="42">
        <v>17</v>
      </c>
      <c r="B25" s="43"/>
      <c r="C25" s="42"/>
      <c r="D25" s="42"/>
      <c r="E25" s="42"/>
      <c r="F25" s="45"/>
      <c r="G25" s="47"/>
      <c r="H25" s="48"/>
      <c r="I25" s="49"/>
      <c r="J25" s="41">
        <f t="shared" si="0"/>
        <v>0</v>
      </c>
      <c r="K25" s="41">
        <f t="shared" si="1"/>
        <v>0</v>
      </c>
      <c r="L25" s="28"/>
      <c r="M25" s="28"/>
      <c r="N25" s="28"/>
      <c r="O25" s="28"/>
      <c r="P25" s="28"/>
      <c r="Q25" s="28"/>
      <c r="R25" s="28"/>
      <c r="S25" s="28"/>
      <c r="T25" s="28"/>
      <c r="U25" s="28"/>
      <c r="V25" s="28"/>
      <c r="W25" s="28"/>
      <c r="X25" s="28"/>
      <c r="Y25" s="28"/>
      <c r="Z25" s="28"/>
    </row>
    <row r="26" spans="1:26" ht="15.75" customHeight="1" x14ac:dyDescent="0.25">
      <c r="A26" s="42">
        <v>18</v>
      </c>
      <c r="B26" s="43"/>
      <c r="C26" s="42"/>
      <c r="D26" s="42"/>
      <c r="E26" s="42"/>
      <c r="F26" s="45"/>
      <c r="G26" s="47"/>
      <c r="H26" s="48"/>
      <c r="I26" s="49"/>
      <c r="J26" s="41">
        <f t="shared" si="0"/>
        <v>0</v>
      </c>
      <c r="K26" s="41">
        <f t="shared" si="1"/>
        <v>0</v>
      </c>
      <c r="L26" s="28"/>
      <c r="M26" s="28"/>
      <c r="N26" s="28"/>
      <c r="O26" s="28"/>
      <c r="P26" s="28"/>
      <c r="Q26" s="28"/>
      <c r="R26" s="28"/>
      <c r="S26" s="28"/>
      <c r="T26" s="28"/>
      <c r="U26" s="28"/>
      <c r="V26" s="28"/>
      <c r="W26" s="28"/>
      <c r="X26" s="28"/>
      <c r="Y26" s="28"/>
      <c r="Z26" s="28"/>
    </row>
    <row r="27" spans="1:26" ht="15.75" customHeight="1" x14ac:dyDescent="0.25">
      <c r="A27" s="42">
        <v>19</v>
      </c>
      <c r="B27" s="43"/>
      <c r="C27" s="42"/>
      <c r="D27" s="42"/>
      <c r="E27" s="42"/>
      <c r="F27" s="45"/>
      <c r="G27" s="47"/>
      <c r="H27" s="48"/>
      <c r="I27" s="49"/>
      <c r="J27" s="41">
        <f t="shared" si="0"/>
        <v>0</v>
      </c>
      <c r="K27" s="41">
        <f t="shared" si="1"/>
        <v>0</v>
      </c>
      <c r="L27" s="28"/>
      <c r="M27" s="28"/>
      <c r="N27" s="28"/>
      <c r="O27" s="28"/>
      <c r="P27" s="28"/>
      <c r="Q27" s="28"/>
      <c r="R27" s="28"/>
      <c r="S27" s="28"/>
      <c r="T27" s="28"/>
      <c r="U27" s="28"/>
      <c r="V27" s="28"/>
      <c r="W27" s="28"/>
      <c r="X27" s="28"/>
      <c r="Y27" s="28"/>
      <c r="Z27" s="28"/>
    </row>
    <row r="28" spans="1:26" ht="15.75" customHeight="1" x14ac:dyDescent="0.25">
      <c r="A28" s="42">
        <v>20</v>
      </c>
      <c r="B28" s="43"/>
      <c r="C28" s="42"/>
      <c r="D28" s="42"/>
      <c r="E28" s="42"/>
      <c r="F28" s="45"/>
      <c r="G28" s="47"/>
      <c r="H28" s="48"/>
      <c r="I28" s="49"/>
      <c r="J28" s="41">
        <f t="shared" si="0"/>
        <v>0</v>
      </c>
      <c r="K28" s="41">
        <f t="shared" si="1"/>
        <v>0</v>
      </c>
      <c r="L28" s="28"/>
      <c r="M28" s="28"/>
      <c r="N28" s="28"/>
      <c r="O28" s="28"/>
      <c r="P28" s="28"/>
      <c r="Q28" s="28"/>
      <c r="R28" s="28"/>
      <c r="S28" s="28"/>
      <c r="T28" s="28"/>
      <c r="U28" s="28"/>
      <c r="V28" s="28"/>
      <c r="W28" s="28"/>
      <c r="X28" s="28"/>
      <c r="Y28" s="28"/>
      <c r="Z28" s="28"/>
    </row>
    <row r="29" spans="1:26" ht="15.75" customHeight="1" x14ac:dyDescent="0.25">
      <c r="A29" s="42">
        <v>21</v>
      </c>
      <c r="B29" s="43"/>
      <c r="C29" s="42"/>
      <c r="D29" s="42"/>
      <c r="E29" s="42"/>
      <c r="F29" s="45"/>
      <c r="G29" s="47"/>
      <c r="H29" s="48"/>
      <c r="I29" s="49"/>
      <c r="J29" s="41">
        <f t="shared" si="0"/>
        <v>0</v>
      </c>
      <c r="K29" s="41">
        <f t="shared" si="1"/>
        <v>0</v>
      </c>
      <c r="L29" s="28"/>
      <c r="M29" s="28"/>
      <c r="N29" s="28"/>
      <c r="O29" s="28"/>
      <c r="P29" s="28"/>
      <c r="Q29" s="28"/>
      <c r="R29" s="28"/>
      <c r="S29" s="28"/>
      <c r="T29" s="28"/>
      <c r="U29" s="28"/>
      <c r="V29" s="28"/>
      <c r="W29" s="28"/>
      <c r="X29" s="28"/>
      <c r="Y29" s="28"/>
      <c r="Z29" s="28"/>
    </row>
    <row r="30" spans="1:26" ht="15.75" customHeight="1" x14ac:dyDescent="0.25">
      <c r="A30" s="42">
        <v>22</v>
      </c>
      <c r="B30" s="43"/>
      <c r="C30" s="42"/>
      <c r="D30" s="42"/>
      <c r="E30" s="42"/>
      <c r="F30" s="45"/>
      <c r="G30" s="47"/>
      <c r="H30" s="48"/>
      <c r="I30" s="49"/>
      <c r="J30" s="41">
        <f t="shared" si="0"/>
        <v>0</v>
      </c>
      <c r="K30" s="41">
        <f t="shared" si="1"/>
        <v>0</v>
      </c>
      <c r="L30" s="28"/>
      <c r="M30" s="28"/>
      <c r="N30" s="28"/>
      <c r="O30" s="28"/>
      <c r="P30" s="28"/>
      <c r="Q30" s="28"/>
      <c r="R30" s="28"/>
      <c r="S30" s="28"/>
      <c r="T30" s="28"/>
      <c r="U30" s="28"/>
      <c r="V30" s="28"/>
      <c r="W30" s="28"/>
      <c r="X30" s="28"/>
      <c r="Y30" s="28"/>
      <c r="Z30" s="28"/>
    </row>
    <row r="31" spans="1:26" ht="15.75" customHeight="1" x14ac:dyDescent="0.25">
      <c r="A31" s="42">
        <v>23</v>
      </c>
      <c r="B31" s="43"/>
      <c r="C31" s="42"/>
      <c r="D31" s="42"/>
      <c r="E31" s="42"/>
      <c r="F31" s="45"/>
      <c r="G31" s="47"/>
      <c r="H31" s="48"/>
      <c r="I31" s="49"/>
      <c r="J31" s="41">
        <f t="shared" si="0"/>
        <v>0</v>
      </c>
      <c r="K31" s="41">
        <f t="shared" si="1"/>
        <v>0</v>
      </c>
      <c r="L31" s="28"/>
      <c r="M31" s="28"/>
      <c r="N31" s="28"/>
      <c r="O31" s="28"/>
      <c r="P31" s="28"/>
      <c r="Q31" s="28"/>
      <c r="R31" s="28"/>
      <c r="S31" s="28"/>
      <c r="T31" s="28"/>
      <c r="U31" s="28"/>
      <c r="V31" s="28"/>
      <c r="W31" s="28"/>
      <c r="X31" s="28"/>
      <c r="Y31" s="28"/>
      <c r="Z31" s="28"/>
    </row>
    <row r="32" spans="1:26" ht="15.75" customHeight="1" x14ac:dyDescent="0.25">
      <c r="A32" s="42">
        <v>24</v>
      </c>
      <c r="B32" s="43"/>
      <c r="C32" s="42"/>
      <c r="D32" s="42"/>
      <c r="E32" s="42"/>
      <c r="F32" s="45"/>
      <c r="G32" s="47"/>
      <c r="H32" s="48"/>
      <c r="I32" s="49"/>
      <c r="J32" s="41">
        <f t="shared" si="0"/>
        <v>0</v>
      </c>
      <c r="K32" s="41">
        <f t="shared" si="1"/>
        <v>0</v>
      </c>
      <c r="L32" s="28"/>
      <c r="M32" s="28"/>
      <c r="N32" s="28"/>
      <c r="O32" s="28"/>
      <c r="P32" s="28"/>
      <c r="Q32" s="28"/>
      <c r="R32" s="28"/>
      <c r="S32" s="28"/>
      <c r="T32" s="28"/>
      <c r="U32" s="28"/>
      <c r="V32" s="28"/>
      <c r="W32" s="28"/>
      <c r="X32" s="28"/>
      <c r="Y32" s="28"/>
      <c r="Z32" s="28"/>
    </row>
    <row r="33" spans="1:26" ht="15.75" customHeight="1" x14ac:dyDescent="0.25">
      <c r="A33" s="50">
        <v>25</v>
      </c>
      <c r="B33" s="51"/>
      <c r="C33" s="50"/>
      <c r="D33" s="50"/>
      <c r="E33" s="50"/>
      <c r="F33" s="52"/>
      <c r="G33" s="53"/>
      <c r="H33" s="48"/>
      <c r="I33" s="54"/>
      <c r="J33" s="41">
        <f t="shared" si="0"/>
        <v>0</v>
      </c>
      <c r="K33" s="55">
        <f t="shared" si="1"/>
        <v>0</v>
      </c>
      <c r="L33" s="28"/>
      <c r="M33" s="28"/>
      <c r="N33" s="28"/>
      <c r="O33" s="28"/>
      <c r="P33" s="28"/>
      <c r="Q33" s="28"/>
      <c r="R33" s="28"/>
      <c r="S33" s="28"/>
      <c r="T33" s="28"/>
      <c r="U33" s="28"/>
      <c r="V33" s="28"/>
      <c r="W33" s="28"/>
      <c r="X33" s="28"/>
      <c r="Y33" s="28"/>
      <c r="Z33" s="28"/>
    </row>
    <row r="34" spans="1:26" ht="15.75" customHeight="1" x14ac:dyDescent="0.25">
      <c r="A34" s="56"/>
      <c r="B34" s="56"/>
      <c r="C34" s="48"/>
      <c r="D34" s="48"/>
      <c r="E34" s="48"/>
      <c r="F34" s="48"/>
      <c r="G34" s="57">
        <f>SUM(G9:G33)</f>
        <v>100000</v>
      </c>
      <c r="H34" s="48"/>
      <c r="I34" s="196" t="s">
        <v>91</v>
      </c>
      <c r="J34" s="197"/>
      <c r="K34" s="58">
        <f>SUM(K9:K33)</f>
        <v>100000</v>
      </c>
      <c r="L34" s="28"/>
      <c r="M34" s="28"/>
      <c r="N34" s="28"/>
      <c r="O34" s="28"/>
      <c r="P34" s="28"/>
      <c r="Q34" s="28"/>
      <c r="R34" s="28"/>
      <c r="S34" s="28"/>
      <c r="T34" s="28"/>
      <c r="U34" s="28"/>
      <c r="V34" s="28"/>
      <c r="W34" s="28"/>
      <c r="X34" s="28"/>
      <c r="Y34" s="28"/>
      <c r="Z34" s="28"/>
    </row>
    <row r="35" spans="1:26" ht="15.75" customHeight="1"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5.75" customHeight="1"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5.75" customHeight="1"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5.75" customHeight="1"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5.75" customHeight="1"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5.75" customHeight="1"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5.75" customHeight="1"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5.75" customHeight="1"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5.75" customHeight="1"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5.75" customHeight="1"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5.75" customHeight="1"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5.75" customHeight="1"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5.75" customHeight="1" x14ac:dyDescent="0.25">
      <c r="A47" s="28"/>
      <c r="B47" s="28"/>
      <c r="C47" s="28" t="s">
        <v>92</v>
      </c>
      <c r="D47" s="28"/>
      <c r="E47" s="28"/>
      <c r="F47" s="28"/>
      <c r="G47" s="28"/>
      <c r="H47" s="28"/>
      <c r="I47" s="28"/>
      <c r="J47" s="28"/>
      <c r="K47" s="28"/>
      <c r="L47" s="28"/>
      <c r="M47" s="28"/>
      <c r="N47" s="28"/>
      <c r="O47" s="28"/>
      <c r="P47" s="28"/>
      <c r="Q47" s="28"/>
      <c r="R47" s="28"/>
      <c r="S47" s="28"/>
      <c r="T47" s="28"/>
      <c r="U47" s="28"/>
      <c r="V47" s="28"/>
      <c r="W47" s="28"/>
      <c r="X47" s="28"/>
      <c r="Y47" s="28"/>
      <c r="Z47" s="28"/>
    </row>
    <row r="48" spans="1:26" ht="15.75" customHeight="1" x14ac:dyDescent="0.25">
      <c r="A48" s="28"/>
      <c r="B48" s="28"/>
      <c r="C48" s="28" t="s">
        <v>93</v>
      </c>
      <c r="D48" s="28"/>
      <c r="E48" s="28"/>
      <c r="F48" s="28"/>
      <c r="G48" s="28"/>
      <c r="H48" s="28"/>
      <c r="I48" s="28"/>
      <c r="J48" s="28"/>
      <c r="K48" s="28"/>
      <c r="L48" s="28"/>
      <c r="M48" s="28"/>
      <c r="N48" s="28"/>
      <c r="O48" s="28"/>
      <c r="P48" s="28"/>
      <c r="Q48" s="28"/>
      <c r="R48" s="28"/>
      <c r="S48" s="28"/>
      <c r="T48" s="28"/>
      <c r="U48" s="28"/>
      <c r="V48" s="28"/>
      <c r="W48" s="28"/>
      <c r="X48" s="28"/>
      <c r="Y48" s="28"/>
      <c r="Z48" s="28"/>
    </row>
    <row r="49" spans="1:26" ht="15.75" customHeight="1" x14ac:dyDescent="0.25">
      <c r="A49" s="28"/>
      <c r="B49" s="28"/>
      <c r="C49" s="28" t="s">
        <v>94</v>
      </c>
      <c r="D49" s="28"/>
      <c r="E49" s="28"/>
      <c r="F49" s="28"/>
      <c r="G49" s="28"/>
      <c r="H49" s="28"/>
      <c r="I49" s="28"/>
      <c r="J49" s="28"/>
      <c r="K49" s="28"/>
      <c r="L49" s="28"/>
      <c r="M49" s="28"/>
      <c r="N49" s="28"/>
      <c r="O49" s="28"/>
      <c r="P49" s="28"/>
      <c r="Q49" s="28"/>
      <c r="R49" s="28"/>
      <c r="S49" s="28"/>
      <c r="T49" s="28"/>
      <c r="U49" s="28"/>
      <c r="V49" s="28"/>
      <c r="W49" s="28"/>
      <c r="X49" s="28"/>
      <c r="Y49" s="28"/>
      <c r="Z49" s="28"/>
    </row>
    <row r="50" spans="1:26" ht="15.75" customHeight="1" x14ac:dyDescent="0.25">
      <c r="A50" s="28"/>
      <c r="B50" s="28"/>
      <c r="C50" s="28" t="s">
        <v>90</v>
      </c>
      <c r="D50" s="28"/>
      <c r="E50" s="28"/>
      <c r="F50" s="28"/>
      <c r="G50" s="28"/>
      <c r="H50" s="28"/>
      <c r="I50" s="28"/>
      <c r="J50" s="28"/>
      <c r="K50" s="28"/>
      <c r="L50" s="28"/>
      <c r="M50" s="28"/>
      <c r="N50" s="28"/>
      <c r="O50" s="28"/>
      <c r="P50" s="28"/>
      <c r="Q50" s="28"/>
      <c r="R50" s="28"/>
      <c r="S50" s="28"/>
      <c r="T50" s="28"/>
      <c r="U50" s="28"/>
      <c r="V50" s="28"/>
      <c r="W50" s="28"/>
      <c r="X50" s="28"/>
      <c r="Y50" s="28"/>
      <c r="Z50" s="28"/>
    </row>
    <row r="51" spans="1:26" ht="15.75" customHeight="1" x14ac:dyDescent="0.25">
      <c r="A51" s="28"/>
      <c r="B51" s="28"/>
      <c r="C51" s="28" t="s">
        <v>95</v>
      </c>
      <c r="D51" s="28"/>
      <c r="E51" s="28"/>
      <c r="F51" s="28"/>
      <c r="G51" s="28"/>
      <c r="H51" s="28"/>
      <c r="I51" s="28"/>
      <c r="J51" s="28"/>
      <c r="K51" s="28"/>
      <c r="L51" s="28"/>
      <c r="M51" s="28"/>
      <c r="N51" s="28"/>
      <c r="O51" s="28"/>
      <c r="P51" s="28"/>
      <c r="Q51" s="28"/>
      <c r="R51" s="28"/>
      <c r="S51" s="28"/>
      <c r="T51" s="28"/>
      <c r="U51" s="28"/>
      <c r="V51" s="28"/>
      <c r="W51" s="28"/>
      <c r="X51" s="28"/>
      <c r="Y51" s="28"/>
      <c r="Z51" s="28"/>
    </row>
    <row r="52" spans="1:26" ht="15.75" customHeight="1" x14ac:dyDescent="0.25">
      <c r="A52" s="28"/>
      <c r="B52" s="28"/>
      <c r="C52" s="28" t="s">
        <v>96</v>
      </c>
      <c r="D52" s="28"/>
      <c r="E52" s="28"/>
      <c r="F52" s="28"/>
      <c r="G52" s="28"/>
      <c r="H52" s="28"/>
      <c r="I52" s="28"/>
      <c r="J52" s="28"/>
      <c r="K52" s="28"/>
      <c r="L52" s="28"/>
      <c r="M52" s="28"/>
      <c r="N52" s="28"/>
      <c r="O52" s="28"/>
      <c r="P52" s="28"/>
      <c r="Q52" s="28"/>
      <c r="R52" s="28"/>
      <c r="S52" s="28"/>
      <c r="T52" s="28"/>
      <c r="U52" s="28"/>
      <c r="V52" s="28"/>
      <c r="W52" s="28"/>
      <c r="X52" s="28"/>
      <c r="Y52" s="28"/>
      <c r="Z52" s="28"/>
    </row>
    <row r="53" spans="1:26" ht="15.75" customHeight="1" x14ac:dyDescent="0.25">
      <c r="A53" s="28"/>
      <c r="B53" s="28"/>
      <c r="C53" s="28" t="s">
        <v>97</v>
      </c>
      <c r="D53" s="28"/>
      <c r="E53" s="28"/>
      <c r="F53" s="28"/>
      <c r="G53" s="28"/>
      <c r="H53" s="28"/>
      <c r="I53" s="28"/>
      <c r="J53" s="28"/>
      <c r="K53" s="28"/>
      <c r="L53" s="28"/>
      <c r="M53" s="28"/>
      <c r="N53" s="28"/>
      <c r="O53" s="28"/>
      <c r="P53" s="28"/>
      <c r="Q53" s="28"/>
      <c r="R53" s="28"/>
      <c r="S53" s="28"/>
      <c r="T53" s="28"/>
      <c r="U53" s="28"/>
      <c r="V53" s="28"/>
      <c r="W53" s="28"/>
      <c r="X53" s="28"/>
      <c r="Y53" s="28"/>
      <c r="Z53" s="28"/>
    </row>
    <row r="54" spans="1:26" ht="15.75" customHeight="1" x14ac:dyDescent="0.25">
      <c r="A54" s="28"/>
      <c r="B54" s="28"/>
      <c r="C54" s="28" t="s">
        <v>98</v>
      </c>
      <c r="D54" s="28"/>
      <c r="E54" s="28"/>
      <c r="F54" s="28"/>
      <c r="G54" s="28"/>
      <c r="H54" s="28"/>
      <c r="I54" s="28"/>
      <c r="J54" s="28"/>
      <c r="K54" s="28"/>
      <c r="L54" s="28"/>
      <c r="M54" s="28"/>
      <c r="N54" s="28"/>
      <c r="O54" s="28"/>
      <c r="P54" s="28"/>
      <c r="Q54" s="28"/>
      <c r="R54" s="28"/>
      <c r="S54" s="28"/>
      <c r="T54" s="28"/>
      <c r="U54" s="28"/>
      <c r="V54" s="28"/>
      <c r="W54" s="28"/>
      <c r="X54" s="28"/>
      <c r="Y54" s="28"/>
      <c r="Z54" s="28"/>
    </row>
    <row r="55" spans="1:26" ht="15.75" customHeight="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5.75" customHeight="1"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5.75" customHeight="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5.75" customHeight="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5.75" customHeight="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5.75" customHeight="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5.75" customHeight="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5.75" customHeight="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5.75" customHeight="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5.75" customHeight="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5.75" customHeight="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5.75"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5.75"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5.75"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5.75"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5.75"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5.7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5.7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5.7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5.7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5.7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5.7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5.7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5.7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5.7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5.7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5.7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5.7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5.7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5.7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5.7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5.75" customHeight="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5.7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5.7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5.7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5.7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5.7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5.7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5.7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5.7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5.7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5.7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5.7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5.7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5.7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5.7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5.7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5.7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5.7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5.7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5.7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5.7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5.7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5.7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5.7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5.7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5.7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5.7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5.7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5.7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5.7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5.7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5.7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5.7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5.7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5.7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5.7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5.7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5.7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5.7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5.7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5.7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5.7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5.7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5.7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5.7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5.7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5.7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5.7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5.7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5.7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5.7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5.7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5.7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5.7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5.7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5.7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5.7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5.7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5.7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5.7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5.7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5.7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5.7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5.7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5.7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5.7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5.7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5.7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5.7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5.7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5.7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5.7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5.7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5.7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5.7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5.7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5.7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5.7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5.7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5.7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5.7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5.7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5.7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5.7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5.7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5.7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5.7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5.7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5.7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5.7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5.7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5.7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5.7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5.7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5.7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5.7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5.7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5.7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5.7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5.7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5.7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5.7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5.7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5.7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5.7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5.7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5.7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5.7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5.7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5.7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5.7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5.7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5.7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5.7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5.7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5.7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5.7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5.7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5.7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5.7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5.7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5.7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5.7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5.7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5.7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5.7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5.7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5.7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5.7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5.7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5.7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5.7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5.7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5.7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5.7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5.7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5.7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5.7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5.7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5.7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5.7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5.7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5.7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5.7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5.7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5.7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5.7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5.7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5.7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5.7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5.7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5.7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5.7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5.7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5.7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5.7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5.7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5.7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5.7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5.7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5.7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5.7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5.7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5.7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5.7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5.7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5.7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5.7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5.7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5.7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5.7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5.7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5.7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5.7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5.7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5.7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5.7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5.7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5.7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5.7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5.7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5.7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5.7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5.7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5.7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5.7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5.7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5.7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5.7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5.7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5.7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5.7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5.7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5.7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5.7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5.7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5.7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5.7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5.7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5.7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5.7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5.7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5.7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5.7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5.7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5.7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5.7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5.7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5.7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5.7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5.7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5.7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5.7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5.7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5.7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5.7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5.7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5.7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5.7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5.7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5.7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5.7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5.7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5.7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5.7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5.7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5.7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5.7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5.7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5.7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5.7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5.7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5.7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5.7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5.7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5.7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5.7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5.7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5.7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5.7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5.7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5.7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5.7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5.7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5.7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5.7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5.7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5.7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5.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5.7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5.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5.7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5.7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5.7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5.7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5.7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5.7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5.7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5.7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5.7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5.7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5.7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5.7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5.7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5.7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5.7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5.7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5.7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5.7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5.7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5.7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5.7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5.7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5.7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5.7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5.7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5.7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5.7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5.7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5.7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5.7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5.7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5.7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5.7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5.7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5.7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5.7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5.7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5.7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5.7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5.7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5.7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5.7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5.7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5.7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5.7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5.7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5.7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5.7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5.7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5.7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5.7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5.7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5.7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5.7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5.7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5.7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5.7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5.7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5.7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5.7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5.7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5.7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5.7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5.7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5.7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5.7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5.7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5.7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5.7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5.7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5.7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5.7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5.7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5.7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5.7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5.7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5.7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5.7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5.7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5.7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5.7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5.7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5.7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5.7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5.7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5.7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5.7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5.7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5.7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5.7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5.7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5.7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5.7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5.7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5.7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5.7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5.7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5.7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5.7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5.7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5.7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5.7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5.7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5.7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5.7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5.7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5.7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5.7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5.7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5.7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5.7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5.7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5.7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5.7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5.7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5.7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5.7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5.7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5.7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5.7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5.7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5.7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5.7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5.7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5.7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5.7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5.7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5.7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5.7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5.7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5.7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5.7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5.7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5.7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5.7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5.7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5.7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5.7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5.7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5.7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5.7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5.7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5.7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5.7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5.7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5.7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5.7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5.7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5.7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5.7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5.7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5.7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5.7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5.7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5.7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5.7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5.7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5.7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5.7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5.7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5.7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5.7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5.7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5.7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5.7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5.7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5.7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5.7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5.7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5.7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5.7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5.7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5.7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5.7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5.7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5.7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5.7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5.7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5.7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5.7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5.7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5.7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5.7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5.7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5.7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5.7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5.7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5.7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5.7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5.7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5.7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5.7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5.7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5.7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5.7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5.7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5.7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5.7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5.7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5.7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5.7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5.7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5.7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5.7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5.7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5.7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5.7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5.7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5.7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5.7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5.7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5.7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5.7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5.7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5.7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5.7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5.7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5.7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5.7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5.7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5.7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5.7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5.7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5.7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5.7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5.7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5.7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5.7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5.7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5.7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5.7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5.7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5.7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5.7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5.7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5.7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5.7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5.7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5.7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5.7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5.7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5.7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5.7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5.7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5.7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5.7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5.7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5.7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5.7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5.7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5.7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5.7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5.7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5.7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5.7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5.7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5.7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5.7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5.7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5.7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5.7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5.7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5.7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5.7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5.7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5.7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5.7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5.7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5.7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5.7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5.7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5.7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5.7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5.7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5.7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5.7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5.7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5.7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5.7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5.7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5.7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5.7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5.7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5.7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5.7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5.7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5.7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5.7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5.7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5.7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5.7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5.7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5.7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5.7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5.7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5.7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5.7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5.7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5.7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5.7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5.7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5.7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5.7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5.7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5.7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5.7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5.7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5.7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5.7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5.7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5.7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5.7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5.7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5.7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5.7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5.7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5.7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5.7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5.7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5.7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5.7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5.7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5.7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5.7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5.7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5.7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5.7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5.7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5.7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5.7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5.7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5.7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5.7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5.7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5.7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5.7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5.7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5.7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5.7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5.7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5.7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5.7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5.7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5.7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5.7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5.7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5.7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5.7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5.7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5.7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5.7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5.7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5.7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5.7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5.7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5.7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5.7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5.7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5.7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5.7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5.7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5.7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5.7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5.7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5.7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5.7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5.7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5.7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5.7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5.7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5.7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5.7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5.7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5.7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5.7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5.7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5.7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5.7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5.7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5.7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5.7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5.7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5.7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5.7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5.7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5.7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5.7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5.7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5.7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5.7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5.7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5.7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5.7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5.7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5.7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5.7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5.7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5.7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5.7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5.7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5.7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5.7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5.7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5.7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5.7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5.7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5.7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5.7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5.7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5.7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5.7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5.7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5.7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5.7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5.7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5.7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5.7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5.7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5.7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5.7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5.7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5.7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5.7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5.7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5.7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5.7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5.7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5.7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5.7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5.7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5.7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5.7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5.7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5.7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5.7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5.7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5.7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5.7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5.7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5.7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5.7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5.7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5.7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5.7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5.7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5.7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5.7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5.7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5.7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5.7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5.7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5.7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5.7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5.7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5.7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5.7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5.7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5.7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5.7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5.7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5.7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5.7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5.7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5.7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5.7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5.7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5.7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5.7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5.7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5.7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5.7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5.7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5.7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5.7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5.7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5.7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5.7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5.7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5.7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5.7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5.7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5.7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5.7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5.7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5.7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5.7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5.7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5.7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5.7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5.7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5.7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5.7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5.7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5.7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5.7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5.7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5.7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5.7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5.7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5.7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5.7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5.7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5.7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5.7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5.7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5.7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5.7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5.7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5.7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5.7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5.7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5.7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5.7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5.7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5.7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5.7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5.7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5.7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5.7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5.7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5.7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5.7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5.7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5.7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5.7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5.7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5.7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5.7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5.7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5.7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5.7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5.7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5.7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5.7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5.7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5.7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5.7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5.7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5.7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5.7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5.7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5.7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5.7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5.7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5.7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5.7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5.7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5.7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5.7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5.7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5.7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5.7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5.7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5.7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5.7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5.7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5.7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5.7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5.7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5.7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5.7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5.7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5.7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5.7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5.7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5.7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5.7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5.7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5.7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5.7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5.7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5.7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5.7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5.7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5.7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5.7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5.7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5.7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5.7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5.7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5.7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5.7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5.7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5.7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5.7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5.7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5.7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5.7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5.7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5.7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5.7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5.7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5.7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5.7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5.7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5.7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5.7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5.7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5.7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5.7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5.7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5.7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5.7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5.7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5.7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5.7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5.7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5.7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5.7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5.7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5.7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5.7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5.7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5.7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5.7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5.7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5.7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5.7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5.7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5.7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5.7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5.7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5.7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5.7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5.7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5.7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5.7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5.7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5.7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5.7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5.7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5.7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5.7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5.7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5.7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5.7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5.7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5.7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5.7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5.7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5.7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5.7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5.7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5.7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5.7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5.7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5.7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5.7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5.7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5.7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5.7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5.7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5.7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5.7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5.7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5.7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5.7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5.7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5.7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5.7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5.7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5.7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5.7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5.7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6">
    <mergeCell ref="I34:J34"/>
    <mergeCell ref="B2:K2"/>
    <mergeCell ref="B3:K3"/>
    <mergeCell ref="B4:K4"/>
    <mergeCell ref="B5:K5"/>
    <mergeCell ref="A6:K6"/>
  </mergeCells>
  <dataValidations count="2">
    <dataValidation type="list" allowBlank="1" showErrorMessage="1" sqref="F9:F33" xr:uid="{00000000-0002-0000-0200-000000000000}">
      <formula1>$C$47:$C$54</formula1>
    </dataValidation>
    <dataValidation type="list" allowBlank="1" showErrorMessage="1" sqref="H9:H13" xr:uid="{00000000-0002-0000-0200-000001000000}">
      <formula1>$O$10:$O$32</formula1>
    </dataValidation>
  </dataValidations>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baseColWidth="10" defaultColWidth="14.42578125" defaultRowHeight="15" customHeight="1" x14ac:dyDescent="0.25"/>
  <cols>
    <col min="1" max="1" width="56.5703125" customWidth="1"/>
    <col min="2" max="2" width="12.7109375" customWidth="1"/>
    <col min="3" max="3" width="1.7109375" customWidth="1"/>
    <col min="4" max="4" width="33.140625" customWidth="1"/>
    <col min="5" max="5" width="16.5703125" customWidth="1"/>
    <col min="6" max="6" width="11.85546875" customWidth="1"/>
    <col min="7" max="8" width="18" customWidth="1"/>
    <col min="9" max="9" width="18.140625" customWidth="1"/>
    <col min="10" max="10" width="14.85546875" customWidth="1"/>
    <col min="11" max="26" width="11.42578125" customWidth="1"/>
  </cols>
  <sheetData>
    <row r="1" spans="1:26" x14ac:dyDescent="0.25">
      <c r="A1" s="203" t="s">
        <v>99</v>
      </c>
      <c r="B1" s="204"/>
      <c r="C1" s="59"/>
      <c r="D1" s="205" t="s">
        <v>100</v>
      </c>
      <c r="E1" s="204"/>
      <c r="F1" s="59"/>
      <c r="G1" s="59"/>
      <c r="H1" s="59"/>
      <c r="I1" s="59"/>
      <c r="J1" s="59"/>
      <c r="K1" s="59"/>
      <c r="L1" s="59"/>
      <c r="M1" s="59"/>
      <c r="N1" s="59"/>
      <c r="O1" s="59"/>
      <c r="P1" s="59"/>
      <c r="Q1" s="59"/>
      <c r="R1" s="59"/>
      <c r="S1" s="59"/>
      <c r="T1" s="59"/>
      <c r="U1" s="59"/>
      <c r="V1" s="59"/>
      <c r="W1" s="59"/>
      <c r="X1" s="59"/>
      <c r="Y1" s="59"/>
      <c r="Z1" s="59"/>
    </row>
    <row r="2" spans="1:26" x14ac:dyDescent="0.25">
      <c r="A2" s="60" t="s">
        <v>101</v>
      </c>
      <c r="B2" s="61">
        <v>1500000</v>
      </c>
      <c r="C2" s="59"/>
      <c r="D2" s="62" t="s">
        <v>38</v>
      </c>
      <c r="E2" s="63">
        <f>+'MATERIAS PRIMAS'!K34</f>
        <v>100000</v>
      </c>
      <c r="F2" s="59"/>
      <c r="G2" s="59"/>
      <c r="H2" s="59"/>
      <c r="I2" s="59"/>
      <c r="J2" s="64"/>
      <c r="K2" s="59"/>
      <c r="L2" s="59"/>
      <c r="M2" s="59"/>
      <c r="N2" s="59"/>
      <c r="O2" s="59"/>
      <c r="P2" s="59"/>
      <c r="Q2" s="59"/>
      <c r="R2" s="59"/>
      <c r="S2" s="59"/>
      <c r="T2" s="59"/>
      <c r="U2" s="59"/>
      <c r="V2" s="59"/>
      <c r="W2" s="59"/>
      <c r="X2" s="59"/>
      <c r="Y2" s="59"/>
      <c r="Z2" s="59"/>
    </row>
    <row r="3" spans="1:26" x14ac:dyDescent="0.25">
      <c r="A3" s="65" t="s">
        <v>102</v>
      </c>
      <c r="B3" s="66">
        <f>SUM(B4:B7)</f>
        <v>450000</v>
      </c>
      <c r="C3" s="59"/>
      <c r="D3" s="59"/>
      <c r="E3" s="59"/>
      <c r="F3" s="59"/>
      <c r="G3" s="59"/>
      <c r="H3" s="59"/>
      <c r="I3" s="59"/>
      <c r="J3" s="59"/>
      <c r="K3" s="59"/>
      <c r="L3" s="59"/>
      <c r="M3" s="59"/>
      <c r="N3" s="59"/>
      <c r="O3" s="59"/>
      <c r="P3" s="59"/>
      <c r="Q3" s="59"/>
      <c r="R3" s="59"/>
      <c r="S3" s="59"/>
      <c r="T3" s="59"/>
      <c r="U3" s="59"/>
      <c r="V3" s="59"/>
      <c r="W3" s="59"/>
      <c r="X3" s="59"/>
      <c r="Y3" s="59"/>
      <c r="Z3" s="59"/>
    </row>
    <row r="4" spans="1:26" x14ac:dyDescent="0.25">
      <c r="A4" s="67" t="s">
        <v>103</v>
      </c>
      <c r="B4" s="68">
        <v>100000</v>
      </c>
      <c r="C4" s="59"/>
      <c r="D4" s="59"/>
      <c r="E4" s="59"/>
      <c r="F4" s="59"/>
      <c r="G4" s="206" t="s">
        <v>104</v>
      </c>
      <c r="H4" s="207"/>
      <c r="I4" s="59"/>
      <c r="J4" s="59"/>
      <c r="K4" s="59"/>
      <c r="L4" s="59"/>
      <c r="M4" s="59"/>
      <c r="N4" s="59"/>
      <c r="O4" s="59"/>
      <c r="P4" s="59"/>
      <c r="Q4" s="59"/>
      <c r="R4" s="59"/>
      <c r="S4" s="59"/>
      <c r="T4" s="59"/>
      <c r="U4" s="59"/>
      <c r="V4" s="59"/>
      <c r="W4" s="59"/>
      <c r="X4" s="59"/>
      <c r="Y4" s="59"/>
      <c r="Z4" s="59"/>
    </row>
    <row r="5" spans="1:26" ht="15" customHeight="1" x14ac:dyDescent="0.25">
      <c r="A5" s="67" t="s">
        <v>105</v>
      </c>
      <c r="B5" s="68">
        <v>200000</v>
      </c>
      <c r="C5" s="59"/>
      <c r="D5" s="62" t="s">
        <v>106</v>
      </c>
      <c r="E5" s="68">
        <v>70000</v>
      </c>
      <c r="F5" s="59"/>
      <c r="G5" s="208"/>
      <c r="H5" s="209"/>
      <c r="I5" s="59"/>
      <c r="J5" s="59"/>
      <c r="K5" s="59"/>
      <c r="L5" s="59"/>
      <c r="M5" s="59"/>
      <c r="N5" s="59"/>
      <c r="O5" s="59"/>
      <c r="P5" s="59"/>
      <c r="Q5" s="59"/>
      <c r="R5" s="59"/>
      <c r="S5" s="59"/>
      <c r="T5" s="59"/>
      <c r="U5" s="59"/>
      <c r="V5" s="59"/>
      <c r="W5" s="59"/>
      <c r="X5" s="59"/>
      <c r="Y5" s="59"/>
      <c r="Z5" s="59"/>
    </row>
    <row r="6" spans="1:26" x14ac:dyDescent="0.25">
      <c r="A6" s="67" t="s">
        <v>107</v>
      </c>
      <c r="B6" s="68">
        <v>30000</v>
      </c>
      <c r="C6" s="59"/>
      <c r="D6" s="59"/>
      <c r="E6" s="59"/>
      <c r="F6" s="59"/>
      <c r="G6" s="210"/>
      <c r="H6" s="211"/>
      <c r="I6" s="59"/>
      <c r="J6" s="59"/>
      <c r="K6" s="59"/>
      <c r="L6" s="59"/>
      <c r="M6" s="59"/>
      <c r="N6" s="59"/>
      <c r="O6" s="59"/>
      <c r="P6" s="59"/>
      <c r="Q6" s="59"/>
      <c r="R6" s="59"/>
      <c r="S6" s="59"/>
      <c r="T6" s="59"/>
      <c r="U6" s="59"/>
      <c r="V6" s="59"/>
      <c r="W6" s="59"/>
      <c r="X6" s="59"/>
      <c r="Y6" s="59"/>
      <c r="Z6" s="59"/>
    </row>
    <row r="7" spans="1:26" x14ac:dyDescent="0.25">
      <c r="A7" s="67" t="s">
        <v>108</v>
      </c>
      <c r="B7" s="68">
        <v>120000</v>
      </c>
      <c r="C7" s="59"/>
      <c r="D7" s="59"/>
      <c r="E7" s="59"/>
      <c r="F7" s="59"/>
      <c r="G7" s="206" t="s">
        <v>109</v>
      </c>
      <c r="H7" s="207"/>
      <c r="I7" s="59"/>
      <c r="J7" s="59"/>
      <c r="K7" s="59"/>
      <c r="L7" s="59"/>
      <c r="M7" s="59"/>
      <c r="N7" s="59"/>
      <c r="O7" s="59"/>
      <c r="P7" s="59"/>
      <c r="Q7" s="59"/>
      <c r="R7" s="59"/>
      <c r="S7" s="59"/>
      <c r="T7" s="59"/>
      <c r="U7" s="59"/>
      <c r="V7" s="59"/>
      <c r="W7" s="59"/>
      <c r="X7" s="59"/>
      <c r="Y7" s="59"/>
      <c r="Z7" s="59"/>
    </row>
    <row r="8" spans="1:26" ht="15" customHeight="1" x14ac:dyDescent="0.25">
      <c r="A8" s="65" t="s">
        <v>110</v>
      </c>
      <c r="B8" s="66">
        <f>+B9+B14</f>
        <v>3800000</v>
      </c>
      <c r="C8" s="59"/>
      <c r="D8" s="65" t="s">
        <v>111</v>
      </c>
      <c r="E8" s="69">
        <v>0.5</v>
      </c>
      <c r="F8" s="59"/>
      <c r="G8" s="208"/>
      <c r="H8" s="209"/>
      <c r="I8" s="59"/>
      <c r="J8" s="59"/>
      <c r="K8" s="59"/>
      <c r="L8" s="59"/>
      <c r="M8" s="59"/>
      <c r="N8" s="59"/>
      <c r="O8" s="59"/>
      <c r="P8" s="59"/>
      <c r="Q8" s="59"/>
      <c r="R8" s="59"/>
      <c r="S8" s="59"/>
      <c r="T8" s="59"/>
      <c r="U8" s="59"/>
      <c r="V8" s="59"/>
      <c r="W8" s="59"/>
      <c r="X8" s="59"/>
      <c r="Y8" s="59"/>
      <c r="Z8" s="59"/>
    </row>
    <row r="9" spans="1:26" x14ac:dyDescent="0.25">
      <c r="A9" s="62" t="s">
        <v>112</v>
      </c>
      <c r="B9" s="63">
        <f>SUM(B10:B13)</f>
        <v>3500000</v>
      </c>
      <c r="C9" s="59"/>
      <c r="D9" s="59"/>
      <c r="E9" s="59"/>
      <c r="F9" s="59"/>
      <c r="G9" s="210"/>
      <c r="H9" s="211"/>
      <c r="I9" s="59"/>
      <c r="J9" s="70"/>
      <c r="K9" s="59"/>
      <c r="L9" s="59"/>
      <c r="M9" s="59"/>
      <c r="N9" s="59"/>
      <c r="O9" s="59"/>
      <c r="P9" s="59"/>
      <c r="Q9" s="59"/>
      <c r="R9" s="59"/>
      <c r="S9" s="59"/>
      <c r="T9" s="59"/>
      <c r="U9" s="59"/>
      <c r="V9" s="59"/>
      <c r="W9" s="59"/>
      <c r="X9" s="59"/>
      <c r="Y9" s="59"/>
      <c r="Z9" s="59"/>
    </row>
    <row r="10" spans="1:26" x14ac:dyDescent="0.25">
      <c r="A10" s="67" t="s">
        <v>113</v>
      </c>
      <c r="B10" s="68">
        <v>1200000</v>
      </c>
      <c r="C10" s="59"/>
      <c r="D10" s="59"/>
      <c r="E10" s="59"/>
      <c r="F10" s="59"/>
      <c r="G10" s="59"/>
      <c r="H10" s="59"/>
      <c r="I10" s="59"/>
      <c r="J10" s="71"/>
      <c r="K10" s="59"/>
      <c r="L10" s="59"/>
      <c r="M10" s="59"/>
      <c r="N10" s="59"/>
      <c r="O10" s="59"/>
      <c r="P10" s="59"/>
      <c r="Q10" s="59"/>
      <c r="R10" s="59"/>
      <c r="S10" s="59"/>
      <c r="T10" s="59"/>
      <c r="U10" s="59"/>
      <c r="V10" s="59"/>
      <c r="W10" s="59"/>
      <c r="X10" s="59"/>
      <c r="Y10" s="59"/>
      <c r="Z10" s="59"/>
    </row>
    <row r="11" spans="1:26" x14ac:dyDescent="0.25">
      <c r="A11" s="67" t="s">
        <v>114</v>
      </c>
      <c r="B11" s="68">
        <v>1200000</v>
      </c>
      <c r="C11" s="59"/>
      <c r="D11" s="65" t="s">
        <v>111</v>
      </c>
      <c r="E11" s="66">
        <f>+E5*E8</f>
        <v>35000</v>
      </c>
      <c r="F11" s="59"/>
      <c r="G11" s="59"/>
      <c r="H11" s="59"/>
      <c r="I11" s="59"/>
      <c r="J11" s="70"/>
      <c r="K11" s="59"/>
      <c r="L11" s="59"/>
      <c r="M11" s="59"/>
      <c r="N11" s="59"/>
      <c r="O11" s="59"/>
      <c r="P11" s="59"/>
      <c r="Q11" s="59"/>
      <c r="R11" s="59"/>
      <c r="S11" s="59"/>
      <c r="T11" s="59"/>
      <c r="U11" s="59"/>
      <c r="V11" s="59"/>
      <c r="W11" s="59"/>
      <c r="X11" s="59"/>
      <c r="Y11" s="59"/>
      <c r="Z11" s="59"/>
    </row>
    <row r="12" spans="1:26" x14ac:dyDescent="0.25">
      <c r="A12" s="67" t="s">
        <v>115</v>
      </c>
      <c r="B12" s="68">
        <v>1000000</v>
      </c>
      <c r="C12" s="59"/>
      <c r="D12" s="65" t="s">
        <v>116</v>
      </c>
      <c r="E12" s="66">
        <f>+E5+E11</f>
        <v>105000</v>
      </c>
      <c r="F12" s="59"/>
      <c r="G12" s="59"/>
      <c r="H12" s="59"/>
      <c r="I12" s="59"/>
      <c r="J12" s="70"/>
      <c r="K12" s="59"/>
      <c r="L12" s="59"/>
      <c r="M12" s="59"/>
      <c r="N12" s="59"/>
      <c r="O12" s="59"/>
      <c r="P12" s="59"/>
      <c r="Q12" s="59"/>
      <c r="R12" s="59"/>
      <c r="S12" s="59"/>
      <c r="T12" s="59"/>
      <c r="U12" s="59"/>
      <c r="V12" s="59"/>
      <c r="W12" s="59"/>
      <c r="X12" s="59"/>
      <c r="Y12" s="59"/>
      <c r="Z12" s="59"/>
    </row>
    <row r="13" spans="1:26" x14ac:dyDescent="0.25">
      <c r="A13" s="67" t="s">
        <v>117</v>
      </c>
      <c r="B13" s="68">
        <v>100000</v>
      </c>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1:26" x14ac:dyDescent="0.25">
      <c r="A14" s="62" t="s">
        <v>118</v>
      </c>
      <c r="B14" s="63">
        <f>SUM(B15:B18)</f>
        <v>300000</v>
      </c>
      <c r="C14" s="59"/>
      <c r="D14" s="64"/>
      <c r="E14" s="59"/>
      <c r="F14" s="59"/>
      <c r="G14" s="59"/>
      <c r="H14" s="59"/>
      <c r="I14" s="59"/>
      <c r="J14" s="59"/>
      <c r="K14" s="59"/>
      <c r="L14" s="59"/>
      <c r="M14" s="59"/>
      <c r="N14" s="59"/>
      <c r="O14" s="59"/>
      <c r="P14" s="59"/>
      <c r="Q14" s="59"/>
      <c r="R14" s="59"/>
      <c r="S14" s="59"/>
      <c r="T14" s="59"/>
      <c r="U14" s="59"/>
      <c r="V14" s="59"/>
      <c r="W14" s="59"/>
      <c r="X14" s="59"/>
      <c r="Y14" s="59"/>
      <c r="Z14" s="59"/>
    </row>
    <row r="15" spans="1:26" x14ac:dyDescent="0.25">
      <c r="A15" s="67" t="s">
        <v>119</v>
      </c>
      <c r="B15" s="68">
        <v>200000</v>
      </c>
      <c r="C15" s="59"/>
      <c r="D15" s="59"/>
      <c r="E15" s="64"/>
      <c r="F15" s="59"/>
      <c r="G15" s="59"/>
      <c r="H15" s="59"/>
      <c r="I15" s="59"/>
      <c r="J15" s="59"/>
      <c r="K15" s="59"/>
      <c r="L15" s="59"/>
      <c r="M15" s="59"/>
      <c r="N15" s="59"/>
      <c r="O15" s="59"/>
      <c r="P15" s="59"/>
      <c r="Q15" s="59"/>
      <c r="R15" s="59"/>
      <c r="S15" s="59"/>
      <c r="T15" s="59"/>
      <c r="U15" s="59"/>
      <c r="V15" s="59"/>
      <c r="W15" s="59"/>
      <c r="X15" s="59"/>
      <c r="Y15" s="59"/>
      <c r="Z15" s="59"/>
    </row>
    <row r="16" spans="1:26" x14ac:dyDescent="0.25">
      <c r="A16" s="67" t="s">
        <v>120</v>
      </c>
      <c r="B16" s="68">
        <v>100000</v>
      </c>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x14ac:dyDescent="0.25">
      <c r="A17" s="67" t="s">
        <v>121</v>
      </c>
      <c r="B17" s="68"/>
      <c r="C17" s="59"/>
      <c r="D17" s="64"/>
      <c r="E17" s="59"/>
      <c r="F17" s="59"/>
      <c r="G17" s="59"/>
      <c r="H17" s="59"/>
      <c r="I17" s="59"/>
      <c r="J17" s="59"/>
      <c r="K17" s="59"/>
      <c r="L17" s="59"/>
      <c r="M17" s="59"/>
      <c r="N17" s="59"/>
      <c r="O17" s="59"/>
      <c r="P17" s="59"/>
      <c r="Q17" s="59"/>
      <c r="R17" s="59"/>
      <c r="S17" s="59"/>
      <c r="T17" s="59"/>
      <c r="U17" s="59"/>
      <c r="V17" s="59"/>
      <c r="W17" s="59"/>
      <c r="X17" s="59"/>
      <c r="Y17" s="59"/>
      <c r="Z17" s="59"/>
    </row>
    <row r="18" spans="1:26" x14ac:dyDescent="0.25">
      <c r="A18" s="67" t="s">
        <v>122</v>
      </c>
      <c r="B18" s="68"/>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x14ac:dyDescent="0.25">
      <c r="A19" s="65" t="s">
        <v>123</v>
      </c>
      <c r="B19" s="66">
        <f>SUM(B20:B22)</f>
        <v>336000</v>
      </c>
      <c r="C19" s="59"/>
      <c r="D19" s="64"/>
      <c r="E19" s="59"/>
      <c r="F19" s="59"/>
      <c r="G19" s="59"/>
      <c r="H19" s="59"/>
      <c r="I19" s="59"/>
      <c r="J19" s="59"/>
      <c r="K19" s="59"/>
      <c r="L19" s="59"/>
      <c r="M19" s="59"/>
      <c r="N19" s="59"/>
      <c r="O19" s="59"/>
      <c r="P19" s="59"/>
      <c r="Q19" s="59"/>
      <c r="R19" s="59"/>
      <c r="S19" s="59"/>
      <c r="T19" s="59"/>
      <c r="U19" s="59"/>
      <c r="V19" s="59"/>
      <c r="W19" s="59"/>
      <c r="X19" s="59"/>
      <c r="Y19" s="59"/>
      <c r="Z19" s="59"/>
    </row>
    <row r="20" spans="1:26" x14ac:dyDescent="0.25">
      <c r="A20" s="67" t="s">
        <v>124</v>
      </c>
      <c r="B20" s="68">
        <v>0</v>
      </c>
      <c r="C20" s="59"/>
      <c r="D20" s="64"/>
      <c r="E20" s="59"/>
      <c r="F20" s="59"/>
      <c r="G20" s="59"/>
      <c r="H20" s="59"/>
      <c r="I20" s="59"/>
      <c r="J20" s="59"/>
      <c r="K20" s="59"/>
      <c r="L20" s="59"/>
      <c r="M20" s="59"/>
      <c r="N20" s="59"/>
      <c r="O20" s="59"/>
      <c r="P20" s="59"/>
      <c r="Q20" s="59"/>
      <c r="R20" s="59"/>
      <c r="S20" s="59"/>
      <c r="T20" s="59"/>
      <c r="U20" s="59"/>
      <c r="V20" s="59"/>
      <c r="W20" s="59"/>
      <c r="X20" s="59"/>
      <c r="Y20" s="59"/>
      <c r="Z20" s="59"/>
    </row>
    <row r="21" spans="1:26" ht="15.75" customHeight="1" x14ac:dyDescent="0.25">
      <c r="A21" s="67" t="s">
        <v>125</v>
      </c>
      <c r="B21" s="68">
        <v>336000</v>
      </c>
      <c r="C21" s="59"/>
      <c r="D21" s="64"/>
      <c r="E21" s="59"/>
      <c r="F21" s="59"/>
      <c r="G21" s="59"/>
      <c r="H21" s="59"/>
      <c r="I21" s="59"/>
      <c r="J21" s="59"/>
      <c r="K21" s="59"/>
      <c r="L21" s="59"/>
      <c r="M21" s="59"/>
      <c r="N21" s="59"/>
      <c r="O21" s="59"/>
      <c r="P21" s="59"/>
      <c r="Q21" s="59"/>
      <c r="R21" s="59"/>
      <c r="S21" s="59"/>
      <c r="T21" s="59"/>
      <c r="U21" s="59"/>
      <c r="V21" s="59"/>
      <c r="W21" s="59"/>
      <c r="X21" s="59"/>
      <c r="Y21" s="59"/>
      <c r="Z21" s="59"/>
    </row>
    <row r="22" spans="1:26" ht="15.75" customHeight="1" x14ac:dyDescent="0.25">
      <c r="A22" s="67" t="s">
        <v>126</v>
      </c>
      <c r="B22" s="68">
        <v>0</v>
      </c>
      <c r="C22" s="59"/>
      <c r="D22" s="64"/>
      <c r="E22" s="59"/>
      <c r="F22" s="59"/>
      <c r="G22" s="59"/>
      <c r="H22" s="59"/>
      <c r="I22" s="59"/>
      <c r="J22" s="59"/>
      <c r="K22" s="59"/>
      <c r="L22" s="59"/>
      <c r="M22" s="59"/>
      <c r="N22" s="59"/>
      <c r="O22" s="59"/>
      <c r="P22" s="59"/>
      <c r="Q22" s="59"/>
      <c r="R22" s="59"/>
      <c r="S22" s="59"/>
      <c r="T22" s="59"/>
      <c r="U22" s="59"/>
      <c r="V22" s="59"/>
      <c r="W22" s="59"/>
      <c r="X22" s="59"/>
      <c r="Y22" s="59"/>
      <c r="Z22" s="59"/>
    </row>
    <row r="23" spans="1:26" ht="15.75" customHeight="1" x14ac:dyDescent="0.25">
      <c r="A23" s="65" t="s">
        <v>15</v>
      </c>
      <c r="B23" s="66">
        <f>+NOMINA!AD70+NOMINA!AD34</f>
        <v>47611144.474399999</v>
      </c>
      <c r="C23" s="59"/>
      <c r="D23" s="64"/>
      <c r="E23" s="59"/>
      <c r="F23" s="59"/>
      <c r="G23" s="59"/>
      <c r="H23" s="59"/>
      <c r="I23" s="59"/>
      <c r="J23" s="59"/>
      <c r="K23" s="59"/>
      <c r="L23" s="59"/>
      <c r="M23" s="59"/>
      <c r="N23" s="59"/>
      <c r="O23" s="59"/>
      <c r="P23" s="59"/>
      <c r="Q23" s="59"/>
      <c r="R23" s="59"/>
      <c r="S23" s="59"/>
      <c r="T23" s="59"/>
      <c r="U23" s="59"/>
      <c r="V23" s="59"/>
      <c r="W23" s="59"/>
      <c r="X23" s="59"/>
      <c r="Y23" s="59"/>
      <c r="Z23" s="59"/>
    </row>
    <row r="24" spans="1:26" ht="15.75" customHeight="1" x14ac:dyDescent="0.25">
      <c r="A24" s="65" t="s">
        <v>127</v>
      </c>
      <c r="B24" s="72">
        <f>+B2+B3+B8+B19+B23</f>
        <v>53697144.474399999</v>
      </c>
      <c r="C24" s="59"/>
      <c r="D24" s="64"/>
      <c r="E24" s="64"/>
      <c r="F24" s="59"/>
      <c r="G24" s="59"/>
      <c r="H24" s="59"/>
      <c r="I24" s="59"/>
      <c r="J24" s="59"/>
      <c r="K24" s="59"/>
      <c r="L24" s="59"/>
      <c r="M24" s="59"/>
      <c r="N24" s="59"/>
      <c r="O24" s="59"/>
      <c r="P24" s="59"/>
      <c r="Q24" s="59"/>
      <c r="R24" s="59"/>
      <c r="S24" s="59"/>
      <c r="T24" s="59"/>
      <c r="U24" s="59"/>
      <c r="V24" s="59"/>
      <c r="W24" s="59"/>
      <c r="X24" s="59"/>
      <c r="Y24" s="59"/>
      <c r="Z24" s="59"/>
    </row>
    <row r="25" spans="1:26" ht="15.75" customHeight="1" x14ac:dyDescent="0.25">
      <c r="A25" s="59"/>
      <c r="B25" s="59"/>
      <c r="C25" s="59"/>
      <c r="D25" s="64"/>
      <c r="E25" s="59"/>
      <c r="F25" s="59"/>
      <c r="G25" s="59"/>
      <c r="H25" s="59"/>
      <c r="I25" s="59"/>
      <c r="J25" s="59"/>
      <c r="K25" s="59"/>
      <c r="L25" s="59"/>
      <c r="M25" s="59"/>
      <c r="N25" s="59"/>
      <c r="O25" s="59"/>
      <c r="P25" s="59"/>
      <c r="Q25" s="59"/>
      <c r="R25" s="59"/>
      <c r="S25" s="59"/>
      <c r="T25" s="59"/>
      <c r="U25" s="59"/>
      <c r="V25" s="59"/>
      <c r="W25" s="59"/>
      <c r="X25" s="59"/>
      <c r="Y25" s="59"/>
      <c r="Z25" s="59"/>
    </row>
    <row r="26" spans="1:26" ht="15.75" customHeight="1" x14ac:dyDescent="0.25">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5.75" customHeight="1" x14ac:dyDescent="0.25">
      <c r="A27" s="59"/>
      <c r="B27" s="64"/>
      <c r="C27" s="59"/>
      <c r="D27" s="64"/>
      <c r="E27" s="59"/>
      <c r="F27" s="59"/>
      <c r="G27" s="59"/>
      <c r="H27" s="59"/>
      <c r="I27" s="59"/>
      <c r="J27" s="59"/>
      <c r="K27" s="59"/>
      <c r="L27" s="59"/>
      <c r="M27" s="59"/>
      <c r="N27" s="59"/>
      <c r="O27" s="59"/>
      <c r="P27" s="59"/>
      <c r="Q27" s="59"/>
      <c r="R27" s="59"/>
      <c r="S27" s="59"/>
      <c r="T27" s="59"/>
      <c r="U27" s="59"/>
      <c r="V27" s="59"/>
      <c r="W27" s="59"/>
      <c r="X27" s="59"/>
      <c r="Y27" s="59"/>
      <c r="Z27" s="59"/>
    </row>
    <row r="28" spans="1:26" ht="15.75" customHeight="1" x14ac:dyDescent="0.25">
      <c r="A28" s="59"/>
      <c r="B28" s="64"/>
      <c r="C28" s="59"/>
      <c r="D28" s="64"/>
      <c r="E28" s="59"/>
      <c r="F28" s="59"/>
      <c r="G28" s="59"/>
      <c r="H28" s="59"/>
      <c r="I28" s="59"/>
      <c r="J28" s="59"/>
      <c r="K28" s="59"/>
      <c r="L28" s="59"/>
      <c r="M28" s="59"/>
      <c r="N28" s="59"/>
      <c r="O28" s="59"/>
      <c r="P28" s="59"/>
      <c r="Q28" s="59"/>
      <c r="R28" s="59"/>
      <c r="S28" s="59"/>
      <c r="T28" s="59"/>
      <c r="U28" s="59"/>
      <c r="V28" s="59"/>
      <c r="W28" s="59"/>
      <c r="X28" s="59"/>
      <c r="Y28" s="59"/>
      <c r="Z28" s="59"/>
    </row>
    <row r="29" spans="1:26" ht="15.75" customHeight="1" x14ac:dyDescent="0.25">
      <c r="A29" s="59"/>
      <c r="B29" s="64"/>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5.75" customHeight="1" x14ac:dyDescent="0.25">
      <c r="A30" s="59"/>
      <c r="B30" s="64"/>
      <c r="C30" s="59"/>
      <c r="D30" s="64"/>
      <c r="E30" s="59"/>
      <c r="F30" s="59"/>
      <c r="G30" s="59"/>
      <c r="H30" s="59"/>
      <c r="I30" s="59"/>
      <c r="J30" s="59"/>
      <c r="K30" s="59"/>
      <c r="L30" s="59"/>
      <c r="M30" s="59"/>
      <c r="N30" s="59"/>
      <c r="O30" s="59"/>
      <c r="P30" s="59"/>
      <c r="Q30" s="59"/>
      <c r="R30" s="59"/>
      <c r="S30" s="59"/>
      <c r="T30" s="59"/>
      <c r="U30" s="59"/>
      <c r="V30" s="59"/>
      <c r="W30" s="59"/>
      <c r="X30" s="59"/>
      <c r="Y30" s="59"/>
      <c r="Z30" s="59"/>
    </row>
    <row r="31" spans="1:26" ht="15.75" customHeight="1" x14ac:dyDescent="0.25">
      <c r="A31" s="59"/>
      <c r="B31" s="59"/>
      <c r="C31" s="59"/>
      <c r="D31" s="64"/>
      <c r="E31" s="59"/>
      <c r="F31" s="59"/>
      <c r="G31" s="59"/>
      <c r="H31" s="59"/>
      <c r="I31" s="59"/>
      <c r="J31" s="59"/>
      <c r="K31" s="59"/>
      <c r="L31" s="59"/>
      <c r="M31" s="59"/>
      <c r="N31" s="59"/>
      <c r="O31" s="59"/>
      <c r="P31" s="59"/>
      <c r="Q31" s="59"/>
      <c r="R31" s="59"/>
      <c r="S31" s="59"/>
      <c r="T31" s="59"/>
      <c r="U31" s="59"/>
      <c r="V31" s="59"/>
      <c r="W31" s="59"/>
      <c r="X31" s="59"/>
      <c r="Y31" s="59"/>
      <c r="Z31" s="59"/>
    </row>
    <row r="32" spans="1:26" ht="15.75" customHeight="1" x14ac:dyDescent="0.25">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5.75" customHeight="1" x14ac:dyDescent="0.25">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5.75" customHeight="1" x14ac:dyDescent="0.25">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5.75" customHeight="1" x14ac:dyDescent="0.25">
      <c r="A35" s="59"/>
      <c r="B35" s="59"/>
      <c r="C35" s="59"/>
      <c r="D35" s="64"/>
      <c r="E35" s="59"/>
      <c r="F35" s="59"/>
      <c r="G35" s="59"/>
      <c r="H35" s="59"/>
      <c r="I35" s="59"/>
      <c r="J35" s="59"/>
      <c r="K35" s="59"/>
      <c r="L35" s="59"/>
      <c r="M35" s="59"/>
      <c r="N35" s="59"/>
      <c r="O35" s="59"/>
      <c r="P35" s="59"/>
      <c r="Q35" s="59"/>
      <c r="R35" s="59"/>
      <c r="S35" s="59"/>
      <c r="T35" s="59"/>
      <c r="U35" s="59"/>
      <c r="V35" s="59"/>
      <c r="W35" s="59"/>
      <c r="X35" s="59"/>
      <c r="Y35" s="59"/>
      <c r="Z35" s="59"/>
    </row>
    <row r="36" spans="1:26" ht="15.75" customHeight="1" x14ac:dyDescent="0.25">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5.75" customHeight="1" x14ac:dyDescent="0.25">
      <c r="A37" s="59"/>
      <c r="B37" s="59"/>
      <c r="C37" s="59"/>
      <c r="D37" s="64"/>
      <c r="E37" s="59"/>
      <c r="F37" s="59"/>
      <c r="G37" s="59"/>
      <c r="H37" s="59"/>
      <c r="I37" s="59"/>
      <c r="J37" s="59"/>
      <c r="K37" s="59"/>
      <c r="L37" s="59"/>
      <c r="M37" s="59"/>
      <c r="N37" s="59"/>
      <c r="O37" s="59"/>
      <c r="P37" s="59"/>
      <c r="Q37" s="59"/>
      <c r="R37" s="59"/>
      <c r="S37" s="59"/>
      <c r="T37" s="59"/>
      <c r="U37" s="59"/>
      <c r="V37" s="59"/>
      <c r="W37" s="59"/>
      <c r="X37" s="59"/>
      <c r="Y37" s="59"/>
      <c r="Z37" s="59"/>
    </row>
    <row r="38" spans="1:26" ht="15.75" customHeight="1" x14ac:dyDescent="0.25">
      <c r="A38" s="59"/>
      <c r="B38" s="59"/>
      <c r="C38" s="59"/>
      <c r="D38" s="64"/>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x14ac:dyDescent="0.25">
      <c r="A39" s="59"/>
      <c r="B39" s="59"/>
      <c r="C39" s="59"/>
      <c r="D39" s="64"/>
      <c r="E39" s="59"/>
      <c r="F39" s="59"/>
      <c r="G39" s="59"/>
      <c r="H39" s="59"/>
      <c r="I39" s="59"/>
      <c r="J39" s="59"/>
      <c r="K39" s="59"/>
      <c r="L39" s="59"/>
      <c r="M39" s="59"/>
      <c r="N39" s="59"/>
      <c r="O39" s="59"/>
      <c r="P39" s="59"/>
      <c r="Q39" s="59"/>
      <c r="R39" s="59"/>
      <c r="S39" s="59"/>
      <c r="T39" s="59"/>
      <c r="U39" s="59"/>
      <c r="V39" s="59"/>
      <c r="W39" s="59"/>
      <c r="X39" s="59"/>
      <c r="Y39" s="59"/>
      <c r="Z39" s="59"/>
    </row>
    <row r="40" spans="1:26" ht="15.75" customHeight="1" x14ac:dyDescent="0.25">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5.75" customHeight="1" x14ac:dyDescent="0.2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5.75" customHeight="1" x14ac:dyDescent="0.25">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5.75" customHeight="1" x14ac:dyDescent="0.25">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5.75" customHeight="1" x14ac:dyDescent="0.25">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5.75" customHeight="1" x14ac:dyDescent="0.2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5.75" customHeight="1" x14ac:dyDescent="0.25">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5.75" customHeight="1" x14ac:dyDescent="0.25">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x14ac:dyDescent="0.25">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x14ac:dyDescent="0.25">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x14ac:dyDescent="0.25">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5.75" customHeight="1" x14ac:dyDescent="0.25">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75" customHeight="1" x14ac:dyDescent="0.25">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5.75" customHeight="1" x14ac:dyDescent="0.25">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75" customHeight="1" x14ac:dyDescent="0.25">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5.75" customHeight="1" x14ac:dyDescent="0.2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5.75" customHeight="1" x14ac:dyDescent="0.25">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5.75" customHeight="1" x14ac:dyDescent="0.25">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x14ac:dyDescent="0.25">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x14ac:dyDescent="0.25">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x14ac:dyDescent="0.25">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x14ac:dyDescent="0.25">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x14ac:dyDescent="0.25">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5.75" customHeight="1" x14ac:dyDescent="0.25">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5.75" customHeight="1" x14ac:dyDescent="0.25">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5.75" customHeight="1" x14ac:dyDescent="0.2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5.75" customHeight="1" x14ac:dyDescent="0.25">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5.75" customHeight="1" x14ac:dyDescent="0.25">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5.75" customHeight="1" x14ac:dyDescent="0.25">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5.75" customHeight="1" x14ac:dyDescent="0.25">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5.75" customHeight="1" x14ac:dyDescent="0.25">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5.75" customHeight="1" x14ac:dyDescent="0.25">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5.75" customHeight="1" x14ac:dyDescent="0.25">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x14ac:dyDescent="0.25">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x14ac:dyDescent="0.2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x14ac:dyDescent="0.2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x14ac:dyDescent="0.2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x14ac:dyDescent="0.2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x14ac:dyDescent="0.2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x14ac:dyDescent="0.2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x14ac:dyDescent="0.2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x14ac:dyDescent="0.2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x14ac:dyDescent="0.2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x14ac:dyDescent="0.2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x14ac:dyDescent="0.2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x14ac:dyDescent="0.2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x14ac:dyDescent="0.2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x14ac:dyDescent="0.2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x14ac:dyDescent="0.2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x14ac:dyDescent="0.2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x14ac:dyDescent="0.2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x14ac:dyDescent="0.2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x14ac:dyDescent="0.2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x14ac:dyDescent="0.2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x14ac:dyDescent="0.2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x14ac:dyDescent="0.2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x14ac:dyDescent="0.2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x14ac:dyDescent="0.2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x14ac:dyDescent="0.2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x14ac:dyDescent="0.2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x14ac:dyDescent="0.2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x14ac:dyDescent="0.2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x14ac:dyDescent="0.2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x14ac:dyDescent="0.2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x14ac:dyDescent="0.2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x14ac:dyDescent="0.2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x14ac:dyDescent="0.2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x14ac:dyDescent="0.2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x14ac:dyDescent="0.2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x14ac:dyDescent="0.2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x14ac:dyDescent="0.2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x14ac:dyDescent="0.2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x14ac:dyDescent="0.2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x14ac:dyDescent="0.2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x14ac:dyDescent="0.2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x14ac:dyDescent="0.2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x14ac:dyDescent="0.2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x14ac:dyDescent="0.2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x14ac:dyDescent="0.2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x14ac:dyDescent="0.2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x14ac:dyDescent="0.2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x14ac:dyDescent="0.2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x14ac:dyDescent="0.2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x14ac:dyDescent="0.2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x14ac:dyDescent="0.2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x14ac:dyDescent="0.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x14ac:dyDescent="0.2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x14ac:dyDescent="0.2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x14ac:dyDescent="0.2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x14ac:dyDescent="0.2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x14ac:dyDescent="0.2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x14ac:dyDescent="0.2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x14ac:dyDescent="0.2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x14ac:dyDescent="0.2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x14ac:dyDescent="0.2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x14ac:dyDescent="0.2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x14ac:dyDescent="0.2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x14ac:dyDescent="0.2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x14ac:dyDescent="0.2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x14ac:dyDescent="0.2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x14ac:dyDescent="0.2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x14ac:dyDescent="0.2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x14ac:dyDescent="0.2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x14ac:dyDescent="0.2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x14ac:dyDescent="0.2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x14ac:dyDescent="0.2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x14ac:dyDescent="0.2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x14ac:dyDescent="0.2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x14ac:dyDescent="0.2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x14ac:dyDescent="0.2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x14ac:dyDescent="0.2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x14ac:dyDescent="0.2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x14ac:dyDescent="0.2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x14ac:dyDescent="0.2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x14ac:dyDescent="0.2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x14ac:dyDescent="0.2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x14ac:dyDescent="0.2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x14ac:dyDescent="0.2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x14ac:dyDescent="0.2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x14ac:dyDescent="0.2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x14ac:dyDescent="0.2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x14ac:dyDescent="0.2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x14ac:dyDescent="0.2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x14ac:dyDescent="0.2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x14ac:dyDescent="0.2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x14ac:dyDescent="0.2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x14ac:dyDescent="0.2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x14ac:dyDescent="0.2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x14ac:dyDescent="0.2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x14ac:dyDescent="0.2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x14ac:dyDescent="0.2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x14ac:dyDescent="0.2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x14ac:dyDescent="0.2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x14ac:dyDescent="0.2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x14ac:dyDescent="0.2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x14ac:dyDescent="0.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x14ac:dyDescent="0.2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x14ac:dyDescent="0.2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x14ac:dyDescent="0.2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x14ac:dyDescent="0.2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x14ac:dyDescent="0.2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x14ac:dyDescent="0.2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x14ac:dyDescent="0.2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x14ac:dyDescent="0.2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x14ac:dyDescent="0.2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x14ac:dyDescent="0.2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x14ac:dyDescent="0.2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x14ac:dyDescent="0.2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x14ac:dyDescent="0.2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x14ac:dyDescent="0.2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x14ac:dyDescent="0.2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x14ac:dyDescent="0.2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x14ac:dyDescent="0.2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x14ac:dyDescent="0.2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x14ac:dyDescent="0.2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x14ac:dyDescent="0.2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x14ac:dyDescent="0.2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x14ac:dyDescent="0.2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x14ac:dyDescent="0.2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x14ac:dyDescent="0.2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x14ac:dyDescent="0.2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x14ac:dyDescent="0.2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x14ac:dyDescent="0.2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x14ac:dyDescent="0.2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x14ac:dyDescent="0.2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x14ac:dyDescent="0.2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x14ac:dyDescent="0.2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x14ac:dyDescent="0.2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x14ac:dyDescent="0.2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x14ac:dyDescent="0.2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x14ac:dyDescent="0.2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x14ac:dyDescent="0.2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x14ac:dyDescent="0.2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x14ac:dyDescent="0.2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x14ac:dyDescent="0.2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x14ac:dyDescent="0.2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x14ac:dyDescent="0.2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x14ac:dyDescent="0.2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x14ac:dyDescent="0.2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x14ac:dyDescent="0.2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x14ac:dyDescent="0.2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x14ac:dyDescent="0.2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x14ac:dyDescent="0.2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x14ac:dyDescent="0.2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x14ac:dyDescent="0.2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x14ac:dyDescent="0.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x14ac:dyDescent="0.2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x14ac:dyDescent="0.2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x14ac:dyDescent="0.2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x14ac:dyDescent="0.2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x14ac:dyDescent="0.2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x14ac:dyDescent="0.2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x14ac:dyDescent="0.2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x14ac:dyDescent="0.2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x14ac:dyDescent="0.2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x14ac:dyDescent="0.2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x14ac:dyDescent="0.2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x14ac:dyDescent="0.2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x14ac:dyDescent="0.2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x14ac:dyDescent="0.2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x14ac:dyDescent="0.2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x14ac:dyDescent="0.2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x14ac:dyDescent="0.2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x14ac:dyDescent="0.2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x14ac:dyDescent="0.2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x14ac:dyDescent="0.2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x14ac:dyDescent="0.2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x14ac:dyDescent="0.2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x14ac:dyDescent="0.2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x14ac:dyDescent="0.2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x14ac:dyDescent="0.2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x14ac:dyDescent="0.2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x14ac:dyDescent="0.2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x14ac:dyDescent="0.2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x14ac:dyDescent="0.2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x14ac:dyDescent="0.2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x14ac:dyDescent="0.2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x14ac:dyDescent="0.2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x14ac:dyDescent="0.2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x14ac:dyDescent="0.2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x14ac:dyDescent="0.2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x14ac:dyDescent="0.2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x14ac:dyDescent="0.2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x14ac:dyDescent="0.2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x14ac:dyDescent="0.2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x14ac:dyDescent="0.2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x14ac:dyDescent="0.2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x14ac:dyDescent="0.2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x14ac:dyDescent="0.2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x14ac:dyDescent="0.2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x14ac:dyDescent="0.2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x14ac:dyDescent="0.2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x14ac:dyDescent="0.2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x14ac:dyDescent="0.2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x14ac:dyDescent="0.2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x14ac:dyDescent="0.2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x14ac:dyDescent="0.2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x14ac:dyDescent="0.2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x14ac:dyDescent="0.2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x14ac:dyDescent="0.2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x14ac:dyDescent="0.2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x14ac:dyDescent="0.2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x14ac:dyDescent="0.2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x14ac:dyDescent="0.2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x14ac:dyDescent="0.2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x14ac:dyDescent="0.2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x14ac:dyDescent="0.2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x14ac:dyDescent="0.2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x14ac:dyDescent="0.2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x14ac:dyDescent="0.2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x14ac:dyDescent="0.2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x14ac:dyDescent="0.2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x14ac:dyDescent="0.2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x14ac:dyDescent="0.2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x14ac:dyDescent="0.2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x14ac:dyDescent="0.2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x14ac:dyDescent="0.2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x14ac:dyDescent="0.2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x14ac:dyDescent="0.2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x14ac:dyDescent="0.2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x14ac:dyDescent="0.2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x14ac:dyDescent="0.2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x14ac:dyDescent="0.2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x14ac:dyDescent="0.2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x14ac:dyDescent="0.2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x14ac:dyDescent="0.2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x14ac:dyDescent="0.2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x14ac:dyDescent="0.2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x14ac:dyDescent="0.2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x14ac:dyDescent="0.2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x14ac:dyDescent="0.2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x14ac:dyDescent="0.2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x14ac:dyDescent="0.2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x14ac:dyDescent="0.2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x14ac:dyDescent="0.2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x14ac:dyDescent="0.2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x14ac:dyDescent="0.2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x14ac:dyDescent="0.2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x14ac:dyDescent="0.2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x14ac:dyDescent="0.2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x14ac:dyDescent="0.2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x14ac:dyDescent="0.2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x14ac:dyDescent="0.2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x14ac:dyDescent="0.2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x14ac:dyDescent="0.2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x14ac:dyDescent="0.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x14ac:dyDescent="0.2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x14ac:dyDescent="0.2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x14ac:dyDescent="0.2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x14ac:dyDescent="0.2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x14ac:dyDescent="0.2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x14ac:dyDescent="0.2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x14ac:dyDescent="0.2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x14ac:dyDescent="0.2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x14ac:dyDescent="0.2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x14ac:dyDescent="0.2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x14ac:dyDescent="0.2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x14ac:dyDescent="0.2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x14ac:dyDescent="0.2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x14ac:dyDescent="0.2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x14ac:dyDescent="0.2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x14ac:dyDescent="0.2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x14ac:dyDescent="0.2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x14ac:dyDescent="0.2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x14ac:dyDescent="0.2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x14ac:dyDescent="0.2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x14ac:dyDescent="0.2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x14ac:dyDescent="0.2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x14ac:dyDescent="0.2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x14ac:dyDescent="0.2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x14ac:dyDescent="0.2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x14ac:dyDescent="0.2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x14ac:dyDescent="0.2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x14ac:dyDescent="0.2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x14ac:dyDescent="0.2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x14ac:dyDescent="0.2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x14ac:dyDescent="0.2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x14ac:dyDescent="0.2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x14ac:dyDescent="0.2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x14ac:dyDescent="0.2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x14ac:dyDescent="0.2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x14ac:dyDescent="0.2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x14ac:dyDescent="0.2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x14ac:dyDescent="0.2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x14ac:dyDescent="0.2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x14ac:dyDescent="0.2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x14ac:dyDescent="0.2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x14ac:dyDescent="0.2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x14ac:dyDescent="0.2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x14ac:dyDescent="0.2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x14ac:dyDescent="0.2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x14ac:dyDescent="0.2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x14ac:dyDescent="0.2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x14ac:dyDescent="0.2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x14ac:dyDescent="0.2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x14ac:dyDescent="0.2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x14ac:dyDescent="0.2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x14ac:dyDescent="0.2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x14ac:dyDescent="0.2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x14ac:dyDescent="0.2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x14ac:dyDescent="0.2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x14ac:dyDescent="0.2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x14ac:dyDescent="0.2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x14ac:dyDescent="0.2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x14ac:dyDescent="0.2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x14ac:dyDescent="0.2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x14ac:dyDescent="0.2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x14ac:dyDescent="0.2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x14ac:dyDescent="0.2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x14ac:dyDescent="0.2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x14ac:dyDescent="0.2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x14ac:dyDescent="0.2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x14ac:dyDescent="0.2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x14ac:dyDescent="0.2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x14ac:dyDescent="0.2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x14ac:dyDescent="0.2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x14ac:dyDescent="0.2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x14ac:dyDescent="0.2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x14ac:dyDescent="0.2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x14ac:dyDescent="0.2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x14ac:dyDescent="0.2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x14ac:dyDescent="0.2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x14ac:dyDescent="0.2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x14ac:dyDescent="0.2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x14ac:dyDescent="0.2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x14ac:dyDescent="0.2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x14ac:dyDescent="0.2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x14ac:dyDescent="0.2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x14ac:dyDescent="0.2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x14ac:dyDescent="0.2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x14ac:dyDescent="0.2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x14ac:dyDescent="0.2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x14ac:dyDescent="0.2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x14ac:dyDescent="0.2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x14ac:dyDescent="0.2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x14ac:dyDescent="0.2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x14ac:dyDescent="0.2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x14ac:dyDescent="0.2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x14ac:dyDescent="0.2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x14ac:dyDescent="0.2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x14ac:dyDescent="0.2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x14ac:dyDescent="0.2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x14ac:dyDescent="0.2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x14ac:dyDescent="0.2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x14ac:dyDescent="0.2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x14ac:dyDescent="0.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x14ac:dyDescent="0.2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x14ac:dyDescent="0.2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x14ac:dyDescent="0.2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x14ac:dyDescent="0.2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x14ac:dyDescent="0.2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x14ac:dyDescent="0.2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x14ac:dyDescent="0.2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x14ac:dyDescent="0.2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x14ac:dyDescent="0.2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x14ac:dyDescent="0.2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x14ac:dyDescent="0.2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x14ac:dyDescent="0.2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x14ac:dyDescent="0.2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x14ac:dyDescent="0.2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x14ac:dyDescent="0.2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x14ac:dyDescent="0.2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x14ac:dyDescent="0.2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x14ac:dyDescent="0.2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x14ac:dyDescent="0.2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x14ac:dyDescent="0.2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x14ac:dyDescent="0.2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x14ac:dyDescent="0.2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x14ac:dyDescent="0.2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x14ac:dyDescent="0.2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x14ac:dyDescent="0.2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x14ac:dyDescent="0.2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x14ac:dyDescent="0.2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x14ac:dyDescent="0.2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x14ac:dyDescent="0.2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x14ac:dyDescent="0.2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x14ac:dyDescent="0.2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x14ac:dyDescent="0.2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x14ac:dyDescent="0.2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x14ac:dyDescent="0.2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x14ac:dyDescent="0.2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x14ac:dyDescent="0.2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x14ac:dyDescent="0.2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x14ac:dyDescent="0.2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x14ac:dyDescent="0.2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x14ac:dyDescent="0.2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x14ac:dyDescent="0.2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x14ac:dyDescent="0.2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x14ac:dyDescent="0.2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x14ac:dyDescent="0.2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x14ac:dyDescent="0.2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x14ac:dyDescent="0.2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x14ac:dyDescent="0.2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x14ac:dyDescent="0.2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x14ac:dyDescent="0.2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x14ac:dyDescent="0.2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x14ac:dyDescent="0.2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x14ac:dyDescent="0.2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x14ac:dyDescent="0.2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x14ac:dyDescent="0.2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x14ac:dyDescent="0.2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x14ac:dyDescent="0.2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x14ac:dyDescent="0.2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x14ac:dyDescent="0.2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x14ac:dyDescent="0.2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x14ac:dyDescent="0.2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x14ac:dyDescent="0.2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x14ac:dyDescent="0.2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x14ac:dyDescent="0.2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x14ac:dyDescent="0.2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x14ac:dyDescent="0.2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x14ac:dyDescent="0.2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x14ac:dyDescent="0.2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x14ac:dyDescent="0.2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x14ac:dyDescent="0.2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x14ac:dyDescent="0.2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x14ac:dyDescent="0.2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x14ac:dyDescent="0.2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x14ac:dyDescent="0.2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x14ac:dyDescent="0.2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x14ac:dyDescent="0.2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x14ac:dyDescent="0.2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x14ac:dyDescent="0.2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x14ac:dyDescent="0.2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x14ac:dyDescent="0.2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x14ac:dyDescent="0.2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x14ac:dyDescent="0.2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x14ac:dyDescent="0.2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x14ac:dyDescent="0.2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x14ac:dyDescent="0.2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x14ac:dyDescent="0.2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x14ac:dyDescent="0.2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x14ac:dyDescent="0.2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x14ac:dyDescent="0.2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x14ac:dyDescent="0.2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x14ac:dyDescent="0.2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x14ac:dyDescent="0.2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x14ac:dyDescent="0.2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x14ac:dyDescent="0.2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x14ac:dyDescent="0.2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x14ac:dyDescent="0.2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x14ac:dyDescent="0.2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x14ac:dyDescent="0.2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x14ac:dyDescent="0.2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x14ac:dyDescent="0.2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x14ac:dyDescent="0.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x14ac:dyDescent="0.2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x14ac:dyDescent="0.2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x14ac:dyDescent="0.2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x14ac:dyDescent="0.2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x14ac:dyDescent="0.2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x14ac:dyDescent="0.2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x14ac:dyDescent="0.2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x14ac:dyDescent="0.2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x14ac:dyDescent="0.2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x14ac:dyDescent="0.2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x14ac:dyDescent="0.2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x14ac:dyDescent="0.2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x14ac:dyDescent="0.2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x14ac:dyDescent="0.2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x14ac:dyDescent="0.2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x14ac:dyDescent="0.2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x14ac:dyDescent="0.2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x14ac:dyDescent="0.2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x14ac:dyDescent="0.2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x14ac:dyDescent="0.2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x14ac:dyDescent="0.2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x14ac:dyDescent="0.2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x14ac:dyDescent="0.2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x14ac:dyDescent="0.2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x14ac:dyDescent="0.2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x14ac:dyDescent="0.2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x14ac:dyDescent="0.2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x14ac:dyDescent="0.2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x14ac:dyDescent="0.2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x14ac:dyDescent="0.2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x14ac:dyDescent="0.2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x14ac:dyDescent="0.2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x14ac:dyDescent="0.2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x14ac:dyDescent="0.2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x14ac:dyDescent="0.2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x14ac:dyDescent="0.2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x14ac:dyDescent="0.2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x14ac:dyDescent="0.2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x14ac:dyDescent="0.2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x14ac:dyDescent="0.2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x14ac:dyDescent="0.2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x14ac:dyDescent="0.2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x14ac:dyDescent="0.2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x14ac:dyDescent="0.2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x14ac:dyDescent="0.2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x14ac:dyDescent="0.2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x14ac:dyDescent="0.2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x14ac:dyDescent="0.2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x14ac:dyDescent="0.2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x14ac:dyDescent="0.2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x14ac:dyDescent="0.2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x14ac:dyDescent="0.2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x14ac:dyDescent="0.2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x14ac:dyDescent="0.2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x14ac:dyDescent="0.2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x14ac:dyDescent="0.2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x14ac:dyDescent="0.2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x14ac:dyDescent="0.2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x14ac:dyDescent="0.2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x14ac:dyDescent="0.2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x14ac:dyDescent="0.2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x14ac:dyDescent="0.2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x14ac:dyDescent="0.2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x14ac:dyDescent="0.2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x14ac:dyDescent="0.2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x14ac:dyDescent="0.2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x14ac:dyDescent="0.2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x14ac:dyDescent="0.2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x14ac:dyDescent="0.2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x14ac:dyDescent="0.2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x14ac:dyDescent="0.2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x14ac:dyDescent="0.2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x14ac:dyDescent="0.2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x14ac:dyDescent="0.2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x14ac:dyDescent="0.2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x14ac:dyDescent="0.2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x14ac:dyDescent="0.2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x14ac:dyDescent="0.2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x14ac:dyDescent="0.2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x14ac:dyDescent="0.2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x14ac:dyDescent="0.2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x14ac:dyDescent="0.2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x14ac:dyDescent="0.2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x14ac:dyDescent="0.2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x14ac:dyDescent="0.2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x14ac:dyDescent="0.2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x14ac:dyDescent="0.2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x14ac:dyDescent="0.2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x14ac:dyDescent="0.2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x14ac:dyDescent="0.2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x14ac:dyDescent="0.2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x14ac:dyDescent="0.2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x14ac:dyDescent="0.2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x14ac:dyDescent="0.2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x14ac:dyDescent="0.2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x14ac:dyDescent="0.2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x14ac:dyDescent="0.2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x14ac:dyDescent="0.2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x14ac:dyDescent="0.2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x14ac:dyDescent="0.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x14ac:dyDescent="0.2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x14ac:dyDescent="0.2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x14ac:dyDescent="0.2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x14ac:dyDescent="0.2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x14ac:dyDescent="0.2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x14ac:dyDescent="0.2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x14ac:dyDescent="0.2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x14ac:dyDescent="0.2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x14ac:dyDescent="0.2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x14ac:dyDescent="0.2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x14ac:dyDescent="0.2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x14ac:dyDescent="0.2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x14ac:dyDescent="0.2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x14ac:dyDescent="0.2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x14ac:dyDescent="0.2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x14ac:dyDescent="0.2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x14ac:dyDescent="0.2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x14ac:dyDescent="0.2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x14ac:dyDescent="0.2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x14ac:dyDescent="0.2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x14ac:dyDescent="0.2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x14ac:dyDescent="0.2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x14ac:dyDescent="0.2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x14ac:dyDescent="0.2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x14ac:dyDescent="0.2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x14ac:dyDescent="0.2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x14ac:dyDescent="0.2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x14ac:dyDescent="0.2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x14ac:dyDescent="0.2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x14ac:dyDescent="0.2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x14ac:dyDescent="0.2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x14ac:dyDescent="0.2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x14ac:dyDescent="0.2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x14ac:dyDescent="0.2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x14ac:dyDescent="0.2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x14ac:dyDescent="0.2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x14ac:dyDescent="0.2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x14ac:dyDescent="0.2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x14ac:dyDescent="0.2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x14ac:dyDescent="0.2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x14ac:dyDescent="0.2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x14ac:dyDescent="0.2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x14ac:dyDescent="0.2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x14ac:dyDescent="0.2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x14ac:dyDescent="0.2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x14ac:dyDescent="0.2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x14ac:dyDescent="0.2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x14ac:dyDescent="0.2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x14ac:dyDescent="0.2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x14ac:dyDescent="0.2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x14ac:dyDescent="0.2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x14ac:dyDescent="0.2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x14ac:dyDescent="0.2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x14ac:dyDescent="0.2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x14ac:dyDescent="0.2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x14ac:dyDescent="0.2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x14ac:dyDescent="0.2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x14ac:dyDescent="0.2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x14ac:dyDescent="0.2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x14ac:dyDescent="0.2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x14ac:dyDescent="0.2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x14ac:dyDescent="0.2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x14ac:dyDescent="0.2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x14ac:dyDescent="0.2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x14ac:dyDescent="0.2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x14ac:dyDescent="0.2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x14ac:dyDescent="0.2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x14ac:dyDescent="0.2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x14ac:dyDescent="0.2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x14ac:dyDescent="0.2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x14ac:dyDescent="0.2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x14ac:dyDescent="0.2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x14ac:dyDescent="0.2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x14ac:dyDescent="0.2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x14ac:dyDescent="0.2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x14ac:dyDescent="0.2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x14ac:dyDescent="0.2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x14ac:dyDescent="0.2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x14ac:dyDescent="0.2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x14ac:dyDescent="0.2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x14ac:dyDescent="0.2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x14ac:dyDescent="0.2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x14ac:dyDescent="0.2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x14ac:dyDescent="0.2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x14ac:dyDescent="0.2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x14ac:dyDescent="0.2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x14ac:dyDescent="0.2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x14ac:dyDescent="0.2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x14ac:dyDescent="0.2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x14ac:dyDescent="0.2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x14ac:dyDescent="0.2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x14ac:dyDescent="0.2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x14ac:dyDescent="0.2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x14ac:dyDescent="0.2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x14ac:dyDescent="0.2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x14ac:dyDescent="0.2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x14ac:dyDescent="0.2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x14ac:dyDescent="0.2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x14ac:dyDescent="0.2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x14ac:dyDescent="0.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x14ac:dyDescent="0.2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x14ac:dyDescent="0.2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x14ac:dyDescent="0.2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x14ac:dyDescent="0.2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x14ac:dyDescent="0.2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x14ac:dyDescent="0.2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x14ac:dyDescent="0.2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x14ac:dyDescent="0.2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x14ac:dyDescent="0.2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x14ac:dyDescent="0.2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x14ac:dyDescent="0.2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x14ac:dyDescent="0.2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x14ac:dyDescent="0.2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x14ac:dyDescent="0.2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x14ac:dyDescent="0.2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x14ac:dyDescent="0.2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x14ac:dyDescent="0.2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x14ac:dyDescent="0.2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x14ac:dyDescent="0.2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x14ac:dyDescent="0.2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x14ac:dyDescent="0.2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x14ac:dyDescent="0.2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x14ac:dyDescent="0.2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x14ac:dyDescent="0.2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x14ac:dyDescent="0.2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x14ac:dyDescent="0.2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x14ac:dyDescent="0.2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x14ac:dyDescent="0.2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x14ac:dyDescent="0.2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x14ac:dyDescent="0.2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x14ac:dyDescent="0.2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x14ac:dyDescent="0.2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x14ac:dyDescent="0.2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x14ac:dyDescent="0.2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x14ac:dyDescent="0.2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x14ac:dyDescent="0.2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x14ac:dyDescent="0.2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x14ac:dyDescent="0.2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x14ac:dyDescent="0.2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x14ac:dyDescent="0.2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x14ac:dyDescent="0.2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x14ac:dyDescent="0.2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x14ac:dyDescent="0.2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x14ac:dyDescent="0.2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x14ac:dyDescent="0.2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x14ac:dyDescent="0.2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x14ac:dyDescent="0.2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x14ac:dyDescent="0.2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x14ac:dyDescent="0.2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x14ac:dyDescent="0.2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x14ac:dyDescent="0.2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x14ac:dyDescent="0.2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x14ac:dyDescent="0.2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x14ac:dyDescent="0.2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x14ac:dyDescent="0.2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x14ac:dyDescent="0.2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x14ac:dyDescent="0.2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x14ac:dyDescent="0.2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x14ac:dyDescent="0.2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x14ac:dyDescent="0.2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x14ac:dyDescent="0.2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x14ac:dyDescent="0.2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x14ac:dyDescent="0.2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x14ac:dyDescent="0.2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x14ac:dyDescent="0.2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x14ac:dyDescent="0.2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x14ac:dyDescent="0.2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x14ac:dyDescent="0.2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x14ac:dyDescent="0.2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x14ac:dyDescent="0.2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x14ac:dyDescent="0.2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x14ac:dyDescent="0.2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x14ac:dyDescent="0.2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x14ac:dyDescent="0.2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x14ac:dyDescent="0.2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x14ac:dyDescent="0.2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x14ac:dyDescent="0.2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x14ac:dyDescent="0.2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x14ac:dyDescent="0.2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x14ac:dyDescent="0.2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x14ac:dyDescent="0.2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x14ac:dyDescent="0.2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x14ac:dyDescent="0.2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x14ac:dyDescent="0.2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x14ac:dyDescent="0.2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x14ac:dyDescent="0.2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x14ac:dyDescent="0.2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x14ac:dyDescent="0.2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x14ac:dyDescent="0.2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x14ac:dyDescent="0.2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x14ac:dyDescent="0.2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x14ac:dyDescent="0.2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x14ac:dyDescent="0.2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x14ac:dyDescent="0.2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x14ac:dyDescent="0.2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x14ac:dyDescent="0.2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x14ac:dyDescent="0.2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x14ac:dyDescent="0.2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x14ac:dyDescent="0.2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x14ac:dyDescent="0.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x14ac:dyDescent="0.2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x14ac:dyDescent="0.2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x14ac:dyDescent="0.2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x14ac:dyDescent="0.2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x14ac:dyDescent="0.2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x14ac:dyDescent="0.2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x14ac:dyDescent="0.2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x14ac:dyDescent="0.2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x14ac:dyDescent="0.2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x14ac:dyDescent="0.2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x14ac:dyDescent="0.2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x14ac:dyDescent="0.2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x14ac:dyDescent="0.2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x14ac:dyDescent="0.2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x14ac:dyDescent="0.2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x14ac:dyDescent="0.2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x14ac:dyDescent="0.2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x14ac:dyDescent="0.2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x14ac:dyDescent="0.2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x14ac:dyDescent="0.2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x14ac:dyDescent="0.2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x14ac:dyDescent="0.2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x14ac:dyDescent="0.2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x14ac:dyDescent="0.2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x14ac:dyDescent="0.2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x14ac:dyDescent="0.2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x14ac:dyDescent="0.2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x14ac:dyDescent="0.2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x14ac:dyDescent="0.2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x14ac:dyDescent="0.2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x14ac:dyDescent="0.2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x14ac:dyDescent="0.2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x14ac:dyDescent="0.2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x14ac:dyDescent="0.2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x14ac:dyDescent="0.2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x14ac:dyDescent="0.2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x14ac:dyDescent="0.2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x14ac:dyDescent="0.2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x14ac:dyDescent="0.2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x14ac:dyDescent="0.2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x14ac:dyDescent="0.2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x14ac:dyDescent="0.2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x14ac:dyDescent="0.2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x14ac:dyDescent="0.2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x14ac:dyDescent="0.2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x14ac:dyDescent="0.2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x14ac:dyDescent="0.2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x14ac:dyDescent="0.2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x14ac:dyDescent="0.2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x14ac:dyDescent="0.2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x14ac:dyDescent="0.2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x14ac:dyDescent="0.2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x14ac:dyDescent="0.2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x14ac:dyDescent="0.2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x14ac:dyDescent="0.2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x14ac:dyDescent="0.2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x14ac:dyDescent="0.2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x14ac:dyDescent="0.2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x14ac:dyDescent="0.2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x14ac:dyDescent="0.2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x14ac:dyDescent="0.2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x14ac:dyDescent="0.2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x14ac:dyDescent="0.2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x14ac:dyDescent="0.2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x14ac:dyDescent="0.2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x14ac:dyDescent="0.2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x14ac:dyDescent="0.2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x14ac:dyDescent="0.2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x14ac:dyDescent="0.2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x14ac:dyDescent="0.2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x14ac:dyDescent="0.2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x14ac:dyDescent="0.2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x14ac:dyDescent="0.2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x14ac:dyDescent="0.2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x14ac:dyDescent="0.2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x14ac:dyDescent="0.2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x14ac:dyDescent="0.2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x14ac:dyDescent="0.2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x14ac:dyDescent="0.2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x14ac:dyDescent="0.2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x14ac:dyDescent="0.2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x14ac:dyDescent="0.2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x14ac:dyDescent="0.2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x14ac:dyDescent="0.2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x14ac:dyDescent="0.2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x14ac:dyDescent="0.2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x14ac:dyDescent="0.2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x14ac:dyDescent="0.2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x14ac:dyDescent="0.2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x14ac:dyDescent="0.2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x14ac:dyDescent="0.2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x14ac:dyDescent="0.2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x14ac:dyDescent="0.2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x14ac:dyDescent="0.2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x14ac:dyDescent="0.2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x14ac:dyDescent="0.2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x14ac:dyDescent="0.2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x14ac:dyDescent="0.2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x14ac:dyDescent="0.2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x14ac:dyDescent="0.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x14ac:dyDescent="0.2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x14ac:dyDescent="0.2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x14ac:dyDescent="0.2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x14ac:dyDescent="0.2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x14ac:dyDescent="0.2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x14ac:dyDescent="0.2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x14ac:dyDescent="0.2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x14ac:dyDescent="0.2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x14ac:dyDescent="0.2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x14ac:dyDescent="0.2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x14ac:dyDescent="0.2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x14ac:dyDescent="0.2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x14ac:dyDescent="0.2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x14ac:dyDescent="0.2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x14ac:dyDescent="0.2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x14ac:dyDescent="0.2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x14ac:dyDescent="0.2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x14ac:dyDescent="0.2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x14ac:dyDescent="0.2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x14ac:dyDescent="0.2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x14ac:dyDescent="0.2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x14ac:dyDescent="0.2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x14ac:dyDescent="0.2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x14ac:dyDescent="0.2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x14ac:dyDescent="0.2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x14ac:dyDescent="0.2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x14ac:dyDescent="0.2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x14ac:dyDescent="0.2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x14ac:dyDescent="0.2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x14ac:dyDescent="0.2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x14ac:dyDescent="0.2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x14ac:dyDescent="0.2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x14ac:dyDescent="0.2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x14ac:dyDescent="0.2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x14ac:dyDescent="0.2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x14ac:dyDescent="0.2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x14ac:dyDescent="0.2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x14ac:dyDescent="0.2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x14ac:dyDescent="0.2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x14ac:dyDescent="0.2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x14ac:dyDescent="0.2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x14ac:dyDescent="0.2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x14ac:dyDescent="0.2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x14ac:dyDescent="0.2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x14ac:dyDescent="0.2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x14ac:dyDescent="0.2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x14ac:dyDescent="0.2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x14ac:dyDescent="0.2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x14ac:dyDescent="0.2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x14ac:dyDescent="0.2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x14ac:dyDescent="0.2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x14ac:dyDescent="0.2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x14ac:dyDescent="0.2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x14ac:dyDescent="0.2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x14ac:dyDescent="0.2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x14ac:dyDescent="0.2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x14ac:dyDescent="0.2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x14ac:dyDescent="0.2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x14ac:dyDescent="0.2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x14ac:dyDescent="0.2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x14ac:dyDescent="0.2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x14ac:dyDescent="0.2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x14ac:dyDescent="0.2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x14ac:dyDescent="0.2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x14ac:dyDescent="0.2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x14ac:dyDescent="0.2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x14ac:dyDescent="0.2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x14ac:dyDescent="0.2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x14ac:dyDescent="0.2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x14ac:dyDescent="0.2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x14ac:dyDescent="0.2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x14ac:dyDescent="0.2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x14ac:dyDescent="0.2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5.75" customHeight="1" x14ac:dyDescent="0.2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5.75" customHeight="1" x14ac:dyDescent="0.2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4">
    <mergeCell ref="A1:B1"/>
    <mergeCell ref="D1:E1"/>
    <mergeCell ref="G4:H6"/>
    <mergeCell ref="G7:H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tabSelected="1" topLeftCell="X17" workbookViewId="0">
      <selection activeCell="H72" sqref="H72"/>
    </sheetView>
  </sheetViews>
  <sheetFormatPr baseColWidth="10" defaultColWidth="14.42578125" defaultRowHeight="15" customHeight="1" x14ac:dyDescent="0.25"/>
  <cols>
    <col min="1" max="1" width="3" customWidth="1"/>
    <col min="2" max="2" width="23.42578125" customWidth="1"/>
    <col min="3" max="3" width="19.7109375" customWidth="1"/>
    <col min="4" max="4" width="14.7109375" customWidth="1"/>
    <col min="5" max="5" width="20.42578125" customWidth="1"/>
    <col min="6" max="6" width="22.28515625" customWidth="1"/>
    <col min="7" max="7" width="11.7109375" customWidth="1"/>
    <col min="8" max="8" width="18.7109375" customWidth="1"/>
    <col min="9" max="9" width="11.7109375" customWidth="1"/>
    <col min="10" max="10" width="16.28515625" customWidth="1"/>
    <col min="11" max="11" width="11" customWidth="1"/>
    <col min="12" max="12" width="12.5703125" customWidth="1"/>
    <col min="13" max="13" width="8.140625" customWidth="1"/>
    <col min="14" max="14" width="10.7109375" customWidth="1"/>
    <col min="15" max="15" width="16.28515625" customWidth="1"/>
    <col min="16" max="17" width="9.140625" customWidth="1"/>
    <col min="18" max="18" width="7.7109375" customWidth="1"/>
    <col min="19" max="19" width="4.7109375" customWidth="1"/>
    <col min="20" max="20" width="10.7109375" customWidth="1"/>
    <col min="21" max="21" width="10.5703125" customWidth="1"/>
    <col min="22" max="22" width="10.28515625" customWidth="1"/>
    <col min="23" max="23" width="8.140625" customWidth="1"/>
    <col min="24" max="24" width="10.7109375" customWidth="1"/>
    <col min="25" max="25" width="9.140625" customWidth="1"/>
    <col min="26" max="26" width="13.140625" customWidth="1"/>
    <col min="27" max="27" width="11.5703125" customWidth="1"/>
    <col min="28" max="28" width="13.140625" customWidth="1"/>
    <col min="29" max="29" width="10.7109375" customWidth="1"/>
    <col min="30" max="30" width="25.140625" customWidth="1"/>
  </cols>
  <sheetData>
    <row r="1" spans="1:30" x14ac:dyDescent="0.2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x14ac:dyDescent="0.25">
      <c r="A2" s="212"/>
      <c r="B2" s="213"/>
      <c r="C2" s="213"/>
      <c r="D2" s="213"/>
      <c r="E2" s="213"/>
      <c r="F2" s="213"/>
      <c r="G2" s="213"/>
      <c r="H2" s="171"/>
      <c r="I2" s="28"/>
      <c r="J2" s="28"/>
      <c r="K2" s="28"/>
      <c r="L2" s="28"/>
      <c r="M2" s="28"/>
      <c r="N2" s="28"/>
      <c r="O2" s="28"/>
      <c r="P2" s="28"/>
      <c r="Q2" s="28"/>
      <c r="R2" s="28"/>
      <c r="S2" s="28"/>
      <c r="T2" s="28"/>
      <c r="U2" s="28"/>
      <c r="V2" s="28"/>
      <c r="W2" s="28"/>
      <c r="X2" s="28"/>
      <c r="Y2" s="28"/>
      <c r="Z2" s="28"/>
      <c r="AA2" s="28"/>
      <c r="AB2" s="28"/>
      <c r="AC2" s="28"/>
      <c r="AD2" s="28"/>
    </row>
    <row r="3" spans="1:30" x14ac:dyDescent="0.25">
      <c r="A3" s="214" t="s">
        <v>128</v>
      </c>
      <c r="B3" s="215"/>
      <c r="C3" s="215"/>
      <c r="D3" s="215"/>
      <c r="E3" s="215"/>
      <c r="F3" s="215"/>
      <c r="G3" s="215"/>
      <c r="H3" s="187"/>
      <c r="I3" s="28"/>
      <c r="J3" s="28"/>
      <c r="K3" s="28"/>
      <c r="L3" s="28"/>
      <c r="M3" s="28"/>
      <c r="N3" s="28"/>
      <c r="O3" s="28"/>
      <c r="P3" s="28"/>
      <c r="Q3" s="28"/>
      <c r="R3" s="28"/>
      <c r="S3" s="28"/>
      <c r="T3" s="28"/>
      <c r="U3" s="28"/>
      <c r="V3" s="28"/>
      <c r="W3" s="28"/>
      <c r="X3" s="28"/>
      <c r="Y3" s="28"/>
      <c r="Z3" s="28"/>
      <c r="AA3" s="28"/>
      <c r="AB3" s="28"/>
      <c r="AC3" s="28"/>
      <c r="AD3" s="28"/>
    </row>
    <row r="4" spans="1:30" ht="15.75" thickBot="1" x14ac:dyDescent="0.3">
      <c r="A4" s="73" t="s">
        <v>80</v>
      </c>
      <c r="B4" s="73" t="s">
        <v>129</v>
      </c>
      <c r="C4" s="73" t="s">
        <v>130</v>
      </c>
      <c r="D4" s="73" t="s">
        <v>131</v>
      </c>
      <c r="E4" s="73" t="s">
        <v>132</v>
      </c>
      <c r="F4" s="74" t="s">
        <v>133</v>
      </c>
      <c r="G4" s="75" t="s">
        <v>134</v>
      </c>
      <c r="H4" s="73" t="s">
        <v>135</v>
      </c>
      <c r="I4" s="28"/>
      <c r="J4" s="28"/>
      <c r="K4" s="28"/>
      <c r="L4" s="28"/>
      <c r="M4" s="28"/>
      <c r="N4" s="28"/>
      <c r="O4" s="28"/>
      <c r="P4" s="28"/>
      <c r="Q4" s="28"/>
      <c r="R4" s="28"/>
      <c r="S4" s="28"/>
      <c r="T4" s="28"/>
      <c r="U4" s="28"/>
      <c r="V4" s="28"/>
      <c r="W4" s="28"/>
      <c r="X4" s="28"/>
      <c r="Y4" s="28"/>
      <c r="Z4" s="28"/>
      <c r="AA4" s="28"/>
      <c r="AB4" s="28"/>
      <c r="AC4" s="28"/>
      <c r="AD4" s="28"/>
    </row>
    <row r="5" spans="1:30" x14ac:dyDescent="0.25">
      <c r="A5" s="76">
        <v>1</v>
      </c>
      <c r="B5" s="162" t="s">
        <v>241</v>
      </c>
      <c r="C5" s="77" t="s">
        <v>136</v>
      </c>
      <c r="D5" s="78">
        <v>1001942022</v>
      </c>
      <c r="E5" s="78">
        <v>30</v>
      </c>
      <c r="F5" s="162" t="s">
        <v>219</v>
      </c>
      <c r="G5" s="79">
        <v>1300000</v>
      </c>
      <c r="H5" s="80">
        <v>2</v>
      </c>
      <c r="I5" s="28"/>
      <c r="J5" s="28"/>
      <c r="K5" s="28"/>
      <c r="L5" s="28"/>
      <c r="M5" s="28"/>
      <c r="N5" s="28"/>
      <c r="O5" s="28"/>
      <c r="P5" s="28"/>
      <c r="Q5" s="28"/>
      <c r="R5" s="28"/>
      <c r="S5" s="28"/>
      <c r="T5" s="28"/>
      <c r="U5" s="28"/>
      <c r="V5" s="28"/>
      <c r="W5" s="28"/>
      <c r="X5" s="28"/>
      <c r="Y5" s="28"/>
      <c r="Z5" s="28"/>
      <c r="AA5" s="28"/>
      <c r="AB5" s="28"/>
      <c r="AC5" s="28"/>
      <c r="AD5" s="28"/>
    </row>
    <row r="6" spans="1:30" x14ac:dyDescent="0.25">
      <c r="A6" s="42">
        <v>2</v>
      </c>
      <c r="B6" s="162" t="s">
        <v>242</v>
      </c>
      <c r="C6" s="77" t="s">
        <v>136</v>
      </c>
      <c r="D6" s="81">
        <v>5545600494</v>
      </c>
      <c r="E6" s="81">
        <v>30</v>
      </c>
      <c r="F6" s="162" t="s">
        <v>219</v>
      </c>
      <c r="G6" s="82">
        <v>1300000</v>
      </c>
      <c r="H6" s="83">
        <v>5</v>
      </c>
      <c r="I6" s="28"/>
      <c r="J6" s="28"/>
      <c r="K6" s="28"/>
      <c r="L6" s="28"/>
      <c r="M6" s="28"/>
      <c r="N6" s="28"/>
      <c r="O6" s="28"/>
      <c r="P6" s="28"/>
      <c r="Q6" s="28"/>
      <c r="R6" s="28"/>
      <c r="S6" s="28"/>
      <c r="T6" s="28"/>
      <c r="U6" s="28"/>
      <c r="V6" s="28"/>
      <c r="W6" s="28"/>
      <c r="X6" s="28"/>
      <c r="Y6" s="28"/>
      <c r="Z6" s="28"/>
      <c r="AA6" s="28"/>
      <c r="AB6" s="28"/>
      <c r="AC6" s="28"/>
      <c r="AD6" s="28"/>
    </row>
    <row r="7" spans="1:30" x14ac:dyDescent="0.25">
      <c r="A7" s="42">
        <v>3</v>
      </c>
      <c r="B7" s="162" t="s">
        <v>243</v>
      </c>
      <c r="C7" s="77" t="s">
        <v>136</v>
      </c>
      <c r="D7" s="81">
        <v>3645408465</v>
      </c>
      <c r="E7" s="81">
        <v>30</v>
      </c>
      <c r="F7" s="162" t="s">
        <v>220</v>
      </c>
      <c r="G7" s="82">
        <v>1300000</v>
      </c>
      <c r="H7" s="83">
        <v>1</v>
      </c>
      <c r="I7" s="28"/>
      <c r="J7" s="28"/>
      <c r="K7" s="28"/>
      <c r="L7" s="28"/>
      <c r="M7" s="28"/>
      <c r="N7" s="28"/>
      <c r="O7" s="28"/>
      <c r="P7" s="28"/>
      <c r="Q7" s="28"/>
      <c r="R7" s="28"/>
      <c r="S7" s="28"/>
      <c r="T7" s="28"/>
      <c r="U7" s="28"/>
      <c r="V7" s="28"/>
      <c r="W7" s="28"/>
      <c r="X7" s="28"/>
      <c r="Y7" s="28"/>
      <c r="Z7" s="28"/>
      <c r="AA7" s="28"/>
      <c r="AB7" s="28"/>
      <c r="AC7" s="28"/>
      <c r="AD7" s="28"/>
    </row>
    <row r="8" spans="1:30" x14ac:dyDescent="0.25">
      <c r="A8" s="42">
        <v>4</v>
      </c>
      <c r="B8" s="162" t="s">
        <v>244</v>
      </c>
      <c r="C8" s="77" t="s">
        <v>136</v>
      </c>
      <c r="D8" s="81">
        <v>9849049891</v>
      </c>
      <c r="E8" s="81">
        <v>30</v>
      </c>
      <c r="F8" s="162" t="s">
        <v>220</v>
      </c>
      <c r="G8" s="82">
        <v>1300000</v>
      </c>
      <c r="H8" s="83">
        <v>1</v>
      </c>
      <c r="I8" s="28"/>
      <c r="J8" s="28"/>
      <c r="K8" s="28"/>
      <c r="L8" s="28"/>
      <c r="M8" s="28"/>
      <c r="N8" s="28"/>
      <c r="O8" s="28"/>
      <c r="P8" s="28"/>
      <c r="Q8" s="28"/>
      <c r="R8" s="28"/>
      <c r="S8" s="28"/>
      <c r="T8" s="28"/>
      <c r="U8" s="28"/>
      <c r="V8" s="28"/>
      <c r="W8" s="28"/>
      <c r="X8" s="28"/>
      <c r="Y8" s="28"/>
      <c r="Z8" s="28"/>
      <c r="AA8" s="28"/>
      <c r="AB8" s="28"/>
      <c r="AC8" s="28"/>
      <c r="AD8" s="28"/>
    </row>
    <row r="9" spans="1:30" x14ac:dyDescent="0.25">
      <c r="A9" s="42">
        <v>5</v>
      </c>
      <c r="B9" s="162" t="s">
        <v>245</v>
      </c>
      <c r="C9" s="77" t="s">
        <v>136</v>
      </c>
      <c r="D9" s="81">
        <v>5194945590</v>
      </c>
      <c r="E9" s="81">
        <v>30</v>
      </c>
      <c r="F9" s="49" t="s">
        <v>218</v>
      </c>
      <c r="G9" s="82">
        <v>1300000</v>
      </c>
      <c r="H9" s="83">
        <v>1</v>
      </c>
      <c r="I9" s="28"/>
      <c r="J9" s="28"/>
      <c r="K9" s="28"/>
      <c r="L9" s="28"/>
      <c r="M9" s="28"/>
      <c r="N9" s="28"/>
      <c r="O9" s="28"/>
      <c r="P9" s="28"/>
      <c r="Q9" s="28"/>
      <c r="R9" s="28"/>
      <c r="S9" s="28"/>
      <c r="T9" s="28"/>
      <c r="U9" s="28"/>
      <c r="V9" s="28"/>
      <c r="W9" s="28"/>
      <c r="X9" s="28"/>
      <c r="Y9" s="28"/>
      <c r="Z9" s="28"/>
      <c r="AA9" s="28"/>
      <c r="AB9" s="28"/>
      <c r="AC9" s="28"/>
      <c r="AD9" s="28"/>
    </row>
    <row r="10" spans="1:30" x14ac:dyDescent="0.25">
      <c r="A10" s="42">
        <v>6</v>
      </c>
      <c r="B10" s="49"/>
      <c r="C10" s="84"/>
      <c r="D10" s="81"/>
      <c r="E10" s="81">
        <v>30</v>
      </c>
      <c r="F10" s="42"/>
      <c r="G10" s="82">
        <v>1300000</v>
      </c>
      <c r="H10" s="83">
        <v>1</v>
      </c>
      <c r="I10" s="28"/>
      <c r="J10" s="28"/>
      <c r="K10" s="28"/>
      <c r="L10" s="28"/>
      <c r="M10" s="28"/>
      <c r="N10" s="28"/>
      <c r="O10" s="28"/>
      <c r="P10" s="28"/>
      <c r="Q10" s="28"/>
      <c r="R10" s="28"/>
      <c r="S10" s="28"/>
      <c r="T10" s="28"/>
      <c r="U10" s="28"/>
      <c r="V10" s="28"/>
      <c r="W10" s="28"/>
      <c r="X10" s="28"/>
      <c r="Y10" s="28"/>
      <c r="Z10" s="28"/>
      <c r="AA10" s="28"/>
      <c r="AB10" s="28"/>
      <c r="AC10" s="28"/>
      <c r="AD10" s="28"/>
    </row>
    <row r="11" spans="1:30" x14ac:dyDescent="0.25">
      <c r="A11" s="42">
        <v>7</v>
      </c>
      <c r="B11" s="49"/>
      <c r="C11" s="84"/>
      <c r="D11" s="81"/>
      <c r="E11" s="81">
        <v>30</v>
      </c>
      <c r="F11" s="42"/>
      <c r="G11" s="82">
        <v>1300000</v>
      </c>
      <c r="H11" s="83">
        <v>1</v>
      </c>
      <c r="I11" s="28"/>
      <c r="J11" s="28"/>
      <c r="K11" s="28"/>
      <c r="L11" s="28"/>
      <c r="M11" s="28"/>
      <c r="N11" s="28"/>
      <c r="O11" s="28"/>
      <c r="P11" s="28"/>
      <c r="Q11" s="28"/>
      <c r="R11" s="28"/>
      <c r="S11" s="28"/>
      <c r="T11" s="28"/>
      <c r="U11" s="28"/>
      <c r="V11" s="28"/>
      <c r="W11" s="28"/>
      <c r="X11" s="28"/>
      <c r="Y11" s="28"/>
      <c r="Z11" s="28"/>
      <c r="AA11" s="28"/>
      <c r="AB11" s="28"/>
      <c r="AC11" s="28"/>
      <c r="AD11" s="28"/>
    </row>
    <row r="12" spans="1:30" x14ac:dyDescent="0.25">
      <c r="A12" s="42">
        <v>8</v>
      </c>
      <c r="B12" s="85"/>
      <c r="C12" s="86"/>
      <c r="D12" s="81"/>
      <c r="E12" s="81">
        <v>30</v>
      </c>
      <c r="F12" s="42"/>
      <c r="G12" s="82">
        <v>1300000</v>
      </c>
      <c r="H12" s="83">
        <v>1</v>
      </c>
      <c r="I12" s="28"/>
      <c r="J12" s="28"/>
      <c r="K12" s="28"/>
      <c r="L12" s="28"/>
      <c r="M12" s="28"/>
      <c r="N12" s="28"/>
      <c r="O12" s="28"/>
      <c r="P12" s="28"/>
      <c r="Q12" s="28"/>
      <c r="R12" s="28"/>
      <c r="S12" s="28"/>
      <c r="T12" s="28"/>
      <c r="U12" s="28"/>
      <c r="V12" s="28"/>
      <c r="W12" s="28"/>
      <c r="X12" s="28"/>
      <c r="Y12" s="28"/>
      <c r="Z12" s="28"/>
      <c r="AA12" s="28"/>
      <c r="AB12" s="28"/>
      <c r="AC12" s="28"/>
      <c r="AD12" s="28"/>
    </row>
    <row r="13" spans="1:30" x14ac:dyDescent="0.25">
      <c r="A13" s="42">
        <v>9</v>
      </c>
      <c r="B13" s="49"/>
      <c r="C13" s="84"/>
      <c r="D13" s="81"/>
      <c r="E13" s="81">
        <v>30</v>
      </c>
      <c r="F13" s="45"/>
      <c r="G13" s="82">
        <v>1300000</v>
      </c>
      <c r="H13" s="83">
        <v>1</v>
      </c>
      <c r="I13" s="28"/>
      <c r="J13" s="28"/>
      <c r="K13" s="28"/>
      <c r="L13" s="28"/>
      <c r="M13" s="28"/>
      <c r="N13" s="28"/>
      <c r="O13" s="28"/>
      <c r="P13" s="28"/>
      <c r="Q13" s="28"/>
      <c r="R13" s="28"/>
      <c r="S13" s="28"/>
      <c r="T13" s="28"/>
      <c r="U13" s="28"/>
      <c r="V13" s="28"/>
      <c r="W13" s="28"/>
      <c r="X13" s="28"/>
      <c r="Y13" s="28"/>
      <c r="Z13" s="28"/>
      <c r="AA13" s="28"/>
      <c r="AB13" s="28"/>
      <c r="AC13" s="28"/>
      <c r="AD13" s="28"/>
    </row>
    <row r="14" spans="1:30" x14ac:dyDescent="0.25">
      <c r="A14" s="87">
        <v>10</v>
      </c>
      <c r="B14" s="88"/>
      <c r="C14" s="89"/>
      <c r="D14" s="90"/>
      <c r="E14" s="90">
        <v>30</v>
      </c>
      <c r="F14" s="91"/>
      <c r="G14" s="82">
        <v>1300000</v>
      </c>
      <c r="H14" s="83">
        <v>1</v>
      </c>
      <c r="I14" s="28"/>
      <c r="J14" s="28"/>
      <c r="K14" s="28"/>
      <c r="L14" s="28"/>
      <c r="M14" s="28"/>
      <c r="N14" s="28"/>
      <c r="O14" s="28"/>
      <c r="P14" s="28"/>
      <c r="Q14" s="28"/>
      <c r="R14" s="28"/>
      <c r="S14" s="28"/>
      <c r="T14" s="28"/>
      <c r="U14" s="28"/>
      <c r="V14" s="28"/>
      <c r="W14" s="28"/>
      <c r="X14" s="28"/>
      <c r="Y14" s="28"/>
      <c r="Z14" s="28"/>
      <c r="AA14" s="28"/>
      <c r="AB14" s="28"/>
      <c r="AC14" s="28"/>
      <c r="AD14" s="28"/>
    </row>
    <row r="15" spans="1:30" x14ac:dyDescent="0.25">
      <c r="A15" s="87">
        <v>11</v>
      </c>
      <c r="B15" s="88"/>
      <c r="C15" s="89"/>
      <c r="D15" s="90"/>
      <c r="E15" s="90">
        <v>30</v>
      </c>
      <c r="F15" s="91"/>
      <c r="G15" s="82">
        <v>1300000</v>
      </c>
      <c r="H15" s="83">
        <v>1</v>
      </c>
      <c r="I15" s="28"/>
      <c r="J15" s="28"/>
      <c r="K15" s="28"/>
      <c r="L15" s="28"/>
      <c r="M15" s="28"/>
      <c r="N15" s="28"/>
      <c r="O15" s="28"/>
      <c r="P15" s="28"/>
      <c r="Q15" s="28"/>
      <c r="R15" s="28"/>
      <c r="S15" s="28"/>
      <c r="T15" s="28"/>
      <c r="U15" s="28"/>
      <c r="V15" s="28"/>
      <c r="W15" s="28"/>
      <c r="X15" s="28"/>
      <c r="Y15" s="28"/>
      <c r="Z15" s="28"/>
      <c r="AA15" s="28"/>
      <c r="AB15" s="28"/>
      <c r="AC15" s="28"/>
      <c r="AD15" s="28"/>
    </row>
    <row r="16" spans="1:30" ht="15.75" thickBot="1" x14ac:dyDescent="0.3">
      <c r="A16" s="50">
        <v>12</v>
      </c>
      <c r="B16" s="54"/>
      <c r="C16" s="92"/>
      <c r="D16" s="93"/>
      <c r="E16" s="93">
        <v>30</v>
      </c>
      <c r="F16" s="50"/>
      <c r="G16" s="94">
        <v>1300000</v>
      </c>
      <c r="H16" s="95">
        <v>1</v>
      </c>
      <c r="I16" s="28"/>
      <c r="J16" s="28"/>
      <c r="K16" s="28"/>
      <c r="L16" s="28"/>
      <c r="M16" s="28"/>
      <c r="N16" s="28"/>
      <c r="O16" s="28"/>
      <c r="P16" s="28"/>
      <c r="Q16" s="28"/>
      <c r="R16" s="28"/>
      <c r="S16" s="28"/>
      <c r="T16" s="28"/>
      <c r="U16" s="28"/>
      <c r="V16" s="28"/>
      <c r="W16" s="28"/>
      <c r="X16" s="28"/>
      <c r="Y16" s="28"/>
      <c r="Z16" s="28"/>
      <c r="AA16" s="28"/>
      <c r="AB16" s="28"/>
      <c r="AC16" s="28"/>
      <c r="AD16" s="28"/>
    </row>
    <row r="17" spans="1:30" x14ac:dyDescent="0.25">
      <c r="A17" s="31"/>
      <c r="B17" s="96"/>
      <c r="C17" s="96"/>
      <c r="D17" s="31"/>
      <c r="E17" s="31"/>
      <c r="F17" s="31"/>
      <c r="G17" s="97"/>
      <c r="H17" s="28"/>
      <c r="I17" s="28"/>
      <c r="J17" s="28"/>
      <c r="K17" s="28"/>
      <c r="L17" s="28"/>
      <c r="M17" s="28"/>
      <c r="N17" s="28"/>
      <c r="O17" s="28"/>
      <c r="P17" s="28"/>
      <c r="Q17" s="28"/>
      <c r="R17" s="28"/>
      <c r="S17" s="28"/>
      <c r="T17" s="28"/>
      <c r="U17" s="28"/>
      <c r="V17" s="28"/>
      <c r="W17" s="28"/>
      <c r="X17" s="28"/>
      <c r="Y17" s="28"/>
      <c r="Z17" s="28"/>
      <c r="AA17" s="28"/>
      <c r="AB17" s="28"/>
      <c r="AC17" s="28"/>
      <c r="AD17" s="28"/>
    </row>
    <row r="18" spans="1:30" ht="15.75" thickBot="1" x14ac:dyDescent="0.3">
      <c r="A18" s="31"/>
      <c r="B18" s="96"/>
      <c r="C18" s="96"/>
      <c r="D18" s="31"/>
      <c r="E18" s="31"/>
      <c r="F18" s="31"/>
      <c r="G18" s="97"/>
      <c r="H18" s="31"/>
      <c r="I18" s="97"/>
      <c r="J18" s="97"/>
      <c r="K18" s="28"/>
      <c r="L18" s="28"/>
      <c r="M18" s="28"/>
      <c r="N18" s="28"/>
      <c r="O18" s="28"/>
      <c r="P18" s="28"/>
      <c r="Q18" s="28"/>
      <c r="R18" s="28"/>
      <c r="S18" s="28"/>
      <c r="T18" s="28"/>
      <c r="U18" s="28"/>
      <c r="V18" s="28"/>
      <c r="W18" s="28"/>
      <c r="X18" s="28"/>
      <c r="Y18" s="28"/>
      <c r="Z18" s="28"/>
      <c r="AA18" s="28"/>
      <c r="AB18" s="28"/>
      <c r="AC18" s="28"/>
      <c r="AD18" s="28"/>
    </row>
    <row r="19" spans="1:30" x14ac:dyDescent="0.25">
      <c r="A19" s="212" t="s">
        <v>137</v>
      </c>
      <c r="B19" s="213"/>
      <c r="C19" s="213"/>
      <c r="D19" s="213"/>
      <c r="E19" s="213"/>
      <c r="F19" s="213"/>
      <c r="G19" s="213"/>
      <c r="H19" s="213"/>
      <c r="I19" s="213"/>
      <c r="J19" s="213"/>
      <c r="K19" s="213"/>
      <c r="L19" s="213"/>
      <c r="M19" s="213"/>
      <c r="N19" s="213"/>
      <c r="O19" s="213"/>
      <c r="P19" s="213"/>
      <c r="Q19" s="213"/>
      <c r="R19" s="213"/>
      <c r="S19" s="213"/>
      <c r="T19" s="213"/>
      <c r="U19" s="213"/>
      <c r="V19" s="213"/>
      <c r="W19" s="213"/>
      <c r="X19" s="213"/>
      <c r="Y19" s="213"/>
      <c r="Z19" s="213"/>
      <c r="AA19" s="213"/>
      <c r="AB19" s="213"/>
      <c r="AC19" s="213"/>
      <c r="AD19" s="171"/>
    </row>
    <row r="20" spans="1:30" x14ac:dyDescent="0.25">
      <c r="A20" s="216">
        <f>+A2</f>
        <v>0</v>
      </c>
      <c r="B20" s="217"/>
      <c r="C20" s="217"/>
      <c r="D20" s="217"/>
      <c r="E20" s="217"/>
      <c r="F20" s="197"/>
      <c r="G20" s="218" t="s">
        <v>138</v>
      </c>
      <c r="H20" s="219"/>
      <c r="I20" s="219"/>
      <c r="J20" s="220"/>
      <c r="K20" s="216" t="s">
        <v>139</v>
      </c>
      <c r="L20" s="217"/>
      <c r="M20" s="217"/>
      <c r="N20" s="197"/>
      <c r="O20" s="222" t="s">
        <v>140</v>
      </c>
      <c r="P20" s="216" t="s">
        <v>141</v>
      </c>
      <c r="Q20" s="217"/>
      <c r="R20" s="217"/>
      <c r="S20" s="217"/>
      <c r="T20" s="197"/>
      <c r="U20" s="216" t="s">
        <v>142</v>
      </c>
      <c r="V20" s="217"/>
      <c r="W20" s="217"/>
      <c r="X20" s="197"/>
      <c r="Y20" s="221" t="s">
        <v>143</v>
      </c>
      <c r="Z20" s="217"/>
      <c r="AA20" s="217"/>
      <c r="AB20" s="217"/>
      <c r="AC20" s="197"/>
      <c r="AD20" s="222" t="s">
        <v>144</v>
      </c>
    </row>
    <row r="21" spans="1:30" ht="15.75" customHeight="1" thickBot="1" x14ac:dyDescent="0.3">
      <c r="A21" s="73" t="s">
        <v>80</v>
      </c>
      <c r="B21" s="98" t="s">
        <v>129</v>
      </c>
      <c r="C21" s="98" t="s">
        <v>130</v>
      </c>
      <c r="D21" s="98" t="s">
        <v>131</v>
      </c>
      <c r="E21" s="98" t="s">
        <v>132</v>
      </c>
      <c r="F21" s="98" t="s">
        <v>133</v>
      </c>
      <c r="G21" s="99" t="s">
        <v>134</v>
      </c>
      <c r="H21" s="100" t="s">
        <v>145</v>
      </c>
      <c r="I21" s="101" t="s">
        <v>146</v>
      </c>
      <c r="J21" s="73" t="s">
        <v>140</v>
      </c>
      <c r="K21" s="32" t="s">
        <v>147</v>
      </c>
      <c r="L21" s="31" t="s">
        <v>148</v>
      </c>
      <c r="M21" s="98" t="s">
        <v>149</v>
      </c>
      <c r="N21" s="98" t="s">
        <v>146</v>
      </c>
      <c r="O21" s="223"/>
      <c r="P21" s="102" t="s">
        <v>147</v>
      </c>
      <c r="Q21" s="74" t="s">
        <v>148</v>
      </c>
      <c r="R21" s="102" t="s">
        <v>150</v>
      </c>
      <c r="S21" s="31" t="s">
        <v>151</v>
      </c>
      <c r="T21" s="74" t="s">
        <v>146</v>
      </c>
      <c r="U21" s="73" t="s">
        <v>152</v>
      </c>
      <c r="V21" s="103" t="s">
        <v>153</v>
      </c>
      <c r="W21" s="104" t="s">
        <v>154</v>
      </c>
      <c r="X21" s="31" t="s">
        <v>146</v>
      </c>
      <c r="Y21" s="102" t="s">
        <v>155</v>
      </c>
      <c r="Z21" s="102" t="s">
        <v>156</v>
      </c>
      <c r="AA21" s="73" t="s">
        <v>157</v>
      </c>
      <c r="AB21" s="73" t="s">
        <v>158</v>
      </c>
      <c r="AC21" s="104" t="s">
        <v>146</v>
      </c>
      <c r="AD21" s="223"/>
    </row>
    <row r="22" spans="1:30" ht="15.75" customHeight="1" x14ac:dyDescent="0.25">
      <c r="A22" s="105">
        <v>1</v>
      </c>
      <c r="B22" s="162" t="s">
        <v>241</v>
      </c>
      <c r="C22" s="106" t="str">
        <f t="shared" ref="C22:E22" si="0">+C5</f>
        <v>CC</v>
      </c>
      <c r="D22" s="107">
        <f t="shared" si="0"/>
        <v>1001942022</v>
      </c>
      <c r="E22" s="107">
        <f t="shared" si="0"/>
        <v>30</v>
      </c>
      <c r="F22" s="162" t="s">
        <v>219</v>
      </c>
      <c r="G22" s="39">
        <v>2500000</v>
      </c>
      <c r="H22" s="108">
        <f>IF(AND(G22&gt;0,G22&lt;2320000.1),140606,0)</f>
        <v>0</v>
      </c>
      <c r="I22" s="109">
        <f t="shared" ref="I22:I25" si="1">SUM(G22:H22)</f>
        <v>2500000</v>
      </c>
      <c r="J22" s="79">
        <f t="shared" ref="J22:J33" si="2">+(I22/30)*E22</f>
        <v>2500000</v>
      </c>
      <c r="K22" s="110">
        <f t="shared" ref="K22:K33" si="3">(J22-H22)*4%</f>
        <v>100000</v>
      </c>
      <c r="L22" s="111">
        <f t="shared" ref="L22:L33" si="4">(J22-H22)*4%</f>
        <v>100000</v>
      </c>
      <c r="M22" s="109">
        <v>53000</v>
      </c>
      <c r="N22" s="112">
        <f>+K22+L22+M22</f>
        <v>253000</v>
      </c>
      <c r="O22" s="110">
        <f t="shared" ref="O22:O33" si="5">+J22-N22</f>
        <v>2247000</v>
      </c>
      <c r="P22" s="111">
        <f t="shared" ref="P22:P33" si="6">+G22*8.5%</f>
        <v>212500.00000000003</v>
      </c>
      <c r="Q22" s="109">
        <f t="shared" ref="Q22:Q33" si="7">G22*12%</f>
        <v>300000</v>
      </c>
      <c r="R22" s="113">
        <f t="shared" ref="R22:R33" si="8">+H5</f>
        <v>2</v>
      </c>
      <c r="S22" s="114">
        <f t="shared" ref="S22:S33" si="9">IF(R22=1,(G22*$S$39),IF(R22=2,(G22*$S$40),IF(R22=3,(G22*$S$41),IF(R22=4,(G22*$S$42),IF(R22=5,(G22*$S$43))))))</f>
        <v>0</v>
      </c>
      <c r="T22" s="114">
        <f>+P22+Q22+S22</f>
        <v>512500</v>
      </c>
      <c r="U22" s="115">
        <f t="shared" ref="U22:U33" si="10">G22*4%</f>
        <v>100000</v>
      </c>
      <c r="V22" s="111">
        <f t="shared" ref="V22:V33" si="11">G22*3%</f>
        <v>75000</v>
      </c>
      <c r="W22" s="110">
        <f t="shared" ref="W22:W33" si="12">G22*2%</f>
        <v>50000</v>
      </c>
      <c r="X22" s="110">
        <f>+U22+V22+W22</f>
        <v>225000</v>
      </c>
      <c r="Y22" s="111">
        <f t="shared" ref="Y22:Y33" si="13">J22*8.33%</f>
        <v>208250</v>
      </c>
      <c r="Z22" s="114">
        <f t="shared" ref="Z22:Z33" si="14">G22*4.17%</f>
        <v>104250</v>
      </c>
      <c r="AA22" s="114">
        <f t="shared" ref="AA22:AA33" si="15">G22*8.33%</f>
        <v>208250</v>
      </c>
      <c r="AB22" s="110">
        <f t="shared" ref="AB22:AB33" si="16">AA22*1%</f>
        <v>2082.5</v>
      </c>
      <c r="AC22" s="110">
        <f>+Y22+Z22+AA22+AB22</f>
        <v>522832.5</v>
      </c>
      <c r="AD22" s="111">
        <f t="shared" ref="AD22:AD33" si="17">+AC22+X22+T22+O22</f>
        <v>3507332.5</v>
      </c>
    </row>
    <row r="23" spans="1:30" ht="15.75" customHeight="1" x14ac:dyDescent="0.25">
      <c r="A23" s="42">
        <v>2</v>
      </c>
      <c r="B23" s="162" t="s">
        <v>242</v>
      </c>
      <c r="C23" s="49" t="str">
        <f t="shared" ref="C23:E23" si="18">+C6</f>
        <v>CC</v>
      </c>
      <c r="D23" s="116">
        <f t="shared" si="18"/>
        <v>5545600494</v>
      </c>
      <c r="E23" s="116">
        <f t="shared" si="18"/>
        <v>30</v>
      </c>
      <c r="F23" s="162" t="s">
        <v>219</v>
      </c>
      <c r="G23" s="46">
        <v>2500000</v>
      </c>
      <c r="H23" s="117">
        <f t="shared" ref="H23:H33" si="19">IF(AND(G23&gt;0,G23&lt;2000000.1),117172,0)</f>
        <v>0</v>
      </c>
      <c r="I23" s="118">
        <f t="shared" si="1"/>
        <v>2500000</v>
      </c>
      <c r="J23" s="79">
        <f t="shared" si="2"/>
        <v>2500000</v>
      </c>
      <c r="K23" s="82">
        <f t="shared" si="3"/>
        <v>100000</v>
      </c>
      <c r="L23" s="47">
        <f t="shared" si="4"/>
        <v>100000</v>
      </c>
      <c r="M23" s="118">
        <v>0</v>
      </c>
      <c r="N23" s="112">
        <f t="shared" ref="N23:N33" si="20">SUM(K23:M23)</f>
        <v>200000</v>
      </c>
      <c r="O23" s="82">
        <f t="shared" si="5"/>
        <v>2300000</v>
      </c>
      <c r="P23" s="47">
        <f t="shared" si="6"/>
        <v>212500.00000000003</v>
      </c>
      <c r="Q23" s="118">
        <f t="shared" si="7"/>
        <v>300000</v>
      </c>
      <c r="R23" s="83">
        <f t="shared" si="8"/>
        <v>5</v>
      </c>
      <c r="S23" s="119">
        <f t="shared" si="9"/>
        <v>0</v>
      </c>
      <c r="T23" s="119">
        <f t="shared" ref="T23:T33" si="21">SUM(P23:S23)</f>
        <v>512505</v>
      </c>
      <c r="U23" s="47">
        <f t="shared" si="10"/>
        <v>100000</v>
      </c>
      <c r="V23" s="47">
        <f t="shared" si="11"/>
        <v>75000</v>
      </c>
      <c r="W23" s="82">
        <f t="shared" si="12"/>
        <v>50000</v>
      </c>
      <c r="X23" s="82">
        <f t="shared" ref="X23:X33" si="22">SUM(U23:W23)</f>
        <v>225000</v>
      </c>
      <c r="Y23" s="47">
        <f t="shared" si="13"/>
        <v>208250</v>
      </c>
      <c r="Z23" s="119">
        <f t="shared" si="14"/>
        <v>104250</v>
      </c>
      <c r="AA23" s="119">
        <f t="shared" si="15"/>
        <v>208250</v>
      </c>
      <c r="AB23" s="82">
        <f t="shared" si="16"/>
        <v>2082.5</v>
      </c>
      <c r="AC23" s="82">
        <f t="shared" ref="AC23:AC33" si="23">SUM(Y23:AB23)</f>
        <v>522832.5</v>
      </c>
      <c r="AD23" s="47">
        <f t="shared" si="17"/>
        <v>3560337.5</v>
      </c>
    </row>
    <row r="24" spans="1:30" ht="15.75" customHeight="1" x14ac:dyDescent="0.25">
      <c r="A24" s="42">
        <v>3</v>
      </c>
      <c r="B24" s="162" t="s">
        <v>243</v>
      </c>
      <c r="C24" s="49" t="str">
        <f t="shared" ref="C24:E24" si="24">+C7</f>
        <v>CC</v>
      </c>
      <c r="D24" s="116">
        <f t="shared" si="24"/>
        <v>3645408465</v>
      </c>
      <c r="E24" s="116">
        <f t="shared" si="24"/>
        <v>30</v>
      </c>
      <c r="F24" s="162" t="s">
        <v>220</v>
      </c>
      <c r="G24" s="46">
        <v>1500000</v>
      </c>
      <c r="H24" s="117">
        <f t="shared" si="19"/>
        <v>117172</v>
      </c>
      <c r="I24" s="118">
        <f t="shared" si="1"/>
        <v>1617172</v>
      </c>
      <c r="J24" s="79">
        <f t="shared" si="2"/>
        <v>1617172</v>
      </c>
      <c r="K24" s="82">
        <f t="shared" si="3"/>
        <v>60000</v>
      </c>
      <c r="L24" s="47">
        <f t="shared" si="4"/>
        <v>60000</v>
      </c>
      <c r="M24" s="118">
        <v>0</v>
      </c>
      <c r="N24" s="112">
        <f t="shared" si="20"/>
        <v>120000</v>
      </c>
      <c r="O24" s="82">
        <f t="shared" si="5"/>
        <v>1497172</v>
      </c>
      <c r="P24" s="47">
        <f t="shared" si="6"/>
        <v>127500.00000000001</v>
      </c>
      <c r="Q24" s="118">
        <f t="shared" si="7"/>
        <v>180000</v>
      </c>
      <c r="R24" s="83">
        <f t="shared" si="8"/>
        <v>1</v>
      </c>
      <c r="S24" s="119">
        <f t="shared" si="9"/>
        <v>0</v>
      </c>
      <c r="T24" s="119">
        <f t="shared" si="21"/>
        <v>307501</v>
      </c>
      <c r="U24" s="47">
        <f t="shared" si="10"/>
        <v>60000</v>
      </c>
      <c r="V24" s="47">
        <f t="shared" si="11"/>
        <v>45000</v>
      </c>
      <c r="W24" s="82">
        <f t="shared" si="12"/>
        <v>30000</v>
      </c>
      <c r="X24" s="82">
        <f t="shared" si="22"/>
        <v>135000</v>
      </c>
      <c r="Y24" s="47">
        <f t="shared" si="13"/>
        <v>134710.4276</v>
      </c>
      <c r="Z24" s="119">
        <f t="shared" si="14"/>
        <v>62550</v>
      </c>
      <c r="AA24" s="119">
        <f t="shared" si="15"/>
        <v>124950</v>
      </c>
      <c r="AB24" s="82">
        <f t="shared" si="16"/>
        <v>1249.5</v>
      </c>
      <c r="AC24" s="82">
        <f t="shared" si="23"/>
        <v>323459.9276</v>
      </c>
      <c r="AD24" s="47">
        <f t="shared" si="17"/>
        <v>2263132.9276000001</v>
      </c>
    </row>
    <row r="25" spans="1:30" ht="15.75" customHeight="1" x14ac:dyDescent="0.25">
      <c r="A25" s="42">
        <v>4</v>
      </c>
      <c r="B25" s="162" t="s">
        <v>244</v>
      </c>
      <c r="C25" s="49" t="str">
        <f t="shared" ref="C25:E25" si="25">+C8</f>
        <v>CC</v>
      </c>
      <c r="D25" s="116">
        <f t="shared" si="25"/>
        <v>9849049891</v>
      </c>
      <c r="E25" s="116">
        <f t="shared" si="25"/>
        <v>30</v>
      </c>
      <c r="F25" s="162" t="s">
        <v>220</v>
      </c>
      <c r="G25" s="46">
        <v>1500000</v>
      </c>
      <c r="H25" s="117">
        <f t="shared" si="19"/>
        <v>117172</v>
      </c>
      <c r="I25" s="118">
        <f t="shared" si="1"/>
        <v>1617172</v>
      </c>
      <c r="J25" s="79">
        <f t="shared" si="2"/>
        <v>1617172</v>
      </c>
      <c r="K25" s="82">
        <f t="shared" si="3"/>
        <v>60000</v>
      </c>
      <c r="L25" s="47">
        <f t="shared" si="4"/>
        <v>60000</v>
      </c>
      <c r="M25" s="118">
        <v>0</v>
      </c>
      <c r="N25" s="112">
        <f t="shared" si="20"/>
        <v>120000</v>
      </c>
      <c r="O25" s="82">
        <f t="shared" si="5"/>
        <v>1497172</v>
      </c>
      <c r="P25" s="47">
        <f t="shared" si="6"/>
        <v>127500.00000000001</v>
      </c>
      <c r="Q25" s="118">
        <f t="shared" si="7"/>
        <v>180000</v>
      </c>
      <c r="R25" s="83">
        <f t="shared" si="8"/>
        <v>1</v>
      </c>
      <c r="S25" s="119">
        <f t="shared" si="9"/>
        <v>0</v>
      </c>
      <c r="T25" s="119">
        <f t="shared" si="21"/>
        <v>307501</v>
      </c>
      <c r="U25" s="47">
        <f t="shared" si="10"/>
        <v>60000</v>
      </c>
      <c r="V25" s="47">
        <f t="shared" si="11"/>
        <v>45000</v>
      </c>
      <c r="W25" s="82">
        <f t="shared" si="12"/>
        <v>30000</v>
      </c>
      <c r="X25" s="82">
        <f t="shared" si="22"/>
        <v>135000</v>
      </c>
      <c r="Y25" s="47">
        <f t="shared" si="13"/>
        <v>134710.4276</v>
      </c>
      <c r="Z25" s="119">
        <f t="shared" si="14"/>
        <v>62550</v>
      </c>
      <c r="AA25" s="119">
        <f t="shared" si="15"/>
        <v>124950</v>
      </c>
      <c r="AB25" s="82">
        <f t="shared" si="16"/>
        <v>1249.5</v>
      </c>
      <c r="AC25" s="82">
        <f t="shared" si="23"/>
        <v>323459.9276</v>
      </c>
      <c r="AD25" s="47">
        <f t="shared" si="17"/>
        <v>2263132.9276000001</v>
      </c>
    </row>
    <row r="26" spans="1:30" ht="15.75" customHeight="1" x14ac:dyDescent="0.25">
      <c r="A26" s="42">
        <v>5</v>
      </c>
      <c r="B26" s="162" t="s">
        <v>245</v>
      </c>
      <c r="C26" s="49" t="str">
        <f t="shared" ref="C26:E26" si="26">+C9</f>
        <v>CC</v>
      </c>
      <c r="D26" s="116">
        <f t="shared" si="26"/>
        <v>5194945590</v>
      </c>
      <c r="E26" s="116">
        <f t="shared" si="26"/>
        <v>30</v>
      </c>
      <c r="F26" s="49" t="s">
        <v>218</v>
      </c>
      <c r="G26" s="46">
        <v>3200000</v>
      </c>
      <c r="H26" s="117">
        <f t="shared" si="19"/>
        <v>0</v>
      </c>
      <c r="I26" s="118">
        <f>+G26+H26</f>
        <v>3200000</v>
      </c>
      <c r="J26" s="79">
        <f t="shared" si="2"/>
        <v>3200000</v>
      </c>
      <c r="K26" s="82">
        <f t="shared" si="3"/>
        <v>128000</v>
      </c>
      <c r="L26" s="47">
        <f t="shared" si="4"/>
        <v>128000</v>
      </c>
      <c r="M26" s="118">
        <v>0</v>
      </c>
      <c r="N26" s="112">
        <f t="shared" si="20"/>
        <v>256000</v>
      </c>
      <c r="O26" s="82">
        <f t="shared" si="5"/>
        <v>2944000</v>
      </c>
      <c r="P26" s="47">
        <f t="shared" si="6"/>
        <v>272000</v>
      </c>
      <c r="Q26" s="118">
        <f t="shared" si="7"/>
        <v>384000</v>
      </c>
      <c r="R26" s="83">
        <f t="shared" si="8"/>
        <v>1</v>
      </c>
      <c r="S26" s="119">
        <f t="shared" si="9"/>
        <v>0</v>
      </c>
      <c r="T26" s="119">
        <f t="shared" si="21"/>
        <v>656001</v>
      </c>
      <c r="U26" s="47">
        <f t="shared" si="10"/>
        <v>128000</v>
      </c>
      <c r="V26" s="47">
        <f t="shared" si="11"/>
        <v>96000</v>
      </c>
      <c r="W26" s="82">
        <f t="shared" si="12"/>
        <v>64000</v>
      </c>
      <c r="X26" s="82">
        <f t="shared" si="22"/>
        <v>288000</v>
      </c>
      <c r="Y26" s="47">
        <f t="shared" si="13"/>
        <v>266560</v>
      </c>
      <c r="Z26" s="119">
        <f t="shared" si="14"/>
        <v>133440</v>
      </c>
      <c r="AA26" s="119">
        <f t="shared" si="15"/>
        <v>266560</v>
      </c>
      <c r="AB26" s="82">
        <f t="shared" si="16"/>
        <v>2665.6</v>
      </c>
      <c r="AC26" s="82">
        <f t="shared" si="23"/>
        <v>669225.6</v>
      </c>
      <c r="AD26" s="47">
        <f t="shared" si="17"/>
        <v>4557226.5999999996</v>
      </c>
    </row>
    <row r="27" spans="1:30" ht="15.75" customHeight="1" x14ac:dyDescent="0.25">
      <c r="A27" s="42">
        <v>6</v>
      </c>
      <c r="B27" s="49">
        <f t="shared" ref="B27:F27" si="27">+B10</f>
        <v>0</v>
      </c>
      <c r="C27" s="49">
        <f t="shared" si="27"/>
        <v>0</v>
      </c>
      <c r="D27" s="116">
        <f t="shared" si="27"/>
        <v>0</v>
      </c>
      <c r="E27" s="116">
        <f t="shared" si="27"/>
        <v>30</v>
      </c>
      <c r="F27" s="49">
        <f t="shared" si="27"/>
        <v>0</v>
      </c>
      <c r="G27" s="46">
        <v>0</v>
      </c>
      <c r="H27" s="117">
        <f t="shared" si="19"/>
        <v>0</v>
      </c>
      <c r="I27" s="118">
        <f t="shared" ref="I27:I33" si="28">SUM(G27:H27)</f>
        <v>0</v>
      </c>
      <c r="J27" s="79">
        <f t="shared" si="2"/>
        <v>0</v>
      </c>
      <c r="K27" s="82">
        <f t="shared" si="3"/>
        <v>0</v>
      </c>
      <c r="L27" s="47">
        <f t="shared" si="4"/>
        <v>0</v>
      </c>
      <c r="M27" s="118">
        <v>0</v>
      </c>
      <c r="N27" s="112">
        <f t="shared" si="20"/>
        <v>0</v>
      </c>
      <c r="O27" s="82">
        <f t="shared" si="5"/>
        <v>0</v>
      </c>
      <c r="P27" s="47">
        <f t="shared" si="6"/>
        <v>0</v>
      </c>
      <c r="Q27" s="118">
        <f t="shared" si="7"/>
        <v>0</v>
      </c>
      <c r="R27" s="83">
        <f t="shared" si="8"/>
        <v>1</v>
      </c>
      <c r="S27" s="119">
        <f t="shared" si="9"/>
        <v>0</v>
      </c>
      <c r="T27" s="119">
        <f t="shared" si="21"/>
        <v>1</v>
      </c>
      <c r="U27" s="47">
        <f t="shared" si="10"/>
        <v>0</v>
      </c>
      <c r="V27" s="47">
        <f t="shared" si="11"/>
        <v>0</v>
      </c>
      <c r="W27" s="82">
        <f t="shared" si="12"/>
        <v>0</v>
      </c>
      <c r="X27" s="82">
        <f t="shared" si="22"/>
        <v>0</v>
      </c>
      <c r="Y27" s="47">
        <f t="shared" si="13"/>
        <v>0</v>
      </c>
      <c r="Z27" s="119">
        <f t="shared" si="14"/>
        <v>0</v>
      </c>
      <c r="AA27" s="119">
        <f t="shared" si="15"/>
        <v>0</v>
      </c>
      <c r="AB27" s="82">
        <f t="shared" si="16"/>
        <v>0</v>
      </c>
      <c r="AC27" s="82">
        <f t="shared" si="23"/>
        <v>0</v>
      </c>
      <c r="AD27" s="47">
        <f t="shared" si="17"/>
        <v>1</v>
      </c>
    </row>
    <row r="28" spans="1:30" ht="15.75" customHeight="1" x14ac:dyDescent="0.25">
      <c r="A28" s="42">
        <v>7</v>
      </c>
      <c r="B28" s="49">
        <f t="shared" ref="B28:F28" si="29">+B11</f>
        <v>0</v>
      </c>
      <c r="C28" s="49">
        <f t="shared" si="29"/>
        <v>0</v>
      </c>
      <c r="D28" s="116">
        <f t="shared" si="29"/>
        <v>0</v>
      </c>
      <c r="E28" s="116">
        <f t="shared" si="29"/>
        <v>30</v>
      </c>
      <c r="F28" s="49">
        <f t="shared" si="29"/>
        <v>0</v>
      </c>
      <c r="G28" s="46">
        <v>0</v>
      </c>
      <c r="H28" s="117">
        <f t="shared" si="19"/>
        <v>0</v>
      </c>
      <c r="I28" s="118">
        <f t="shared" si="28"/>
        <v>0</v>
      </c>
      <c r="J28" s="79">
        <f t="shared" si="2"/>
        <v>0</v>
      </c>
      <c r="K28" s="82">
        <f t="shared" si="3"/>
        <v>0</v>
      </c>
      <c r="L28" s="47">
        <f t="shared" si="4"/>
        <v>0</v>
      </c>
      <c r="M28" s="118">
        <v>0</v>
      </c>
      <c r="N28" s="112">
        <f t="shared" si="20"/>
        <v>0</v>
      </c>
      <c r="O28" s="82">
        <f t="shared" si="5"/>
        <v>0</v>
      </c>
      <c r="P28" s="47">
        <f t="shared" si="6"/>
        <v>0</v>
      </c>
      <c r="Q28" s="118">
        <f t="shared" si="7"/>
        <v>0</v>
      </c>
      <c r="R28" s="83">
        <f t="shared" si="8"/>
        <v>1</v>
      </c>
      <c r="S28" s="119">
        <f t="shared" si="9"/>
        <v>0</v>
      </c>
      <c r="T28" s="119">
        <f t="shared" si="21"/>
        <v>1</v>
      </c>
      <c r="U28" s="47">
        <f t="shared" si="10"/>
        <v>0</v>
      </c>
      <c r="V28" s="47">
        <f t="shared" si="11"/>
        <v>0</v>
      </c>
      <c r="W28" s="82">
        <f t="shared" si="12"/>
        <v>0</v>
      </c>
      <c r="X28" s="82">
        <f t="shared" si="22"/>
        <v>0</v>
      </c>
      <c r="Y28" s="47">
        <f t="shared" si="13"/>
        <v>0</v>
      </c>
      <c r="Z28" s="119">
        <f t="shared" si="14"/>
        <v>0</v>
      </c>
      <c r="AA28" s="119">
        <f t="shared" si="15"/>
        <v>0</v>
      </c>
      <c r="AB28" s="82">
        <f t="shared" si="16"/>
        <v>0</v>
      </c>
      <c r="AC28" s="82">
        <f t="shared" si="23"/>
        <v>0</v>
      </c>
      <c r="AD28" s="47">
        <f t="shared" si="17"/>
        <v>1</v>
      </c>
    </row>
    <row r="29" spans="1:30" ht="15.75" customHeight="1" x14ac:dyDescent="0.25">
      <c r="A29" s="42">
        <v>8</v>
      </c>
      <c r="B29" s="49">
        <f t="shared" ref="B29:F29" si="30">+B12</f>
        <v>0</v>
      </c>
      <c r="C29" s="49">
        <f t="shared" si="30"/>
        <v>0</v>
      </c>
      <c r="D29" s="116">
        <f t="shared" si="30"/>
        <v>0</v>
      </c>
      <c r="E29" s="116">
        <f t="shared" si="30"/>
        <v>30</v>
      </c>
      <c r="F29" s="49">
        <f t="shared" si="30"/>
        <v>0</v>
      </c>
      <c r="G29" s="46">
        <v>0</v>
      </c>
      <c r="H29" s="117">
        <f t="shared" si="19"/>
        <v>0</v>
      </c>
      <c r="I29" s="118">
        <f t="shared" si="28"/>
        <v>0</v>
      </c>
      <c r="J29" s="79">
        <f t="shared" si="2"/>
        <v>0</v>
      </c>
      <c r="K29" s="82">
        <f t="shared" si="3"/>
        <v>0</v>
      </c>
      <c r="L29" s="47">
        <f t="shared" si="4"/>
        <v>0</v>
      </c>
      <c r="M29" s="118">
        <v>0</v>
      </c>
      <c r="N29" s="112">
        <f t="shared" si="20"/>
        <v>0</v>
      </c>
      <c r="O29" s="82">
        <f t="shared" si="5"/>
        <v>0</v>
      </c>
      <c r="P29" s="47">
        <f t="shared" si="6"/>
        <v>0</v>
      </c>
      <c r="Q29" s="118">
        <f t="shared" si="7"/>
        <v>0</v>
      </c>
      <c r="R29" s="83">
        <f t="shared" si="8"/>
        <v>1</v>
      </c>
      <c r="S29" s="119">
        <f t="shared" si="9"/>
        <v>0</v>
      </c>
      <c r="T29" s="119">
        <f t="shared" si="21"/>
        <v>1</v>
      </c>
      <c r="U29" s="47">
        <f t="shared" si="10"/>
        <v>0</v>
      </c>
      <c r="V29" s="47">
        <f t="shared" si="11"/>
        <v>0</v>
      </c>
      <c r="W29" s="82">
        <f t="shared" si="12"/>
        <v>0</v>
      </c>
      <c r="X29" s="82">
        <f t="shared" si="22"/>
        <v>0</v>
      </c>
      <c r="Y29" s="47">
        <f t="shared" si="13"/>
        <v>0</v>
      </c>
      <c r="Z29" s="119">
        <f t="shared" si="14"/>
        <v>0</v>
      </c>
      <c r="AA29" s="119">
        <f t="shared" si="15"/>
        <v>0</v>
      </c>
      <c r="AB29" s="82">
        <f t="shared" si="16"/>
        <v>0</v>
      </c>
      <c r="AC29" s="82">
        <f t="shared" si="23"/>
        <v>0</v>
      </c>
      <c r="AD29" s="47">
        <f t="shared" si="17"/>
        <v>1</v>
      </c>
    </row>
    <row r="30" spans="1:30" ht="15.75" customHeight="1" x14ac:dyDescent="0.25">
      <c r="A30" s="42">
        <v>9</v>
      </c>
      <c r="B30" s="49">
        <f t="shared" ref="B30:F30" si="31">+B13</f>
        <v>0</v>
      </c>
      <c r="C30" s="49">
        <f t="shared" si="31"/>
        <v>0</v>
      </c>
      <c r="D30" s="116">
        <f t="shared" si="31"/>
        <v>0</v>
      </c>
      <c r="E30" s="116">
        <f t="shared" si="31"/>
        <v>30</v>
      </c>
      <c r="F30" s="46">
        <f t="shared" si="31"/>
        <v>0</v>
      </c>
      <c r="G30" s="46">
        <v>0</v>
      </c>
      <c r="H30" s="117">
        <f t="shared" si="19"/>
        <v>0</v>
      </c>
      <c r="I30" s="118">
        <f t="shared" si="28"/>
        <v>0</v>
      </c>
      <c r="J30" s="79">
        <f t="shared" si="2"/>
        <v>0</v>
      </c>
      <c r="K30" s="82">
        <f t="shared" si="3"/>
        <v>0</v>
      </c>
      <c r="L30" s="47">
        <f t="shared" si="4"/>
        <v>0</v>
      </c>
      <c r="M30" s="118">
        <v>0</v>
      </c>
      <c r="N30" s="112">
        <f t="shared" si="20"/>
        <v>0</v>
      </c>
      <c r="O30" s="82">
        <f t="shared" si="5"/>
        <v>0</v>
      </c>
      <c r="P30" s="47">
        <f t="shared" si="6"/>
        <v>0</v>
      </c>
      <c r="Q30" s="118">
        <f t="shared" si="7"/>
        <v>0</v>
      </c>
      <c r="R30" s="83">
        <f t="shared" si="8"/>
        <v>1</v>
      </c>
      <c r="S30" s="119">
        <f t="shared" si="9"/>
        <v>0</v>
      </c>
      <c r="T30" s="119">
        <f t="shared" si="21"/>
        <v>1</v>
      </c>
      <c r="U30" s="47">
        <f t="shared" si="10"/>
        <v>0</v>
      </c>
      <c r="V30" s="47">
        <f t="shared" si="11"/>
        <v>0</v>
      </c>
      <c r="W30" s="82">
        <f t="shared" si="12"/>
        <v>0</v>
      </c>
      <c r="X30" s="82">
        <f t="shared" si="22"/>
        <v>0</v>
      </c>
      <c r="Y30" s="47">
        <f t="shared" si="13"/>
        <v>0</v>
      </c>
      <c r="Z30" s="119">
        <f t="shared" si="14"/>
        <v>0</v>
      </c>
      <c r="AA30" s="119">
        <f t="shared" si="15"/>
        <v>0</v>
      </c>
      <c r="AB30" s="82">
        <f t="shared" si="16"/>
        <v>0</v>
      </c>
      <c r="AC30" s="82">
        <f t="shared" si="23"/>
        <v>0</v>
      </c>
      <c r="AD30" s="47">
        <f t="shared" si="17"/>
        <v>1</v>
      </c>
    </row>
    <row r="31" spans="1:30" ht="15.75" customHeight="1" x14ac:dyDescent="0.25">
      <c r="A31" s="87">
        <v>10</v>
      </c>
      <c r="B31" s="49">
        <f t="shared" ref="B31:F31" si="32">+B14</f>
        <v>0</v>
      </c>
      <c r="C31" s="49">
        <f t="shared" si="32"/>
        <v>0</v>
      </c>
      <c r="D31" s="116">
        <f t="shared" si="32"/>
        <v>0</v>
      </c>
      <c r="E31" s="116">
        <f t="shared" si="32"/>
        <v>30</v>
      </c>
      <c r="F31" s="46">
        <f t="shared" si="32"/>
        <v>0</v>
      </c>
      <c r="G31" s="46">
        <v>0</v>
      </c>
      <c r="H31" s="117">
        <f t="shared" si="19"/>
        <v>0</v>
      </c>
      <c r="I31" s="118">
        <f t="shared" si="28"/>
        <v>0</v>
      </c>
      <c r="J31" s="79">
        <f t="shared" si="2"/>
        <v>0</v>
      </c>
      <c r="K31" s="82">
        <f t="shared" si="3"/>
        <v>0</v>
      </c>
      <c r="L31" s="47">
        <f t="shared" si="4"/>
        <v>0</v>
      </c>
      <c r="M31" s="118">
        <v>0</v>
      </c>
      <c r="N31" s="112">
        <f t="shared" si="20"/>
        <v>0</v>
      </c>
      <c r="O31" s="82">
        <f t="shared" si="5"/>
        <v>0</v>
      </c>
      <c r="P31" s="47">
        <f t="shared" si="6"/>
        <v>0</v>
      </c>
      <c r="Q31" s="118">
        <f t="shared" si="7"/>
        <v>0</v>
      </c>
      <c r="R31" s="83">
        <f t="shared" si="8"/>
        <v>1</v>
      </c>
      <c r="S31" s="119">
        <f t="shared" si="9"/>
        <v>0</v>
      </c>
      <c r="T31" s="119">
        <f t="shared" si="21"/>
        <v>1</v>
      </c>
      <c r="U31" s="47">
        <f t="shared" si="10"/>
        <v>0</v>
      </c>
      <c r="V31" s="47">
        <f t="shared" si="11"/>
        <v>0</v>
      </c>
      <c r="W31" s="82">
        <f t="shared" si="12"/>
        <v>0</v>
      </c>
      <c r="X31" s="82">
        <f t="shared" si="22"/>
        <v>0</v>
      </c>
      <c r="Y31" s="47">
        <f t="shared" si="13"/>
        <v>0</v>
      </c>
      <c r="Z31" s="119">
        <f t="shared" si="14"/>
        <v>0</v>
      </c>
      <c r="AA31" s="119">
        <f t="shared" si="15"/>
        <v>0</v>
      </c>
      <c r="AB31" s="82">
        <f t="shared" si="16"/>
        <v>0</v>
      </c>
      <c r="AC31" s="82">
        <f t="shared" si="23"/>
        <v>0</v>
      </c>
      <c r="AD31" s="47">
        <f t="shared" si="17"/>
        <v>1</v>
      </c>
    </row>
    <row r="32" spans="1:30" ht="15.75" customHeight="1" x14ac:dyDescent="0.25">
      <c r="A32" s="87">
        <v>11</v>
      </c>
      <c r="B32" s="49">
        <f t="shared" ref="B32:F32" si="33">+B15</f>
        <v>0</v>
      </c>
      <c r="C32" s="49">
        <f t="shared" si="33"/>
        <v>0</v>
      </c>
      <c r="D32" s="116">
        <f t="shared" si="33"/>
        <v>0</v>
      </c>
      <c r="E32" s="116">
        <f t="shared" si="33"/>
        <v>30</v>
      </c>
      <c r="F32" s="46">
        <f t="shared" si="33"/>
        <v>0</v>
      </c>
      <c r="G32" s="46">
        <v>0</v>
      </c>
      <c r="H32" s="117">
        <f t="shared" si="19"/>
        <v>0</v>
      </c>
      <c r="I32" s="118">
        <f t="shared" si="28"/>
        <v>0</v>
      </c>
      <c r="J32" s="79">
        <f t="shared" si="2"/>
        <v>0</v>
      </c>
      <c r="K32" s="82">
        <f t="shared" si="3"/>
        <v>0</v>
      </c>
      <c r="L32" s="47">
        <f t="shared" si="4"/>
        <v>0</v>
      </c>
      <c r="M32" s="118">
        <v>0</v>
      </c>
      <c r="N32" s="112">
        <f t="shared" si="20"/>
        <v>0</v>
      </c>
      <c r="O32" s="82">
        <f t="shared" si="5"/>
        <v>0</v>
      </c>
      <c r="P32" s="47">
        <f t="shared" si="6"/>
        <v>0</v>
      </c>
      <c r="Q32" s="118">
        <f t="shared" si="7"/>
        <v>0</v>
      </c>
      <c r="R32" s="83">
        <f t="shared" si="8"/>
        <v>1</v>
      </c>
      <c r="S32" s="119">
        <f t="shared" si="9"/>
        <v>0</v>
      </c>
      <c r="T32" s="119">
        <f t="shared" si="21"/>
        <v>1</v>
      </c>
      <c r="U32" s="47">
        <f t="shared" si="10"/>
        <v>0</v>
      </c>
      <c r="V32" s="47">
        <f t="shared" si="11"/>
        <v>0</v>
      </c>
      <c r="W32" s="82">
        <f t="shared" si="12"/>
        <v>0</v>
      </c>
      <c r="X32" s="82">
        <f t="shared" si="22"/>
        <v>0</v>
      </c>
      <c r="Y32" s="47">
        <f t="shared" si="13"/>
        <v>0</v>
      </c>
      <c r="Z32" s="119">
        <f t="shared" si="14"/>
        <v>0</v>
      </c>
      <c r="AA32" s="119">
        <f t="shared" si="15"/>
        <v>0</v>
      </c>
      <c r="AB32" s="82">
        <f t="shared" si="16"/>
        <v>0</v>
      </c>
      <c r="AC32" s="82">
        <f t="shared" si="23"/>
        <v>0</v>
      </c>
      <c r="AD32" s="47">
        <f t="shared" si="17"/>
        <v>1</v>
      </c>
    </row>
    <row r="33" spans="1:30" ht="15.75" customHeight="1" x14ac:dyDescent="0.25">
      <c r="A33" s="50">
        <v>12</v>
      </c>
      <c r="B33" s="54">
        <f t="shared" ref="B33:F33" si="34">+B16</f>
        <v>0</v>
      </c>
      <c r="C33" s="54">
        <f t="shared" si="34"/>
        <v>0</v>
      </c>
      <c r="D33" s="120">
        <f t="shared" si="34"/>
        <v>0</v>
      </c>
      <c r="E33" s="120">
        <f t="shared" si="34"/>
        <v>30</v>
      </c>
      <c r="F33" s="54">
        <f t="shared" si="34"/>
        <v>0</v>
      </c>
      <c r="G33" s="121">
        <v>0</v>
      </c>
      <c r="H33" s="122">
        <f t="shared" si="19"/>
        <v>0</v>
      </c>
      <c r="I33" s="123">
        <f t="shared" si="28"/>
        <v>0</v>
      </c>
      <c r="J33" s="124">
        <f t="shared" si="2"/>
        <v>0</v>
      </c>
      <c r="K33" s="94">
        <f t="shared" si="3"/>
        <v>0</v>
      </c>
      <c r="L33" s="53">
        <f t="shared" si="4"/>
        <v>0</v>
      </c>
      <c r="M33" s="123">
        <v>0</v>
      </c>
      <c r="N33" s="112">
        <f t="shared" si="20"/>
        <v>0</v>
      </c>
      <c r="O33" s="94">
        <f t="shared" si="5"/>
        <v>0</v>
      </c>
      <c r="P33" s="53">
        <f t="shared" si="6"/>
        <v>0</v>
      </c>
      <c r="Q33" s="123">
        <f t="shared" si="7"/>
        <v>0</v>
      </c>
      <c r="R33" s="95">
        <f t="shared" si="8"/>
        <v>1</v>
      </c>
      <c r="S33" s="125">
        <f t="shared" si="9"/>
        <v>0</v>
      </c>
      <c r="T33" s="125">
        <f t="shared" si="21"/>
        <v>1</v>
      </c>
      <c r="U33" s="53">
        <f t="shared" si="10"/>
        <v>0</v>
      </c>
      <c r="V33" s="53">
        <f t="shared" si="11"/>
        <v>0</v>
      </c>
      <c r="W33" s="94">
        <f t="shared" si="12"/>
        <v>0</v>
      </c>
      <c r="X33" s="126">
        <f t="shared" si="22"/>
        <v>0</v>
      </c>
      <c r="Y33" s="53">
        <f t="shared" si="13"/>
        <v>0</v>
      </c>
      <c r="Z33" s="125">
        <f t="shared" si="14"/>
        <v>0</v>
      </c>
      <c r="AA33" s="125">
        <f t="shared" si="15"/>
        <v>0</v>
      </c>
      <c r="AB33" s="94">
        <f t="shared" si="16"/>
        <v>0</v>
      </c>
      <c r="AC33" s="126">
        <f t="shared" si="23"/>
        <v>0</v>
      </c>
      <c r="AD33" s="53">
        <f t="shared" si="17"/>
        <v>1</v>
      </c>
    </row>
    <row r="34" spans="1:30" ht="15.75" customHeight="1" x14ac:dyDescent="0.25">
      <c r="A34" s="31"/>
      <c r="B34" s="127">
        <f>1160000*2</f>
        <v>2320000</v>
      </c>
      <c r="C34" s="96"/>
      <c r="D34" s="31"/>
      <c r="E34" s="31"/>
      <c r="F34" s="31"/>
      <c r="G34" s="128">
        <f>SUM(G22:G33)</f>
        <v>11200000</v>
      </c>
      <c r="H34" s="31"/>
      <c r="I34" s="128">
        <f t="shared" ref="I34:J34" si="35">SUM(I22:I33)</f>
        <v>11434344</v>
      </c>
      <c r="J34" s="128">
        <f t="shared" si="35"/>
        <v>11434344</v>
      </c>
      <c r="K34" s="31"/>
      <c r="L34" s="31"/>
      <c r="M34" s="31"/>
      <c r="N34" s="128">
        <f t="shared" ref="N34:O34" si="36">SUM(N22:N33)</f>
        <v>949000</v>
      </c>
      <c r="O34" s="128">
        <f t="shared" si="36"/>
        <v>10485344</v>
      </c>
      <c r="P34" s="31"/>
      <c r="Q34" s="97"/>
      <c r="R34" s="97"/>
      <c r="S34" s="31"/>
      <c r="T34" s="129">
        <f>SUM(T22:T33)</f>
        <v>2296015</v>
      </c>
      <c r="U34" s="31"/>
      <c r="V34" s="31"/>
      <c r="W34" s="31"/>
      <c r="X34" s="129">
        <f>SUM(X22:X33)</f>
        <v>1008000</v>
      </c>
      <c r="Y34" s="31"/>
      <c r="Z34" s="97"/>
      <c r="AA34" s="31"/>
      <c r="AB34" s="31"/>
      <c r="AC34" s="129">
        <f t="shared" ref="AC34:AD34" si="37">SUM(AC22:AC33)</f>
        <v>2361810.4552000002</v>
      </c>
      <c r="AD34" s="128">
        <f t="shared" si="37"/>
        <v>16151169.4552</v>
      </c>
    </row>
    <row r="35" spans="1:30" ht="15.75" customHeight="1"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spans="1:30" ht="15.75" customHeight="1"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ht="15.75" customHeight="1"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spans="1:30" ht="15.75" customHeight="1" x14ac:dyDescent="0.25">
      <c r="A38" s="212">
        <f>+A2</f>
        <v>0</v>
      </c>
      <c r="B38" s="213"/>
      <c r="C38" s="213"/>
      <c r="D38" s="213"/>
      <c r="E38" s="213"/>
      <c r="F38" s="213"/>
      <c r="G38" s="213"/>
      <c r="H38" s="171"/>
      <c r="I38" s="28"/>
      <c r="J38" s="28"/>
      <c r="K38" s="28"/>
      <c r="L38" s="28"/>
      <c r="M38" s="28"/>
      <c r="N38" s="28"/>
      <c r="O38" s="28"/>
      <c r="P38" s="28"/>
      <c r="Q38" s="28"/>
      <c r="R38" s="28"/>
      <c r="S38" s="28"/>
      <c r="T38" s="28"/>
      <c r="U38" s="28"/>
      <c r="V38" s="28"/>
      <c r="W38" s="28"/>
      <c r="X38" s="28"/>
      <c r="Y38" s="28"/>
      <c r="Z38" s="28"/>
      <c r="AA38" s="28"/>
      <c r="AB38" s="28"/>
      <c r="AC38" s="28"/>
      <c r="AD38" s="28"/>
    </row>
    <row r="39" spans="1:30" ht="15.75" customHeight="1" x14ac:dyDescent="0.25">
      <c r="A39" s="214" t="s">
        <v>159</v>
      </c>
      <c r="B39" s="215"/>
      <c r="C39" s="215"/>
      <c r="D39" s="215"/>
      <c r="E39" s="215"/>
      <c r="F39" s="215"/>
      <c r="G39" s="215"/>
      <c r="H39" s="187"/>
      <c r="I39" s="28"/>
      <c r="J39" s="28"/>
      <c r="K39" s="28"/>
      <c r="L39" s="28"/>
      <c r="M39" s="28"/>
      <c r="N39" s="28"/>
      <c r="O39" s="28"/>
      <c r="P39" s="28"/>
      <c r="Q39" s="28"/>
      <c r="R39" s="28"/>
      <c r="S39" s="28"/>
      <c r="T39" s="28"/>
      <c r="U39" s="28"/>
      <c r="V39" s="28"/>
      <c r="W39" s="28"/>
      <c r="X39" s="28"/>
      <c r="Y39" s="28"/>
      <c r="Z39" s="28"/>
      <c r="AA39" s="28"/>
      <c r="AB39" s="28"/>
      <c r="AC39" s="28"/>
      <c r="AD39" s="28"/>
    </row>
    <row r="40" spans="1:30" ht="15.75" customHeight="1" x14ac:dyDescent="0.25">
      <c r="A40" s="73" t="s">
        <v>80</v>
      </c>
      <c r="B40" s="73" t="s">
        <v>129</v>
      </c>
      <c r="C40" s="73" t="s">
        <v>130</v>
      </c>
      <c r="D40" s="73" t="s">
        <v>131</v>
      </c>
      <c r="E40" s="73" t="s">
        <v>132</v>
      </c>
      <c r="F40" s="74" t="s">
        <v>133</v>
      </c>
      <c r="G40" s="75" t="s">
        <v>134</v>
      </c>
      <c r="H40" s="73" t="s">
        <v>135</v>
      </c>
      <c r="I40" s="28"/>
      <c r="J40" s="28"/>
      <c r="K40" s="28"/>
      <c r="L40" s="28"/>
      <c r="M40" s="28"/>
      <c r="N40" s="28"/>
      <c r="O40" s="28"/>
      <c r="P40" s="28"/>
      <c r="Q40" s="28"/>
      <c r="R40" s="28"/>
      <c r="S40" s="28"/>
      <c r="T40" s="28"/>
      <c r="U40" s="28"/>
      <c r="V40" s="28"/>
      <c r="W40" s="28"/>
      <c r="X40" s="28"/>
      <c r="Y40" s="28"/>
      <c r="Z40" s="28"/>
      <c r="AA40" s="28"/>
      <c r="AB40" s="28"/>
      <c r="AC40" s="28"/>
      <c r="AD40" s="28"/>
    </row>
    <row r="41" spans="1:30" ht="15.75" customHeight="1" x14ac:dyDescent="0.25">
      <c r="A41" s="76">
        <v>1</v>
      </c>
      <c r="B41" s="162" t="s">
        <v>233</v>
      </c>
      <c r="C41" s="77" t="s">
        <v>136</v>
      </c>
      <c r="D41" s="78">
        <v>1001942022</v>
      </c>
      <c r="E41" s="78">
        <v>30</v>
      </c>
      <c r="F41" s="162" t="s">
        <v>226</v>
      </c>
      <c r="G41" s="79">
        <v>3000000</v>
      </c>
      <c r="H41" s="80">
        <v>2</v>
      </c>
      <c r="I41" s="28"/>
      <c r="J41" s="28"/>
      <c r="K41" s="28"/>
      <c r="L41" s="28"/>
      <c r="M41" s="28"/>
      <c r="N41" s="28"/>
      <c r="O41" s="28"/>
      <c r="P41" s="28"/>
      <c r="Q41" s="28"/>
      <c r="R41" s="28"/>
      <c r="S41" s="28"/>
      <c r="T41" s="28"/>
      <c r="U41" s="28"/>
      <c r="V41" s="28"/>
      <c r="W41" s="28"/>
      <c r="X41" s="28"/>
      <c r="Y41" s="28"/>
      <c r="Z41" s="28"/>
      <c r="AA41" s="28"/>
      <c r="AB41" s="28"/>
      <c r="AC41" s="28"/>
      <c r="AD41" s="28"/>
    </row>
    <row r="42" spans="1:30" ht="15.75" customHeight="1" x14ac:dyDescent="0.25">
      <c r="A42" s="42">
        <v>2</v>
      </c>
      <c r="B42" s="162" t="s">
        <v>234</v>
      </c>
      <c r="C42" s="77" t="s">
        <v>136</v>
      </c>
      <c r="D42" s="81">
        <v>1110295857</v>
      </c>
      <c r="E42" s="81">
        <v>30</v>
      </c>
      <c r="F42" s="162" t="s">
        <v>227</v>
      </c>
      <c r="G42" s="82">
        <v>3600000</v>
      </c>
      <c r="H42" s="83">
        <v>5</v>
      </c>
      <c r="I42" s="28"/>
      <c r="J42" s="28"/>
      <c r="K42" s="28"/>
      <c r="L42" s="28"/>
      <c r="M42" s="28"/>
      <c r="N42" s="28"/>
      <c r="O42" s="28"/>
      <c r="P42" s="28"/>
      <c r="Q42" s="28"/>
      <c r="R42" s="28"/>
      <c r="S42" s="28"/>
      <c r="T42" s="28"/>
      <c r="U42" s="28"/>
      <c r="V42" s="28"/>
      <c r="W42" s="28"/>
      <c r="X42" s="28"/>
      <c r="Y42" s="28"/>
      <c r="Z42" s="28"/>
      <c r="AA42" s="28"/>
      <c r="AB42" s="28"/>
      <c r="AC42" s="28"/>
      <c r="AD42" s="28"/>
    </row>
    <row r="43" spans="1:30" ht="15.75" customHeight="1" x14ac:dyDescent="0.25">
      <c r="A43" s="42">
        <v>3</v>
      </c>
      <c r="B43" s="162" t="s">
        <v>235</v>
      </c>
      <c r="C43" s="77" t="s">
        <v>136</v>
      </c>
      <c r="D43" s="81">
        <v>2683496750</v>
      </c>
      <c r="E43" s="81">
        <v>30</v>
      </c>
      <c r="F43" s="162" t="s">
        <v>228</v>
      </c>
      <c r="G43" s="82">
        <v>3500000</v>
      </c>
      <c r="H43" s="83">
        <v>1</v>
      </c>
      <c r="I43" s="28"/>
      <c r="J43" s="28"/>
      <c r="K43" s="28"/>
      <c r="L43" s="28"/>
      <c r="M43" s="28"/>
      <c r="N43" s="28"/>
      <c r="O43" s="28"/>
      <c r="P43" s="28"/>
      <c r="Q43" s="28"/>
      <c r="R43" s="28"/>
      <c r="S43" s="28"/>
      <c r="T43" s="28"/>
      <c r="U43" s="28"/>
      <c r="V43" s="28"/>
      <c r="W43" s="28"/>
      <c r="X43" s="28"/>
      <c r="Y43" s="28"/>
      <c r="Z43" s="28"/>
      <c r="AA43" s="28"/>
      <c r="AB43" s="28"/>
      <c r="AC43" s="28"/>
      <c r="AD43" s="28"/>
    </row>
    <row r="44" spans="1:30" ht="15.75" customHeight="1" x14ac:dyDescent="0.25">
      <c r="A44" s="42">
        <v>4</v>
      </c>
      <c r="B44" s="162" t="s">
        <v>236</v>
      </c>
      <c r="C44" s="77" t="s">
        <v>136</v>
      </c>
      <c r="D44" s="81">
        <v>2379584620</v>
      </c>
      <c r="E44" s="81">
        <v>30</v>
      </c>
      <c r="F44" s="162" t="s">
        <v>229</v>
      </c>
      <c r="G44" s="82">
        <v>3500000</v>
      </c>
      <c r="H44" s="83">
        <v>1</v>
      </c>
      <c r="I44" s="28"/>
      <c r="J44" s="28"/>
      <c r="K44" s="28"/>
      <c r="L44" s="28"/>
      <c r="M44" s="28"/>
      <c r="N44" s="28"/>
      <c r="O44" s="28"/>
      <c r="P44" s="28"/>
      <c r="Q44" s="28"/>
      <c r="R44" s="28"/>
      <c r="S44" s="28"/>
      <c r="T44" s="28"/>
      <c r="U44" s="28"/>
      <c r="V44" s="28"/>
      <c r="W44" s="28"/>
      <c r="X44" s="28"/>
      <c r="Y44" s="28"/>
      <c r="Z44" s="28"/>
      <c r="AA44" s="28"/>
      <c r="AB44" s="28"/>
      <c r="AC44" s="28"/>
      <c r="AD44" s="28"/>
    </row>
    <row r="45" spans="1:30" ht="15.75" customHeight="1" x14ac:dyDescent="0.25">
      <c r="A45" s="42">
        <v>5</v>
      </c>
      <c r="B45" s="162" t="s">
        <v>237</v>
      </c>
      <c r="C45" s="77" t="s">
        <v>136</v>
      </c>
      <c r="D45" s="81">
        <v>2245879537</v>
      </c>
      <c r="E45" s="81">
        <v>30</v>
      </c>
      <c r="F45" s="162" t="s">
        <v>230</v>
      </c>
      <c r="G45" s="82">
        <v>1700000</v>
      </c>
      <c r="H45" s="83">
        <v>1</v>
      </c>
      <c r="I45" s="28"/>
      <c r="J45" s="28"/>
      <c r="K45" s="28"/>
      <c r="L45" s="28"/>
      <c r="M45" s="28"/>
      <c r="N45" s="28"/>
      <c r="O45" s="28"/>
      <c r="P45" s="28"/>
      <c r="Q45" s="28"/>
      <c r="R45" s="28"/>
      <c r="S45" s="28"/>
      <c r="T45" s="28"/>
      <c r="U45" s="28"/>
      <c r="V45" s="28"/>
      <c r="W45" s="28"/>
      <c r="X45" s="28"/>
      <c r="Y45" s="28"/>
      <c r="Z45" s="28"/>
      <c r="AA45" s="28"/>
      <c r="AB45" s="28"/>
      <c r="AC45" s="28"/>
      <c r="AD45" s="28"/>
    </row>
    <row r="46" spans="1:30" ht="15.75" customHeight="1" x14ac:dyDescent="0.25">
      <c r="A46" s="42">
        <v>6</v>
      </c>
      <c r="B46" s="162" t="s">
        <v>238</v>
      </c>
      <c r="C46" s="77" t="s">
        <v>136</v>
      </c>
      <c r="D46" s="81">
        <v>3336894598</v>
      </c>
      <c r="E46" s="81">
        <v>30</v>
      </c>
      <c r="F46" s="162" t="s">
        <v>231</v>
      </c>
      <c r="G46" s="82">
        <v>2200000</v>
      </c>
      <c r="H46" s="83">
        <v>1</v>
      </c>
      <c r="I46" s="28"/>
      <c r="J46" s="28"/>
      <c r="K46" s="28"/>
      <c r="L46" s="28"/>
      <c r="M46" s="28"/>
      <c r="N46" s="28"/>
      <c r="O46" s="28"/>
      <c r="P46" s="28"/>
      <c r="Q46" s="28"/>
      <c r="R46" s="28"/>
      <c r="S46" s="28"/>
      <c r="T46" s="28"/>
      <c r="U46" s="28"/>
      <c r="V46" s="28"/>
      <c r="W46" s="28"/>
      <c r="X46" s="28"/>
      <c r="Y46" s="28"/>
      <c r="Z46" s="28"/>
      <c r="AA46" s="28"/>
      <c r="AB46" s="28"/>
      <c r="AC46" s="28"/>
      <c r="AD46" s="28"/>
    </row>
    <row r="47" spans="1:30" ht="15.75" customHeight="1" x14ac:dyDescent="0.25">
      <c r="A47" s="42">
        <v>7</v>
      </c>
      <c r="B47" s="162" t="s">
        <v>239</v>
      </c>
      <c r="C47" s="77" t="s">
        <v>136</v>
      </c>
      <c r="D47" s="81">
        <v>6451684864</v>
      </c>
      <c r="E47" s="81">
        <v>30</v>
      </c>
      <c r="F47" s="162" t="s">
        <v>232</v>
      </c>
      <c r="G47" s="82">
        <v>2200000</v>
      </c>
      <c r="H47" s="83">
        <v>1</v>
      </c>
      <c r="I47" s="28"/>
      <c r="J47" s="28"/>
      <c r="K47" s="28"/>
      <c r="L47" s="28"/>
      <c r="M47" s="28"/>
      <c r="N47" s="28"/>
      <c r="O47" s="28"/>
      <c r="P47" s="28"/>
      <c r="Q47" s="28"/>
      <c r="R47" s="28"/>
      <c r="S47" s="28"/>
      <c r="T47" s="28"/>
      <c r="U47" s="28"/>
      <c r="V47" s="28"/>
      <c r="W47" s="28"/>
      <c r="X47" s="28"/>
      <c r="Y47" s="28"/>
      <c r="Z47" s="28"/>
      <c r="AA47" s="28"/>
      <c r="AB47" s="28"/>
      <c r="AC47" s="28"/>
      <c r="AD47" s="28"/>
    </row>
    <row r="48" spans="1:30" ht="15.75" customHeight="1" x14ac:dyDescent="0.25">
      <c r="A48" s="42">
        <v>8</v>
      </c>
      <c r="B48" s="162" t="s">
        <v>240</v>
      </c>
      <c r="C48" s="77" t="s">
        <v>136</v>
      </c>
      <c r="D48" s="81">
        <v>5465896789</v>
      </c>
      <c r="E48" s="81">
        <v>30</v>
      </c>
      <c r="F48" s="162" t="s">
        <v>221</v>
      </c>
      <c r="G48" s="82">
        <v>2000000</v>
      </c>
      <c r="H48" s="83">
        <v>1</v>
      </c>
      <c r="I48" s="28"/>
      <c r="J48" s="28"/>
      <c r="K48" s="28"/>
      <c r="L48" s="28"/>
      <c r="M48" s="28"/>
      <c r="N48" s="28"/>
      <c r="O48" s="28"/>
      <c r="P48" s="28"/>
      <c r="Q48" s="28"/>
      <c r="R48" s="28"/>
      <c r="S48" s="28"/>
      <c r="T48" s="28"/>
      <c r="U48" s="28"/>
      <c r="V48" s="28"/>
      <c r="W48" s="28"/>
      <c r="X48" s="28"/>
      <c r="Y48" s="28"/>
      <c r="Z48" s="28"/>
      <c r="AA48" s="28"/>
      <c r="AB48" s="28"/>
      <c r="AC48" s="28"/>
      <c r="AD48" s="28"/>
    </row>
    <row r="49" spans="1:30" ht="15.75" customHeight="1" x14ac:dyDescent="0.25">
      <c r="A49" s="42">
        <v>9</v>
      </c>
      <c r="B49" s="49"/>
      <c r="C49" s="84"/>
      <c r="D49" s="81"/>
      <c r="E49" s="81"/>
      <c r="F49" s="45"/>
      <c r="G49" s="82"/>
      <c r="H49" s="83">
        <v>1</v>
      </c>
      <c r="I49" s="28"/>
      <c r="J49" s="28"/>
      <c r="K49" s="28"/>
      <c r="L49" s="28"/>
      <c r="M49" s="28"/>
      <c r="N49" s="28"/>
      <c r="O49" s="28"/>
      <c r="P49" s="28"/>
      <c r="Q49" s="28"/>
      <c r="R49" s="28"/>
      <c r="S49" s="28"/>
      <c r="T49" s="28"/>
      <c r="U49" s="28"/>
      <c r="V49" s="28"/>
      <c r="W49" s="28"/>
      <c r="X49" s="28"/>
      <c r="Y49" s="28"/>
      <c r="Z49" s="28"/>
      <c r="AA49" s="28"/>
      <c r="AB49" s="28"/>
      <c r="AC49" s="28"/>
      <c r="AD49" s="28"/>
    </row>
    <row r="50" spans="1:30" ht="15.75" customHeight="1" x14ac:dyDescent="0.25">
      <c r="A50" s="87">
        <v>10</v>
      </c>
      <c r="B50" s="88"/>
      <c r="C50" s="89"/>
      <c r="D50" s="90"/>
      <c r="E50" s="90"/>
      <c r="F50" s="91"/>
      <c r="G50" s="82"/>
      <c r="H50" s="83">
        <v>1</v>
      </c>
      <c r="I50" s="28"/>
      <c r="J50" s="28"/>
      <c r="K50" s="28"/>
      <c r="L50" s="28"/>
      <c r="M50" s="28"/>
      <c r="N50" s="28"/>
      <c r="O50" s="28"/>
      <c r="P50" s="28"/>
      <c r="Q50" s="28"/>
      <c r="R50" s="28"/>
      <c r="S50" s="28"/>
      <c r="T50" s="28"/>
      <c r="U50" s="28"/>
      <c r="V50" s="28"/>
      <c r="W50" s="28"/>
      <c r="X50" s="28"/>
      <c r="Y50" s="28"/>
      <c r="Z50" s="28"/>
      <c r="AA50" s="28"/>
      <c r="AB50" s="28"/>
      <c r="AC50" s="28"/>
      <c r="AD50" s="28"/>
    </row>
    <row r="51" spans="1:30" ht="15.75" customHeight="1" x14ac:dyDescent="0.25">
      <c r="A51" s="87">
        <v>11</v>
      </c>
      <c r="B51" s="88"/>
      <c r="C51" s="89"/>
      <c r="D51" s="90"/>
      <c r="E51" s="90"/>
      <c r="F51" s="91"/>
      <c r="G51" s="82"/>
      <c r="H51" s="83">
        <v>1</v>
      </c>
      <c r="I51" s="28"/>
      <c r="J51" s="28"/>
      <c r="K51" s="28"/>
      <c r="L51" s="28"/>
      <c r="M51" s="28"/>
      <c r="N51" s="28"/>
      <c r="O51" s="28"/>
      <c r="P51" s="28"/>
      <c r="Q51" s="28"/>
      <c r="R51" s="28"/>
      <c r="S51" s="28"/>
      <c r="T51" s="28"/>
      <c r="U51" s="28"/>
      <c r="V51" s="28"/>
      <c r="W51" s="28"/>
      <c r="X51" s="28"/>
      <c r="Y51" s="28"/>
      <c r="Z51" s="28"/>
      <c r="AA51" s="28"/>
      <c r="AB51" s="28"/>
      <c r="AC51" s="28"/>
      <c r="AD51" s="28"/>
    </row>
    <row r="52" spans="1:30" ht="15.75" customHeight="1" x14ac:dyDescent="0.25">
      <c r="A52" s="50">
        <v>12</v>
      </c>
      <c r="B52" s="54"/>
      <c r="C52" s="92"/>
      <c r="D52" s="93"/>
      <c r="E52" s="93"/>
      <c r="F52" s="50"/>
      <c r="G52" s="94"/>
      <c r="H52" s="95">
        <v>1</v>
      </c>
      <c r="I52" s="28"/>
      <c r="J52" s="28"/>
      <c r="K52" s="28"/>
      <c r="L52" s="28"/>
      <c r="M52" s="28"/>
      <c r="N52" s="28"/>
      <c r="O52" s="28"/>
      <c r="P52" s="28"/>
      <c r="Q52" s="28"/>
      <c r="R52" s="28"/>
      <c r="S52" s="28"/>
      <c r="T52" s="28"/>
      <c r="U52" s="28"/>
      <c r="V52" s="28"/>
      <c r="W52" s="28"/>
      <c r="X52" s="28"/>
      <c r="Y52" s="28"/>
      <c r="Z52" s="28"/>
      <c r="AA52" s="28"/>
      <c r="AB52" s="28"/>
      <c r="AC52" s="28"/>
      <c r="AD52" s="28"/>
    </row>
    <row r="53" spans="1:30" ht="15.75" customHeight="1" x14ac:dyDescent="0.25">
      <c r="A53" s="31"/>
      <c r="B53" s="96"/>
      <c r="C53" s="96"/>
      <c r="D53" s="31"/>
      <c r="E53" s="31"/>
      <c r="F53" s="31"/>
      <c r="G53" s="97"/>
      <c r="H53" s="28"/>
      <c r="I53" s="28"/>
      <c r="J53" s="28"/>
      <c r="K53" s="28"/>
      <c r="L53" s="28"/>
      <c r="M53" s="28"/>
      <c r="N53" s="28"/>
      <c r="O53" s="28"/>
      <c r="P53" s="28"/>
      <c r="Q53" s="28"/>
      <c r="R53" s="28"/>
      <c r="S53" s="28"/>
      <c r="T53" s="28"/>
      <c r="U53" s="28"/>
      <c r="V53" s="28"/>
      <c r="W53" s="28"/>
      <c r="X53" s="28"/>
      <c r="Y53" s="28"/>
      <c r="Z53" s="28"/>
      <c r="AA53" s="28"/>
      <c r="AB53" s="28"/>
      <c r="AC53" s="28"/>
      <c r="AD53" s="28"/>
    </row>
    <row r="54" spans="1:30" ht="15.75" customHeight="1" x14ac:dyDescent="0.25">
      <c r="A54" s="31"/>
      <c r="B54" s="96"/>
      <c r="C54" s="96"/>
      <c r="D54" s="31"/>
      <c r="E54" s="31"/>
      <c r="F54" s="31"/>
      <c r="G54" s="97"/>
      <c r="H54" s="31"/>
      <c r="I54" s="97"/>
      <c r="J54" s="97"/>
      <c r="K54" s="28"/>
      <c r="L54" s="28"/>
      <c r="M54" s="28"/>
      <c r="N54" s="28"/>
      <c r="O54" s="28"/>
      <c r="P54" s="28"/>
      <c r="Q54" s="28"/>
      <c r="R54" s="28"/>
      <c r="S54" s="28"/>
      <c r="T54" s="28"/>
      <c r="U54" s="28"/>
      <c r="V54" s="28"/>
      <c r="W54" s="28"/>
      <c r="X54" s="28"/>
      <c r="Y54" s="28"/>
      <c r="Z54" s="28"/>
      <c r="AA54" s="28"/>
      <c r="AB54" s="28"/>
      <c r="AC54" s="28"/>
      <c r="AD54" s="28"/>
    </row>
    <row r="55" spans="1:30" ht="15.75" customHeight="1" x14ac:dyDescent="0.25">
      <c r="A55" s="212" t="s">
        <v>159</v>
      </c>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3"/>
      <c r="AB55" s="213"/>
      <c r="AC55" s="213"/>
      <c r="AD55" s="171"/>
    </row>
    <row r="56" spans="1:30" ht="15.75" customHeight="1" x14ac:dyDescent="0.25">
      <c r="A56" s="216">
        <f>+A38</f>
        <v>0</v>
      </c>
      <c r="B56" s="217"/>
      <c r="C56" s="217"/>
      <c r="D56" s="217"/>
      <c r="E56" s="217"/>
      <c r="F56" s="197"/>
      <c r="G56" s="218" t="s">
        <v>138</v>
      </c>
      <c r="H56" s="219"/>
      <c r="I56" s="219"/>
      <c r="J56" s="220"/>
      <c r="K56" s="216" t="s">
        <v>139</v>
      </c>
      <c r="L56" s="217"/>
      <c r="M56" s="217"/>
      <c r="N56" s="197"/>
      <c r="O56" s="222" t="s">
        <v>140</v>
      </c>
      <c r="P56" s="216" t="s">
        <v>141</v>
      </c>
      <c r="Q56" s="217"/>
      <c r="R56" s="217"/>
      <c r="S56" s="217"/>
      <c r="T56" s="197"/>
      <c r="U56" s="216" t="s">
        <v>142</v>
      </c>
      <c r="V56" s="217"/>
      <c r="W56" s="217"/>
      <c r="X56" s="197"/>
      <c r="Y56" s="221" t="s">
        <v>143</v>
      </c>
      <c r="Z56" s="217"/>
      <c r="AA56" s="217"/>
      <c r="AB56" s="217"/>
      <c r="AC56" s="197"/>
      <c r="AD56" s="222" t="s">
        <v>144</v>
      </c>
    </row>
    <row r="57" spans="1:30" ht="15.75" customHeight="1" x14ac:dyDescent="0.25">
      <c r="A57" s="73" t="s">
        <v>80</v>
      </c>
      <c r="B57" s="98" t="s">
        <v>129</v>
      </c>
      <c r="C57" s="98" t="s">
        <v>130</v>
      </c>
      <c r="D57" s="98" t="s">
        <v>131</v>
      </c>
      <c r="E57" s="98" t="s">
        <v>132</v>
      </c>
      <c r="F57" s="98" t="s">
        <v>133</v>
      </c>
      <c r="G57" s="99" t="s">
        <v>134</v>
      </c>
      <c r="H57" s="100" t="s">
        <v>145</v>
      </c>
      <c r="I57" s="101" t="s">
        <v>146</v>
      </c>
      <c r="J57" s="73" t="s">
        <v>140</v>
      </c>
      <c r="K57" s="32" t="s">
        <v>147</v>
      </c>
      <c r="L57" s="31" t="s">
        <v>148</v>
      </c>
      <c r="M57" s="98" t="s">
        <v>149</v>
      </c>
      <c r="N57" s="98" t="s">
        <v>146</v>
      </c>
      <c r="O57" s="223"/>
      <c r="P57" s="102" t="s">
        <v>147</v>
      </c>
      <c r="Q57" s="74" t="s">
        <v>148</v>
      </c>
      <c r="R57" s="102" t="s">
        <v>150</v>
      </c>
      <c r="S57" s="31" t="s">
        <v>151</v>
      </c>
      <c r="T57" s="74" t="s">
        <v>146</v>
      </c>
      <c r="U57" s="73" t="s">
        <v>152</v>
      </c>
      <c r="V57" s="103" t="s">
        <v>153</v>
      </c>
      <c r="W57" s="104" t="s">
        <v>154</v>
      </c>
      <c r="X57" s="31" t="s">
        <v>146</v>
      </c>
      <c r="Y57" s="102" t="s">
        <v>155</v>
      </c>
      <c r="Z57" s="102" t="s">
        <v>156</v>
      </c>
      <c r="AA57" s="73" t="s">
        <v>157</v>
      </c>
      <c r="AB57" s="73" t="s">
        <v>158</v>
      </c>
      <c r="AC57" s="104" t="s">
        <v>146</v>
      </c>
      <c r="AD57" s="223"/>
    </row>
    <row r="58" spans="1:30" ht="15.75" customHeight="1" x14ac:dyDescent="0.25">
      <c r="A58" s="105">
        <v>1</v>
      </c>
      <c r="B58" s="106" t="str">
        <f t="shared" ref="B58:G58" si="38">+B41</f>
        <v>Sandra Perez</v>
      </c>
      <c r="C58" s="106" t="str">
        <f t="shared" si="38"/>
        <v>CC</v>
      </c>
      <c r="D58" s="107">
        <f t="shared" si="38"/>
        <v>1001942022</v>
      </c>
      <c r="E58" s="107">
        <f t="shared" si="38"/>
        <v>30</v>
      </c>
      <c r="F58" s="106" t="str">
        <f t="shared" si="38"/>
        <v>Gerente General</v>
      </c>
      <c r="G58" s="38">
        <f t="shared" si="38"/>
        <v>3000000</v>
      </c>
      <c r="H58" s="130">
        <f t="shared" ref="H58:H69" si="39">IF(AND(G58&gt;0,G58&lt;2320000.1),140606,0)</f>
        <v>0</v>
      </c>
      <c r="I58" s="109">
        <f t="shared" ref="I58:I61" si="40">SUM(G58:H58)</f>
        <v>3000000</v>
      </c>
      <c r="J58" s="79">
        <f t="shared" ref="J58:J69" si="41">+(I58/30)*E58</f>
        <v>3000000</v>
      </c>
      <c r="K58" s="110">
        <f t="shared" ref="K58:K69" si="42">(J58-H58)*4%</f>
        <v>120000</v>
      </c>
      <c r="L58" s="111">
        <f t="shared" ref="L58:L69" si="43">(J58-H58)*4%</f>
        <v>120000</v>
      </c>
      <c r="M58" s="109">
        <v>53000</v>
      </c>
      <c r="N58" s="112">
        <f>+K58+L58+M58</f>
        <v>293000</v>
      </c>
      <c r="O58" s="110">
        <f t="shared" ref="O58:O69" si="44">+J58-N58</f>
        <v>2707000</v>
      </c>
      <c r="P58" s="111">
        <f t="shared" ref="P58:P69" si="45">+G58*8.5%</f>
        <v>255000.00000000003</v>
      </c>
      <c r="Q58" s="109">
        <f t="shared" ref="Q58:Q69" si="46">G58*12%</f>
        <v>360000</v>
      </c>
      <c r="R58" s="113">
        <f t="shared" ref="R58:R69" si="47">+H41</f>
        <v>2</v>
      </c>
      <c r="S58" s="114">
        <f t="shared" ref="S58:S69" si="48">IF(R58=1,(G58*$S$39),IF(R58=2,(G58*$S$40),IF(R58=3,(G58*$S$41),IF(R58=4,(G58*$S$42),IF(R58=5,(G58*$S$43))))))</f>
        <v>0</v>
      </c>
      <c r="T58" s="114">
        <f>+P58+Q58+S58</f>
        <v>615000</v>
      </c>
      <c r="U58" s="115">
        <f t="shared" ref="U58:U69" si="49">G58*4%</f>
        <v>120000</v>
      </c>
      <c r="V58" s="111">
        <f t="shared" ref="V58:V69" si="50">G58*3%</f>
        <v>90000</v>
      </c>
      <c r="W58" s="110">
        <f t="shared" ref="W58:W69" si="51">G58*2%</f>
        <v>60000</v>
      </c>
      <c r="X58" s="110">
        <f>+U58+V58+W58</f>
        <v>270000</v>
      </c>
      <c r="Y58" s="111">
        <f t="shared" ref="Y58:Y69" si="52">J58*8.33%</f>
        <v>249900</v>
      </c>
      <c r="Z58" s="114">
        <f t="shared" ref="Z58:Z69" si="53">G58*4.17%</f>
        <v>125100</v>
      </c>
      <c r="AA58" s="114">
        <f t="shared" ref="AA58:AA69" si="54">G58*8.33%</f>
        <v>249900</v>
      </c>
      <c r="AB58" s="110">
        <f t="shared" ref="AB58:AB69" si="55">AA58*1%</f>
        <v>2499</v>
      </c>
      <c r="AC58" s="110">
        <f>+Y58+Z58+AA58+AB58</f>
        <v>627399</v>
      </c>
      <c r="AD58" s="111">
        <f t="shared" ref="AD58:AD69" si="56">+AC58+X58+T58+O58</f>
        <v>4219399</v>
      </c>
    </row>
    <row r="59" spans="1:30" ht="15.75" customHeight="1" x14ac:dyDescent="0.25">
      <c r="A59" s="42">
        <v>2</v>
      </c>
      <c r="B59" s="49" t="str">
        <f t="shared" ref="B59:G59" si="57">+B42</f>
        <v>Laura Carillo</v>
      </c>
      <c r="C59" s="49" t="str">
        <f t="shared" si="57"/>
        <v>CC</v>
      </c>
      <c r="D59" s="116">
        <f t="shared" si="57"/>
        <v>1110295857</v>
      </c>
      <c r="E59" s="116">
        <f t="shared" si="57"/>
        <v>30</v>
      </c>
      <c r="F59" s="49" t="str">
        <f t="shared" si="57"/>
        <v>Gerente Area Activa</v>
      </c>
      <c r="G59" s="45">
        <f t="shared" si="57"/>
        <v>3600000</v>
      </c>
      <c r="H59" s="131">
        <f t="shared" si="39"/>
        <v>0</v>
      </c>
      <c r="I59" s="118">
        <f t="shared" si="40"/>
        <v>3600000</v>
      </c>
      <c r="J59" s="79">
        <f t="shared" si="41"/>
        <v>3600000</v>
      </c>
      <c r="K59" s="82">
        <f t="shared" si="42"/>
        <v>144000</v>
      </c>
      <c r="L59" s="47">
        <f t="shared" si="43"/>
        <v>144000</v>
      </c>
      <c r="M59" s="118">
        <v>0</v>
      </c>
      <c r="N59" s="112">
        <f t="shared" ref="N59:N69" si="58">SUM(K59:M59)</f>
        <v>288000</v>
      </c>
      <c r="O59" s="82">
        <f t="shared" si="44"/>
        <v>3312000</v>
      </c>
      <c r="P59" s="47">
        <f t="shared" si="45"/>
        <v>306000</v>
      </c>
      <c r="Q59" s="118">
        <f t="shared" si="46"/>
        <v>432000</v>
      </c>
      <c r="R59" s="83">
        <f t="shared" si="47"/>
        <v>5</v>
      </c>
      <c r="S59" s="119">
        <f t="shared" si="48"/>
        <v>0</v>
      </c>
      <c r="T59" s="119">
        <f t="shared" ref="T59:T69" si="59">SUM(P59:S59)</f>
        <v>738005</v>
      </c>
      <c r="U59" s="47">
        <f t="shared" si="49"/>
        <v>144000</v>
      </c>
      <c r="V59" s="47">
        <f t="shared" si="50"/>
        <v>108000</v>
      </c>
      <c r="W59" s="82">
        <f t="shared" si="51"/>
        <v>72000</v>
      </c>
      <c r="X59" s="82">
        <f t="shared" ref="X59:X69" si="60">SUM(U59:W59)</f>
        <v>324000</v>
      </c>
      <c r="Y59" s="47">
        <f t="shared" si="52"/>
        <v>299880</v>
      </c>
      <c r="Z59" s="119">
        <f t="shared" si="53"/>
        <v>150120</v>
      </c>
      <c r="AA59" s="119">
        <f t="shared" si="54"/>
        <v>299880</v>
      </c>
      <c r="AB59" s="82">
        <f t="shared" si="55"/>
        <v>2998.8</v>
      </c>
      <c r="AC59" s="82">
        <f t="shared" ref="AC59:AC69" si="61">SUM(Y59:AB59)</f>
        <v>752878.8</v>
      </c>
      <c r="AD59" s="47">
        <f t="shared" si="56"/>
        <v>5126883.8</v>
      </c>
    </row>
    <row r="60" spans="1:30" ht="15.75" customHeight="1" x14ac:dyDescent="0.25">
      <c r="A60" s="42">
        <v>3</v>
      </c>
      <c r="B60" s="49" t="str">
        <f t="shared" ref="B60:G60" si="62">+B43</f>
        <v>Carlos Reyes</v>
      </c>
      <c r="C60" s="49" t="str">
        <f t="shared" si="62"/>
        <v>CC</v>
      </c>
      <c r="D60" s="116">
        <f t="shared" si="62"/>
        <v>2683496750</v>
      </c>
      <c r="E60" s="116">
        <f t="shared" si="62"/>
        <v>30</v>
      </c>
      <c r="F60" s="49" t="str">
        <f t="shared" si="62"/>
        <v xml:space="preserve">Gerente Operativo </v>
      </c>
      <c r="G60" s="45">
        <f t="shared" si="62"/>
        <v>3500000</v>
      </c>
      <c r="H60" s="131">
        <f t="shared" si="39"/>
        <v>0</v>
      </c>
      <c r="I60" s="118">
        <f t="shared" si="40"/>
        <v>3500000</v>
      </c>
      <c r="J60" s="79">
        <f t="shared" si="41"/>
        <v>3500000</v>
      </c>
      <c r="K60" s="82">
        <f t="shared" si="42"/>
        <v>140000</v>
      </c>
      <c r="L60" s="47">
        <f t="shared" si="43"/>
        <v>140000</v>
      </c>
      <c r="M60" s="118">
        <v>0</v>
      </c>
      <c r="N60" s="112">
        <f t="shared" si="58"/>
        <v>280000</v>
      </c>
      <c r="O60" s="82">
        <f t="shared" si="44"/>
        <v>3220000</v>
      </c>
      <c r="P60" s="47">
        <f t="shared" si="45"/>
        <v>297500</v>
      </c>
      <c r="Q60" s="118">
        <f t="shared" si="46"/>
        <v>420000</v>
      </c>
      <c r="R60" s="83">
        <f t="shared" si="47"/>
        <v>1</v>
      </c>
      <c r="S60" s="119">
        <f t="shared" si="48"/>
        <v>0</v>
      </c>
      <c r="T60" s="119">
        <f t="shared" si="59"/>
        <v>717501</v>
      </c>
      <c r="U60" s="47">
        <f t="shared" si="49"/>
        <v>140000</v>
      </c>
      <c r="V60" s="47">
        <f t="shared" si="50"/>
        <v>105000</v>
      </c>
      <c r="W60" s="82">
        <f t="shared" si="51"/>
        <v>70000</v>
      </c>
      <c r="X60" s="82">
        <f t="shared" si="60"/>
        <v>315000</v>
      </c>
      <c r="Y60" s="47">
        <f t="shared" si="52"/>
        <v>291550</v>
      </c>
      <c r="Z60" s="119">
        <f t="shared" si="53"/>
        <v>145950</v>
      </c>
      <c r="AA60" s="119">
        <f t="shared" si="54"/>
        <v>291550</v>
      </c>
      <c r="AB60" s="82">
        <f t="shared" si="55"/>
        <v>2915.5</v>
      </c>
      <c r="AC60" s="82">
        <f t="shared" si="61"/>
        <v>731965.5</v>
      </c>
      <c r="AD60" s="47">
        <f t="shared" si="56"/>
        <v>4984466.5</v>
      </c>
    </row>
    <row r="61" spans="1:30" ht="15.75" customHeight="1" x14ac:dyDescent="0.25">
      <c r="A61" s="42">
        <v>4</v>
      </c>
      <c r="B61" s="49" t="str">
        <f t="shared" ref="B61:G61" si="63">+B44</f>
        <v>Kimberly Sanchez</v>
      </c>
      <c r="C61" s="49" t="str">
        <f t="shared" si="63"/>
        <v>CC</v>
      </c>
      <c r="D61" s="116">
        <f t="shared" si="63"/>
        <v>2379584620</v>
      </c>
      <c r="E61" s="116">
        <f t="shared" si="63"/>
        <v>30</v>
      </c>
      <c r="F61" s="49" t="str">
        <f>+F44</f>
        <v>Gerente Area Tecnologica</v>
      </c>
      <c r="G61" s="45">
        <f t="shared" si="63"/>
        <v>3500000</v>
      </c>
      <c r="H61" s="131">
        <f t="shared" si="39"/>
        <v>0</v>
      </c>
      <c r="I61" s="118">
        <f t="shared" si="40"/>
        <v>3500000</v>
      </c>
      <c r="J61" s="79">
        <f t="shared" si="41"/>
        <v>3500000</v>
      </c>
      <c r="K61" s="82">
        <f t="shared" si="42"/>
        <v>140000</v>
      </c>
      <c r="L61" s="47">
        <f t="shared" si="43"/>
        <v>140000</v>
      </c>
      <c r="M61" s="118">
        <v>0</v>
      </c>
      <c r="N61" s="112">
        <f t="shared" si="58"/>
        <v>280000</v>
      </c>
      <c r="O61" s="82">
        <f t="shared" si="44"/>
        <v>3220000</v>
      </c>
      <c r="P61" s="47">
        <f t="shared" si="45"/>
        <v>297500</v>
      </c>
      <c r="Q61" s="118">
        <f t="shared" si="46"/>
        <v>420000</v>
      </c>
      <c r="R61" s="83">
        <f t="shared" si="47"/>
        <v>1</v>
      </c>
      <c r="S61" s="119">
        <f t="shared" si="48"/>
        <v>0</v>
      </c>
      <c r="T61" s="119">
        <f t="shared" si="59"/>
        <v>717501</v>
      </c>
      <c r="U61" s="47">
        <f t="shared" si="49"/>
        <v>140000</v>
      </c>
      <c r="V61" s="47">
        <f t="shared" si="50"/>
        <v>105000</v>
      </c>
      <c r="W61" s="82">
        <f t="shared" si="51"/>
        <v>70000</v>
      </c>
      <c r="X61" s="82">
        <f t="shared" si="60"/>
        <v>315000</v>
      </c>
      <c r="Y61" s="47">
        <f t="shared" si="52"/>
        <v>291550</v>
      </c>
      <c r="Z61" s="119">
        <f t="shared" si="53"/>
        <v>145950</v>
      </c>
      <c r="AA61" s="119">
        <f t="shared" si="54"/>
        <v>291550</v>
      </c>
      <c r="AB61" s="82">
        <f t="shared" si="55"/>
        <v>2915.5</v>
      </c>
      <c r="AC61" s="82">
        <f t="shared" si="61"/>
        <v>731965.5</v>
      </c>
      <c r="AD61" s="47">
        <f t="shared" si="56"/>
        <v>4984466.5</v>
      </c>
    </row>
    <row r="62" spans="1:30" ht="15.75" customHeight="1" x14ac:dyDescent="0.25">
      <c r="A62" s="42">
        <v>5</v>
      </c>
      <c r="B62" s="49" t="str">
        <f t="shared" ref="B62:G62" si="64">+B45</f>
        <v>Agustin Sandona</v>
      </c>
      <c r="C62" s="49" t="str">
        <f t="shared" si="64"/>
        <v>CC</v>
      </c>
      <c r="D62" s="116">
        <f t="shared" si="64"/>
        <v>2245879537</v>
      </c>
      <c r="E62" s="116">
        <f t="shared" si="64"/>
        <v>30</v>
      </c>
      <c r="F62" s="49" t="str">
        <f t="shared" si="64"/>
        <v>Auxiliar Contable</v>
      </c>
      <c r="G62" s="45">
        <f t="shared" si="64"/>
        <v>1700000</v>
      </c>
      <c r="H62" s="131">
        <f t="shared" si="39"/>
        <v>140606</v>
      </c>
      <c r="I62" s="118">
        <f>+G62+H62</f>
        <v>1840606</v>
      </c>
      <c r="J62" s="79">
        <f t="shared" si="41"/>
        <v>1840606</v>
      </c>
      <c r="K62" s="82">
        <f t="shared" si="42"/>
        <v>68000</v>
      </c>
      <c r="L62" s="47">
        <f t="shared" si="43"/>
        <v>68000</v>
      </c>
      <c r="M62" s="118">
        <v>0</v>
      </c>
      <c r="N62" s="112">
        <f t="shared" si="58"/>
        <v>136000</v>
      </c>
      <c r="O62" s="82">
        <f t="shared" si="44"/>
        <v>1704606</v>
      </c>
      <c r="P62" s="47">
        <f t="shared" si="45"/>
        <v>144500</v>
      </c>
      <c r="Q62" s="118">
        <f t="shared" si="46"/>
        <v>204000</v>
      </c>
      <c r="R62" s="83">
        <f t="shared" si="47"/>
        <v>1</v>
      </c>
      <c r="S62" s="119">
        <f t="shared" si="48"/>
        <v>0</v>
      </c>
      <c r="T62" s="119">
        <f t="shared" si="59"/>
        <v>348501</v>
      </c>
      <c r="U62" s="47">
        <f t="shared" si="49"/>
        <v>68000</v>
      </c>
      <c r="V62" s="47">
        <f t="shared" si="50"/>
        <v>51000</v>
      </c>
      <c r="W62" s="82">
        <f t="shared" si="51"/>
        <v>34000</v>
      </c>
      <c r="X62" s="82">
        <f t="shared" si="60"/>
        <v>153000</v>
      </c>
      <c r="Y62" s="47">
        <f t="shared" si="52"/>
        <v>153322.4798</v>
      </c>
      <c r="Z62" s="119">
        <f t="shared" si="53"/>
        <v>70890</v>
      </c>
      <c r="AA62" s="119">
        <f t="shared" si="54"/>
        <v>141610</v>
      </c>
      <c r="AB62" s="82">
        <f t="shared" si="55"/>
        <v>1416.1000000000001</v>
      </c>
      <c r="AC62" s="82">
        <f t="shared" si="61"/>
        <v>367238.57979999995</v>
      </c>
      <c r="AD62" s="47">
        <f t="shared" si="56"/>
        <v>2573345.5797999999</v>
      </c>
    </row>
    <row r="63" spans="1:30" ht="15.75" customHeight="1" x14ac:dyDescent="0.25">
      <c r="A63" s="42">
        <v>6</v>
      </c>
      <c r="B63" s="49" t="str">
        <f t="shared" ref="B63:G63" si="65">+B46</f>
        <v>Matias Castro</v>
      </c>
      <c r="C63" s="49" t="str">
        <f t="shared" si="65"/>
        <v>CC</v>
      </c>
      <c r="D63" s="116">
        <f t="shared" si="65"/>
        <v>3336894598</v>
      </c>
      <c r="E63" s="116">
        <f t="shared" si="65"/>
        <v>30</v>
      </c>
      <c r="F63" s="49" t="str">
        <f t="shared" si="65"/>
        <v xml:space="preserve">Analista De Marketing </v>
      </c>
      <c r="G63" s="45">
        <f t="shared" si="65"/>
        <v>2200000</v>
      </c>
      <c r="H63" s="131">
        <f t="shared" si="39"/>
        <v>140606</v>
      </c>
      <c r="I63" s="118">
        <f t="shared" ref="I63:I69" si="66">SUM(G63:H63)</f>
        <v>2340606</v>
      </c>
      <c r="J63" s="79">
        <f t="shared" si="41"/>
        <v>2340606</v>
      </c>
      <c r="K63" s="82">
        <f t="shared" si="42"/>
        <v>88000</v>
      </c>
      <c r="L63" s="47">
        <f t="shared" si="43"/>
        <v>88000</v>
      </c>
      <c r="M63" s="118">
        <v>0</v>
      </c>
      <c r="N63" s="112">
        <f t="shared" si="58"/>
        <v>176000</v>
      </c>
      <c r="O63" s="82">
        <f t="shared" si="44"/>
        <v>2164606</v>
      </c>
      <c r="P63" s="47">
        <f t="shared" si="45"/>
        <v>187000</v>
      </c>
      <c r="Q63" s="118">
        <f t="shared" si="46"/>
        <v>264000</v>
      </c>
      <c r="R63" s="83">
        <f t="shared" si="47"/>
        <v>1</v>
      </c>
      <c r="S63" s="119">
        <f t="shared" si="48"/>
        <v>0</v>
      </c>
      <c r="T63" s="119">
        <f t="shared" si="59"/>
        <v>451001</v>
      </c>
      <c r="U63" s="47">
        <f t="shared" si="49"/>
        <v>88000</v>
      </c>
      <c r="V63" s="47">
        <f t="shared" si="50"/>
        <v>66000</v>
      </c>
      <c r="W63" s="82">
        <f t="shared" si="51"/>
        <v>44000</v>
      </c>
      <c r="X63" s="82">
        <f t="shared" si="60"/>
        <v>198000</v>
      </c>
      <c r="Y63" s="47">
        <f t="shared" si="52"/>
        <v>194972.4798</v>
      </c>
      <c r="Z63" s="119">
        <f t="shared" si="53"/>
        <v>91740</v>
      </c>
      <c r="AA63" s="119">
        <f t="shared" si="54"/>
        <v>183260</v>
      </c>
      <c r="AB63" s="82">
        <f t="shared" si="55"/>
        <v>1832.6000000000001</v>
      </c>
      <c r="AC63" s="82">
        <f t="shared" si="61"/>
        <v>471805.07979999995</v>
      </c>
      <c r="AD63" s="47">
        <f t="shared" si="56"/>
        <v>3285412.0797999999</v>
      </c>
    </row>
    <row r="64" spans="1:30" ht="15.75" customHeight="1" x14ac:dyDescent="0.25">
      <c r="A64" s="42">
        <v>7</v>
      </c>
      <c r="B64" s="49" t="str">
        <f t="shared" ref="B64:G64" si="67">+B47</f>
        <v>Bruno Acevedo</v>
      </c>
      <c r="C64" s="49" t="str">
        <f t="shared" si="67"/>
        <v>CC</v>
      </c>
      <c r="D64" s="116">
        <f t="shared" si="67"/>
        <v>6451684864</v>
      </c>
      <c r="E64" s="116">
        <v>30</v>
      </c>
      <c r="F64" s="49" t="str">
        <f t="shared" si="67"/>
        <v xml:space="preserve">Publicista </v>
      </c>
      <c r="G64" s="45">
        <f t="shared" si="67"/>
        <v>2200000</v>
      </c>
      <c r="H64" s="131">
        <f t="shared" si="39"/>
        <v>140606</v>
      </c>
      <c r="I64" s="118">
        <f t="shared" si="66"/>
        <v>2340606</v>
      </c>
      <c r="J64" s="79">
        <f t="shared" si="41"/>
        <v>2340606</v>
      </c>
      <c r="K64" s="82">
        <f t="shared" si="42"/>
        <v>88000</v>
      </c>
      <c r="L64" s="47">
        <f t="shared" si="43"/>
        <v>88000</v>
      </c>
      <c r="M64" s="118">
        <v>0</v>
      </c>
      <c r="N64" s="112">
        <f t="shared" si="58"/>
        <v>176000</v>
      </c>
      <c r="O64" s="82">
        <f t="shared" si="44"/>
        <v>2164606</v>
      </c>
      <c r="P64" s="47">
        <f t="shared" si="45"/>
        <v>187000</v>
      </c>
      <c r="Q64" s="118">
        <f t="shared" si="46"/>
        <v>264000</v>
      </c>
      <c r="R64" s="83">
        <f t="shared" si="47"/>
        <v>1</v>
      </c>
      <c r="S64" s="119">
        <f t="shared" si="48"/>
        <v>0</v>
      </c>
      <c r="T64" s="119">
        <f t="shared" si="59"/>
        <v>451001</v>
      </c>
      <c r="U64" s="47">
        <f t="shared" si="49"/>
        <v>88000</v>
      </c>
      <c r="V64" s="47">
        <f t="shared" si="50"/>
        <v>66000</v>
      </c>
      <c r="W64" s="82">
        <f t="shared" si="51"/>
        <v>44000</v>
      </c>
      <c r="X64" s="82">
        <f t="shared" si="60"/>
        <v>198000</v>
      </c>
      <c r="Y64" s="47">
        <f t="shared" si="52"/>
        <v>194972.4798</v>
      </c>
      <c r="Z64" s="119">
        <f t="shared" si="53"/>
        <v>91740</v>
      </c>
      <c r="AA64" s="119">
        <f t="shared" si="54"/>
        <v>183260</v>
      </c>
      <c r="AB64" s="82">
        <f t="shared" si="55"/>
        <v>1832.6000000000001</v>
      </c>
      <c r="AC64" s="82">
        <f t="shared" si="61"/>
        <v>471805.07979999995</v>
      </c>
      <c r="AD64" s="47">
        <f t="shared" si="56"/>
        <v>3285412.0797999999</v>
      </c>
    </row>
    <row r="65" spans="1:30" ht="15.75" customHeight="1" x14ac:dyDescent="0.25">
      <c r="A65" s="42">
        <v>8</v>
      </c>
      <c r="B65" s="49" t="str">
        <f t="shared" ref="B65:G65" si="68">+B48</f>
        <v>Nelson Ruiz</v>
      </c>
      <c r="C65" s="49" t="str">
        <f t="shared" si="68"/>
        <v>CC</v>
      </c>
      <c r="D65" s="116">
        <f t="shared" si="68"/>
        <v>5465896789</v>
      </c>
      <c r="E65" s="116">
        <v>30</v>
      </c>
      <c r="F65" s="49" t="str">
        <f t="shared" si="68"/>
        <v>Comunity Manager</v>
      </c>
      <c r="G65" s="45">
        <f t="shared" si="68"/>
        <v>2000000</v>
      </c>
      <c r="H65" s="131">
        <f>IF(AND(G65&gt;0,G65&lt;2320000.1),140606,0)</f>
        <v>140606</v>
      </c>
      <c r="I65" s="118">
        <f t="shared" si="66"/>
        <v>2140606</v>
      </c>
      <c r="J65" s="79">
        <f t="shared" si="41"/>
        <v>2140606</v>
      </c>
      <c r="K65" s="82">
        <f t="shared" si="42"/>
        <v>80000</v>
      </c>
      <c r="L65" s="47">
        <f t="shared" si="43"/>
        <v>80000</v>
      </c>
      <c r="M65" s="118">
        <v>0</v>
      </c>
      <c r="N65" s="112">
        <f t="shared" si="58"/>
        <v>160000</v>
      </c>
      <c r="O65" s="82">
        <f t="shared" si="44"/>
        <v>1980606</v>
      </c>
      <c r="P65" s="47">
        <f t="shared" si="45"/>
        <v>170000</v>
      </c>
      <c r="Q65" s="118">
        <f t="shared" si="46"/>
        <v>240000</v>
      </c>
      <c r="R65" s="83">
        <f t="shared" si="47"/>
        <v>1</v>
      </c>
      <c r="S65" s="119">
        <f t="shared" si="48"/>
        <v>0</v>
      </c>
      <c r="T65" s="119">
        <f t="shared" si="59"/>
        <v>410001</v>
      </c>
      <c r="U65" s="47">
        <f t="shared" si="49"/>
        <v>80000</v>
      </c>
      <c r="V65" s="47">
        <f t="shared" si="50"/>
        <v>60000</v>
      </c>
      <c r="W65" s="82">
        <f t="shared" si="51"/>
        <v>40000</v>
      </c>
      <c r="X65" s="82">
        <f t="shared" si="60"/>
        <v>180000</v>
      </c>
      <c r="Y65" s="47">
        <f t="shared" si="52"/>
        <v>178312.4798</v>
      </c>
      <c r="Z65" s="119">
        <f t="shared" si="53"/>
        <v>83400</v>
      </c>
      <c r="AA65" s="119">
        <f t="shared" si="54"/>
        <v>166600</v>
      </c>
      <c r="AB65" s="82">
        <f t="shared" si="55"/>
        <v>1666</v>
      </c>
      <c r="AC65" s="82">
        <f t="shared" si="61"/>
        <v>429978.47979999997</v>
      </c>
      <c r="AD65" s="47">
        <f t="shared" si="56"/>
        <v>3000585.4797999999</v>
      </c>
    </row>
    <row r="66" spans="1:30" ht="15.75" customHeight="1" x14ac:dyDescent="0.25">
      <c r="A66" s="42">
        <v>9</v>
      </c>
      <c r="B66" s="49">
        <f t="shared" ref="B66:G66" si="69">+B49</f>
        <v>0</v>
      </c>
      <c r="C66" s="49">
        <f t="shared" si="69"/>
        <v>0</v>
      </c>
      <c r="D66" s="116">
        <f t="shared" si="69"/>
        <v>0</v>
      </c>
      <c r="E66" s="116">
        <f t="shared" si="69"/>
        <v>0</v>
      </c>
      <c r="F66" s="46">
        <f t="shared" si="69"/>
        <v>0</v>
      </c>
      <c r="G66" s="45">
        <f t="shared" si="69"/>
        <v>0</v>
      </c>
      <c r="H66" s="131">
        <f t="shared" si="39"/>
        <v>0</v>
      </c>
      <c r="I66" s="118">
        <f t="shared" si="66"/>
        <v>0</v>
      </c>
      <c r="J66" s="79">
        <f t="shared" si="41"/>
        <v>0</v>
      </c>
      <c r="K66" s="82">
        <f t="shared" si="42"/>
        <v>0</v>
      </c>
      <c r="L66" s="47">
        <f t="shared" si="43"/>
        <v>0</v>
      </c>
      <c r="M66" s="118">
        <v>0</v>
      </c>
      <c r="N66" s="112">
        <f t="shared" si="58"/>
        <v>0</v>
      </c>
      <c r="O66" s="82">
        <f t="shared" si="44"/>
        <v>0</v>
      </c>
      <c r="P66" s="47">
        <f t="shared" si="45"/>
        <v>0</v>
      </c>
      <c r="Q66" s="118">
        <f t="shared" si="46"/>
        <v>0</v>
      </c>
      <c r="R66" s="83">
        <f t="shared" si="47"/>
        <v>1</v>
      </c>
      <c r="S66" s="119">
        <f t="shared" si="48"/>
        <v>0</v>
      </c>
      <c r="T66" s="119">
        <f t="shared" si="59"/>
        <v>1</v>
      </c>
      <c r="U66" s="47">
        <f t="shared" si="49"/>
        <v>0</v>
      </c>
      <c r="V66" s="47">
        <f t="shared" si="50"/>
        <v>0</v>
      </c>
      <c r="W66" s="82">
        <f t="shared" si="51"/>
        <v>0</v>
      </c>
      <c r="X66" s="82">
        <f t="shared" si="60"/>
        <v>0</v>
      </c>
      <c r="Y66" s="47">
        <f t="shared" si="52"/>
        <v>0</v>
      </c>
      <c r="Z66" s="119">
        <f t="shared" si="53"/>
        <v>0</v>
      </c>
      <c r="AA66" s="119">
        <f t="shared" si="54"/>
        <v>0</v>
      </c>
      <c r="AB66" s="82">
        <f t="shared" si="55"/>
        <v>0</v>
      </c>
      <c r="AC66" s="82">
        <f t="shared" si="61"/>
        <v>0</v>
      </c>
      <c r="AD66" s="47">
        <f t="shared" si="56"/>
        <v>1</v>
      </c>
    </row>
    <row r="67" spans="1:30" ht="15.75" customHeight="1" x14ac:dyDescent="0.25">
      <c r="A67" s="87">
        <v>10</v>
      </c>
      <c r="B67" s="49">
        <f t="shared" ref="B67:G67" si="70">+B50</f>
        <v>0</v>
      </c>
      <c r="C67" s="49">
        <f t="shared" si="70"/>
        <v>0</v>
      </c>
      <c r="D67" s="116">
        <f t="shared" si="70"/>
        <v>0</v>
      </c>
      <c r="E67" s="116">
        <f t="shared" si="70"/>
        <v>0</v>
      </c>
      <c r="F67" s="46">
        <f t="shared" si="70"/>
        <v>0</v>
      </c>
      <c r="G67" s="45">
        <f t="shared" si="70"/>
        <v>0</v>
      </c>
      <c r="H67" s="131">
        <f t="shared" si="39"/>
        <v>0</v>
      </c>
      <c r="I67" s="118">
        <f t="shared" si="66"/>
        <v>0</v>
      </c>
      <c r="J67" s="79">
        <f t="shared" si="41"/>
        <v>0</v>
      </c>
      <c r="K67" s="82">
        <f t="shared" si="42"/>
        <v>0</v>
      </c>
      <c r="L67" s="47">
        <f t="shared" si="43"/>
        <v>0</v>
      </c>
      <c r="M67" s="118">
        <v>0</v>
      </c>
      <c r="N67" s="112">
        <f t="shared" si="58"/>
        <v>0</v>
      </c>
      <c r="O67" s="82">
        <f t="shared" si="44"/>
        <v>0</v>
      </c>
      <c r="P67" s="47">
        <f t="shared" si="45"/>
        <v>0</v>
      </c>
      <c r="Q67" s="118">
        <f t="shared" si="46"/>
        <v>0</v>
      </c>
      <c r="R67" s="83">
        <f t="shared" si="47"/>
        <v>1</v>
      </c>
      <c r="S67" s="119">
        <f t="shared" si="48"/>
        <v>0</v>
      </c>
      <c r="T67" s="119">
        <f t="shared" si="59"/>
        <v>1</v>
      </c>
      <c r="U67" s="47">
        <f t="shared" si="49"/>
        <v>0</v>
      </c>
      <c r="V67" s="47">
        <f t="shared" si="50"/>
        <v>0</v>
      </c>
      <c r="W67" s="82">
        <f t="shared" si="51"/>
        <v>0</v>
      </c>
      <c r="X67" s="82">
        <f t="shared" si="60"/>
        <v>0</v>
      </c>
      <c r="Y67" s="47">
        <f t="shared" si="52"/>
        <v>0</v>
      </c>
      <c r="Z67" s="119">
        <f t="shared" si="53"/>
        <v>0</v>
      </c>
      <c r="AA67" s="119">
        <f t="shared" si="54"/>
        <v>0</v>
      </c>
      <c r="AB67" s="82">
        <f t="shared" si="55"/>
        <v>0</v>
      </c>
      <c r="AC67" s="82">
        <f t="shared" si="61"/>
        <v>0</v>
      </c>
      <c r="AD67" s="47">
        <f t="shared" si="56"/>
        <v>1</v>
      </c>
    </row>
    <row r="68" spans="1:30" ht="15.75" customHeight="1" x14ac:dyDescent="0.25">
      <c r="A68" s="87">
        <v>11</v>
      </c>
      <c r="B68" s="49">
        <f t="shared" ref="B68:G68" si="71">+B51</f>
        <v>0</v>
      </c>
      <c r="C68" s="49">
        <f t="shared" si="71"/>
        <v>0</v>
      </c>
      <c r="D68" s="116">
        <f t="shared" si="71"/>
        <v>0</v>
      </c>
      <c r="E68" s="116">
        <f t="shared" si="71"/>
        <v>0</v>
      </c>
      <c r="F68" s="46">
        <f t="shared" si="71"/>
        <v>0</v>
      </c>
      <c r="G68" s="45">
        <f t="shared" si="71"/>
        <v>0</v>
      </c>
      <c r="H68" s="131">
        <f t="shared" si="39"/>
        <v>0</v>
      </c>
      <c r="I68" s="118">
        <f t="shared" si="66"/>
        <v>0</v>
      </c>
      <c r="J68" s="79">
        <f t="shared" si="41"/>
        <v>0</v>
      </c>
      <c r="K68" s="82">
        <f t="shared" si="42"/>
        <v>0</v>
      </c>
      <c r="L68" s="47">
        <f t="shared" si="43"/>
        <v>0</v>
      </c>
      <c r="M68" s="118">
        <v>0</v>
      </c>
      <c r="N68" s="112">
        <f t="shared" si="58"/>
        <v>0</v>
      </c>
      <c r="O68" s="82">
        <f t="shared" si="44"/>
        <v>0</v>
      </c>
      <c r="P68" s="47">
        <f t="shared" si="45"/>
        <v>0</v>
      </c>
      <c r="Q68" s="118">
        <f t="shared" si="46"/>
        <v>0</v>
      </c>
      <c r="R68" s="83">
        <f t="shared" si="47"/>
        <v>1</v>
      </c>
      <c r="S68" s="119">
        <f t="shared" si="48"/>
        <v>0</v>
      </c>
      <c r="T68" s="119">
        <f t="shared" si="59"/>
        <v>1</v>
      </c>
      <c r="U68" s="47">
        <f t="shared" si="49"/>
        <v>0</v>
      </c>
      <c r="V68" s="47">
        <f t="shared" si="50"/>
        <v>0</v>
      </c>
      <c r="W68" s="82">
        <f t="shared" si="51"/>
        <v>0</v>
      </c>
      <c r="X68" s="82">
        <f t="shared" si="60"/>
        <v>0</v>
      </c>
      <c r="Y68" s="47">
        <f t="shared" si="52"/>
        <v>0</v>
      </c>
      <c r="Z68" s="119">
        <f t="shared" si="53"/>
        <v>0</v>
      </c>
      <c r="AA68" s="119">
        <f t="shared" si="54"/>
        <v>0</v>
      </c>
      <c r="AB68" s="82">
        <f t="shared" si="55"/>
        <v>0</v>
      </c>
      <c r="AC68" s="82">
        <f t="shared" si="61"/>
        <v>0</v>
      </c>
      <c r="AD68" s="47">
        <f t="shared" si="56"/>
        <v>1</v>
      </c>
    </row>
    <row r="69" spans="1:30" ht="15.75" customHeight="1" x14ac:dyDescent="0.25">
      <c r="A69" s="50">
        <v>12</v>
      </c>
      <c r="B69" s="54">
        <f t="shared" ref="B69:G69" si="72">+B52</f>
        <v>0</v>
      </c>
      <c r="C69" s="54">
        <f t="shared" si="72"/>
        <v>0</v>
      </c>
      <c r="D69" s="120">
        <f t="shared" si="72"/>
        <v>0</v>
      </c>
      <c r="E69" s="120">
        <f t="shared" si="72"/>
        <v>0</v>
      </c>
      <c r="F69" s="54">
        <f t="shared" si="72"/>
        <v>0</v>
      </c>
      <c r="G69" s="52">
        <f t="shared" si="72"/>
        <v>0</v>
      </c>
      <c r="H69" s="132">
        <f t="shared" si="39"/>
        <v>0</v>
      </c>
      <c r="I69" s="123">
        <f t="shared" si="66"/>
        <v>0</v>
      </c>
      <c r="J69" s="124">
        <f t="shared" si="41"/>
        <v>0</v>
      </c>
      <c r="K69" s="94">
        <f t="shared" si="42"/>
        <v>0</v>
      </c>
      <c r="L69" s="53">
        <f t="shared" si="43"/>
        <v>0</v>
      </c>
      <c r="M69" s="123">
        <v>0</v>
      </c>
      <c r="N69" s="112">
        <f t="shared" si="58"/>
        <v>0</v>
      </c>
      <c r="O69" s="94">
        <f t="shared" si="44"/>
        <v>0</v>
      </c>
      <c r="P69" s="53">
        <f t="shared" si="45"/>
        <v>0</v>
      </c>
      <c r="Q69" s="123">
        <f t="shared" si="46"/>
        <v>0</v>
      </c>
      <c r="R69" s="95">
        <f t="shared" si="47"/>
        <v>1</v>
      </c>
      <c r="S69" s="125">
        <f t="shared" si="48"/>
        <v>0</v>
      </c>
      <c r="T69" s="125">
        <f t="shared" si="59"/>
        <v>1</v>
      </c>
      <c r="U69" s="53">
        <f t="shared" si="49"/>
        <v>0</v>
      </c>
      <c r="V69" s="53">
        <f t="shared" si="50"/>
        <v>0</v>
      </c>
      <c r="W69" s="94">
        <f t="shared" si="51"/>
        <v>0</v>
      </c>
      <c r="X69" s="126">
        <f t="shared" si="60"/>
        <v>0</v>
      </c>
      <c r="Y69" s="53">
        <f t="shared" si="52"/>
        <v>0</v>
      </c>
      <c r="Z69" s="125">
        <f t="shared" si="53"/>
        <v>0</v>
      </c>
      <c r="AA69" s="125">
        <f t="shared" si="54"/>
        <v>0</v>
      </c>
      <c r="AB69" s="94">
        <f t="shared" si="55"/>
        <v>0</v>
      </c>
      <c r="AC69" s="126">
        <f t="shared" si="61"/>
        <v>0</v>
      </c>
      <c r="AD69" s="53">
        <f t="shared" si="56"/>
        <v>1</v>
      </c>
    </row>
    <row r="70" spans="1:30" ht="15.75" customHeight="1" x14ac:dyDescent="0.25">
      <c r="A70" s="31"/>
      <c r="B70" s="127">
        <f>1160000*2</f>
        <v>2320000</v>
      </c>
      <c r="C70" s="96"/>
      <c r="D70" s="31"/>
      <c r="E70" s="31"/>
      <c r="F70" s="31"/>
      <c r="G70" s="128">
        <f>SUM(G58:G69)</f>
        <v>21700000</v>
      </c>
      <c r="H70" s="31"/>
      <c r="I70" s="128">
        <f t="shared" ref="I70:J70" si="73">SUM(I58:I69)</f>
        <v>22262424</v>
      </c>
      <c r="J70" s="128">
        <f t="shared" si="73"/>
        <v>22262424</v>
      </c>
      <c r="K70" s="31"/>
      <c r="L70" s="31"/>
      <c r="M70" s="31"/>
      <c r="N70" s="128">
        <f t="shared" ref="N70:O70" si="74">SUM(N58:N69)</f>
        <v>1789000</v>
      </c>
      <c r="O70" s="128">
        <f t="shared" si="74"/>
        <v>20473424</v>
      </c>
      <c r="P70" s="31"/>
      <c r="Q70" s="97"/>
      <c r="R70" s="97"/>
      <c r="S70" s="31"/>
      <c r="T70" s="129">
        <f>SUM(T58:T69)</f>
        <v>4448515</v>
      </c>
      <c r="U70" s="31"/>
      <c r="V70" s="31"/>
      <c r="W70" s="31"/>
      <c r="X70" s="129">
        <f>SUM(X58:X69)</f>
        <v>1953000</v>
      </c>
      <c r="Y70" s="31"/>
      <c r="Z70" s="97"/>
      <c r="AA70" s="31"/>
      <c r="AB70" s="31"/>
      <c r="AC70" s="129">
        <f t="shared" ref="AC70:AD70" si="75">SUM(AC58:AC69)</f>
        <v>4585036.0192</v>
      </c>
      <c r="AD70" s="128">
        <f t="shared" si="75"/>
        <v>31459975.019199997</v>
      </c>
    </row>
    <row r="71" spans="1:30" ht="15.7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row>
    <row r="72" spans="1:30" ht="15.7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ht="15.7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spans="1:30" ht="15.7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ht="15.7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spans="1:30" ht="15.7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row>
    <row r="77" spans="1:30" ht="15.7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spans="1:30" ht="15.7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spans="1:30" ht="15.7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spans="1:30" ht="15.7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spans="1:30" ht="15.7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spans="1:30" ht="15.7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spans="1:30" ht="15.7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spans="1:30" ht="15.7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spans="1:30" ht="15.7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spans="1:30" ht="15.75" customHeight="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spans="1:30" ht="15.7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spans="1:30" ht="15.7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spans="1:30" ht="15.7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spans="1:30" ht="15.7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spans="1:30" ht="15.7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spans="1:30" ht="15.7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spans="1:30" ht="15.7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spans="1:30" ht="15.7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spans="1:30" ht="15.7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spans="1:30" ht="15.7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spans="1:30" ht="15.7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spans="1:30" ht="15.7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spans="1:30" ht="15.7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spans="1:30" ht="15.7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spans="1:30" ht="15.7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spans="1:30" ht="15.7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spans="1:30" ht="15.7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spans="1:30" ht="15.7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spans="1:30" ht="15.7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spans="1:30" ht="15.7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spans="1:30" ht="15.7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spans="1:30" ht="15.7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spans="1:30" ht="15.7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spans="1:30" ht="15.7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spans="1:30" ht="15.7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spans="1:30" ht="15.7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spans="1:30" ht="15.7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spans="1:30" ht="15.7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spans="1:30" ht="15.7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spans="1:30" ht="15.7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spans="1:30" ht="15.7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spans="1:30" ht="15.7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spans="1:30" ht="15.7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spans="1:30" ht="15.7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spans="1:30" ht="15.7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spans="1:30" ht="15.7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spans="1:30" ht="15.7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spans="1:30" ht="15.7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spans="1:30" ht="15.7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spans="1:30" ht="15.7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spans="1:30" ht="15.7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spans="1:30" ht="15.7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spans="1:30" ht="15.7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spans="1:30" ht="15.7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spans="1:30" ht="15.7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spans="1:30" ht="15.7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spans="1:30" ht="15.7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spans="1:30" ht="15.7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spans="1:30" ht="15.7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spans="1:30" ht="15.7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spans="1:30" ht="15.7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spans="1:30" ht="15.7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spans="1:30" ht="15.7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spans="1:30" ht="15.7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spans="1:30" ht="15.7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spans="1:30" ht="15.7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spans="1:30" ht="15.7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spans="1:30" ht="15.7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spans="1:30" ht="15.7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spans="1:30" ht="15.7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spans="1:30" ht="15.7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spans="1:30" ht="15.7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spans="1:30" ht="15.7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spans="1:30" ht="15.7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spans="1:30" ht="15.7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spans="1:30" ht="15.7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spans="1:30" ht="15.7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spans="1:30" ht="15.7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spans="1:30" ht="15.7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spans="1:30" ht="15.7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spans="1:30" ht="15.7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spans="1:30" ht="15.7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spans="1:30" ht="15.7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spans="1:30" ht="15.7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spans="1:30" ht="15.7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spans="1:30" ht="15.7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spans="1:30" ht="15.7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spans="1:30" ht="15.7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spans="1:30" ht="15.7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spans="1:30" ht="15.7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spans="1:30" ht="15.7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spans="1:30" ht="15.7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spans="1:30" ht="15.7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spans="1:30" ht="15.7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spans="1:30" ht="15.7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spans="1:30" ht="15.7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spans="1:30" ht="15.7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spans="1:30" ht="15.7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spans="1:30" ht="15.7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spans="1:30" ht="15.7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spans="1:30" ht="15.7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spans="1:30" ht="15.7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spans="1:30" ht="15.7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spans="1:30" ht="15.7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spans="1:30" ht="15.7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spans="1:30" ht="15.7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spans="1:30" ht="15.7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spans="1:30" ht="15.7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spans="1:30" ht="15.7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spans="1:30" ht="15.7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spans="1:30" ht="15.7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spans="1:30" ht="15.7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spans="1:30" ht="15.7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spans="1:30" ht="15.7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spans="1:30" ht="15.7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spans="1:30" ht="15.7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spans="1:30" ht="15.7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spans="1:30" ht="15.7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spans="1:30" ht="15.7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spans="1:30" ht="15.7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spans="1:30" ht="15.7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spans="1:30" ht="15.7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spans="1:30" ht="15.7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spans="1:30" ht="15.7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spans="1:30" ht="15.7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spans="1:30" ht="15.7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spans="1:30" ht="15.7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spans="1:30" ht="15.7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spans="1:30" ht="15.7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spans="1:30" ht="15.7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spans="1:30" ht="15.7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spans="1:30" ht="15.7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spans="1:30" ht="15.7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spans="1:30" ht="15.7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spans="1:30" ht="15.7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spans="1:30" ht="15.7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spans="1:30" ht="15.7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spans="1:30" ht="15.7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spans="1:30" ht="15.7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spans="1:30" ht="15.7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spans="1:30" ht="15.7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spans="1:30" ht="15.7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spans="1:30" ht="15.7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spans="1:30" ht="15.7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spans="1:30" ht="15.7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spans="1:30" ht="15.7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spans="1:30" ht="15.7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spans="1:30" ht="15.7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spans="1:30" ht="15.7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spans="1:30" ht="15.7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spans="1:30" ht="15.7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spans="1:30" ht="15.7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spans="1:30" ht="15.7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spans="1:30" ht="15.7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spans="1:30" ht="15.7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spans="1:30" ht="15.7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spans="1:30" ht="15.7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spans="1:30" ht="15.7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spans="1:30" ht="15.7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spans="1:30" ht="15.7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spans="1:30" ht="15.7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spans="1:30" ht="15.7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spans="1:30" ht="15.7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spans="1:30" ht="15.7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spans="1:30" ht="15.7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spans="1:30" ht="15.7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spans="1:30" ht="15.7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spans="1:30" ht="15.7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spans="1:30" ht="15.7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spans="1:30" ht="15.7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spans="1:30" ht="15.7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spans="1:30" ht="15.7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spans="1:30" ht="15.7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spans="1:30" ht="15.7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spans="1:30" ht="15.7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spans="1:30" ht="15.7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spans="1:30" ht="15.7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spans="1:30" ht="15.7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spans="1:30" ht="15.7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spans="1:30" ht="15.7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spans="1:30" ht="15.7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spans="1:30" ht="15.7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spans="1:30" ht="15.7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spans="1:30" ht="15.7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spans="1:30" ht="15.7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spans="1:30" ht="15.7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spans="1:30" ht="15.7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spans="1:30" ht="15.7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spans="1:30" ht="15.7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spans="1:30" ht="15.7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spans="1:30" ht="15.7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spans="1:30" ht="15.7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spans="1:30" ht="15.7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spans="1:30" ht="15.7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spans="1:30" ht="15.7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spans="1:30" ht="15.7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spans="1:30" ht="15.7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spans="1:30" ht="15.7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spans="1:30" ht="15.7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spans="1:30" ht="15.7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spans="1:30" ht="15.7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spans="1:30" ht="15.7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spans="1:30" ht="15.7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spans="1:30" ht="15.7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spans="1:30" ht="15.7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spans="1:30" ht="15.7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spans="1:30" ht="15.7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spans="1:30" ht="15.7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spans="1:30" ht="15.7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spans="1:30" ht="15.7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spans="1:30" ht="15.7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spans="1:30" ht="15.7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spans="1:30" ht="15.7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spans="1:30" ht="15.7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spans="1:30" ht="15.7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spans="1:30" ht="15.7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spans="1:30" ht="15.7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spans="1:30" ht="15.7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spans="1:30" ht="15.7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spans="1:30" ht="15.7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spans="1:30" ht="15.7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spans="1:30" ht="15.7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spans="1:30" ht="15.7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spans="1:30" ht="15.7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spans="1:30" ht="15.7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spans="1:30" ht="15.7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spans="1:30" ht="15.7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spans="1:30" ht="15.7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spans="1:30" ht="15.7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spans="1:30" ht="15.7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spans="1:30" ht="15.7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spans="1:30" ht="15.7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spans="1:30" ht="15.7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spans="1:30" ht="15.7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spans="1:30" ht="15.7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spans="1:30" ht="15.7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spans="1:30" ht="15.7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spans="1:30" ht="15.7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spans="1:30" ht="15.7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spans="1:30" ht="15.7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spans="1:30" ht="15.7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spans="1:30" ht="15.7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spans="1:30" ht="15.7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spans="1:30" ht="15.7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spans="1:30" ht="15.7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spans="1:30" ht="15.7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spans="1:30" ht="15.7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spans="1:30" ht="15.7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spans="1:30" ht="15.7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spans="1:30" ht="15.7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spans="1:30" ht="15.7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spans="1:30" ht="15.7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spans="1:30" ht="15.7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spans="1:30" ht="15.7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spans="1:30" ht="15.7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spans="1:30" ht="15.7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spans="1:30" ht="15.7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spans="1:30" ht="15.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spans="1:30" ht="15.7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spans="1:30" ht="15.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spans="1:30" ht="15.7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spans="1:30" ht="15.7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spans="1:30" ht="15.7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spans="1:30" ht="15.7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spans="1:30" ht="15.7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spans="1:30" ht="15.7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spans="1:30" ht="15.7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spans="1:30" ht="15.7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spans="1:30" ht="15.7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spans="1:30" ht="15.7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spans="1:30" ht="15.7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spans="1:30" ht="15.7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spans="1:30" ht="15.7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spans="1:30" ht="15.7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spans="1:30" ht="15.7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spans="1:30" ht="15.7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spans="1:30" ht="15.7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spans="1:30" ht="15.7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spans="1:30" ht="15.7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spans="1:30" ht="15.7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spans="1:30" ht="15.7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spans="1:30" ht="15.7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spans="1:30" ht="15.7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spans="1:30" ht="15.7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spans="1:30" ht="15.7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spans="1:30" ht="15.7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spans="1:30" ht="15.7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spans="1:30" ht="15.7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spans="1:30" ht="15.7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spans="1:30" ht="15.7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spans="1:30" ht="15.7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spans="1:30" ht="15.7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spans="1:30" ht="15.7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spans="1:30" ht="15.7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spans="1:30" ht="15.7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spans="1:30" ht="15.7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spans="1:30" ht="15.7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spans="1:30" ht="15.7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spans="1:30" ht="15.7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spans="1:30" ht="15.7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spans="1:30" ht="15.7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spans="1:30" ht="15.7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spans="1:30" ht="15.7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spans="1:30" ht="15.7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spans="1:30" ht="15.7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spans="1:30" ht="15.7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spans="1:30" ht="15.7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spans="1:30" ht="15.7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spans="1:30" ht="15.7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spans="1:30" ht="15.7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spans="1:30" ht="15.7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spans="1:30" ht="15.7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spans="1:30" ht="15.7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spans="1:30" ht="15.7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spans="1:30" ht="15.7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spans="1:30" ht="15.7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spans="1:30" ht="15.7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spans="1:30" ht="15.7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spans="1:30" ht="15.7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spans="1:30" ht="15.7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spans="1:30" ht="15.7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spans="1:30" ht="15.7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spans="1:30" ht="15.7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spans="1:30" ht="15.7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spans="1:30" ht="15.7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spans="1:30" ht="15.7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spans="1:30" ht="15.7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spans="1:30" ht="15.7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spans="1:30" ht="15.7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spans="1:30" ht="15.7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spans="1:30" ht="15.7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spans="1:30" ht="15.7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spans="1:30" ht="15.7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spans="1:30" ht="15.7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spans="1:30" ht="15.7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spans="1:30" ht="15.7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spans="1:30" ht="15.7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spans="1:30" ht="15.7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spans="1:30" ht="15.7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spans="1:30" ht="15.7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spans="1:30" ht="15.7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spans="1:30" ht="15.7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spans="1:30" ht="15.7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spans="1:30" ht="15.7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spans="1:30" ht="15.7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spans="1:30" ht="15.7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spans="1:30" ht="15.7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spans="1:30" ht="15.7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spans="1:30" ht="15.7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spans="1:30" ht="15.7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spans="1:30" ht="15.7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spans="1:30" ht="15.7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spans="1:30" ht="15.7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spans="1:30" ht="15.7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spans="1:30" ht="15.7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spans="1:30" ht="15.7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spans="1:30" ht="15.7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spans="1:30" ht="15.7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spans="1:30" ht="15.7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spans="1:30" ht="15.7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spans="1:30" ht="15.7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spans="1:30" ht="15.7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spans="1:30" ht="15.7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spans="1:30" ht="15.7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spans="1:30" ht="15.7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spans="1:30" ht="15.7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spans="1:30" ht="15.7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spans="1:30" ht="15.7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spans="1:30" ht="15.7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spans="1:30" ht="15.7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spans="1:30" ht="15.7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spans="1:30" ht="15.7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spans="1:30" ht="15.7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spans="1:30" ht="15.7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spans="1:30" ht="15.7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spans="1:30" ht="15.7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spans="1:30" ht="15.7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spans="1:30" ht="15.7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spans="1:30" ht="15.7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spans="1:30" ht="15.7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spans="1:30" ht="15.7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spans="1:30" ht="15.7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spans="1:30" ht="15.7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spans="1:30" ht="15.7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spans="1:30" ht="15.7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spans="1:30" ht="15.7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spans="1:30" ht="15.7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spans="1:30" ht="15.7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spans="1:30" ht="15.7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spans="1:30" ht="15.7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spans="1:30" ht="15.7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spans="1:30" ht="15.7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spans="1:30" ht="15.7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spans="1:30" ht="15.7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spans="1:30" ht="15.7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spans="1:30" ht="15.7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spans="1:30" ht="15.7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spans="1:30" ht="15.7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spans="1:30" ht="15.7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spans="1:30" ht="15.7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spans="1:30" ht="15.7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spans="1:30" ht="15.7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spans="1:30" ht="15.7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spans="1:30" ht="15.7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spans="1:30" ht="15.7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spans="1:30" ht="15.7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spans="1:30" ht="15.7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spans="1:30" ht="15.7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spans="1:30" ht="15.7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spans="1:30" ht="15.7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spans="1:30" ht="15.7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spans="1:30" ht="15.7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spans="1:30" ht="15.7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spans="1:30" ht="15.7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spans="1:30" ht="15.7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spans="1:30" ht="15.7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spans="1:30" ht="15.7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spans="1:30" ht="15.7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spans="1:30" ht="15.7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spans="1:30" ht="15.7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spans="1:30" ht="15.7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spans="1:30" ht="15.7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spans="1:30" ht="15.7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spans="1:30" ht="15.7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spans="1:30" ht="15.7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spans="1:30" ht="15.7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spans="1:30" ht="15.7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spans="1:30" ht="15.7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spans="1:30" ht="15.7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spans="1:30" ht="15.7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spans="1:30" ht="15.7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spans="1:30" ht="15.7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spans="1:30" ht="15.7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spans="1:30" ht="15.7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spans="1:30" ht="15.7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spans="1:30" ht="15.7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spans="1:30" ht="15.7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spans="1:30" ht="15.7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spans="1:30" ht="15.7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spans="1:30" ht="15.7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spans="1:30" ht="15.7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spans="1:30" ht="15.7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spans="1:30" ht="15.7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spans="1:30" ht="15.7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spans="1:30" ht="15.7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spans="1:30" ht="15.7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spans="1:30" ht="15.7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spans="1:30" ht="15.7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spans="1:30" ht="15.7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spans="1:30" ht="15.7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spans="1:30" ht="15.7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spans="1:30" ht="15.7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spans="1:30" ht="15.7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spans="1:30" ht="15.7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spans="1:30" ht="15.7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spans="1:30" ht="15.7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spans="1:30" ht="15.7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spans="1:30" ht="15.7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spans="1:30" ht="15.7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spans="1:30" ht="15.7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spans="1:30" ht="15.7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spans="1:30" ht="15.7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spans="1:30" ht="15.7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spans="1:30" ht="15.7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spans="1:30" ht="15.7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spans="1:30" ht="15.7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spans="1:30" ht="15.7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spans="1:30" ht="15.7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spans="1:30" ht="15.7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spans="1:30" ht="15.7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spans="1:30" ht="15.7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spans="1:30" ht="15.7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spans="1:30" ht="15.7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spans="1:30" ht="15.7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spans="1:30" ht="15.7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spans="1:30" ht="15.7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spans="1:30" ht="15.7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spans="1:30" ht="15.7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spans="1:30" ht="15.7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spans="1:30" ht="15.7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spans="1:30" ht="15.7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spans="1:30" ht="15.7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spans="1:30" ht="15.7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spans="1:30" ht="15.7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spans="1:30" ht="15.7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spans="1:30" ht="15.7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spans="1:30" ht="15.7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spans="1:30" ht="15.7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spans="1:30" ht="15.7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spans="1:30" ht="15.7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spans="1:30" ht="15.7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spans="1:30" ht="15.7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spans="1:30" ht="15.7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spans="1:30" ht="15.7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spans="1:30" ht="15.7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spans="1:30" ht="15.7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spans="1:30" ht="15.7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spans="1:30" ht="15.7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spans="1:30" ht="15.7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spans="1:30" ht="15.7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spans="1:30" ht="15.7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spans="1:30" ht="15.7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spans="1:30" ht="15.7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spans="1:30" ht="15.7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spans="1:30" ht="15.7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spans="1:30" ht="15.7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spans="1:30" ht="15.7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spans="1:30" ht="15.7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spans="1:30" ht="15.7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spans="1:30" ht="15.7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spans="1:30" ht="15.7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spans="1:30" ht="15.7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spans="1:30" ht="15.7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spans="1:30" ht="15.7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spans="1:30" ht="15.7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spans="1:30" ht="15.7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spans="1:30" ht="15.7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spans="1:30" ht="15.7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spans="1:30" ht="15.7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spans="1:30" ht="15.7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spans="1:30" ht="15.7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spans="1:30" ht="15.7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spans="1:30" ht="15.7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spans="1:30" ht="15.7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spans="1:30" ht="15.7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spans="1:30" ht="15.7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spans="1:30" ht="15.7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spans="1:30" ht="15.7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spans="1:30" ht="15.7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spans="1:30" ht="15.7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spans="1:30" ht="15.7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spans="1:30" ht="15.7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spans="1:30" ht="15.7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spans="1:30" ht="15.7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spans="1:30" ht="15.7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spans="1:30" ht="15.7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spans="1:30" ht="15.7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spans="1:30" ht="15.7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spans="1:30" ht="15.7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spans="1:30" ht="15.7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spans="1:30" ht="15.7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spans="1:30" ht="15.7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spans="1:30" ht="15.7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spans="1:30" ht="15.7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spans="1:30" ht="15.7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spans="1:30" ht="15.7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spans="1:30" ht="15.7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spans="1:30" ht="15.7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spans="1:30" ht="15.7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spans="1:30" ht="15.7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spans="1:30" ht="15.7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spans="1:30" ht="15.7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spans="1:30" ht="15.7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spans="1:30" ht="15.7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spans="1:30" ht="15.7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spans="1:30" ht="15.7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spans="1:30" ht="15.7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spans="1:30" ht="15.7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spans="1:30" ht="15.7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spans="1:30" ht="15.7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spans="1:30" ht="15.7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spans="1:30" ht="15.7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spans="1:30" ht="15.7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spans="1:30" ht="15.7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spans="1:30" ht="15.7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spans="1:30" ht="15.7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spans="1:30" ht="15.7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spans="1:30" ht="15.7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spans="1:30" ht="15.7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spans="1:30" ht="15.7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spans="1:30" ht="15.7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spans="1:30" ht="15.7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spans="1:30" ht="15.7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spans="1:30" ht="15.7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spans="1:30" ht="15.7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spans="1:30" ht="15.7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spans="1:30" ht="15.7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spans="1:30" ht="15.7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spans="1:30" ht="15.7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spans="1:30" ht="15.7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spans="1:30" ht="15.7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spans="1:30" ht="15.7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spans="1:30" ht="15.7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spans="1:30" ht="15.7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spans="1:30" ht="15.7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spans="1:30" ht="15.7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spans="1:30" ht="15.7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spans="1:30" ht="15.7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spans="1:30" ht="15.7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spans="1:30" ht="15.7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spans="1:30" ht="15.7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spans="1:30" ht="15.7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spans="1:30" ht="15.7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spans="1:30" ht="15.7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spans="1:30" ht="15.7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spans="1:30" ht="15.7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spans="1:30" ht="15.7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spans="1:30" ht="15.7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spans="1:30" ht="15.7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spans="1:30" ht="15.7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spans="1:30" ht="15.7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spans="1:30" ht="15.7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spans="1:30" ht="15.7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spans="1:30" ht="15.7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spans="1:30" ht="15.7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spans="1:30" ht="15.7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spans="1:30" ht="15.7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spans="1:30" ht="15.7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spans="1:30" ht="15.7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spans="1:30" ht="15.7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spans="1:30" ht="15.7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spans="1:30" ht="15.7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spans="1:30" ht="15.7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spans="1:30" ht="15.7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spans="1:30" ht="15.7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spans="1:30" ht="15.7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spans="1:30" ht="15.7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spans="1:30" ht="15.7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spans="1:30" ht="15.7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spans="1:30" ht="15.7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spans="1:30" ht="15.7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spans="1:30" ht="15.7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spans="1:30" ht="15.7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spans="1:30" ht="15.7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spans="1:30" ht="15.7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spans="1:30" ht="15.7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spans="1:30" ht="15.7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spans="1:30" ht="15.7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spans="1:30" ht="15.7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spans="1:30" ht="15.7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spans="1:30" ht="15.7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spans="1:30" ht="15.7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spans="1:30" ht="15.7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spans="1:30" ht="15.7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spans="1:30" ht="15.7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spans="1:30" ht="15.7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spans="1:30" ht="15.7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spans="1:30" ht="15.7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spans="1:30" ht="15.7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spans="1:30" ht="15.7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spans="1:30" ht="15.7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spans="1:30" ht="15.7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spans="1:30" ht="15.7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spans="1:30" ht="15.7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spans="1:30" ht="15.7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spans="1:30" ht="15.7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spans="1:30" ht="15.7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spans="1:30" ht="15.7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spans="1:30" ht="15.7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spans="1:30" ht="15.7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spans="1:30" ht="15.7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spans="1:30" ht="15.7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spans="1:30" ht="15.7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spans="1:30" ht="15.7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spans="1:30" ht="15.7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spans="1:30" ht="15.7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spans="1:30" ht="15.7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spans="1:30" ht="15.7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spans="1:30" ht="15.7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spans="1:30" ht="15.7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spans="1:30" ht="15.7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spans="1:30" ht="15.7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spans="1:30" ht="15.7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spans="1:30" ht="15.7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spans="1:30" ht="15.7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spans="1:30" ht="15.7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spans="1:30" ht="15.7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spans="1:30" ht="15.7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spans="1:30" ht="15.7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spans="1:30" ht="15.7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spans="1:30" ht="15.7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spans="1:30" ht="15.7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spans="1:30" ht="15.7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spans="1:30" ht="15.7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spans="1:30" ht="15.7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spans="1:30" ht="15.7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spans="1:30" ht="15.7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spans="1:30" ht="15.7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spans="1:30" ht="15.7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spans="1:30" ht="15.7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spans="1:30" ht="15.7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spans="1:30" ht="15.7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spans="1:30" ht="15.7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spans="1:30" ht="15.7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spans="1:30" ht="15.7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spans="1:30" ht="15.7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spans="1:30" ht="15.7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spans="1:30" ht="15.7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spans="1:30" ht="15.7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spans="1:30" ht="15.7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spans="1:30" ht="15.7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spans="1:30" ht="15.7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spans="1:30" ht="15.7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spans="1:30" ht="15.7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spans="1:30" ht="15.7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spans="1:30" ht="15.7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spans="1:30" ht="15.7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spans="1:30" ht="15.7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spans="1:30" ht="15.7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spans="1:30" ht="15.7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spans="1:30" ht="15.7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spans="1:30" ht="15.7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spans="1:30" ht="15.7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spans="1:30" ht="15.7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spans="1:30" ht="15.7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spans="1:30" ht="15.7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spans="1:30" ht="15.7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spans="1:30" ht="15.7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spans="1:30" ht="15.7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spans="1:30" ht="15.7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spans="1:30" ht="15.7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spans="1:30" ht="15.7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spans="1:30" ht="15.7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spans="1:30" ht="15.7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spans="1:30" ht="15.7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spans="1:30" ht="15.7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spans="1:30" ht="15.7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spans="1:30" ht="15.7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spans="1:30" ht="15.7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spans="1:30" ht="15.7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spans="1:30" ht="15.7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spans="1:30" ht="15.7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spans="1:30" ht="15.7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spans="1:30" ht="15.7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spans="1:30" ht="15.7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spans="1:30" ht="15.7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spans="1:30" ht="15.7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spans="1:30" ht="15.7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spans="1:30" ht="15.7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spans="1:30" ht="15.7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spans="1:30" ht="15.7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spans="1:30" ht="15.7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spans="1:30" ht="15.7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spans="1:30" ht="15.7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spans="1:30" ht="15.7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spans="1:30" ht="15.7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spans="1:30" ht="15.7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spans="1:30" ht="15.7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spans="1:30" ht="15.7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spans="1:30" ht="15.7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spans="1:30" ht="15.7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spans="1:30" ht="15.7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spans="1:30" ht="15.7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spans="1:30" ht="15.7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spans="1:30" ht="15.7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spans="1:30" ht="15.7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spans="1:30" ht="15.7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spans="1:30" ht="15.7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spans="1:30" ht="15.7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spans="1:30" ht="15.7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spans="1:30" ht="15.7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spans="1:30" ht="15.7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spans="1:30" ht="15.7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spans="1:30" ht="15.7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spans="1:30" ht="15.7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spans="1:30" ht="15.7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spans="1:30" ht="15.7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spans="1:30" ht="15.7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spans="1:30" ht="15.7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spans="1:30" ht="15.7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spans="1:30" ht="15.7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spans="1:30" ht="15.7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spans="1:30" ht="15.7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spans="1:30" ht="15.7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spans="1:30" ht="15.7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spans="1:30" ht="15.7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spans="1:30" ht="15.7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spans="1:30" ht="15.7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spans="1:30" ht="15.7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spans="1:30" ht="15.7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spans="1:30" ht="15.7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spans="1:30" ht="15.7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spans="1:30" ht="15.7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spans="1:30" ht="15.7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spans="1:30" ht="15.7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spans="1:30" ht="15.7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spans="1:30" ht="15.7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spans="1:30" ht="15.7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spans="1:30" ht="15.7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spans="1:30" ht="15.7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spans="1:30" ht="15.7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spans="1:30" ht="15.7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spans="1:30" ht="15.7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spans="1:30" ht="15.7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spans="1:30" ht="15.7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spans="1:30" ht="15.7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spans="1:30" ht="15.7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spans="1:30" ht="15.7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spans="1:30" ht="15.7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spans="1:30" ht="15.7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spans="1:30" ht="15.7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spans="1:30" ht="15.7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spans="1:30" ht="15.7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spans="1:30" ht="15.7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spans="1:30" ht="15.7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spans="1:30" ht="15.7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spans="1:30" ht="15.7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spans="1:30" ht="15.7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spans="1:30" ht="15.7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spans="1:30" ht="15.7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spans="1:30" ht="15.7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spans="1:30" ht="15.7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spans="1:30" ht="15.7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spans="1:30" ht="15.7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spans="1:30" ht="15.7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spans="1:30" ht="15.7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spans="1:30" ht="15.7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spans="1:30" ht="15.7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spans="1:30" ht="15.7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spans="1:30" ht="15.7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spans="1:30" ht="15.7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spans="1:30" ht="15.7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spans="1:30" ht="15.7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spans="1:30" ht="15.7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spans="1:30" ht="15.7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spans="1:30" ht="15.7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spans="1:30" ht="15.7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spans="1:30" ht="15.7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spans="1:30" ht="15.7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spans="1:30" ht="15.7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spans="1:30" ht="15.7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spans="1:30" ht="15.7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spans="1:30" ht="15.7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spans="1:30" ht="15.7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spans="1:30" ht="15.7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spans="1:30" ht="15.7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spans="1:30" ht="15.7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spans="1:30" ht="15.7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spans="1:30" ht="15.7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spans="1:30" ht="15.7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spans="1:30" ht="15.7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spans="1:30" ht="15.7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spans="1:30" ht="15.7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spans="1:30" ht="15.7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spans="1:30" ht="15.7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spans="1:30" ht="15.7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spans="1:30" ht="15.7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spans="1:30" ht="15.7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spans="1:30" ht="15.7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spans="1:30" ht="15.7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spans="1:30" ht="15.7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spans="1:30" ht="15.7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spans="1:30" ht="15.7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spans="1:30" ht="15.7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spans="1:30" ht="15.7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spans="1:30" ht="15.7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spans="1:30" ht="15.7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spans="1:30" ht="15.7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spans="1:30" ht="15.7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spans="1:30" ht="15.7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spans="1:30" ht="15.7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spans="1:30" ht="15.7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spans="1:30" ht="15.7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spans="1:30" ht="15.7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spans="1:30" ht="15.7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spans="1:30" ht="15.7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spans="1:30" ht="15.7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spans="1:30" ht="15.7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spans="1:30" ht="15.7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spans="1:30" ht="15.7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spans="1:30" ht="15.7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spans="1:30" ht="15.7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spans="1:30" ht="15.7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spans="1:30" ht="15.7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spans="1:30" ht="15.7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spans="1:30" ht="15.7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spans="1:30" ht="15.7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spans="1:30" ht="15.7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spans="1:30" ht="15.7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spans="1:30" ht="15.7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spans="1:30" ht="15.7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spans="1:30" ht="15.7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spans="1:30" ht="15.7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spans="1:30" ht="15.7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spans="1:30" ht="15.7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spans="1:30" ht="15.7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spans="1:30" ht="15.7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spans="1:30" ht="15.7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spans="1:30" ht="15.7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spans="1:30" ht="15.7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spans="1:30" ht="15.7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spans="1:30" ht="15.7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spans="1:30" ht="15.7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spans="1:30" ht="15.7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spans="1:30" ht="15.7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spans="1:30" ht="15.7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spans="1:30" ht="15.7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spans="1:30" ht="15.7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spans="1:30" ht="15.7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spans="1:30" ht="15.7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spans="1:30" ht="15.7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spans="1:30" ht="15.7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spans="1:30" ht="15.7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spans="1:30" ht="15.7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spans="1:30" ht="15.7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spans="1:30" ht="15.7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spans="1:30" ht="15.7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spans="1:30" ht="15.7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spans="1:30" ht="15.7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spans="1:30" ht="15.7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spans="1:30" ht="15.7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spans="1:30" ht="15.7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spans="1:30" ht="15.7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spans="1:30" ht="15.7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spans="1:30" ht="15.7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spans="1:30" ht="15.7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spans="1:30" ht="15.7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spans="1:30" ht="15.7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spans="1:30" ht="15.7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spans="1:30" ht="15.7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spans="1:30" ht="15.7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spans="1:30" ht="15.7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spans="1:30" ht="15.7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spans="1:30" ht="15.7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spans="1:30" ht="15.7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spans="1:30" ht="15.7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spans="1:30" ht="15.7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spans="1:30" ht="15.7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spans="1:30" ht="15.7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spans="1:30" ht="15.7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spans="1:30" ht="15.7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spans="1:30" ht="15.7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spans="1:30" ht="15.7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spans="1:30" ht="15.7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22">
    <mergeCell ref="Y20:AC20"/>
    <mergeCell ref="AD20:AD21"/>
    <mergeCell ref="A2:H2"/>
    <mergeCell ref="A3:H3"/>
    <mergeCell ref="A19:AD19"/>
    <mergeCell ref="A20:F20"/>
    <mergeCell ref="G20:J20"/>
    <mergeCell ref="K20:N20"/>
    <mergeCell ref="O20:O21"/>
    <mergeCell ref="P20:T20"/>
    <mergeCell ref="U20:X20"/>
    <mergeCell ref="A38:H38"/>
    <mergeCell ref="A39:H39"/>
    <mergeCell ref="A55:AD55"/>
    <mergeCell ref="A56:F56"/>
    <mergeCell ref="G56:J56"/>
    <mergeCell ref="Y56:AC56"/>
    <mergeCell ref="K56:N56"/>
    <mergeCell ref="O56:O57"/>
    <mergeCell ref="P56:T56"/>
    <mergeCell ref="U56:X56"/>
    <mergeCell ref="AD56:AD57"/>
  </mergeCells>
  <dataValidations count="1">
    <dataValidation type="list" allowBlank="1" showErrorMessage="1" sqref="H5:H16 H41:H52" xr:uid="{00000000-0002-0000-0400-000000000000}">
      <formula1>$R$39:$R$43</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1" width="3.140625" customWidth="1"/>
    <col min="2" max="2" width="33.42578125" customWidth="1"/>
    <col min="3" max="3" width="10.28515625" customWidth="1"/>
    <col min="4" max="5" width="22.42578125" customWidth="1"/>
    <col min="6" max="26" width="14.7109375" customWidth="1"/>
  </cols>
  <sheetData>
    <row r="1" spans="1:5" x14ac:dyDescent="0.25">
      <c r="A1" s="224" t="s">
        <v>160</v>
      </c>
      <c r="B1" s="215"/>
      <c r="C1" s="215"/>
      <c r="D1" s="215"/>
      <c r="E1" s="187"/>
    </row>
    <row r="2" spans="1:5" x14ac:dyDescent="0.25">
      <c r="A2" s="224" t="s">
        <v>52</v>
      </c>
      <c r="B2" s="215"/>
      <c r="C2" s="215"/>
      <c r="D2" s="215"/>
      <c r="E2" s="187"/>
    </row>
    <row r="3" spans="1:5" x14ac:dyDescent="0.25">
      <c r="A3" s="133" t="s">
        <v>80</v>
      </c>
      <c r="B3" s="133" t="s">
        <v>161</v>
      </c>
      <c r="C3" s="133" t="s">
        <v>162</v>
      </c>
      <c r="D3" s="133" t="s">
        <v>163</v>
      </c>
      <c r="E3" s="134" t="s">
        <v>164</v>
      </c>
    </row>
    <row r="4" spans="1:5" x14ac:dyDescent="0.25">
      <c r="A4" s="135">
        <v>1</v>
      </c>
      <c r="B4" s="136" t="s">
        <v>165</v>
      </c>
      <c r="C4" s="136">
        <v>4</v>
      </c>
      <c r="D4" s="137">
        <v>100000</v>
      </c>
      <c r="E4" s="138">
        <f t="shared" ref="E4:E28" si="0">+D4*C4</f>
        <v>400000</v>
      </c>
    </row>
    <row r="5" spans="1:5" x14ac:dyDescent="0.25">
      <c r="A5" s="139">
        <v>2</v>
      </c>
      <c r="B5" s="140" t="s">
        <v>166</v>
      </c>
      <c r="C5" s="140">
        <v>7</v>
      </c>
      <c r="D5" s="141">
        <v>2000000</v>
      </c>
      <c r="E5" s="142">
        <f t="shared" si="0"/>
        <v>14000000</v>
      </c>
    </row>
    <row r="6" spans="1:5" x14ac:dyDescent="0.25">
      <c r="A6" s="139">
        <v>3</v>
      </c>
      <c r="B6" s="140" t="s">
        <v>167</v>
      </c>
      <c r="C6" s="140">
        <v>2</v>
      </c>
      <c r="D6" s="141">
        <v>100000</v>
      </c>
      <c r="E6" s="142">
        <f t="shared" si="0"/>
        <v>200000</v>
      </c>
    </row>
    <row r="7" spans="1:5" x14ac:dyDescent="0.25">
      <c r="A7" s="139">
        <v>4</v>
      </c>
      <c r="B7" s="140" t="s">
        <v>168</v>
      </c>
      <c r="C7" s="140">
        <v>7</v>
      </c>
      <c r="D7" s="141">
        <v>500000</v>
      </c>
      <c r="E7" s="142">
        <f t="shared" si="0"/>
        <v>3500000</v>
      </c>
    </row>
    <row r="8" spans="1:5" x14ac:dyDescent="0.25">
      <c r="A8" s="139">
        <v>5</v>
      </c>
      <c r="B8" s="140" t="s">
        <v>224</v>
      </c>
      <c r="C8" s="140">
        <v>9</v>
      </c>
      <c r="D8" s="141">
        <v>300000</v>
      </c>
      <c r="E8" s="142">
        <f t="shared" si="0"/>
        <v>2700000</v>
      </c>
    </row>
    <row r="9" spans="1:5" x14ac:dyDescent="0.25">
      <c r="A9" s="139">
        <v>6</v>
      </c>
      <c r="B9" s="140" t="s">
        <v>169</v>
      </c>
      <c r="C9" s="140">
        <v>1</v>
      </c>
      <c r="D9" s="141">
        <v>400000</v>
      </c>
      <c r="E9" s="142">
        <f t="shared" si="0"/>
        <v>400000</v>
      </c>
    </row>
    <row r="10" spans="1:5" x14ac:dyDescent="0.25">
      <c r="A10" s="139">
        <v>7</v>
      </c>
      <c r="B10" s="140" t="s">
        <v>170</v>
      </c>
      <c r="C10" s="140">
        <v>1</v>
      </c>
      <c r="D10" s="141">
        <v>1600000</v>
      </c>
      <c r="E10" s="142">
        <f t="shared" si="0"/>
        <v>1600000</v>
      </c>
    </row>
    <row r="11" spans="1:5" x14ac:dyDescent="0.25">
      <c r="A11" s="139">
        <v>8</v>
      </c>
      <c r="B11" s="140" t="s">
        <v>225</v>
      </c>
      <c r="C11" s="140">
        <v>1</v>
      </c>
      <c r="D11" s="141">
        <v>1000000</v>
      </c>
      <c r="E11" s="142">
        <f t="shared" si="0"/>
        <v>1000000</v>
      </c>
    </row>
    <row r="12" spans="1:5" x14ac:dyDescent="0.25">
      <c r="A12" s="139">
        <v>9</v>
      </c>
      <c r="B12" s="140"/>
      <c r="C12" s="140"/>
      <c r="D12" s="141"/>
      <c r="E12" s="142">
        <f t="shared" si="0"/>
        <v>0</v>
      </c>
    </row>
    <row r="13" spans="1:5" x14ac:dyDescent="0.25">
      <c r="A13" s="139">
        <v>10</v>
      </c>
      <c r="B13" s="140"/>
      <c r="C13" s="140"/>
      <c r="D13" s="141"/>
      <c r="E13" s="142">
        <f t="shared" si="0"/>
        <v>0</v>
      </c>
    </row>
    <row r="14" spans="1:5" x14ac:dyDescent="0.25">
      <c r="A14" s="139">
        <v>11</v>
      </c>
      <c r="B14" s="140"/>
      <c r="C14" s="140"/>
      <c r="D14" s="141"/>
      <c r="E14" s="142">
        <f t="shared" si="0"/>
        <v>0</v>
      </c>
    </row>
    <row r="15" spans="1:5" x14ac:dyDescent="0.25">
      <c r="A15" s="139">
        <v>12</v>
      </c>
      <c r="B15" s="140"/>
      <c r="C15" s="140"/>
      <c r="D15" s="141"/>
      <c r="E15" s="142">
        <f t="shared" si="0"/>
        <v>0</v>
      </c>
    </row>
    <row r="16" spans="1:5" x14ac:dyDescent="0.25">
      <c r="A16" s="139">
        <v>13</v>
      </c>
      <c r="B16" s="140"/>
      <c r="C16" s="140"/>
      <c r="D16" s="141"/>
      <c r="E16" s="142">
        <f t="shared" si="0"/>
        <v>0</v>
      </c>
    </row>
    <row r="17" spans="1:5" x14ac:dyDescent="0.25">
      <c r="A17" s="139">
        <v>14</v>
      </c>
      <c r="B17" s="140"/>
      <c r="C17" s="140"/>
      <c r="D17" s="141"/>
      <c r="E17" s="142">
        <f t="shared" si="0"/>
        <v>0</v>
      </c>
    </row>
    <row r="18" spans="1:5" x14ac:dyDescent="0.25">
      <c r="A18" s="139">
        <v>15</v>
      </c>
      <c r="B18" s="140"/>
      <c r="C18" s="140"/>
      <c r="D18" s="141"/>
      <c r="E18" s="142">
        <f t="shared" si="0"/>
        <v>0</v>
      </c>
    </row>
    <row r="19" spans="1:5" x14ac:dyDescent="0.25">
      <c r="A19" s="139">
        <v>16</v>
      </c>
      <c r="B19" s="140"/>
      <c r="C19" s="140"/>
      <c r="D19" s="141"/>
      <c r="E19" s="142">
        <f t="shared" si="0"/>
        <v>0</v>
      </c>
    </row>
    <row r="20" spans="1:5" x14ac:dyDescent="0.25">
      <c r="A20" s="139">
        <v>17</v>
      </c>
      <c r="B20" s="140"/>
      <c r="C20" s="140"/>
      <c r="D20" s="141"/>
      <c r="E20" s="142">
        <f t="shared" si="0"/>
        <v>0</v>
      </c>
    </row>
    <row r="21" spans="1:5" ht="15.75" customHeight="1" x14ac:dyDescent="0.25">
      <c r="A21" s="139">
        <v>18</v>
      </c>
      <c r="B21" s="140"/>
      <c r="C21" s="140"/>
      <c r="D21" s="141"/>
      <c r="E21" s="142">
        <f t="shared" si="0"/>
        <v>0</v>
      </c>
    </row>
    <row r="22" spans="1:5" ht="15.75" customHeight="1" x14ac:dyDescent="0.25">
      <c r="A22" s="139">
        <v>19</v>
      </c>
      <c r="B22" s="140"/>
      <c r="C22" s="140"/>
      <c r="D22" s="141"/>
      <c r="E22" s="142">
        <f t="shared" si="0"/>
        <v>0</v>
      </c>
    </row>
    <row r="23" spans="1:5" ht="15.75" customHeight="1" x14ac:dyDescent="0.25">
      <c r="A23" s="139">
        <v>20</v>
      </c>
      <c r="B23" s="140"/>
      <c r="C23" s="140"/>
      <c r="D23" s="141"/>
      <c r="E23" s="142">
        <f t="shared" si="0"/>
        <v>0</v>
      </c>
    </row>
    <row r="24" spans="1:5" ht="15.75" customHeight="1" x14ac:dyDescent="0.25">
      <c r="A24" s="139">
        <v>21</v>
      </c>
      <c r="B24" s="140"/>
      <c r="C24" s="140"/>
      <c r="D24" s="141"/>
      <c r="E24" s="142">
        <f t="shared" si="0"/>
        <v>0</v>
      </c>
    </row>
    <row r="25" spans="1:5" ht="15.75" customHeight="1" x14ac:dyDescent="0.25">
      <c r="A25" s="139">
        <v>22</v>
      </c>
      <c r="B25" s="140"/>
      <c r="C25" s="140"/>
      <c r="D25" s="141"/>
      <c r="E25" s="142">
        <f t="shared" si="0"/>
        <v>0</v>
      </c>
    </row>
    <row r="26" spans="1:5" ht="15.75" customHeight="1" x14ac:dyDescent="0.25">
      <c r="A26" s="139">
        <v>23</v>
      </c>
      <c r="B26" s="140"/>
      <c r="C26" s="140"/>
      <c r="D26" s="141"/>
      <c r="E26" s="142">
        <f t="shared" si="0"/>
        <v>0</v>
      </c>
    </row>
    <row r="27" spans="1:5" ht="15.75" customHeight="1" x14ac:dyDescent="0.25">
      <c r="A27" s="139">
        <v>24</v>
      </c>
      <c r="B27" s="140"/>
      <c r="C27" s="140"/>
      <c r="D27" s="141"/>
      <c r="E27" s="142">
        <f t="shared" si="0"/>
        <v>0</v>
      </c>
    </row>
    <row r="28" spans="1:5" ht="15.75" customHeight="1" x14ac:dyDescent="0.25">
      <c r="A28" s="139">
        <v>25</v>
      </c>
      <c r="B28" s="143"/>
      <c r="C28" s="143"/>
      <c r="D28" s="144"/>
      <c r="E28" s="145">
        <f t="shared" si="0"/>
        <v>0</v>
      </c>
    </row>
    <row r="29" spans="1:5" ht="15.75" customHeight="1" x14ac:dyDescent="0.25">
      <c r="A29" s="225" t="s">
        <v>171</v>
      </c>
      <c r="B29" s="213"/>
      <c r="C29" s="213"/>
      <c r="D29" s="171"/>
      <c r="E29" s="146">
        <f>SUM(E4:E28)</f>
        <v>23800000</v>
      </c>
    </row>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E1"/>
    <mergeCell ref="A2:E2"/>
    <mergeCell ref="A29:D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topLeftCell="A35" workbookViewId="0">
      <selection activeCell="E5" sqref="E5"/>
    </sheetView>
  </sheetViews>
  <sheetFormatPr baseColWidth="10" defaultColWidth="14.42578125" defaultRowHeight="15" customHeight="1" x14ac:dyDescent="0.25"/>
  <cols>
    <col min="1" max="1" width="56.42578125" customWidth="1"/>
    <col min="2" max="2" width="17.140625" customWidth="1"/>
    <col min="3" max="3" width="2.5703125" customWidth="1"/>
    <col min="4" max="4" width="18" customWidth="1"/>
    <col min="5" max="5" width="19.28515625" customWidth="1"/>
    <col min="6" max="6" width="21.42578125" customWidth="1"/>
    <col min="7" max="7" width="22.42578125" customWidth="1"/>
    <col min="8" max="8" width="20.28515625" customWidth="1"/>
    <col min="9" max="10" width="11.42578125" customWidth="1"/>
    <col min="11" max="11" width="14.140625" customWidth="1"/>
    <col min="12" max="26" width="11.42578125" customWidth="1"/>
  </cols>
  <sheetData>
    <row r="1" spans="1:12" x14ac:dyDescent="0.25">
      <c r="A1" s="203" t="s">
        <v>172</v>
      </c>
      <c r="B1" s="204"/>
      <c r="D1" s="236" t="s">
        <v>173</v>
      </c>
      <c r="E1" s="229"/>
      <c r="F1" s="229"/>
      <c r="G1" s="229"/>
      <c r="H1" s="204"/>
    </row>
    <row r="2" spans="1:12" x14ac:dyDescent="0.25">
      <c r="A2" s="67" t="s">
        <v>174</v>
      </c>
      <c r="B2" s="147">
        <f>+COSTOS!E2*CONSOLIDADO!F2</f>
        <v>1610914334.2319999</v>
      </c>
      <c r="D2" s="237" t="s">
        <v>175</v>
      </c>
      <c r="E2" s="204"/>
      <c r="F2" s="148">
        <f>(D16*COSTOS!E8)+D16</f>
        <v>16109.14334232</v>
      </c>
      <c r="G2" s="238" t="s">
        <v>176</v>
      </c>
      <c r="H2" s="204"/>
    </row>
    <row r="3" spans="1:12" x14ac:dyDescent="0.25">
      <c r="A3" s="67" t="s">
        <v>177</v>
      </c>
      <c r="B3" s="147">
        <f>+COSTOS!E2</f>
        <v>100000</v>
      </c>
      <c r="D3" s="149"/>
      <c r="E3" s="149"/>
      <c r="F3" s="150"/>
      <c r="G3" s="151"/>
      <c r="H3" s="151"/>
    </row>
    <row r="4" spans="1:12" x14ac:dyDescent="0.25">
      <c r="A4" s="67" t="s">
        <v>178</v>
      </c>
      <c r="B4" s="147">
        <f>+NOMINA!AD34</f>
        <v>16151169.4552</v>
      </c>
      <c r="E4" s="152" t="s">
        <v>179</v>
      </c>
      <c r="F4" s="152" t="s">
        <v>180</v>
      </c>
      <c r="G4" s="152" t="s">
        <v>181</v>
      </c>
    </row>
    <row r="5" spans="1:12" x14ac:dyDescent="0.25">
      <c r="A5" s="67" t="s">
        <v>182</v>
      </c>
      <c r="B5" s="147">
        <f>+B4/CONSOLIDADO!F2</f>
        <v>1002.6088359875472</v>
      </c>
      <c r="E5" s="153">
        <f>F2*COSTOS!E12</f>
        <v>1691460050.9435999</v>
      </c>
      <c r="F5" s="153">
        <f>COSTOS!B24+(F2*COSTOS!E2)</f>
        <v>1664611478.7063999</v>
      </c>
      <c r="G5" s="153">
        <f>+E5-F5</f>
        <v>26848572.237200022</v>
      </c>
    </row>
    <row r="6" spans="1:12" x14ac:dyDescent="0.25">
      <c r="A6" s="67" t="s">
        <v>183</v>
      </c>
      <c r="B6" s="147">
        <f>+B5+B3</f>
        <v>101002.60883598754</v>
      </c>
      <c r="D6" s="59"/>
      <c r="E6" s="59"/>
      <c r="F6" s="59"/>
      <c r="G6" s="59"/>
    </row>
    <row r="7" spans="1:12" x14ac:dyDescent="0.25">
      <c r="A7" s="67" t="s">
        <v>184</v>
      </c>
      <c r="B7" s="147">
        <f>+CONSOLIDADO!F2</f>
        <v>16109.14334232</v>
      </c>
      <c r="D7" s="239" t="s">
        <v>185</v>
      </c>
      <c r="E7" s="229"/>
      <c r="F7" s="229"/>
      <c r="G7" s="229"/>
      <c r="H7" s="204"/>
    </row>
    <row r="8" spans="1:12" x14ac:dyDescent="0.25">
      <c r="A8" s="67" t="s">
        <v>127</v>
      </c>
      <c r="B8" s="147">
        <f>SUM(COSTOS!B2:B3)</f>
        <v>1950000</v>
      </c>
      <c r="D8" s="65" t="s">
        <v>186</v>
      </c>
      <c r="E8" s="154" t="s">
        <v>95</v>
      </c>
      <c r="F8" s="154" t="s">
        <v>187</v>
      </c>
      <c r="G8" s="154" t="s">
        <v>5</v>
      </c>
      <c r="H8" s="154" t="s">
        <v>188</v>
      </c>
    </row>
    <row r="9" spans="1:12" x14ac:dyDescent="0.25">
      <c r="A9" s="67" t="s">
        <v>189</v>
      </c>
      <c r="B9" s="147">
        <f>+B8/B7</f>
        <v>121.0492673981735</v>
      </c>
      <c r="D9" s="155" t="s">
        <v>190</v>
      </c>
      <c r="E9" s="156">
        <f>+D16</f>
        <v>10739.42889488</v>
      </c>
      <c r="F9" s="157">
        <f>+E9*COSTOS!E12</f>
        <v>1127640033.9624</v>
      </c>
      <c r="G9" s="157">
        <f>+E9*COSTOS!E12</f>
        <v>1127640033.9624</v>
      </c>
      <c r="H9" s="158">
        <f>F9-G9</f>
        <v>0</v>
      </c>
    </row>
    <row r="10" spans="1:12" x14ac:dyDescent="0.25">
      <c r="A10" s="67" t="s">
        <v>191</v>
      </c>
      <c r="B10" s="147">
        <f>+COSTOS!B8/CONSOLIDADO!F2</f>
        <v>235.89088005797913</v>
      </c>
      <c r="D10" s="65" t="s">
        <v>192</v>
      </c>
      <c r="E10" s="153">
        <f>+F2</f>
        <v>16109.14334232</v>
      </c>
      <c r="F10" s="153">
        <f t="shared" ref="F10:G10" si="0">+E5</f>
        <v>1691460050.9435999</v>
      </c>
      <c r="G10" s="153">
        <f t="shared" si="0"/>
        <v>1664611478.7063999</v>
      </c>
      <c r="H10" s="153">
        <f>+F10-G10</f>
        <v>26848572.237200022</v>
      </c>
      <c r="K10" s="159"/>
      <c r="L10" s="159"/>
    </row>
    <row r="11" spans="1:12" x14ac:dyDescent="0.25">
      <c r="A11" s="65" t="s">
        <v>193</v>
      </c>
      <c r="B11" s="66">
        <f>+B6+B9+B10</f>
        <v>101359.5489834437</v>
      </c>
      <c r="D11" s="65" t="s">
        <v>194</v>
      </c>
      <c r="E11" s="153">
        <f t="shared" ref="E11:G11" si="1">+E10*3</f>
        <v>48327.430026959999</v>
      </c>
      <c r="F11" s="160">
        <f t="shared" si="1"/>
        <v>5074380152.8308001</v>
      </c>
      <c r="G11" s="160">
        <f t="shared" si="1"/>
        <v>4993834436.1191998</v>
      </c>
      <c r="H11" s="160">
        <f t="shared" ref="H11:H13" si="2">F11-G11</f>
        <v>80545716.711600304</v>
      </c>
    </row>
    <row r="12" spans="1:12" x14ac:dyDescent="0.25">
      <c r="A12" s="59"/>
      <c r="B12" s="64"/>
      <c r="D12" s="65" t="s">
        <v>195</v>
      </c>
      <c r="E12" s="153">
        <f>+E10*6</f>
        <v>96654.860053919998</v>
      </c>
      <c r="F12" s="160">
        <f t="shared" ref="F12:G12" si="3">+F11*2</f>
        <v>10148760305.6616</v>
      </c>
      <c r="G12" s="160">
        <f t="shared" si="3"/>
        <v>9987668872.2383995</v>
      </c>
      <c r="H12" s="160">
        <f t="shared" si="2"/>
        <v>161091433.42320061</v>
      </c>
    </row>
    <row r="13" spans="1:12" x14ac:dyDescent="0.25">
      <c r="A13" s="203" t="s">
        <v>196</v>
      </c>
      <c r="B13" s="204"/>
      <c r="D13" s="65" t="s">
        <v>197</v>
      </c>
      <c r="E13" s="153">
        <f>+E10*12</f>
        <v>193309.72010784</v>
      </c>
      <c r="F13" s="160">
        <f t="shared" ref="F13:G13" si="4">+F12*2</f>
        <v>20297520611.3232</v>
      </c>
      <c r="G13" s="160">
        <f t="shared" si="4"/>
        <v>19975337744.476799</v>
      </c>
      <c r="H13" s="160">
        <f t="shared" si="2"/>
        <v>322182866.84640121</v>
      </c>
    </row>
    <row r="14" spans="1:12" x14ac:dyDescent="0.25">
      <c r="A14" s="147" t="s">
        <v>198</v>
      </c>
      <c r="B14" s="147">
        <f>+NOMINA!AD70</f>
        <v>31459975.019199997</v>
      </c>
      <c r="D14" s="59"/>
      <c r="E14" s="59"/>
      <c r="F14" s="59"/>
      <c r="G14" s="59"/>
    </row>
    <row r="15" spans="1:12" x14ac:dyDescent="0.25">
      <c r="A15" s="65" t="s">
        <v>199</v>
      </c>
      <c r="B15" s="66">
        <f>+B14/CONSOLIDADO!F2</f>
        <v>1952.9266299687174</v>
      </c>
      <c r="D15" s="203" t="s">
        <v>200</v>
      </c>
      <c r="E15" s="229"/>
      <c r="F15" s="204"/>
      <c r="G15" s="203" t="s">
        <v>201</v>
      </c>
      <c r="H15" s="204"/>
    </row>
    <row r="16" spans="1:12" x14ac:dyDescent="0.25">
      <c r="A16" s="59"/>
      <c r="B16" s="64"/>
      <c r="D16" s="232">
        <f>+COSTOS!B24/(COSTOS!E12-COSTOS!E2)</f>
        <v>10739.42889488</v>
      </c>
      <c r="E16" s="229"/>
      <c r="F16" s="204"/>
      <c r="G16" s="232">
        <f>+D16*COSTOS!E12</f>
        <v>1127640033.9624</v>
      </c>
      <c r="H16" s="204"/>
    </row>
    <row r="17" spans="1:8" x14ac:dyDescent="0.25">
      <c r="A17" s="203" t="s">
        <v>202</v>
      </c>
      <c r="B17" s="204"/>
      <c r="D17" s="235"/>
      <c r="E17" s="227"/>
      <c r="F17" s="207"/>
      <c r="G17" s="233"/>
      <c r="H17" s="207"/>
    </row>
    <row r="18" spans="1:8" ht="15" customHeight="1" x14ac:dyDescent="0.25">
      <c r="A18" s="67" t="s">
        <v>203</v>
      </c>
      <c r="B18" s="147">
        <f>+COSTOS!E12</f>
        <v>105000</v>
      </c>
      <c r="D18" s="208"/>
      <c r="E18" s="234"/>
      <c r="F18" s="209"/>
      <c r="G18" s="208"/>
      <c r="H18" s="209"/>
    </row>
    <row r="19" spans="1:8" ht="15" customHeight="1" x14ac:dyDescent="0.25">
      <c r="A19" s="65" t="s">
        <v>204</v>
      </c>
      <c r="B19" s="66">
        <f>+COSTOS!E12*CONSOLIDADO!F2</f>
        <v>1691460050.9435999</v>
      </c>
      <c r="D19" s="210"/>
      <c r="E19" s="228"/>
      <c r="F19" s="211"/>
      <c r="G19" s="210"/>
      <c r="H19" s="211"/>
    </row>
    <row r="20" spans="1:8" x14ac:dyDescent="0.25">
      <c r="A20" s="59"/>
      <c r="B20" s="59"/>
      <c r="D20" s="226" t="s">
        <v>205</v>
      </c>
      <c r="E20" s="227"/>
      <c r="F20" s="207"/>
      <c r="G20" s="226" t="s">
        <v>206</v>
      </c>
      <c r="H20" s="207"/>
    </row>
    <row r="21" spans="1:8" ht="15.75" customHeight="1" x14ac:dyDescent="0.25">
      <c r="A21" s="203" t="s">
        <v>207</v>
      </c>
      <c r="B21" s="204"/>
      <c r="D21" s="210"/>
      <c r="E21" s="228"/>
      <c r="F21" s="211"/>
      <c r="G21" s="210"/>
      <c r="H21" s="211"/>
    </row>
    <row r="22" spans="1:8" ht="15.75" customHeight="1" x14ac:dyDescent="0.25">
      <c r="A22" s="67" t="s">
        <v>208</v>
      </c>
      <c r="B22" s="147">
        <f>+COSTOS!E12-B11-B15</f>
        <v>1687.5243865875796</v>
      </c>
    </row>
    <row r="23" spans="1:8" ht="15.75" customHeight="1" x14ac:dyDescent="0.25">
      <c r="A23" s="67" t="s">
        <v>209</v>
      </c>
      <c r="B23" s="147">
        <f>+COSTOS!B19/CONSOLIDADO!F2</f>
        <v>20.85771992091605</v>
      </c>
      <c r="D23" s="203" t="s">
        <v>210</v>
      </c>
      <c r="E23" s="229"/>
      <c r="F23" s="229"/>
      <c r="G23" s="229"/>
      <c r="H23" s="204"/>
    </row>
    <row r="24" spans="1:8" ht="15.75" customHeight="1" x14ac:dyDescent="0.25">
      <c r="A24" s="65" t="s">
        <v>211</v>
      </c>
      <c r="B24" s="66">
        <f>+B22-B23</f>
        <v>1666.6666666666636</v>
      </c>
      <c r="D24" s="230" t="s">
        <v>212</v>
      </c>
      <c r="E24" s="229"/>
      <c r="F24" s="204"/>
      <c r="G24" s="231">
        <f>+'MATERIAS PRIMAS'!K34*CONSOLIDADO!F2*1.5</f>
        <v>2416371501.3479996</v>
      </c>
      <c r="H24" s="204"/>
    </row>
    <row r="25" spans="1:8" ht="15.75" customHeight="1" x14ac:dyDescent="0.25">
      <c r="A25" s="65" t="s">
        <v>213</v>
      </c>
      <c r="B25" s="66">
        <f>+B24*CONSOLIDADO!F2</f>
        <v>26848572.237199951</v>
      </c>
      <c r="D25" s="230" t="s">
        <v>214</v>
      </c>
      <c r="E25" s="229"/>
      <c r="F25" s="204"/>
      <c r="G25" s="231">
        <f>+COSTOS!B24*1.5</f>
        <v>80545716.711600006</v>
      </c>
      <c r="H25" s="204"/>
    </row>
    <row r="26" spans="1:8" ht="15.75" customHeight="1" x14ac:dyDescent="0.25">
      <c r="D26" s="230" t="s">
        <v>215</v>
      </c>
      <c r="E26" s="229"/>
      <c r="F26" s="204"/>
      <c r="G26" s="231">
        <f>(G25+G24)/4</f>
        <v>624229304.51489985</v>
      </c>
      <c r="H26" s="204"/>
    </row>
    <row r="27" spans="1:8" ht="15.75" customHeight="1" x14ac:dyDescent="0.25">
      <c r="B27" s="161"/>
      <c r="D27" s="230" t="s">
        <v>52</v>
      </c>
      <c r="E27" s="229"/>
      <c r="F27" s="204"/>
      <c r="G27" s="231">
        <f>+'PROPIEDAD PLANTA Y EQUIPO'!E29</f>
        <v>23800000</v>
      </c>
      <c r="H27" s="204"/>
    </row>
    <row r="28" spans="1:8" ht="15.75" customHeight="1" x14ac:dyDescent="0.25">
      <c r="D28" s="203" t="s">
        <v>216</v>
      </c>
      <c r="E28" s="229"/>
      <c r="F28" s="204"/>
      <c r="G28" s="232">
        <f>+G26+G25+G24+G27</f>
        <v>3144946522.5744991</v>
      </c>
      <c r="H28" s="204"/>
    </row>
    <row r="29" spans="1:8" ht="15.75" customHeight="1" x14ac:dyDescent="0.25">
      <c r="D29" s="233"/>
      <c r="E29" s="227"/>
      <c r="F29" s="227"/>
      <c r="G29" s="227"/>
      <c r="H29" s="207"/>
    </row>
    <row r="30" spans="1:8" ht="15.75" customHeight="1" x14ac:dyDescent="0.25">
      <c r="D30" s="208"/>
      <c r="E30" s="234"/>
      <c r="F30" s="234"/>
      <c r="G30" s="234"/>
      <c r="H30" s="209"/>
    </row>
    <row r="31" spans="1:8" ht="15" customHeight="1" x14ac:dyDescent="0.25">
      <c r="D31" s="210"/>
      <c r="E31" s="228"/>
      <c r="F31" s="228"/>
      <c r="G31" s="228"/>
      <c r="H31" s="211"/>
    </row>
    <row r="32" spans="1:8" ht="15.75" customHeight="1" x14ac:dyDescent="0.25">
      <c r="D32" s="226" t="s">
        <v>217</v>
      </c>
      <c r="E32" s="227"/>
      <c r="F32" s="227"/>
      <c r="G32" s="227"/>
      <c r="H32" s="207"/>
    </row>
    <row r="33" spans="4:8" ht="15.75" customHeight="1" x14ac:dyDescent="0.25">
      <c r="D33" s="210"/>
      <c r="E33" s="228"/>
      <c r="F33" s="228"/>
      <c r="G33" s="228"/>
      <c r="H33" s="211"/>
    </row>
    <row r="34" spans="4:8" ht="15.75" customHeight="1" x14ac:dyDescent="0.25"/>
    <row r="35" spans="4:8" ht="15.75" customHeight="1" x14ac:dyDescent="0.25"/>
    <row r="36" spans="4:8" ht="15.75" customHeight="1" x14ac:dyDescent="0.25"/>
    <row r="37" spans="4:8" ht="15.75" customHeight="1" x14ac:dyDescent="0.25"/>
    <row r="38" spans="4:8" ht="15.75" customHeight="1" x14ac:dyDescent="0.25"/>
    <row r="39" spans="4:8" ht="15.75" customHeight="1" x14ac:dyDescent="0.25"/>
    <row r="40" spans="4:8" ht="15.75" customHeight="1" x14ac:dyDescent="0.25"/>
    <row r="41" spans="4:8" ht="15.75" customHeight="1" x14ac:dyDescent="0.25"/>
    <row r="42" spans="4:8" ht="15.75" customHeight="1" x14ac:dyDescent="0.25"/>
    <row r="43" spans="4:8" ht="15.75" customHeight="1" x14ac:dyDescent="0.25"/>
    <row r="44" spans="4:8" ht="15.75" customHeight="1" x14ac:dyDescent="0.25"/>
    <row r="45" spans="4:8" ht="15.75" customHeight="1" x14ac:dyDescent="0.25"/>
    <row r="46" spans="4:8" ht="15.75" customHeight="1" x14ac:dyDescent="0.25"/>
    <row r="47" spans="4:8" ht="15.75" customHeight="1" x14ac:dyDescent="0.25"/>
    <row r="48" spans="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9">
    <mergeCell ref="A1:B1"/>
    <mergeCell ref="D1:H1"/>
    <mergeCell ref="D2:E2"/>
    <mergeCell ref="G2:H2"/>
    <mergeCell ref="D7:H7"/>
    <mergeCell ref="A13:B13"/>
    <mergeCell ref="G15:H15"/>
    <mergeCell ref="D20:F21"/>
    <mergeCell ref="A21:B21"/>
    <mergeCell ref="D15:F15"/>
    <mergeCell ref="D16:F16"/>
    <mergeCell ref="G16:H16"/>
    <mergeCell ref="A17:B17"/>
    <mergeCell ref="D17:F19"/>
    <mergeCell ref="G17:H19"/>
    <mergeCell ref="G20:H21"/>
    <mergeCell ref="D32:H33"/>
    <mergeCell ref="D23:H23"/>
    <mergeCell ref="D24:F24"/>
    <mergeCell ref="G24:H24"/>
    <mergeCell ref="D25:F25"/>
    <mergeCell ref="G25:H25"/>
    <mergeCell ref="D26:F26"/>
    <mergeCell ref="G26:H26"/>
    <mergeCell ref="D27:F27"/>
    <mergeCell ref="G27:H27"/>
    <mergeCell ref="D28:F28"/>
    <mergeCell ref="G28:H28"/>
    <mergeCell ref="D29:H31"/>
  </mergeCells>
  <dataValidations count="1">
    <dataValidation type="decimal" operator="greaterThanOrEqual" allowBlank="1" showErrorMessage="1" sqref="F2:F3" xr:uid="{00000000-0002-0000-0600-000000000000}">
      <formula1>0</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vt:lpstr>
      <vt:lpstr>DATOS BASICOS </vt:lpstr>
      <vt:lpstr>MATERIAS PRIMAS</vt:lpstr>
      <vt:lpstr>COSTOS</vt:lpstr>
      <vt:lpstr>NOMINA</vt:lpstr>
      <vt:lpstr>PROPIEDAD PLANTA Y EQUIPO</vt:lpstr>
      <vt:lpstr>CONSOLIDADO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Dayana Sanchez</cp:lastModifiedBy>
  <dcterms:created xsi:type="dcterms:W3CDTF">2023-10-25T21:40:31Z</dcterms:created>
  <dcterms:modified xsi:type="dcterms:W3CDTF">2024-06-26T18:35:47Z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2024-02-14T21:04:44Z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38048bfc-e637-4c56-a54e-a093071f6ab5</vt:lpwstr>
  </property>
  <property fmtid="{D5CDD505-2E9C-101B-9397-08002B2CF9AE}" pid="8" name="MSIP_Label_1299739c-ad3d-4908-806e-4d91151a6e13_ContentBits">
    <vt:lpwstr>0</vt:lpwstr>
  </property>
</Properties>
</file>